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<sst xmlns="http://schemas.openxmlformats.org/spreadsheetml/2006/main" count="3089" uniqueCount="1163">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</sst>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278855180"/>
        <c:axId val="1087102217"/>
      </c:barChart>
      <c:catAx>
        <c:axId val="2788551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87102217"/>
      </c:catAx>
      <c:valAx>
        <c:axId val="10871022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78855180"/>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226440352"/>
        <c:axId val="1476823653"/>
      </c:lineChart>
      <c:catAx>
        <c:axId val="226440352"/>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476823653"/>
      </c:catAx>
      <c:valAx>
        <c:axId val="147682365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6440352"/>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215534016"/>
        <c:axId val="1265837637"/>
      </c:lineChart>
      <c:catAx>
        <c:axId val="2155340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65837637"/>
      </c:catAx>
      <c:valAx>
        <c:axId val="12658376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5534016"/>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187863524"/>
        <c:axId val="1444464197"/>
      </c:barChart>
      <c:catAx>
        <c:axId val="18786352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444464197"/>
      </c:catAx>
      <c:valAx>
        <c:axId val="144446419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7863524"/>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476647386"/>
        <c:axId val="463271859"/>
      </c:lineChart>
      <c:catAx>
        <c:axId val="47664738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63271859"/>
      </c:catAx>
      <c:valAx>
        <c:axId val="4632718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6647386"/>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761125519"/>
        <c:axId val="1416358299"/>
      </c:lineChart>
      <c:catAx>
        <c:axId val="176112551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16358299"/>
      </c:catAx>
      <c:valAx>
        <c:axId val="14163582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61125519"/>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182058635"/>
        <c:axId val="438116514"/>
      </c:lineChart>
      <c:catAx>
        <c:axId val="118205863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38116514"/>
      </c:catAx>
      <c:valAx>
        <c:axId val="4381165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82058635"/>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570540394"/>
        <c:axId val="1661029622"/>
      </c:lineChart>
      <c:catAx>
        <c:axId val="5705403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661029622"/>
      </c:catAx>
      <c:valAx>
        <c:axId val="16610296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0540394"/>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305958007"/>
        <c:axId val="1001631351"/>
      </c:areaChart>
      <c:catAx>
        <c:axId val="30595800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001631351"/>
      </c:catAx>
      <c:valAx>
        <c:axId val="10016313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05958007"/>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1102853614"/>
        <c:axId val="657411419"/>
      </c:lineChart>
      <c:catAx>
        <c:axId val="11028536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657411419"/>
      </c:catAx>
      <c:valAx>
        <c:axId val="6574114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02853614"/>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828542953"/>
        <c:axId val="495058506"/>
      </c:lineChart>
      <c:catAx>
        <c:axId val="182854295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495058506"/>
      </c:catAx>
      <c:valAx>
        <c:axId val="4950585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28542953"/>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92495246"/>
        <c:axId val="729203320"/>
      </c:lineChart>
      <c:catAx>
        <c:axId val="924952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29203320"/>
      </c:catAx>
      <c:valAx>
        <c:axId val="7292033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2495246"/>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527172110"/>
        <c:axId val="234081208"/>
      </c:lineChart>
      <c:catAx>
        <c:axId val="152717211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234081208"/>
      </c:catAx>
      <c:valAx>
        <c:axId val="2340812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7172110"/>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223049502"/>
        <c:axId val="1134650992"/>
      </c:scatterChart>
      <c:valAx>
        <c:axId val="122304950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34650992"/>
      </c:valAx>
      <c:valAx>
        <c:axId val="113465099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3049502"/>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57877279"/>
        <c:axId val="1059822956"/>
      </c:lineChart>
      <c:catAx>
        <c:axId val="15787727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59822956"/>
      </c:catAx>
      <c:valAx>
        <c:axId val="1059822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877279"/>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923927247"/>
        <c:axId val="198284018"/>
      </c:lineChart>
      <c:catAx>
        <c:axId val="92392724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8284018"/>
      </c:catAx>
      <c:valAx>
        <c:axId val="1982840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23927247"/>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712915921"/>
        <c:axId val="579057773"/>
      </c:lineChart>
      <c:catAx>
        <c:axId val="7129159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79057773"/>
      </c:catAx>
      <c:valAx>
        <c:axId val="5790577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12915921"/>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821941474"/>
        <c:axId val="2020307983"/>
      </c:lineChart>
      <c:catAx>
        <c:axId val="82194147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2020307983"/>
      </c:catAx>
      <c:valAx>
        <c:axId val="202030798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21941474"/>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844028120"/>
        <c:axId val="1021607254"/>
      </c:lineChart>
      <c:catAx>
        <c:axId val="84402812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21607254"/>
      </c:catAx>
      <c:valAx>
        <c:axId val="10216072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44028120"/>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238653277"/>
        <c:axId val="617254578"/>
      </c:lineChart>
      <c:catAx>
        <c:axId val="123865327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17254578"/>
      </c:catAx>
      <c:valAx>
        <c:axId val="6172545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8653277"/>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1726713755"/>
        <c:axId val="1407861667"/>
      </c:lineChart>
      <c:catAx>
        <c:axId val="172671375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07861667"/>
      </c:catAx>
      <c:valAx>
        <c:axId val="14078616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26713755"/>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777556856"/>
        <c:axId val="1411208219"/>
      </c:scatterChart>
      <c:valAx>
        <c:axId val="177755685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1208219"/>
      </c:valAx>
      <c:valAx>
        <c:axId val="14112082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7556856"/>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825640285"/>
        <c:axId val="1859596076"/>
      </c:scatterChart>
      <c:valAx>
        <c:axId val="82564028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9596076"/>
      </c:valAx>
      <c:valAx>
        <c:axId val="18595960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25640285"/>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1087866164"/>
        <c:axId val="856214140"/>
      </c:scatterChart>
      <c:valAx>
        <c:axId val="10878661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56214140"/>
      </c:valAx>
      <c:valAx>
        <c:axId val="8562141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87866164"/>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980776504"/>
        <c:axId val="840246242"/>
      </c:lineChart>
      <c:catAx>
        <c:axId val="98077650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40246242"/>
      </c:catAx>
      <c:valAx>
        <c:axId val="8402462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80776504"/>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652431174"/>
        <c:axId val="840383137"/>
      </c:lineChart>
      <c:catAx>
        <c:axId val="165243117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840383137"/>
      </c:catAx>
      <c:valAx>
        <c:axId val="840383137"/>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52431174"/>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2019673149"/>
        <c:axId val="386966258"/>
      </c:lineChart>
      <c:catAx>
        <c:axId val="2019673149"/>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386966258"/>
      </c:catAx>
      <c:valAx>
        <c:axId val="386966258"/>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9673149"/>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755682312"/>
        <c:axId val="592531905"/>
      </c:scatterChart>
      <c:valAx>
        <c:axId val="17556823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2531905"/>
      </c:valAx>
      <c:valAx>
        <c:axId val="5925319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5682312"/>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1542110872"/>
        <c:axId val="439794445"/>
      </c:scatterChart>
      <c:valAx>
        <c:axId val="154211087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9794445"/>
      </c:valAx>
      <c:valAx>
        <c:axId val="4397944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42110872"/>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1470832703"/>
        <c:axId val="475996942"/>
      </c:lineChart>
      <c:catAx>
        <c:axId val="147083270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75996942"/>
      </c:catAx>
      <c:valAx>
        <c:axId val="475996942"/>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70832703"/>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475998144"/>
        <c:axId val="1904841510"/>
      </c:scatterChart>
      <c:valAx>
        <c:axId val="14759981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4841510"/>
      </c:valAx>
      <c:valAx>
        <c:axId val="19048415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75998144"/>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2091387057"/>
        <c:axId val="1904443339"/>
      </c:scatterChart>
      <c:valAx>
        <c:axId val="209138705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4443339"/>
      </c:valAx>
      <c:valAx>
        <c:axId val="19044433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1387057"/>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1912151526"/>
        <c:axId val="1318127653"/>
      </c:lineChart>
      <c:catAx>
        <c:axId val="191215152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318127653"/>
      </c:catAx>
      <c:valAx>
        <c:axId val="131812765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12151526"/>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660091559"/>
        <c:axId val="431756840"/>
      </c:lineChart>
      <c:catAx>
        <c:axId val="66009155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431756840"/>
      </c:catAx>
      <c:valAx>
        <c:axId val="43175684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660091559"/>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2009631771"/>
        <c:axId val="449789729"/>
      </c:lineChart>
      <c:catAx>
        <c:axId val="200963177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449789729"/>
      </c:catAx>
      <c:valAx>
        <c:axId val="44978972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09631771"/>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579540552"/>
        <c:axId val="335836360"/>
      </c:lineChart>
      <c:catAx>
        <c:axId val="157954055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335836360"/>
      </c:catAx>
      <c:valAx>
        <c:axId val="33583636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579540552"/>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1354571602"/>
        <c:axId val="442652908"/>
      </c:scatterChart>
      <c:valAx>
        <c:axId val="135457160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442652908"/>
      </c:valAx>
      <c:valAx>
        <c:axId val="44265290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354571602"/>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2083244760"/>
        <c:axId val="1073373829"/>
      </c:scatterChart>
      <c:valAx>
        <c:axId val="208324476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073373829"/>
      </c:valAx>
      <c:valAx>
        <c:axId val="1073373829"/>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83244760"/>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391598544"/>
        <c:axId val="2060353398"/>
      </c:scatterChart>
      <c:valAx>
        <c:axId val="391598544"/>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60353398"/>
      </c:valAx>
      <c:valAx>
        <c:axId val="206035339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391598544"/>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661570526"/>
        <c:axId val="1694678695"/>
      </c:scatterChart>
      <c:valAx>
        <c:axId val="6615705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94678695"/>
      </c:valAx>
      <c:valAx>
        <c:axId val="16946786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61570526"/>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740978412"/>
        <c:axId val="1242586985"/>
      </c:scatterChart>
      <c:valAx>
        <c:axId val="74097841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42586985"/>
      </c:valAx>
      <c:valAx>
        <c:axId val="12425869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0978412"/>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580424316"/>
        <c:axId val="340837923"/>
      </c:lineChart>
      <c:catAx>
        <c:axId val="5804243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40837923"/>
      </c:catAx>
      <c:valAx>
        <c:axId val="3408379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0424316"/>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451973518"/>
        <c:axId val="744629440"/>
      </c:scatterChart>
      <c:valAx>
        <c:axId val="45197351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4629440"/>
      </c:valAx>
      <c:valAx>
        <c:axId val="7446294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51973518"/>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474005713"/>
        <c:axId val="1193697596"/>
      </c:scatterChart>
      <c:valAx>
        <c:axId val="47400571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93697596"/>
      </c:valAx>
      <c:valAx>
        <c:axId val="11936975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4005713"/>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626577328"/>
        <c:axId val="1294802996"/>
      </c:lineChart>
      <c:catAx>
        <c:axId val="162657732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94802996"/>
      </c:catAx>
      <c:valAx>
        <c:axId val="12948029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26577328"/>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229800984"/>
        <c:axId val="1487907407"/>
      </c:scatterChart>
      <c:valAx>
        <c:axId val="22980098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487907407"/>
      </c:valAx>
      <c:valAx>
        <c:axId val="1487907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229800984"/>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1713128877"/>
        <c:axId val="513897114"/>
      </c:scatterChart>
      <c:valAx>
        <c:axId val="17131288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13897114"/>
      </c:valAx>
      <c:valAx>
        <c:axId val="5138971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13128877"/>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463793776"/>
        <c:axId val="1322159019"/>
      </c:scatterChart>
      <c:valAx>
        <c:axId val="46379377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22159019"/>
      </c:valAx>
      <c:valAx>
        <c:axId val="13221590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63793776"/>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708487673"/>
        <c:axId val="86857334"/>
      </c:scatterChart>
      <c:valAx>
        <c:axId val="70848767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857334"/>
      </c:valAx>
      <c:valAx>
        <c:axId val="868573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8487673"/>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273201713"/>
        <c:axId val="1578866662"/>
      </c:scatterChart>
      <c:valAx>
        <c:axId val="127320171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8866662"/>
      </c:valAx>
      <c:valAx>
        <c:axId val="15788666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3201713"/>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955389094"/>
        <c:axId val="138567845"/>
      </c:scatterChart>
      <c:valAx>
        <c:axId val="95538909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8567845"/>
      </c:valAx>
      <c:valAx>
        <c:axId val="1385678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5389094"/>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280541604"/>
        <c:axId val="750570696"/>
      </c:scatterChart>
      <c:valAx>
        <c:axId val="128054160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50570696"/>
      </c:valAx>
      <c:valAx>
        <c:axId val="7505706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0541604"/>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1505890651"/>
        <c:axId val="2066477025"/>
      </c:scatterChart>
      <c:valAx>
        <c:axId val="15058906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66477025"/>
      </c:valAx>
      <c:valAx>
        <c:axId val="20664770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5890651"/>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903622719"/>
        <c:axId val="2105549347"/>
      </c:scatterChart>
      <c:valAx>
        <c:axId val="9036227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5549347"/>
      </c:valAx>
      <c:valAx>
        <c:axId val="21055493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3622719"/>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861502440"/>
        <c:axId val="225709120"/>
      </c:scatterChart>
      <c:valAx>
        <c:axId val="8615024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5709120"/>
      </c:valAx>
      <c:valAx>
        <c:axId val="2257091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1502440"/>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2008169689"/>
        <c:axId val="1826589750"/>
      </c:lineChart>
      <c:catAx>
        <c:axId val="200816968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26589750"/>
      </c:catAx>
      <c:valAx>
        <c:axId val="18265897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08169689"/>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903233847"/>
        <c:axId val="1546958514"/>
      </c:lineChart>
      <c:catAx>
        <c:axId val="90323384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46958514"/>
      </c:catAx>
      <c:valAx>
        <c:axId val="15469585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03233847"/>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1964438769"/>
        <c:axId val="1864876961"/>
      </c:lineChart>
      <c:catAx>
        <c:axId val="196443876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64876961"/>
      </c:catAx>
      <c:valAx>
        <c:axId val="18648769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4438769"/>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1951380555"/>
        <c:axId val="1418483576"/>
      </c:lineChart>
      <c:catAx>
        <c:axId val="195138055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18483576"/>
      </c:catAx>
      <c:valAx>
        <c:axId val="14184835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51380555"/>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469242795"/>
        <c:axId val="721388373"/>
      </c:scatterChart>
      <c:valAx>
        <c:axId val="4692427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1388373"/>
      </c:valAx>
      <c:valAx>
        <c:axId val="7213883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69242795"/>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883960187"/>
        <c:axId val="194608407"/>
      </c:lineChart>
      <c:catAx>
        <c:axId val="188396018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4608407"/>
      </c:catAx>
      <c:valAx>
        <c:axId val="194608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83960187"/>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335963685"/>
        <c:axId val="602245817"/>
      </c:lineChart>
      <c:catAx>
        <c:axId val="335963685"/>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602245817"/>
      </c:catAx>
      <c:valAx>
        <c:axId val="602245817"/>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335963685"/>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1268053020"/>
        <c:axId val="214077859"/>
      </c:lineChart>
      <c:catAx>
        <c:axId val="126805302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4077859"/>
      </c:catAx>
      <c:valAx>
        <c:axId val="2140778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8053020"/>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1610053464"/>
        <c:axId val="1261138834"/>
      </c:scatterChart>
      <c:valAx>
        <c:axId val="161005346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61138834"/>
      </c:valAx>
      <c:valAx>
        <c:axId val="12611388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10053464"/>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635675077"/>
        <c:axId val="1423059529"/>
      </c:scatterChart>
      <c:valAx>
        <c:axId val="6356750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23059529"/>
      </c:valAx>
      <c:valAx>
        <c:axId val="14230595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35675077"/>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185664009"/>
        <c:axId val="731662795"/>
      </c:scatterChart>
      <c:valAx>
        <c:axId val="18566400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31662795"/>
      </c:valAx>
      <c:valAx>
        <c:axId val="7316627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5664009"/>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72217819"/>
        <c:axId val="1839625119"/>
      </c:scatterChart>
      <c:valAx>
        <c:axId val="7221781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39625119"/>
      </c:valAx>
      <c:valAx>
        <c:axId val="18396251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2217819"/>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1701231770"/>
        <c:axId val="2012752627"/>
      </c:scatterChart>
      <c:valAx>
        <c:axId val="170123177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12752627"/>
      </c:valAx>
      <c:valAx>
        <c:axId val="20127526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1231770"/>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552308781"/>
        <c:axId val="285904825"/>
      </c:scatterChart>
      <c:valAx>
        <c:axId val="5523087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85904825"/>
      </c:valAx>
      <c:valAx>
        <c:axId val="2859048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52308781"/>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933321853"/>
        <c:axId val="895966618"/>
      </c:scatterChart>
      <c:valAx>
        <c:axId val="9333218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95966618"/>
      </c:valAx>
      <c:valAx>
        <c:axId val="8959666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3321853"/>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1410511492"/>
        <c:axId val="1757746931"/>
      </c:scatterChart>
      <c:valAx>
        <c:axId val="141051149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7746931"/>
      </c:valAx>
      <c:valAx>
        <c:axId val="17577469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10511492"/>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2098628820"/>
        <c:axId val="1112273367"/>
      </c:scatterChart>
      <c:valAx>
        <c:axId val="20986288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12273367"/>
      </c:valAx>
      <c:valAx>
        <c:axId val="11122733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8628820"/>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777429280"/>
        <c:axId val="1154610734"/>
      </c:lineChart>
      <c:catAx>
        <c:axId val="77742928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54610734"/>
      </c:catAx>
      <c:valAx>
        <c:axId val="11546107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77429280"/>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520979521"/>
        <c:axId val="1237203238"/>
      </c:lineChart>
      <c:catAx>
        <c:axId val="15209795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37203238"/>
      </c:catAx>
      <c:valAx>
        <c:axId val="12372032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20979521"/>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902828724"/>
        <c:axId val="720828461"/>
      </c:lineChart>
      <c:catAx>
        <c:axId val="902828724"/>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720828461"/>
      </c:catAx>
      <c:valAx>
        <c:axId val="72082846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902828724"/>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923106226"/>
        <c:axId val="1497632810"/>
      </c:scatterChart>
      <c:valAx>
        <c:axId val="9231062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97632810"/>
      </c:valAx>
      <c:valAx>
        <c:axId val="14976328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23106226"/>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1415562696"/>
        <c:axId val="1935660302"/>
      </c:scatterChart>
      <c:valAx>
        <c:axId val="141556269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935660302"/>
      </c:valAx>
      <c:valAx>
        <c:axId val="193566030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415562696"/>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1155575852"/>
        <c:axId val="1441760652"/>
      </c:scatterChart>
      <c:valAx>
        <c:axId val="1155575852"/>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441760652"/>
      </c:valAx>
      <c:valAx>
        <c:axId val="144176065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155575852"/>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0.0</v>
      </c>
      <c r="I3">
        <v>0.0</v>
      </c>
      <c r="J3" s="41">
        <f t="shared" ref="J3:J13" si="1">I3/sum(I$3:I$13,I$15)</f>
        <v>0</v>
      </c>
      <c r="K3" s="43"/>
      <c r="L3" s="32"/>
      <c r="M3" s="32"/>
      <c r="N3" s="32"/>
    </row>
    <row r="4" ht="15.75" customHeight="1">
      <c r="A4" s="38" t="s">
        <v>153</v>
      </c>
      <c r="B4" s="39">
        <v>0.1176</v>
      </c>
      <c r="C4" s="40">
        <v>0.181</v>
      </c>
      <c r="D4" s="41"/>
      <c r="E4" s="24"/>
      <c r="F4" s="24"/>
      <c r="G4" s="42" t="s">
        <v>153</v>
      </c>
      <c r="H4">
        <v>6833.29533250605</v>
      </c>
      <c r="I4">
        <v>56.8666837571153</v>
      </c>
      <c r="J4" s="41">
        <f t="shared" si="1"/>
        <v>0.1999976439</v>
      </c>
      <c r="K4" s="43"/>
      <c r="L4" s="32"/>
      <c r="M4" s="32"/>
      <c r="N4" s="32"/>
    </row>
    <row r="5" ht="15.75" customHeight="1">
      <c r="A5" s="44" t="s">
        <v>154</v>
      </c>
      <c r="B5" s="22" t="s">
        <v>155</v>
      </c>
      <c r="C5" s="45" t="s">
        <v>156</v>
      </c>
      <c r="D5" s="41"/>
      <c r="E5" s="24"/>
      <c r="F5" s="24"/>
      <c r="G5" s="46" t="s">
        <v>157</v>
      </c>
      <c r="H5">
        <v>5230.94486556197</v>
      </c>
      <c r="I5">
        <v>28.4232975003745</v>
      </c>
      <c r="J5" s="41">
        <f t="shared" si="1"/>
        <v>0.09996349632</v>
      </c>
      <c r="K5" s="43"/>
      <c r="L5" s="32"/>
      <c r="M5" s="32"/>
      <c r="N5" s="32"/>
    </row>
    <row r="6" ht="15.75" customHeight="1">
      <c r="A6" s="44" t="s">
        <v>158</v>
      </c>
      <c r="B6" s="47" t="s">
        <v>159</v>
      </c>
      <c r="C6" s="48" t="s">
        <v>159</v>
      </c>
      <c r="D6" s="41"/>
      <c r="E6" s="24"/>
      <c r="F6" s="24"/>
      <c r="G6" s="46" t="s">
        <v>158</v>
      </c>
      <c r="H6">
        <v>1.09139364212751E-11</v>
      </c>
      <c r="I6">
        <v>7.34871719032526E-16</v>
      </c>
      <c r="J6" s="41">
        <f t="shared" si="1"/>
        <v>0</v>
      </c>
      <c r="K6" s="43"/>
      <c r="L6" s="32"/>
      <c r="M6" s="32"/>
      <c r="N6" s="32"/>
    </row>
    <row r="7" ht="15.75" customHeight="1">
      <c r="A7" s="38" t="s">
        <v>160</v>
      </c>
      <c r="B7" s="39">
        <v>0.055</v>
      </c>
      <c r="C7" s="40">
        <v>0.07970868105778128</v>
      </c>
      <c r="D7" s="41"/>
      <c r="E7" s="24"/>
      <c r="F7" s="24"/>
      <c r="G7" s="42" t="s">
        <v>160</v>
      </c>
      <c r="H7">
        <v>2247.19214917067</v>
      </c>
      <c r="I7">
        <v>14.2166709392788</v>
      </c>
      <c r="J7" s="41">
        <f t="shared" si="1"/>
        <v>0.04999941098</v>
      </c>
      <c r="K7" s="43"/>
      <c r="L7" s="32"/>
      <c r="M7" s="32"/>
      <c r="N7" s="32"/>
    </row>
    <row r="8" ht="15.75" customHeight="1">
      <c r="A8" s="44" t="s">
        <v>161</v>
      </c>
      <c r="B8" s="39">
        <v>0.1442</v>
      </c>
      <c r="C8" s="40">
        <v>0.026480274320664382</v>
      </c>
      <c r="D8" s="41"/>
      <c r="E8" s="24"/>
      <c r="F8" s="24"/>
      <c r="G8" s="46" t="s">
        <v>161</v>
      </c>
      <c r="H8">
        <v>48081.9067163932</v>
      </c>
      <c r="I8">
        <v>85.2971459184762</v>
      </c>
      <c r="J8" s="41">
        <f t="shared" si="1"/>
        <v>0.299986338</v>
      </c>
      <c r="K8" s="43"/>
      <c r="L8" s="32"/>
      <c r="M8" s="32"/>
      <c r="N8" s="32"/>
    </row>
    <row r="9" ht="15.75" customHeight="1">
      <c r="A9" s="38" t="s">
        <v>162</v>
      </c>
      <c r="B9" s="39">
        <v>0.0824</v>
      </c>
      <c r="C9" s="40">
        <v>0.07728600020376007</v>
      </c>
      <c r="D9" s="41"/>
      <c r="E9" s="24"/>
      <c r="F9" s="24"/>
      <c r="G9" s="42" t="s">
        <v>162</v>
      </c>
      <c r="H9">
        <v>16679.6732356545</v>
      </c>
      <c r="I9">
        <v>56.8718580126625</v>
      </c>
      <c r="J9" s="41">
        <f t="shared" si="1"/>
        <v>0.2000158416</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57236.2671280225</v>
      </c>
      <c r="I14">
        <v>56.8281523781112</v>
      </c>
      <c r="J14" s="41"/>
      <c r="K14" s="43"/>
      <c r="L14" s="32"/>
      <c r="M14" s="32"/>
      <c r="N14" s="32"/>
    </row>
    <row r="15" ht="15.75" customHeight="1">
      <c r="A15" s="53" t="s">
        <v>169</v>
      </c>
      <c r="B15" s="54" t="s">
        <v>170</v>
      </c>
      <c r="C15" s="41"/>
      <c r="D15" s="41"/>
      <c r="E15" s="24"/>
      <c r="F15" s="24"/>
      <c r="G15" s="55" t="s">
        <v>171</v>
      </c>
      <c r="H15">
        <v>25177.1623494309</v>
      </c>
      <c r="I15">
        <v>42.6611122546561</v>
      </c>
      <c r="J15" s="41">
        <f>I15/sum(I$3:I$13,I$15)</f>
        <v>0.1500372692</v>
      </c>
      <c r="K15" s="43"/>
      <c r="L15" s="32"/>
      <c r="M15" s="32"/>
      <c r="N15" s="32"/>
    </row>
    <row r="16" ht="15.75" customHeight="1">
      <c r="A16" s="56" t="s">
        <v>172</v>
      </c>
      <c r="B16" s="32"/>
      <c r="C16" s="32"/>
      <c r="D16" s="41"/>
      <c r="E16" s="24"/>
      <c r="F16" s="24"/>
      <c r="G16" s="57" t="s">
        <v>173</v>
      </c>
      <c r="H16">
        <v>150.0</v>
      </c>
      <c r="I16">
        <v>0.0</v>
      </c>
      <c r="J16" s="32"/>
      <c r="K16" s="43"/>
      <c r="L16" s="32"/>
      <c r="M16" s="32"/>
      <c r="N16" s="32"/>
    </row>
    <row r="17" ht="15.75" customHeight="1">
      <c r="A17" s="32"/>
      <c r="B17" s="32"/>
      <c r="C17" s="32"/>
      <c r="D17" s="32"/>
      <c r="E17" s="32"/>
      <c r="F17" s="52"/>
      <c r="G17" s="57" t="s">
        <v>174</v>
      </c>
      <c r="H17">
        <v>200.0</v>
      </c>
      <c r="I17">
        <v>0.0</v>
      </c>
      <c r="J17" s="32"/>
      <c r="K17" s="43"/>
      <c r="L17" s="32"/>
      <c r="M17" s="32"/>
      <c r="N17" s="32"/>
    </row>
    <row r="18" ht="15.75" customHeight="1">
      <c r="A18" s="32"/>
      <c r="B18" s="32"/>
      <c r="C18" s="32"/>
      <c r="D18" s="32"/>
      <c r="E18" s="32"/>
      <c r="F18" s="32"/>
      <c r="G18" s="58" t="s">
        <v>175</v>
      </c>
      <c r="H18">
        <v>0.137312853778519</v>
      </c>
      <c r="I18">
        <v>0.0</v>
      </c>
      <c r="J18" s="32"/>
      <c r="K18" s="43"/>
      <c r="L18" s="32"/>
      <c r="M18" s="32"/>
      <c r="N18" s="32"/>
    </row>
    <row r="19" ht="15.75" customHeight="1">
      <c r="A19" s="24"/>
      <c r="B19" s="24"/>
      <c r="C19" s="24"/>
      <c r="D19" s="32"/>
      <c r="E19" s="32"/>
      <c r="F19" s="32"/>
      <c r="G19" s="58" t="s">
        <v>176</v>
      </c>
      <c r="H19">
        <v>0.0842065597214627</v>
      </c>
      <c r="I19">
        <v>0.0</v>
      </c>
      <c r="J19" s="32"/>
      <c r="K19" s="43"/>
      <c r="L19" s="32"/>
      <c r="M19" s="32"/>
      <c r="N19" s="32"/>
    </row>
    <row r="20" ht="16.5" customHeight="1">
      <c r="A20" s="59"/>
      <c r="B20" s="60"/>
      <c r="C20" s="43"/>
      <c r="D20" s="32"/>
      <c r="E20" s="32"/>
      <c r="F20" s="32"/>
      <c r="G20" s="57" t="s">
        <v>177</v>
      </c>
      <c r="H20">
        <v>54495.8967456696</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0.283450437589794</v>
      </c>
      <c r="I21">
        <v>0.0</v>
      </c>
      <c r="J21" s="43"/>
      <c r="K21" s="43"/>
      <c r="L21" s="43"/>
      <c r="M21" s="43"/>
      <c r="N21" s="43"/>
    </row>
    <row r="22" ht="15.75" customHeight="1">
      <c r="A22" s="59" t="s">
        <v>180</v>
      </c>
      <c r="B22" s="64">
        <f>'Inflation GDP Population'!U15</f>
        <v>0.01974797033</v>
      </c>
      <c r="C22" s="32"/>
      <c r="D22" s="32"/>
      <c r="E22" s="32"/>
      <c r="F22" s="32"/>
      <c r="G22" s="57" t="s">
        <v>181</v>
      </c>
      <c r="H22">
        <v>1.526404855</v>
      </c>
      <c r="I22">
        <v>0.0</v>
      </c>
      <c r="J22" s="32"/>
      <c r="K22" s="32"/>
      <c r="L22" s="32"/>
      <c r="M22" s="32"/>
      <c r="N22" s="32"/>
    </row>
    <row r="23" ht="15.75" customHeight="1">
      <c r="A23" s="65" t="s">
        <v>182</v>
      </c>
      <c r="B23" s="66" t="s">
        <v>183</v>
      </c>
      <c r="C23" s="32"/>
      <c r="D23" s="32"/>
      <c r="E23" s="32"/>
      <c r="F23" s="32"/>
      <c r="G23" s="57" t="s">
        <v>184</v>
      </c>
      <c r="H23">
        <v>3000.0</v>
      </c>
      <c r="I23">
        <v>0.0</v>
      </c>
      <c r="J23" s="32"/>
      <c r="K23" s="32"/>
      <c r="L23" s="32"/>
      <c r="M23" s="32"/>
      <c r="N23" s="32"/>
    </row>
    <row r="24" ht="15.75" customHeight="1">
      <c r="A24" s="67" t="s">
        <v>152</v>
      </c>
      <c r="B24" s="68">
        <f t="shared" ref="B24:B26" si="2">if(H3&gt;0,I3*1000000/(H3*8760),0)</f>
        <v>0</v>
      </c>
      <c r="C24" s="32"/>
      <c r="D24" s="32"/>
      <c r="E24" s="32"/>
      <c r="F24" s="32"/>
      <c r="G24" s="57" t="s">
        <v>185</v>
      </c>
      <c r="H24">
        <v>95.04049415</v>
      </c>
      <c r="I24">
        <v>0.0</v>
      </c>
      <c r="J24" s="32"/>
      <c r="K24" s="32"/>
      <c r="L24" s="32"/>
      <c r="M24" s="32"/>
      <c r="N24" s="32"/>
    </row>
    <row r="25" ht="15.75" customHeight="1">
      <c r="A25" s="67" t="s">
        <v>153</v>
      </c>
      <c r="B25" s="68">
        <f t="shared" si="2"/>
        <v>0.95</v>
      </c>
      <c r="C25" s="32"/>
      <c r="D25" s="32"/>
      <c r="E25" s="32"/>
      <c r="F25" s="32"/>
      <c r="G25" s="57" t="s">
        <v>186</v>
      </c>
      <c r="H25">
        <v>3000.0</v>
      </c>
      <c r="I25">
        <v>0.0</v>
      </c>
      <c r="J25" s="32"/>
      <c r="K25" s="32"/>
      <c r="L25" s="32"/>
      <c r="M25" s="32"/>
      <c r="N25" s="32"/>
    </row>
    <row r="26" ht="15.75" customHeight="1">
      <c r="A26" s="69" t="s">
        <v>157</v>
      </c>
      <c r="B26" s="68">
        <f t="shared" si="2"/>
        <v>0.6202834761</v>
      </c>
      <c r="C26" s="32"/>
      <c r="D26" s="32"/>
      <c r="E26" s="32"/>
      <c r="F26" s="32"/>
      <c r="G26" s="57" t="s">
        <v>187</v>
      </c>
      <c r="H26">
        <v>95.04049415</v>
      </c>
      <c r="I26">
        <v>0.0</v>
      </c>
      <c r="J26" s="32"/>
      <c r="K26" s="32"/>
      <c r="L26" s="32"/>
      <c r="M26" s="32"/>
      <c r="N26" s="32"/>
    </row>
    <row r="27" ht="15.75" customHeight="1">
      <c r="A27" s="70" t="s">
        <v>158</v>
      </c>
      <c r="B27" s="68">
        <f>if(H6&gt;0, I6*1000000/(H6*8760), 0)</f>
        <v>0.007686453577</v>
      </c>
      <c r="C27" s="32"/>
      <c r="D27" s="32"/>
      <c r="E27" s="32"/>
      <c r="F27" s="32"/>
      <c r="G27" s="32"/>
      <c r="J27" s="32"/>
      <c r="K27" s="32"/>
      <c r="L27" s="32"/>
      <c r="M27" s="32"/>
      <c r="N27" s="32"/>
    </row>
    <row r="28" ht="15.75" customHeight="1">
      <c r="A28" s="67" t="s">
        <v>160</v>
      </c>
      <c r="B28" s="68">
        <f>if(H7 &gt; 0, (I7*1000000/(H7*8760)), 0)</f>
        <v>0.7221935347</v>
      </c>
      <c r="C28" s="32"/>
      <c r="D28" s="32"/>
      <c r="E28" s="32"/>
      <c r="F28" s="32"/>
      <c r="G28" s="32"/>
      <c r="J28" s="32"/>
      <c r="K28" s="32"/>
      <c r="L28" s="32"/>
      <c r="M28" s="32"/>
      <c r="N28" s="32"/>
    </row>
    <row r="29" ht="15.75" customHeight="1">
      <c r="A29" s="71" t="s">
        <v>161</v>
      </c>
      <c r="B29" s="68">
        <f>if(H8&gt;0, I8*1000000/(H8*8760), 0)</f>
        <v>0.2025110437</v>
      </c>
      <c r="C29" s="32"/>
      <c r="D29" s="32"/>
      <c r="E29" s="32"/>
      <c r="F29" s="32"/>
      <c r="G29" s="32"/>
      <c r="J29" s="32"/>
      <c r="K29" s="32"/>
      <c r="L29" s="32"/>
      <c r="M29" s="32"/>
      <c r="N29" s="32"/>
    </row>
    <row r="30" ht="15.75" customHeight="1">
      <c r="A30" s="67" t="s">
        <v>162</v>
      </c>
      <c r="B30" s="68">
        <f t="shared" ref="B30:B31" si="3">if(H9&gt;0,I9*1000000/(H9*8760),0)</f>
        <v>0.3892295216</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0.113341284</v>
      </c>
      <c r="C36" s="32"/>
      <c r="D36" s="32"/>
      <c r="E36" s="32"/>
      <c r="F36" s="32"/>
      <c r="G36" s="32"/>
      <c r="H36" s="32"/>
      <c r="I36" s="32"/>
      <c r="J36" s="32"/>
      <c r="K36" s="32"/>
      <c r="L36" s="32"/>
      <c r="M36" s="32"/>
      <c r="N36" s="32"/>
    </row>
    <row r="37" ht="15.75" customHeight="1">
      <c r="A37" s="75" t="s">
        <v>172</v>
      </c>
      <c r="B37" s="68">
        <f t="shared" si="4"/>
        <v>0.1934288668</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37396.1</v>
      </c>
      <c r="E2" s="82">
        <f>sum(Model!D8,Model!D426,,Model!D427,Model!D672,Model!D897,Model!D1122,Model!D1349,Model!D1574,Model!D1799*0,Model!D2024,Model!D2247,Model!D3534)</f>
        <v>38517.3</v>
      </c>
      <c r="F2" s="82">
        <f>sum(Model!E8,Model!E426,,Model!E427,Model!E672,Model!E897,Model!E1122,Model!E1349,Model!E1574,Model!E1799*0,Model!E2024,Model!E2247,Model!E3534)</f>
        <v>39713.7</v>
      </c>
      <c r="G2" s="82">
        <f>sum(Model!F8,Model!F426,,Model!F427,Model!F672,Model!F897,Model!F1122,Model!F1349,Model!F1574,Model!F1799*0,Model!F2024,Model!F2247,Model!F3534)</f>
        <v>42002.7</v>
      </c>
      <c r="H2" s="82">
        <f>sum(Model!G8,Model!G426,,Model!G427,Model!G672,Model!G897,Model!G1122,Model!G1349,Model!G1574,Model!G1799*0,Model!G2024,Model!G2247,Model!G3534)</f>
        <v>44331.2</v>
      </c>
      <c r="I2" s="82">
        <f>sum(Model!H8,Model!H426,,Model!H427,Model!H672,Model!H897,Model!H1122,Model!H1349,Model!H1574,Model!H1799*0,Model!H2024,Model!H2247,Model!H3534)</f>
        <v>45095.7</v>
      </c>
      <c r="J2" s="82">
        <f>sum(Model!I8,Model!I426,,Model!I427,Model!I672,Model!I897,Model!I1122,Model!I1349,Model!I1574,Model!I1799*0,Model!I2024,Model!I2247,Model!I3534)</f>
        <v>47308.2</v>
      </c>
      <c r="K2" s="82">
        <f>sum(Model!J8,Model!J426,,Model!J427,Model!J672,Model!J897,Model!J1122,Model!J1349,Model!J1574,Model!J1799*0,Model!J2024,Model!J2247,Model!J3534)</f>
        <v>49338.6</v>
      </c>
      <c r="L2" s="82">
        <f>sum(Model!K8,Model!K426,,Model!K427,Model!K672,Model!K897,Model!K1122,Model!K1349,Model!K1574,Model!K1799*0,Model!K2024,Model!K2247,Model!K3534)</f>
        <v>52117.4</v>
      </c>
      <c r="M2" s="82">
        <f>sum(Model!L8,Model!L426,,Model!L427,Model!L672,Model!L897,Model!L1122,Model!L1349,Model!L1574,Model!L1799*0,Model!L2024,Model!L2247,Model!L3534)</f>
        <v>53494.1</v>
      </c>
      <c r="N2" s="82">
        <f>sum(Model!M8,Model!M426,,Model!M427,Model!M672,Model!M897,Model!M1122,Model!M1349,Model!M1574,Model!M1799*0,Model!M2024,Model!M2247,Model!M3534)</f>
        <v>55146.1</v>
      </c>
      <c r="O2" s="82">
        <f>sum(Model!N8,Model!N426,,Model!N427,Model!N672,Model!N897,Model!N1122,Model!N1349,Model!N1574,Model!N1799*0,Model!N2024,Model!N2247,Model!N3534)</f>
        <v>56962</v>
      </c>
      <c r="P2" s="82">
        <f>sum(Model!O8,Model!O426,,Model!O427,Model!O672,Model!O897,Model!O1122,Model!O1349,Model!O1574,Model!O1799*0,Model!O2024,Model!O2247,Model!O3534)</f>
        <v>57556.7</v>
      </c>
      <c r="Q2" s="82">
        <f>sum(Model!P8,Model!P426,,Model!P427,Model!P672,Model!P897,Model!P1122,Model!P1349,Model!P1574,Model!P1799*0,Model!P2024,Model!P2247,Model!P3534)</f>
        <v>57527.5</v>
      </c>
      <c r="R2" s="82">
        <f>sum(Model!Q8,Model!Q426,,Model!Q427,Model!Q672,Model!Q897,Model!Q1122,Model!Q1349,Model!Q1574,Model!Q1799*0,Model!Q2024,Model!Q2247,Model!Q3534)</f>
        <v>58411.5</v>
      </c>
      <c r="S2" s="82">
        <f>sum(Model!R8,Model!R426,,Model!R427,Model!R672,Model!R897,Model!R1122,Model!R1349,Model!R1574,Model!R1799*0,Model!R2024,Model!R2247,Model!R3534)</f>
        <v>59495.7</v>
      </c>
      <c r="T2" s="82">
        <f>sum(Model!S8,Model!S426,,Model!S427,Model!S672,Model!S897,Model!S1122,Model!S1349,Model!S1574,Model!S1799*0,Model!S2024,Model!S2247,Model!S3534)</f>
        <v>61297</v>
      </c>
      <c r="U2" s="82">
        <f>sum(Model!T8,Model!T426,,Model!T427,Model!T672,Model!T897,Model!T1122,Model!T1349,Model!T1574,Model!T1799*0,Model!T2024,Model!T2247,Model!T3534)</f>
        <v>61399.9</v>
      </c>
      <c r="V2" s="82">
        <f>sum(Model!U8,Model!U426,,Model!U427,Model!U672,Model!U897,Model!U1122,Model!U1349,Model!U1574,Model!U1799*0,Model!U2024,Model!U2247,Model!U3534)</f>
        <v>62352.1</v>
      </c>
      <c r="W2" s="82">
        <f>sum(Model!V8,Model!V426,,Model!V427,Model!V672,Model!V897,Model!V1122,Model!V1349,Model!V1574,Model!V1799*0,Model!V2024,Model!V2247,Model!V3534)</f>
        <v>62539.7</v>
      </c>
      <c r="X2" s="82">
        <f>sum(Model!W8,Model!W426,,Model!W427,Model!W672,Model!W897,Model!W1122,Model!W1349,Model!W1574,Model!W1799*0,Model!W2024,Model!W2247,Model!W3534)</f>
        <v>62539.7</v>
      </c>
      <c r="Y2" s="82">
        <f>sum(Model!X8,Model!X426,,Model!X427,Model!X672,Model!X897,Model!X1122,Model!X1349,Model!X1574,Model!X1799*0,Model!X2024,Model!X2247,Model!X3534)</f>
        <v>63930.04915</v>
      </c>
      <c r="Z2" s="82">
        <f>sum(Model!Y8,Model!Y426,,Model!Y427,Model!Y672,Model!Y897,Model!Y1122,Model!Y1349,Model!Y1574,Model!Y1799*0,Model!Y2024,Model!Y2247,Model!Y3534)</f>
        <v>65320.39831</v>
      </c>
      <c r="AA2" s="82">
        <f>sum(Model!Z8,Model!Z426,,Model!Z427,Model!Z672,Model!Z897,Model!Z1122,Model!Z1349,Model!Z1574,Model!Z1799*0,Model!Z2024,Model!Z2247,Model!Z3534)</f>
        <v>66710.74746</v>
      </c>
      <c r="AB2" s="82">
        <f>sum(Model!AA8,Model!AA426,,Model!AA427,Model!AA672,Model!AA897,Model!AA1122,Model!AA1349,Model!AA1574,Model!AA1799*0,Model!AA2024,Model!AA2247,Model!AA3534)</f>
        <v>68101.09662</v>
      </c>
      <c r="AC2" s="82">
        <f>sum(Model!AB8,Model!AB426,,Model!AB427,Model!AB672,Model!AB897,Model!AB1122,Model!AB1349,Model!AB1574,Model!AB1799*0,Model!AB2024,Model!AB2247,Model!AB3534)</f>
        <v>69491.44577</v>
      </c>
      <c r="AD2" s="82">
        <f>sum(Model!AC8,Model!AC426,,Model!AC427,Model!AC672,Model!AC897,Model!AC1122,Model!AC1349,Model!AC1574,Model!AC1799*0,Model!AC2024,Model!AC2247,Model!AC3534)</f>
        <v>70881.79493</v>
      </c>
      <c r="AE2" s="82">
        <f>sum(Model!AD8,Model!AD426,,Model!AD427,Model!AD672,Model!AD897,Model!AD1122,Model!AD1349,Model!AD1574,Model!AD1799*0,Model!AD2024,Model!AD2247,Model!AD3534)</f>
        <v>72272.14408</v>
      </c>
      <c r="AF2" s="82">
        <f>sum(Model!AE8,Model!AE426,,Model!AE427,Model!AE672,Model!AE897,Model!AE1122,Model!AE1349,Model!AE1574,Model!AE1799*0,Model!AE2024,Model!AE2247,Model!AE3534)</f>
        <v>73662.49324</v>
      </c>
      <c r="AG2" s="82">
        <f>sum(Model!AF8,Model!AF426,,Model!AF427,Model!AF672,Model!AF897,Model!AF1122,Model!AF1349,Model!AF1574,Model!AF1799*0,Model!AF2024,Model!AF2247,Model!AF3534)</f>
        <v>75052.84239</v>
      </c>
      <c r="AH2" s="82">
        <f>sum(Model!AG8,Model!AG426,,Model!AG427,Model!AG672,Model!AG897,Model!AG1122,Model!AG1349,Model!AG1574,Model!AG1799*0,Model!AG2024,Model!AG2247,Model!AG3534)</f>
        <v>76443.19155</v>
      </c>
      <c r="AI2" s="82">
        <f>sum(Model!AH8,Model!AH426,,Model!AH427,Model!AH672,Model!AH897,Model!AH1122,Model!AH1349,Model!AH1574,Model!AH1799*0,Model!AH2024,Model!AH2247,Model!AH3534)</f>
        <v>77833.5407</v>
      </c>
      <c r="AJ2" s="82">
        <f>sum(Model!AI8,Model!AI426,,Model!AI427,Model!AI672,Model!AI897,Model!AI1122,Model!AI1349,Model!AI1574,Model!AI1799*0,Model!AI2024,Model!AI2247,Model!AI3534)</f>
        <v>79223.88986</v>
      </c>
      <c r="AK2" s="82">
        <f>sum(Model!AJ8,Model!AJ426,,Model!AJ427,Model!AJ672,Model!AJ897,Model!AJ1122,Model!AJ1349,Model!AJ1574,Model!AJ1799*0,Model!AJ2024,Model!AJ2247,Model!AJ3534)</f>
        <v>80614.23901</v>
      </c>
      <c r="AL2" s="82">
        <f>sum(Model!AK8,Model!AK426,,Model!AK427,Model!AK672,Model!AK897,Model!AK1122,Model!AK1349,Model!AK1574,Model!AK1799*0,Model!AK2024,Model!AK2247,Model!AK3534)</f>
        <v>82004.58817</v>
      </c>
      <c r="AM2" s="82">
        <f>sum(Model!AL8,Model!AL426,,Model!AL427,Model!AL672,Model!AL897,Model!AL1122,Model!AL1349,Model!AL1574,Model!AL1799*0,Model!AL2024,Model!AL2247,Model!AL3534)</f>
        <v>83394.93732</v>
      </c>
      <c r="AN2" s="82">
        <f>sum(Model!AM8,Model!AM426,,Model!AM427,Model!AM672,Model!AM897,Model!AM1122,Model!AM1349,Model!AM1574,Model!AM1799*0,Model!AM2024,Model!AM2247,Model!AM3534)</f>
        <v>84785.28648</v>
      </c>
      <c r="AO2" s="82">
        <f>sum(Model!AN8,Model!AN426,,Model!AN427,Model!AN672,Model!AN897,Model!AN1122,Model!AN1349,Model!AN1574,Model!AN1799*0,Model!AN2024,Model!AN2247,Model!AN3534)</f>
        <v>86175.63563</v>
      </c>
      <c r="AP2" s="82">
        <f>sum(Model!AO8,Model!AO426,,Model!AO427,Model!AO672,Model!AO897,Model!AO1122,Model!AO1349,Model!AO1574,Model!AO1799*0,Model!AO2024,Model!AO2247,Model!AO3534)</f>
        <v>87565.98479</v>
      </c>
      <c r="AQ2" s="82">
        <f>sum(Model!AP8,Model!AP426,,Model!AP427,Model!AP672,Model!AP897,Model!AP1122,Model!AP1349,Model!AP1574,Model!AP1799*0,Model!AP2024,Model!AP2247,Model!AP3534)</f>
        <v>88956.33394</v>
      </c>
      <c r="AR2" s="82">
        <f>sum(Model!AQ8,Model!AQ426,,Model!AQ427,Model!AQ672,Model!AQ897,Model!AQ1122,Model!AQ1349,Model!AQ1574,Model!AQ1799*0,Model!AQ2024,Model!AQ2247,Model!AQ3534)</f>
        <v>90346.6831</v>
      </c>
      <c r="AS2" s="82">
        <f>sum(Model!AR8,Model!AR426,,Model!AR427,Model!AR672,Model!AR897,Model!AR1122,Model!AR1349,Model!AR1574,Model!AR1799*0,Model!AR2024,Model!AR2247,Model!AR3534)</f>
        <v>91737.03225</v>
      </c>
      <c r="AT2" s="82">
        <f>sum(Model!AS8,Model!AS426,,Model!AS427,Model!AS672,Model!AS897,Model!AS1122,Model!AS1349,Model!AS1574,Model!AS1799*0,Model!AS2024,Model!AS2247,Model!AS3534)</f>
        <v>93127.38141</v>
      </c>
      <c r="AU2" s="82">
        <f>sum(Model!AT8,Model!AT426,,Model!AT427,Model!AT672,Model!AT897,Model!AT1122,Model!AT1349,Model!AT1574,Model!AT1799*0,Model!AT2024,Model!AT2247,Model!AT3534)</f>
        <v>94517.73056</v>
      </c>
      <c r="AV2" s="82">
        <f>sum(Model!AU8,Model!AU426,,Model!AU427,Model!AU672,Model!AU897,Model!AU1122,Model!AU1349,Model!AU1574,Model!AU1799*0,Model!AU2024,Model!AU2247,Model!AU3534)</f>
        <v>95908.07972</v>
      </c>
      <c r="AW2" s="82">
        <f>sum(Model!AV8,Model!AV426,,Model!AV427,Model!AV672,Model!AV897,Model!AV1122,Model!AV1349,Model!AV1574,Model!AV1799*0,Model!AV2024,Model!AV2247,Model!AV3534)</f>
        <v>97298.42887</v>
      </c>
      <c r="AX2" s="82">
        <f>sum(Model!AW8,Model!AW426,,Model!AW427,Model!AW672,Model!AW897,Model!AW1122,Model!AW1349,Model!AW1574,Model!AW1799*0,Model!AW2024,Model!AW2247,Model!AW3534)</f>
        <v>98688.77803</v>
      </c>
      <c r="AY2" s="82">
        <f>sum(Model!AX8,Model!AX426,,Model!AX427,Model!AX672,Model!AX897,Model!AX1122,Model!AX1349,Model!AX1574,Model!AX1799*0,Model!AX2024,Model!AX2247,Model!AX3534)</f>
        <v>100079.1272</v>
      </c>
      <c r="AZ2" s="82">
        <f>sum(Model!AY8,Model!AY426,,Model!AY427,Model!AY672,Model!AY897,Model!AY1122,Model!AY1349,Model!AY1574,Model!AY1799*0,Model!AY2024,Model!AY2247,Model!AY3534)</f>
        <v>101469.4763</v>
      </c>
      <c r="BA2" s="82">
        <f>sum(Model!AZ8,Model!AZ426,,Model!AZ427,Model!AZ672,Model!AZ897,Model!AZ1122,Model!AZ1349,Model!AZ1574,Model!AZ1799*0,Model!AZ2024,Model!AZ2247,Model!AZ3534)</f>
        <v>102859.8255</v>
      </c>
      <c r="BB2" s="82">
        <f>sum(Model!BA8,Model!BA426,,Model!BA427,Model!BA672,Model!BA897,Model!BA1122,Model!BA1349,Model!BA1574,Model!BA1799*0,Model!BA2024,Model!BA2247,Model!BA3534)</f>
        <v>104250.1746</v>
      </c>
      <c r="BC2" s="83"/>
      <c r="BD2" s="83"/>
      <c r="BE2" s="83"/>
      <c r="BF2" s="83"/>
      <c r="BG2" s="83"/>
      <c r="BH2" s="83"/>
      <c r="BI2" s="83"/>
      <c r="BJ2" s="83"/>
      <c r="BK2" s="83"/>
      <c r="BL2" s="83"/>
      <c r="BM2" s="83"/>
      <c r="BN2" s="83"/>
      <c r="BO2" s="83"/>
      <c r="BP2" s="83"/>
    </row>
    <row r="3">
      <c r="A3" s="79" t="s">
        <v>194</v>
      </c>
      <c r="B3" s="80" t="s">
        <v>192</v>
      </c>
      <c r="C3" s="81" t="s">
        <v>195</v>
      </c>
      <c r="D3" s="82">
        <f>Model!C8</f>
        <v>22293.4</v>
      </c>
      <c r="E3" s="82">
        <f>Model!D8</f>
        <v>22293.4</v>
      </c>
      <c r="F3" s="82">
        <f>Model!E8</f>
        <v>22205.4</v>
      </c>
      <c r="G3" s="82">
        <f>Model!F8</f>
        <v>22295.4</v>
      </c>
      <c r="H3" s="82">
        <f>Model!G8</f>
        <v>22295.4</v>
      </c>
      <c r="I3" s="82">
        <f>Model!H8</f>
        <v>22295.4</v>
      </c>
      <c r="J3" s="82">
        <f>Model!I8</f>
        <v>22411.1</v>
      </c>
      <c r="K3" s="82">
        <f>Model!J8</f>
        <v>22411.1</v>
      </c>
      <c r="L3" s="82">
        <f>Model!K8</f>
        <v>22748.1</v>
      </c>
      <c r="M3" s="82">
        <f>Model!L8</f>
        <v>22766.6</v>
      </c>
      <c r="N3" s="82">
        <f>Model!M8</f>
        <v>23664.4</v>
      </c>
      <c r="O3" s="82">
        <f>Model!N8</f>
        <v>23999.6</v>
      </c>
      <c r="P3" s="82">
        <f>Model!O8</f>
        <v>22238.4</v>
      </c>
      <c r="Q3" s="82">
        <f>Model!P8</f>
        <v>22042.2</v>
      </c>
      <c r="R3" s="82">
        <f>Model!Q8</f>
        <v>21625.5</v>
      </c>
      <c r="S3" s="82">
        <f>Model!R8</f>
        <v>21093.6</v>
      </c>
      <c r="T3" s="82">
        <f>Model!S8</f>
        <v>20943.6</v>
      </c>
      <c r="U3" s="82">
        <f>Model!T8</f>
        <v>20453.4</v>
      </c>
      <c r="V3" s="82">
        <f>Model!U8</f>
        <v>20453.4</v>
      </c>
      <c r="W3" s="82">
        <f>Model!V8</f>
        <v>20453.4</v>
      </c>
      <c r="X3" s="82">
        <f>Model!W8</f>
        <v>20453.4</v>
      </c>
      <c r="Y3" s="82">
        <f>Model!X8</f>
        <v>19771.62</v>
      </c>
      <c r="Z3" s="82">
        <f>Model!Y8</f>
        <v>19089.84</v>
      </c>
      <c r="AA3" s="82">
        <f>Model!Z8</f>
        <v>18408.06</v>
      </c>
      <c r="AB3" s="82">
        <f>Model!AA8</f>
        <v>17726.28</v>
      </c>
      <c r="AC3" s="82">
        <f>Model!AB8</f>
        <v>17044.5</v>
      </c>
      <c r="AD3" s="82">
        <f>Model!AC8</f>
        <v>16362.72</v>
      </c>
      <c r="AE3" s="82">
        <f>Model!AD8</f>
        <v>15680.94</v>
      </c>
      <c r="AF3" s="82">
        <f>Model!AE8</f>
        <v>14999.16</v>
      </c>
      <c r="AG3" s="82">
        <f>Model!AF8</f>
        <v>14317.38</v>
      </c>
      <c r="AH3" s="82">
        <f>Model!AG8</f>
        <v>13635.6</v>
      </c>
      <c r="AI3" s="82">
        <f>Model!AH8</f>
        <v>12953.82</v>
      </c>
      <c r="AJ3" s="82">
        <f>Model!AI8</f>
        <v>12272.04</v>
      </c>
      <c r="AK3" s="82">
        <f>Model!AJ8</f>
        <v>11590.26</v>
      </c>
      <c r="AL3" s="82">
        <f>Model!AK8</f>
        <v>10908.48</v>
      </c>
      <c r="AM3" s="82">
        <f>Model!AL8</f>
        <v>10226.7</v>
      </c>
      <c r="AN3" s="82">
        <f>Model!AM8</f>
        <v>9544.92</v>
      </c>
      <c r="AO3" s="82">
        <f>Model!AN8</f>
        <v>8863.14</v>
      </c>
      <c r="AP3" s="82">
        <f>Model!AO8</f>
        <v>8181.36</v>
      </c>
      <c r="AQ3" s="82">
        <f>Model!AP8</f>
        <v>7499.58</v>
      </c>
      <c r="AR3" s="82">
        <f>Model!AQ8</f>
        <v>6817.8</v>
      </c>
      <c r="AS3" s="82">
        <f>Model!AR8</f>
        <v>6136.02</v>
      </c>
      <c r="AT3" s="82">
        <f>Model!AS8</f>
        <v>5454.24</v>
      </c>
      <c r="AU3" s="82">
        <f>Model!AT8</f>
        <v>4772.46</v>
      </c>
      <c r="AV3" s="82">
        <f>Model!AU8</f>
        <v>4090.68</v>
      </c>
      <c r="AW3" s="82">
        <f>Model!AV8</f>
        <v>3408.9</v>
      </c>
      <c r="AX3" s="82">
        <f>Model!AW8</f>
        <v>2727.12</v>
      </c>
      <c r="AY3" s="82">
        <f>Model!AX8</f>
        <v>2045.34</v>
      </c>
      <c r="AZ3" s="82">
        <f>Model!AY8</f>
        <v>1363.56</v>
      </c>
      <c r="BA3" s="82">
        <f>Model!AZ8</f>
        <v>681.78</v>
      </c>
      <c r="BB3" s="82">
        <f>Model!BA8</f>
        <v>0</v>
      </c>
      <c r="BC3" s="82"/>
      <c r="BD3" s="83"/>
      <c r="BE3" s="83"/>
      <c r="BF3" s="83"/>
      <c r="BG3" s="83"/>
      <c r="BH3" s="83"/>
      <c r="BI3" s="83"/>
      <c r="BJ3" s="83"/>
      <c r="BK3" s="83"/>
      <c r="BL3" s="83"/>
      <c r="BM3" s="83"/>
      <c r="BN3" s="83"/>
      <c r="BO3" s="83"/>
      <c r="BP3" s="83"/>
    </row>
    <row r="4">
      <c r="A4" s="79" t="s">
        <v>196</v>
      </c>
      <c r="B4" s="80" t="s">
        <v>192</v>
      </c>
      <c r="C4" s="81" t="s">
        <v>197</v>
      </c>
      <c r="D4" s="82">
        <f>Model!C426</f>
        <v>3146.6</v>
      </c>
      <c r="E4" s="82">
        <f>Model!D426</f>
        <v>3623.2</v>
      </c>
      <c r="F4" s="82">
        <f>Model!E426</f>
        <v>3765</v>
      </c>
      <c r="G4" s="82">
        <f>Model!F426</f>
        <v>5217.5</v>
      </c>
      <c r="H4" s="82">
        <f>Model!G426</f>
        <v>7395.7</v>
      </c>
      <c r="I4" s="82">
        <f>Model!H426</f>
        <v>7739.7</v>
      </c>
      <c r="J4" s="82">
        <f>Model!I426</f>
        <v>9510.3</v>
      </c>
      <c r="K4" s="82">
        <f>Model!J426</f>
        <v>10167.3</v>
      </c>
      <c r="L4" s="82">
        <f>Model!K426</f>
        <v>10790.5</v>
      </c>
      <c r="M4" s="82">
        <f>Model!L426</f>
        <v>10790.5</v>
      </c>
      <c r="N4" s="82">
        <f>Model!M426</f>
        <v>10790.5</v>
      </c>
      <c r="O4" s="82">
        <f>Model!N426</f>
        <v>11349</v>
      </c>
      <c r="P4" s="82">
        <f>Model!O426</f>
        <v>11867.5</v>
      </c>
      <c r="Q4" s="82">
        <f>Model!P426</f>
        <v>11867.5</v>
      </c>
      <c r="R4" s="82">
        <f>Model!Q426</f>
        <v>12695.5</v>
      </c>
      <c r="S4" s="82">
        <f>Model!R426</f>
        <v>13321.1</v>
      </c>
      <c r="T4" s="82">
        <f>Model!S426</f>
        <v>13321.1</v>
      </c>
      <c r="U4" s="82">
        <f>Model!T426</f>
        <v>13321.1</v>
      </c>
      <c r="V4" s="82">
        <f>Model!U426</f>
        <v>13321.1</v>
      </c>
      <c r="W4" s="82">
        <f>Model!V426</f>
        <v>13321.1</v>
      </c>
      <c r="X4" s="82">
        <f>Model!W426</f>
        <v>13321.1</v>
      </c>
      <c r="Y4" s="82">
        <f>Model!X426</f>
        <v>13051.42816</v>
      </c>
      <c r="Z4" s="82">
        <f>Model!Y426</f>
        <v>12781.75632</v>
      </c>
      <c r="AA4" s="82">
        <f>Model!Z426</f>
        <v>12512.08449</v>
      </c>
      <c r="AB4" s="82">
        <f>Model!AA426</f>
        <v>12242.41265</v>
      </c>
      <c r="AC4" s="82">
        <f>Model!AB426</f>
        <v>11972.74081</v>
      </c>
      <c r="AD4" s="82">
        <f>Model!AC426</f>
        <v>11703.06897</v>
      </c>
      <c r="AE4" s="82">
        <f>Model!AD426</f>
        <v>11433.39714</v>
      </c>
      <c r="AF4" s="82">
        <f>Model!AE426</f>
        <v>11163.7253</v>
      </c>
      <c r="AG4" s="82">
        <f>Model!AF426</f>
        <v>10894.05346</v>
      </c>
      <c r="AH4" s="82">
        <f>Model!AG426</f>
        <v>10624.38162</v>
      </c>
      <c r="AI4" s="82">
        <f>Model!AH426</f>
        <v>10354.70978</v>
      </c>
      <c r="AJ4" s="82">
        <f>Model!AI426</f>
        <v>10085.03795</v>
      </c>
      <c r="AK4" s="82">
        <f>Model!AJ426</f>
        <v>9815.366108</v>
      </c>
      <c r="AL4" s="82">
        <f>Model!AK426</f>
        <v>9545.694271</v>
      </c>
      <c r="AM4" s="82">
        <f>Model!AL426</f>
        <v>9276.022433</v>
      </c>
      <c r="AN4" s="82">
        <f>Model!AM426</f>
        <v>9006.350595</v>
      </c>
      <c r="AO4" s="82">
        <f>Model!AN426</f>
        <v>8736.678757</v>
      </c>
      <c r="AP4" s="82">
        <f>Model!AO426</f>
        <v>8467.006919</v>
      </c>
      <c r="AQ4" s="82">
        <f>Model!AP426</f>
        <v>8197.335082</v>
      </c>
      <c r="AR4" s="82">
        <f>Model!AQ426</f>
        <v>7927.663244</v>
      </c>
      <c r="AS4" s="82">
        <f>Model!AR426</f>
        <v>7657.991406</v>
      </c>
      <c r="AT4" s="82">
        <f>Model!AS426</f>
        <v>7388.319568</v>
      </c>
      <c r="AU4" s="82">
        <f>Model!AT426</f>
        <v>7118.64773</v>
      </c>
      <c r="AV4" s="82">
        <f>Model!AU426</f>
        <v>6848.975892</v>
      </c>
      <c r="AW4" s="82">
        <f>Model!AV426</f>
        <v>6579.304055</v>
      </c>
      <c r="AX4" s="82">
        <f>Model!AW426</f>
        <v>6309.632217</v>
      </c>
      <c r="AY4" s="82">
        <f>Model!AX426</f>
        <v>6039.960379</v>
      </c>
      <c r="AZ4" s="82">
        <f>Model!AY426</f>
        <v>5770.288541</v>
      </c>
      <c r="BA4" s="82">
        <f>Model!AZ426</f>
        <v>5500.616703</v>
      </c>
      <c r="BB4" s="82">
        <f>Model!BA426</f>
        <v>5230.944866</v>
      </c>
      <c r="BC4" s="83"/>
      <c r="BD4" s="83"/>
      <c r="BE4" s="83"/>
      <c r="BF4" s="83"/>
      <c r="BG4" s="83"/>
      <c r="BH4" s="83"/>
      <c r="BI4" s="83"/>
      <c r="BJ4" s="83"/>
      <c r="BK4" s="83"/>
      <c r="BL4" s="83"/>
      <c r="BM4" s="83"/>
      <c r="BN4" s="83"/>
      <c r="BO4" s="83"/>
      <c r="BP4" s="83"/>
    </row>
    <row r="5">
      <c r="A5" s="79" t="s">
        <v>198</v>
      </c>
      <c r="B5" s="80" t="s">
        <v>192</v>
      </c>
      <c r="C5" s="81" t="s">
        <v>199</v>
      </c>
      <c r="D5" s="82">
        <f>Model!C427</f>
        <v>3491.2</v>
      </c>
      <c r="E5" s="82">
        <f>Model!D427</f>
        <v>4054.5</v>
      </c>
      <c r="F5" s="82">
        <f>Model!E427</f>
        <v>5184.7</v>
      </c>
      <c r="G5" s="82">
        <f>Model!F427</f>
        <v>5627</v>
      </c>
      <c r="H5" s="82">
        <f>Model!G427</f>
        <v>5758.5</v>
      </c>
      <c r="I5" s="82">
        <f>Model!H427</f>
        <v>6002.9</v>
      </c>
      <c r="J5" s="82">
        <f>Model!I427</f>
        <v>6184.8</v>
      </c>
      <c r="K5" s="82">
        <f>Model!J427</f>
        <v>6611.9</v>
      </c>
      <c r="L5" s="82">
        <f>Model!K427</f>
        <v>7794</v>
      </c>
      <c r="M5" s="82">
        <f>Model!L427</f>
        <v>8083.2</v>
      </c>
      <c r="N5" s="82">
        <f>Model!M427</f>
        <v>8180.4</v>
      </c>
      <c r="O5" s="82">
        <f>Model!N427</f>
        <v>8179.1</v>
      </c>
      <c r="P5" s="82">
        <f>Model!O427</f>
        <v>8407.2</v>
      </c>
      <c r="Q5" s="82">
        <f>Model!P427</f>
        <v>8384.7</v>
      </c>
      <c r="R5" s="82">
        <f>Model!Q427</f>
        <v>8288.1</v>
      </c>
      <c r="S5" s="82">
        <f>Model!R427</f>
        <v>8230.9</v>
      </c>
      <c r="T5" s="82">
        <f>Model!S427</f>
        <v>8294.5</v>
      </c>
      <c r="U5" s="82">
        <f>Model!T427</f>
        <v>8294.5</v>
      </c>
      <c r="V5" s="82">
        <f>Model!U427</f>
        <v>8306.5</v>
      </c>
      <c r="W5" s="82">
        <f>Model!V427</f>
        <v>8306.5</v>
      </c>
      <c r="X5" s="82">
        <f>Model!W427</f>
        <v>8306.5</v>
      </c>
      <c r="Y5" s="82">
        <f>Model!X427</f>
        <v>8029.616667</v>
      </c>
      <c r="Z5" s="82">
        <f>Model!Y427</f>
        <v>7752.733333</v>
      </c>
      <c r="AA5" s="82">
        <f>Model!Z427</f>
        <v>7475.85</v>
      </c>
      <c r="AB5" s="82">
        <f>Model!AA427</f>
        <v>7198.966667</v>
      </c>
      <c r="AC5" s="82">
        <f>Model!AB427</f>
        <v>6922.083333</v>
      </c>
      <c r="AD5" s="82">
        <f>Model!AC427</f>
        <v>6645.2</v>
      </c>
      <c r="AE5" s="82">
        <f>Model!AD427</f>
        <v>6368.316667</v>
      </c>
      <c r="AF5" s="82">
        <f>Model!AE427</f>
        <v>6091.433333</v>
      </c>
      <c r="AG5" s="82">
        <f>Model!AF427</f>
        <v>5814.55</v>
      </c>
      <c r="AH5" s="82">
        <f>Model!AG427</f>
        <v>5537.666667</v>
      </c>
      <c r="AI5" s="82">
        <f>Model!AH427</f>
        <v>5260.783333</v>
      </c>
      <c r="AJ5" s="82">
        <f>Model!AI427</f>
        <v>4983.9</v>
      </c>
      <c r="AK5" s="82">
        <f>Model!AJ427</f>
        <v>4707.016667</v>
      </c>
      <c r="AL5" s="82">
        <f>Model!AK427</f>
        <v>4430.133333</v>
      </c>
      <c r="AM5" s="82">
        <f>Model!AL427</f>
        <v>4153.25</v>
      </c>
      <c r="AN5" s="82">
        <f>Model!AM427</f>
        <v>3876.366667</v>
      </c>
      <c r="AO5" s="82">
        <f>Model!AN427</f>
        <v>3599.483333</v>
      </c>
      <c r="AP5" s="82">
        <f>Model!AO427</f>
        <v>3322.6</v>
      </c>
      <c r="AQ5" s="82">
        <f>Model!AP427</f>
        <v>3045.716667</v>
      </c>
      <c r="AR5" s="82">
        <f>Model!AQ427</f>
        <v>2768.833333</v>
      </c>
      <c r="AS5" s="82">
        <f>Model!AR427</f>
        <v>2491.95</v>
      </c>
      <c r="AT5" s="82">
        <f>Model!AS427</f>
        <v>2215.066667</v>
      </c>
      <c r="AU5" s="82">
        <f>Model!AT427</f>
        <v>1938.183333</v>
      </c>
      <c r="AV5" s="82">
        <f>Model!AU427</f>
        <v>1661.3</v>
      </c>
      <c r="AW5" s="82">
        <f>Model!AV427</f>
        <v>1384.416667</v>
      </c>
      <c r="AX5" s="82">
        <f>Model!AW427</f>
        <v>1107.533333</v>
      </c>
      <c r="AY5" s="82">
        <f>Model!AX427</f>
        <v>830.65</v>
      </c>
      <c r="AZ5" s="82">
        <f>Model!AY427</f>
        <v>553.7666667</v>
      </c>
      <c r="BA5" s="82">
        <f>Model!AZ427</f>
        <v>276.8833333</v>
      </c>
      <c r="BB5" s="82">
        <f>Model!BA427</f>
        <v>0</v>
      </c>
      <c r="BC5" s="83"/>
      <c r="BD5" s="83"/>
      <c r="BE5" s="83"/>
      <c r="BF5" s="83"/>
      <c r="BG5" s="83"/>
      <c r="BH5" s="83"/>
      <c r="BI5" s="83"/>
      <c r="BJ5" s="83"/>
      <c r="BK5" s="83"/>
      <c r="BL5" s="83"/>
      <c r="BM5" s="83"/>
      <c r="BN5" s="83"/>
      <c r="BO5" s="83"/>
      <c r="BP5" s="83"/>
    </row>
    <row r="6">
      <c r="A6" s="79" t="s">
        <v>200</v>
      </c>
      <c r="B6" s="80" t="s">
        <v>192</v>
      </c>
      <c r="C6" s="81" t="s">
        <v>201</v>
      </c>
      <c r="D6" s="82">
        <f>Model!C672</f>
        <v>112.8</v>
      </c>
      <c r="E6" s="82">
        <f>Model!D672</f>
        <v>202.4</v>
      </c>
      <c r="F6" s="82">
        <f>Model!E672</f>
        <v>202.4</v>
      </c>
      <c r="G6" s="82">
        <f>Model!F672</f>
        <v>508.4</v>
      </c>
      <c r="H6" s="82">
        <f>Model!G672</f>
        <v>514.4</v>
      </c>
      <c r="I6" s="82">
        <f>Model!H672</f>
        <v>662.3</v>
      </c>
      <c r="J6" s="82">
        <f>Model!I672</f>
        <v>795.8</v>
      </c>
      <c r="K6" s="82">
        <f>Model!J672</f>
        <v>1601.8</v>
      </c>
      <c r="L6" s="82">
        <f>Model!K672</f>
        <v>2157.1</v>
      </c>
      <c r="M6" s="82">
        <f>Model!L672</f>
        <v>3091.3</v>
      </c>
      <c r="N6" s="82">
        <f>Model!M672</f>
        <v>3664.7</v>
      </c>
      <c r="O6" s="82">
        <f>Model!N672</f>
        <v>4536.4</v>
      </c>
      <c r="P6" s="82">
        <f>Model!O672</f>
        <v>5800.3</v>
      </c>
      <c r="Q6" s="82">
        <f>Model!P672</f>
        <v>5833.4</v>
      </c>
      <c r="R6" s="82">
        <f>Model!Q672</f>
        <v>6116.3</v>
      </c>
      <c r="S6" s="82">
        <f>Model!R672</f>
        <v>6489.8</v>
      </c>
      <c r="T6" s="82">
        <f>Model!S672</f>
        <v>6719.4</v>
      </c>
      <c r="U6" s="82">
        <f>Model!T672</f>
        <v>6794.4</v>
      </c>
      <c r="V6" s="82">
        <f>Model!U672</f>
        <v>7496.4</v>
      </c>
      <c r="W6" s="82">
        <f>Model!V672</f>
        <v>7496.4</v>
      </c>
      <c r="X6" s="82">
        <f>Model!W672</f>
        <v>7496.4</v>
      </c>
      <c r="Y6" s="82">
        <f>Model!X672</f>
        <v>7802.509108</v>
      </c>
      <c r="Z6" s="82">
        <f>Model!Y672</f>
        <v>8108.618216</v>
      </c>
      <c r="AA6" s="82">
        <f>Model!Z672</f>
        <v>8414.727324</v>
      </c>
      <c r="AB6" s="82">
        <f>Model!AA672</f>
        <v>8720.836431</v>
      </c>
      <c r="AC6" s="82">
        <f>Model!AB672</f>
        <v>9026.945539</v>
      </c>
      <c r="AD6" s="82">
        <f>Model!AC672</f>
        <v>9333.054647</v>
      </c>
      <c r="AE6" s="82">
        <f>Model!AD672</f>
        <v>9639.163755</v>
      </c>
      <c r="AF6" s="82">
        <f>Model!AE672</f>
        <v>9945.272863</v>
      </c>
      <c r="AG6" s="82">
        <f>Model!AF672</f>
        <v>10251.38197</v>
      </c>
      <c r="AH6" s="82">
        <f>Model!AG672</f>
        <v>10557.49108</v>
      </c>
      <c r="AI6" s="82">
        <f>Model!AH672</f>
        <v>10863.60019</v>
      </c>
      <c r="AJ6" s="82">
        <f>Model!AI672</f>
        <v>11169.70929</v>
      </c>
      <c r="AK6" s="82">
        <f>Model!AJ672</f>
        <v>11475.8184</v>
      </c>
      <c r="AL6" s="82">
        <f>Model!AK672</f>
        <v>11781.92751</v>
      </c>
      <c r="AM6" s="82">
        <f>Model!AL672</f>
        <v>12088.03662</v>
      </c>
      <c r="AN6" s="82">
        <f>Model!AM672</f>
        <v>12394.14573</v>
      </c>
      <c r="AO6" s="82">
        <f>Model!AN672</f>
        <v>12700.25483</v>
      </c>
      <c r="AP6" s="82">
        <f>Model!AO672</f>
        <v>13006.36394</v>
      </c>
      <c r="AQ6" s="82">
        <f>Model!AP672</f>
        <v>13312.47305</v>
      </c>
      <c r="AR6" s="82">
        <f>Model!AQ672</f>
        <v>13618.58216</v>
      </c>
      <c r="AS6" s="82">
        <f>Model!AR672</f>
        <v>13924.69126</v>
      </c>
      <c r="AT6" s="82">
        <f>Model!AS672</f>
        <v>14230.80037</v>
      </c>
      <c r="AU6" s="82">
        <f>Model!AT672</f>
        <v>14536.90948</v>
      </c>
      <c r="AV6" s="82">
        <f>Model!AU672</f>
        <v>14843.01859</v>
      </c>
      <c r="AW6" s="82">
        <f>Model!AV672</f>
        <v>15149.1277</v>
      </c>
      <c r="AX6" s="82">
        <f>Model!AW672</f>
        <v>15455.2368</v>
      </c>
      <c r="AY6" s="82">
        <f>Model!AX672</f>
        <v>15761.34591</v>
      </c>
      <c r="AZ6" s="82">
        <f>Model!AY672</f>
        <v>16067.45502</v>
      </c>
      <c r="BA6" s="82">
        <f>Model!AZ672</f>
        <v>16373.56413</v>
      </c>
      <c r="BB6" s="82">
        <f>Model!BA672</f>
        <v>16679.67324</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25.2</v>
      </c>
      <c r="L7" s="82">
        <f>Model!K897</f>
        <v>38.8</v>
      </c>
      <c r="M7" s="82">
        <f>Model!L897</f>
        <v>44.9</v>
      </c>
      <c r="N7" s="82">
        <f>Model!M897</f>
        <v>116.3</v>
      </c>
      <c r="O7" s="82">
        <f>Model!N897</f>
        <v>160.7</v>
      </c>
      <c r="P7" s="82">
        <f>Model!O897</f>
        <v>383.2</v>
      </c>
      <c r="Q7" s="82">
        <f>Model!P897</f>
        <v>418.7</v>
      </c>
      <c r="R7" s="82">
        <f>Model!Q897</f>
        <v>670.9</v>
      </c>
      <c r="S7" s="82">
        <f>Model!R897</f>
        <v>1138.3</v>
      </c>
      <c r="T7" s="82">
        <f>Model!S897</f>
        <v>2793.9</v>
      </c>
      <c r="U7" s="82">
        <f>Model!T897</f>
        <v>3278.4</v>
      </c>
      <c r="V7" s="82">
        <f>Model!U897</f>
        <v>3466</v>
      </c>
      <c r="W7" s="82">
        <f>Model!V897</f>
        <v>3653.6</v>
      </c>
      <c r="X7" s="82">
        <f>Model!W897</f>
        <v>3653.6</v>
      </c>
      <c r="Y7" s="82">
        <f>Model!X897</f>
        <v>5134.543557</v>
      </c>
      <c r="Z7" s="82">
        <f>Model!Y897</f>
        <v>6615.487114</v>
      </c>
      <c r="AA7" s="82">
        <f>Model!Z897</f>
        <v>8096.430672</v>
      </c>
      <c r="AB7" s="82">
        <f>Model!AA897</f>
        <v>9577.374229</v>
      </c>
      <c r="AC7" s="82">
        <f>Model!AB897</f>
        <v>11058.31779</v>
      </c>
      <c r="AD7" s="82">
        <f>Model!AC897</f>
        <v>12539.26134</v>
      </c>
      <c r="AE7" s="82">
        <f>Model!AD897</f>
        <v>14020.2049</v>
      </c>
      <c r="AF7" s="82">
        <f>Model!AE897</f>
        <v>15501.14846</v>
      </c>
      <c r="AG7" s="82">
        <f>Model!AF897</f>
        <v>16982.09201</v>
      </c>
      <c r="AH7" s="82">
        <f>Model!AG897</f>
        <v>18463.03557</v>
      </c>
      <c r="AI7" s="82">
        <f>Model!AH897</f>
        <v>19943.97913</v>
      </c>
      <c r="AJ7" s="82">
        <f>Model!AI897</f>
        <v>21424.92269</v>
      </c>
      <c r="AK7" s="82">
        <f>Model!AJ897</f>
        <v>22905.86624</v>
      </c>
      <c r="AL7" s="82">
        <f>Model!AK897</f>
        <v>24386.8098</v>
      </c>
      <c r="AM7" s="82">
        <f>Model!AL897</f>
        <v>25867.75336</v>
      </c>
      <c r="AN7" s="82">
        <f>Model!AM897</f>
        <v>27348.69692</v>
      </c>
      <c r="AO7" s="82">
        <f>Model!AN897</f>
        <v>28829.64047</v>
      </c>
      <c r="AP7" s="82">
        <f>Model!AO897</f>
        <v>30310.58403</v>
      </c>
      <c r="AQ7" s="82">
        <f>Model!AP897</f>
        <v>31791.52759</v>
      </c>
      <c r="AR7" s="82">
        <f>Model!AQ897</f>
        <v>33272.47114</v>
      </c>
      <c r="AS7" s="82">
        <f>Model!AR897</f>
        <v>34753.4147</v>
      </c>
      <c r="AT7" s="82">
        <f>Model!AS897</f>
        <v>36234.35826</v>
      </c>
      <c r="AU7" s="82">
        <f>Model!AT897</f>
        <v>37715.30182</v>
      </c>
      <c r="AV7" s="82">
        <f>Model!AU897</f>
        <v>39196.24537</v>
      </c>
      <c r="AW7" s="82">
        <f>Model!AV897</f>
        <v>40677.18893</v>
      </c>
      <c r="AX7" s="82">
        <f>Model!AW897</f>
        <v>42158.13249</v>
      </c>
      <c r="AY7" s="82">
        <f>Model!AX897</f>
        <v>43639.07604</v>
      </c>
      <c r="AZ7" s="82">
        <f>Model!AY897</f>
        <v>45120.0196</v>
      </c>
      <c r="BA7" s="82">
        <f>Model!AZ897</f>
        <v>46600.96316</v>
      </c>
      <c r="BB7" s="82">
        <f>Model!BA897</f>
        <v>48081.90672</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75.7</v>
      </c>
      <c r="L8" s="85">
        <f>Model!K3534</f>
        <v>75.7</v>
      </c>
      <c r="M8" s="85">
        <f>Model!L3534</f>
        <v>75.7</v>
      </c>
      <c r="N8" s="85">
        <f>Model!M3534</f>
        <v>75.7</v>
      </c>
      <c r="O8" s="85">
        <f>Model!N3534</f>
        <v>75.7</v>
      </c>
      <c r="P8" s="85">
        <f>Model!O3534</f>
        <v>75.7</v>
      </c>
      <c r="Q8" s="85">
        <f>Model!P3534</f>
        <v>75.7</v>
      </c>
      <c r="R8" s="85">
        <f>Model!Q3534</f>
        <v>75.7</v>
      </c>
      <c r="S8" s="85">
        <f>Model!R3534</f>
        <v>200.7</v>
      </c>
      <c r="T8" s="85">
        <f>Model!S3534</f>
        <v>200.7</v>
      </c>
      <c r="U8" s="85">
        <f>Model!T3534</f>
        <v>200.7</v>
      </c>
      <c r="V8" s="85">
        <f>Model!U3534</f>
        <v>200.7</v>
      </c>
      <c r="W8" s="85">
        <f>Model!V3534</f>
        <v>200.7</v>
      </c>
      <c r="X8" s="85">
        <f>Model!W3534</f>
        <v>200.7</v>
      </c>
      <c r="Y8" s="85">
        <f>Model!X3534</f>
        <v>1033.248745</v>
      </c>
      <c r="Z8" s="85">
        <f>Model!Y3534</f>
        <v>1865.79749</v>
      </c>
      <c r="AA8" s="85">
        <f>Model!Z3534</f>
        <v>2698.346235</v>
      </c>
      <c r="AB8" s="85">
        <f>Model!AA3534</f>
        <v>3530.89498</v>
      </c>
      <c r="AC8" s="85">
        <f>Model!AB3534</f>
        <v>4363.443725</v>
      </c>
      <c r="AD8" s="85">
        <f>Model!AC3534</f>
        <v>5195.99247</v>
      </c>
      <c r="AE8" s="85">
        <f>Model!AD3534</f>
        <v>6028.541215</v>
      </c>
      <c r="AF8" s="85">
        <f>Model!AE3534</f>
        <v>6861.08996</v>
      </c>
      <c r="AG8" s="85">
        <f>Model!AF3534</f>
        <v>7693.638705</v>
      </c>
      <c r="AH8" s="85">
        <f>Model!AG3534</f>
        <v>8526.18745</v>
      </c>
      <c r="AI8" s="85">
        <f>Model!AH3534</f>
        <v>9358.736195</v>
      </c>
      <c r="AJ8" s="85">
        <f>Model!AI3534</f>
        <v>10191.28494</v>
      </c>
      <c r="AK8" s="85">
        <f>Model!AJ3534</f>
        <v>11023.83368</v>
      </c>
      <c r="AL8" s="85">
        <f>Model!AK3534</f>
        <v>11856.38243</v>
      </c>
      <c r="AM8" s="85">
        <f>Model!AL3534</f>
        <v>12688.93117</v>
      </c>
      <c r="AN8" s="85">
        <f>Model!AM3534</f>
        <v>13521.47992</v>
      </c>
      <c r="AO8" s="85">
        <f>Model!AN3534</f>
        <v>14354.02866</v>
      </c>
      <c r="AP8" s="85">
        <f>Model!AO3534</f>
        <v>15186.57741</v>
      </c>
      <c r="AQ8" s="85">
        <f>Model!AP3534</f>
        <v>16019.12615</v>
      </c>
      <c r="AR8" s="85">
        <f>Model!AQ3534</f>
        <v>16851.6749</v>
      </c>
      <c r="AS8" s="85">
        <f>Model!AR3534</f>
        <v>17684.22364</v>
      </c>
      <c r="AT8" s="85">
        <f>Model!AS3534</f>
        <v>18516.77239</v>
      </c>
      <c r="AU8" s="85">
        <f>Model!AT3534</f>
        <v>19349.32113</v>
      </c>
      <c r="AV8" s="85">
        <f>Model!AU3534</f>
        <v>20181.86988</v>
      </c>
      <c r="AW8" s="85">
        <f>Model!AV3534</f>
        <v>21014.41862</v>
      </c>
      <c r="AX8" s="85">
        <f>Model!AW3534</f>
        <v>21846.96737</v>
      </c>
      <c r="AY8" s="85">
        <f>Model!AX3534</f>
        <v>22679.51611</v>
      </c>
      <c r="AZ8" s="85">
        <f>Model!AY3534</f>
        <v>23512.06486</v>
      </c>
      <c r="BA8" s="85">
        <f>Model!AZ3534</f>
        <v>24344.6136</v>
      </c>
      <c r="BB8" s="85">
        <f>Model!BA3534</f>
        <v>25177.16235</v>
      </c>
      <c r="BC8" s="83"/>
      <c r="BD8" s="83"/>
      <c r="BE8" s="83"/>
      <c r="BF8" s="83"/>
      <c r="BG8" s="83"/>
      <c r="BH8" s="83"/>
      <c r="BI8" s="83"/>
      <c r="BJ8" s="83"/>
      <c r="BK8" s="83"/>
      <c r="BL8" s="83"/>
      <c r="BM8" s="83"/>
      <c r="BN8" s="83"/>
      <c r="BO8" s="83"/>
      <c r="BP8" s="83"/>
    </row>
    <row r="9">
      <c r="A9" s="79" t="s">
        <v>206</v>
      </c>
      <c r="B9" s="80" t="s">
        <v>192</v>
      </c>
      <c r="C9" s="81" t="s">
        <v>207</v>
      </c>
      <c r="D9" s="82">
        <f>Model!C1122</f>
        <v>0</v>
      </c>
      <c r="E9" s="82">
        <f>Model!D1122</f>
        <v>0</v>
      </c>
      <c r="F9" s="82">
        <f>Model!E1122</f>
        <v>0</v>
      </c>
      <c r="G9" s="82">
        <f>Model!F1122</f>
        <v>0</v>
      </c>
      <c r="H9" s="82">
        <f>Model!G1122</f>
        <v>0</v>
      </c>
      <c r="I9" s="82">
        <f>Model!H1122</f>
        <v>0</v>
      </c>
      <c r="J9" s="82">
        <f>Model!I1122</f>
        <v>0</v>
      </c>
      <c r="K9" s="82">
        <f>Model!J1122</f>
        <v>0</v>
      </c>
      <c r="L9" s="82">
        <f>Model!K1122</f>
        <v>0</v>
      </c>
      <c r="M9" s="82">
        <f>Model!L1122</f>
        <v>0</v>
      </c>
      <c r="N9" s="82">
        <f>Model!M1122</f>
        <v>0</v>
      </c>
      <c r="O9" s="82">
        <f>Model!N1122</f>
        <v>0</v>
      </c>
      <c r="P9" s="82">
        <f>Model!O1122</f>
        <v>0</v>
      </c>
      <c r="Q9" s="82">
        <f>Model!P1122</f>
        <v>0</v>
      </c>
      <c r="R9" s="82">
        <f>Model!Q1122</f>
        <v>0</v>
      </c>
      <c r="S9" s="82">
        <f>Model!R1122</f>
        <v>0</v>
      </c>
      <c r="T9" s="82">
        <f>Model!S1122</f>
        <v>0</v>
      </c>
      <c r="U9" s="82">
        <f>Model!T1122</f>
        <v>0</v>
      </c>
      <c r="V9" s="82">
        <f>Model!U1122</f>
        <v>0</v>
      </c>
      <c r="W9" s="82">
        <f>Model!V1122</f>
        <v>0</v>
      </c>
      <c r="X9" s="82">
        <f>Model!W1122</f>
        <v>0</v>
      </c>
      <c r="Y9" s="82">
        <f>Model!X1122</f>
        <v>227.7765111</v>
      </c>
      <c r="Z9" s="82">
        <f>Model!Y1122</f>
        <v>455.5530222</v>
      </c>
      <c r="AA9" s="82">
        <f>Model!Z1122</f>
        <v>683.3295333</v>
      </c>
      <c r="AB9" s="82">
        <f>Model!AA1122</f>
        <v>911.1060443</v>
      </c>
      <c r="AC9" s="82">
        <f>Model!AB1122</f>
        <v>1138.882555</v>
      </c>
      <c r="AD9" s="82">
        <f>Model!AC1122</f>
        <v>1366.659067</v>
      </c>
      <c r="AE9" s="82">
        <f>Model!AD1122</f>
        <v>1594.435578</v>
      </c>
      <c r="AF9" s="82">
        <f>Model!AE1122</f>
        <v>1822.212089</v>
      </c>
      <c r="AG9" s="82">
        <f>Model!AF1122</f>
        <v>2049.9886</v>
      </c>
      <c r="AH9" s="82">
        <f>Model!AG1122</f>
        <v>2277.765111</v>
      </c>
      <c r="AI9" s="82">
        <f>Model!AH1122</f>
        <v>2505.541622</v>
      </c>
      <c r="AJ9" s="82">
        <f>Model!AI1122</f>
        <v>2733.318133</v>
      </c>
      <c r="AK9" s="82">
        <f>Model!AJ1122</f>
        <v>2961.094644</v>
      </c>
      <c r="AL9" s="82">
        <f>Model!AK1122</f>
        <v>3188.871155</v>
      </c>
      <c r="AM9" s="82">
        <f>Model!AL1122</f>
        <v>3416.647666</v>
      </c>
      <c r="AN9" s="82">
        <f>Model!AM1122</f>
        <v>3644.424177</v>
      </c>
      <c r="AO9" s="82">
        <f>Model!AN1122</f>
        <v>3872.200688</v>
      </c>
      <c r="AP9" s="82">
        <f>Model!AO1122</f>
        <v>4099.9772</v>
      </c>
      <c r="AQ9" s="82">
        <f>Model!AP1122</f>
        <v>4327.753711</v>
      </c>
      <c r="AR9" s="82">
        <f>Model!AQ1122</f>
        <v>4555.530222</v>
      </c>
      <c r="AS9" s="82">
        <f>Model!AR1122</f>
        <v>4783.306733</v>
      </c>
      <c r="AT9" s="82">
        <f>Model!AS1122</f>
        <v>5011.083244</v>
      </c>
      <c r="AU9" s="82">
        <f>Model!AT1122</f>
        <v>5238.859755</v>
      </c>
      <c r="AV9" s="82">
        <f>Model!AU1122</f>
        <v>5466.636266</v>
      </c>
      <c r="AW9" s="82">
        <f>Model!AV1122</f>
        <v>5694.412777</v>
      </c>
      <c r="AX9" s="82">
        <f>Model!AW1122</f>
        <v>5922.189288</v>
      </c>
      <c r="AY9" s="82">
        <f>Model!AX1122</f>
        <v>6149.965799</v>
      </c>
      <c r="AZ9" s="82">
        <f>Model!AY1122</f>
        <v>6377.74231</v>
      </c>
      <c r="BA9" s="82">
        <f>Model!AZ1122</f>
        <v>6605.518821</v>
      </c>
      <c r="BB9" s="82">
        <f>Model!BA1122</f>
        <v>6833.295333</v>
      </c>
      <c r="BC9" s="83"/>
      <c r="BD9" s="83"/>
      <c r="BE9" s="83"/>
      <c r="BF9" s="83"/>
      <c r="BG9" s="83"/>
      <c r="BH9" s="83"/>
      <c r="BI9" s="83"/>
      <c r="BJ9" s="83"/>
      <c r="BK9" s="83"/>
      <c r="BL9" s="83"/>
      <c r="BM9" s="83"/>
      <c r="BN9" s="83"/>
      <c r="BO9" s="83"/>
      <c r="BP9" s="83"/>
    </row>
    <row r="10">
      <c r="A10" s="79" t="s">
        <v>208</v>
      </c>
      <c r="B10" s="80" t="s">
        <v>192</v>
      </c>
      <c r="C10" s="81" t="s">
        <v>209</v>
      </c>
      <c r="D10" s="82">
        <f>Model!C1349</f>
        <v>7601.3</v>
      </c>
      <c r="E10" s="82">
        <f>Model!D1349</f>
        <v>7591.3</v>
      </c>
      <c r="F10" s="82">
        <f>Model!E1349</f>
        <v>7591.3</v>
      </c>
      <c r="G10" s="82">
        <f>Model!F1349</f>
        <v>7591.3</v>
      </c>
      <c r="H10" s="82">
        <f>Model!G1349</f>
        <v>7604.1</v>
      </c>
      <c r="I10" s="82">
        <f>Model!H1349</f>
        <v>7604.1</v>
      </c>
      <c r="J10" s="82">
        <f>Model!I1349</f>
        <v>7598.9</v>
      </c>
      <c r="K10" s="82">
        <f>Model!J1349</f>
        <v>7600.2</v>
      </c>
      <c r="L10" s="82">
        <f>Model!K1349</f>
        <v>7613.2</v>
      </c>
      <c r="M10" s="82">
        <f>Model!L1349</f>
        <v>7614</v>
      </c>
      <c r="N10" s="82">
        <f>Model!M1349</f>
        <v>7629.4</v>
      </c>
      <c r="O10" s="82">
        <f>Model!N1349</f>
        <v>7642.4</v>
      </c>
      <c r="P10" s="82">
        <f>Model!O1349</f>
        <v>7635.5</v>
      </c>
      <c r="Q10" s="82">
        <f>Model!P1349</f>
        <v>7673.4</v>
      </c>
      <c r="R10" s="82">
        <f>Model!Q1349</f>
        <v>7685</v>
      </c>
      <c r="S10" s="82">
        <f>Model!R1349</f>
        <v>7693.8</v>
      </c>
      <c r="T10" s="82">
        <f>Model!S1349</f>
        <v>7696.3</v>
      </c>
      <c r="U10" s="82">
        <f>Model!T1349</f>
        <v>7692.9</v>
      </c>
      <c r="V10" s="82">
        <f>Model!U1349</f>
        <v>7690.7</v>
      </c>
      <c r="W10" s="82">
        <f>Model!V1349</f>
        <v>7690.7</v>
      </c>
      <c r="X10" s="82">
        <f>Model!W1349</f>
        <v>7690.7</v>
      </c>
      <c r="Y10" s="82">
        <f>Model!X1349</f>
        <v>7509.249738</v>
      </c>
      <c r="Z10" s="82">
        <f>Model!Y1349</f>
        <v>7327.799477</v>
      </c>
      <c r="AA10" s="82">
        <f>Model!Z1349</f>
        <v>7146.349215</v>
      </c>
      <c r="AB10" s="82">
        <f>Model!AA1349</f>
        <v>6964.898953</v>
      </c>
      <c r="AC10" s="82">
        <f>Model!AB1349</f>
        <v>6783.448692</v>
      </c>
      <c r="AD10" s="82">
        <f>Model!AC1349</f>
        <v>6601.99843</v>
      </c>
      <c r="AE10" s="82">
        <f>Model!AD1349</f>
        <v>6420.548168</v>
      </c>
      <c r="AF10" s="82">
        <f>Model!AE1349</f>
        <v>6239.097906</v>
      </c>
      <c r="AG10" s="82">
        <f>Model!AF1349</f>
        <v>6057.647645</v>
      </c>
      <c r="AH10" s="82">
        <f>Model!AG1349</f>
        <v>5876.197383</v>
      </c>
      <c r="AI10" s="82">
        <f>Model!AH1349</f>
        <v>5694.747121</v>
      </c>
      <c r="AJ10" s="82">
        <f>Model!AI1349</f>
        <v>5513.29686</v>
      </c>
      <c r="AK10" s="82">
        <f>Model!AJ1349</f>
        <v>5331.846598</v>
      </c>
      <c r="AL10" s="82">
        <f>Model!AK1349</f>
        <v>5150.396336</v>
      </c>
      <c r="AM10" s="82">
        <f>Model!AL1349</f>
        <v>4968.946075</v>
      </c>
      <c r="AN10" s="82">
        <f>Model!AM1349</f>
        <v>4787.495813</v>
      </c>
      <c r="AO10" s="82">
        <f>Model!AN1349</f>
        <v>4606.045551</v>
      </c>
      <c r="AP10" s="82">
        <f>Model!AO1349</f>
        <v>4424.59529</v>
      </c>
      <c r="AQ10" s="82">
        <f>Model!AP1349</f>
        <v>4243.145028</v>
      </c>
      <c r="AR10" s="82">
        <f>Model!AQ1349</f>
        <v>4061.694766</v>
      </c>
      <c r="AS10" s="82">
        <f>Model!AR1349</f>
        <v>3880.244504</v>
      </c>
      <c r="AT10" s="82">
        <f>Model!AS1349</f>
        <v>3698.794243</v>
      </c>
      <c r="AU10" s="82">
        <f>Model!AT1349</f>
        <v>3517.343981</v>
      </c>
      <c r="AV10" s="82">
        <f>Model!AU1349</f>
        <v>3335.893719</v>
      </c>
      <c r="AW10" s="82">
        <f>Model!AV1349</f>
        <v>3154.443458</v>
      </c>
      <c r="AX10" s="82">
        <f>Model!AW1349</f>
        <v>2972.993196</v>
      </c>
      <c r="AY10" s="82">
        <f>Model!AX1349</f>
        <v>2791.542934</v>
      </c>
      <c r="AZ10" s="82">
        <f>Model!AY1349</f>
        <v>2610.092673</v>
      </c>
      <c r="BA10" s="82">
        <f>Model!AZ1349</f>
        <v>2428.642411</v>
      </c>
      <c r="BB10" s="82">
        <f>Model!BA1349</f>
        <v>2247.192149</v>
      </c>
      <c r="BC10" s="83"/>
      <c r="BD10" s="83"/>
      <c r="BE10" s="83"/>
      <c r="BF10" s="83"/>
      <c r="BG10" s="83"/>
      <c r="BH10" s="83"/>
      <c r="BI10" s="83"/>
      <c r="BJ10" s="83"/>
      <c r="BK10" s="83"/>
      <c r="BL10" s="83"/>
      <c r="BM10" s="83"/>
      <c r="BN10" s="83"/>
      <c r="BO10" s="83"/>
      <c r="BP10" s="83"/>
    </row>
    <row r="11">
      <c r="A11" s="79" t="s">
        <v>210</v>
      </c>
      <c r="B11" s="80" t="s">
        <v>192</v>
      </c>
      <c r="C11" s="81" t="s">
        <v>211</v>
      </c>
      <c r="D11" s="82">
        <f>Model!C1574</f>
        <v>266.6</v>
      </c>
      <c r="E11" s="82">
        <f>Model!D1574</f>
        <v>266.6</v>
      </c>
      <c r="F11" s="82">
        <f>Model!E1574</f>
        <v>273.9</v>
      </c>
      <c r="G11" s="82">
        <f>Model!F1574</f>
        <v>273.9</v>
      </c>
      <c r="H11" s="82">
        <f>Model!G1574</f>
        <v>273.9</v>
      </c>
      <c r="I11" s="82">
        <f>Model!H1574</f>
        <v>303.9</v>
      </c>
      <c r="J11" s="82">
        <f>Model!I1574</f>
        <v>318.9</v>
      </c>
      <c r="K11" s="82">
        <f>Model!J1574</f>
        <v>352</v>
      </c>
      <c r="L11" s="82">
        <f>Model!K1574</f>
        <v>400</v>
      </c>
      <c r="M11" s="82">
        <f>Model!L1574</f>
        <v>519.3</v>
      </c>
      <c r="N11" s="82">
        <f>Model!M1574</f>
        <v>542.8</v>
      </c>
      <c r="O11" s="82">
        <f>Model!N1574</f>
        <v>544.8</v>
      </c>
      <c r="P11" s="82">
        <f>Model!O1574</f>
        <v>646.8</v>
      </c>
      <c r="Q11" s="82">
        <f>Model!P1574</f>
        <v>719.8</v>
      </c>
      <c r="R11" s="82">
        <f>Model!Q1574</f>
        <v>742.3</v>
      </c>
      <c r="S11" s="82">
        <f>Model!R1574</f>
        <v>815.3</v>
      </c>
      <c r="T11" s="82">
        <f>Model!S1574</f>
        <v>815.3</v>
      </c>
      <c r="U11" s="82">
        <f>Model!T1574</f>
        <v>852.3</v>
      </c>
      <c r="V11" s="82">
        <f>Model!U1574</f>
        <v>907.1</v>
      </c>
      <c r="W11" s="82">
        <f>Model!V1574</f>
        <v>907.1</v>
      </c>
      <c r="X11" s="82">
        <f>Model!W1574</f>
        <v>907.1</v>
      </c>
      <c r="Y11" s="82">
        <f>Model!X1574</f>
        <v>876.8633333</v>
      </c>
      <c r="Z11" s="82">
        <f>Model!Y1574</f>
        <v>846.6266667</v>
      </c>
      <c r="AA11" s="82">
        <f>Model!Z1574</f>
        <v>816.39</v>
      </c>
      <c r="AB11" s="82">
        <f>Model!AA1574</f>
        <v>786.1533333</v>
      </c>
      <c r="AC11" s="82">
        <f>Model!AB1574</f>
        <v>755.9166667</v>
      </c>
      <c r="AD11" s="82">
        <f>Model!AC1574</f>
        <v>725.68</v>
      </c>
      <c r="AE11" s="82">
        <f>Model!AD1574</f>
        <v>695.4433333</v>
      </c>
      <c r="AF11" s="82">
        <f>Model!AE1574</f>
        <v>665.2066667</v>
      </c>
      <c r="AG11" s="82">
        <f>Model!AF1574</f>
        <v>634.97</v>
      </c>
      <c r="AH11" s="82">
        <f>Model!AG1574</f>
        <v>604.7333333</v>
      </c>
      <c r="AI11" s="82">
        <f>Model!AH1574</f>
        <v>574.4966667</v>
      </c>
      <c r="AJ11" s="82">
        <f>Model!AI1574</f>
        <v>544.26</v>
      </c>
      <c r="AK11" s="82">
        <f>Model!AJ1574</f>
        <v>514.0233333</v>
      </c>
      <c r="AL11" s="82">
        <f>Model!AK1574</f>
        <v>483.7866667</v>
      </c>
      <c r="AM11" s="82">
        <f>Model!AL1574</f>
        <v>453.55</v>
      </c>
      <c r="AN11" s="82">
        <f>Model!AM1574</f>
        <v>423.3133333</v>
      </c>
      <c r="AO11" s="82">
        <f>Model!AN1574</f>
        <v>393.0766667</v>
      </c>
      <c r="AP11" s="82">
        <f>Model!AO1574</f>
        <v>362.84</v>
      </c>
      <c r="AQ11" s="82">
        <f>Model!AP1574</f>
        <v>332.6033333</v>
      </c>
      <c r="AR11" s="82">
        <f>Model!AQ1574</f>
        <v>302.3666667</v>
      </c>
      <c r="AS11" s="82">
        <f>Model!AR1574</f>
        <v>272.13</v>
      </c>
      <c r="AT11" s="82">
        <f>Model!AS1574</f>
        <v>241.8933333</v>
      </c>
      <c r="AU11" s="82">
        <f>Model!AT1574</f>
        <v>211.6566667</v>
      </c>
      <c r="AV11" s="82">
        <f>Model!AU1574</f>
        <v>181.42</v>
      </c>
      <c r="AW11" s="82">
        <f>Model!AV1574</f>
        <v>151.1833333</v>
      </c>
      <c r="AX11" s="82">
        <f>Model!AW1574</f>
        <v>120.9466667</v>
      </c>
      <c r="AY11" s="82">
        <f>Model!AX1574</f>
        <v>90.71</v>
      </c>
      <c r="AZ11" s="82">
        <f>Model!AY1574</f>
        <v>60.47333333</v>
      </c>
      <c r="BA11" s="82">
        <f>Model!AZ1574</f>
        <v>30.23666667</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121.2</v>
      </c>
      <c r="E12" s="82">
        <f>Model!D1799*0+Model!D2024</f>
        <v>121.2</v>
      </c>
      <c r="F12" s="82">
        <f>Model!E1799*0+Model!E2024</f>
        <v>121.2</v>
      </c>
      <c r="G12" s="82">
        <f>Model!F1799*0+Model!F2024</f>
        <v>121.2</v>
      </c>
      <c r="H12" s="82">
        <f>Model!G1799*0+Model!G2024</f>
        <v>121.2</v>
      </c>
      <c r="I12" s="82">
        <f>Model!H1799*0+Model!H2024</f>
        <v>122.5</v>
      </c>
      <c r="J12" s="82">
        <f>Model!I1799*0+Model!I2024</f>
        <v>125.7</v>
      </c>
      <c r="K12" s="82">
        <f>Model!J1799*0+Model!J2024</f>
        <v>128.9</v>
      </c>
      <c r="L12" s="82">
        <f>Model!K1799*0+Model!K2024</f>
        <v>135.5</v>
      </c>
      <c r="M12" s="82">
        <f>Model!L1799*0+Model!L2024</f>
        <v>144.1</v>
      </c>
      <c r="N12" s="82">
        <f>Model!M1799*0+Model!M2024</f>
        <v>144.1</v>
      </c>
      <c r="O12" s="82">
        <f>Model!N1799*0+Model!N2024</f>
        <v>150.6</v>
      </c>
      <c r="P12" s="82">
        <f>Model!O1799*0+Model!O2024</f>
        <v>178.4</v>
      </c>
      <c r="Q12" s="82">
        <f>Model!P1799*0+Model!P2024</f>
        <v>193.8</v>
      </c>
      <c r="R12" s="82">
        <f>Model!Q1799*0+Model!Q2024</f>
        <v>195.4</v>
      </c>
      <c r="S12" s="82">
        <f>Model!R1799*0+Model!R2024</f>
        <v>195.4</v>
      </c>
      <c r="T12" s="82">
        <f>Model!S1799*0+Model!S2024</f>
        <v>195.4</v>
      </c>
      <c r="U12" s="82">
        <f>Model!T1799*0+Model!T2024</f>
        <v>195.4</v>
      </c>
      <c r="V12" s="82">
        <f>Model!U1799*0+Model!U2024</f>
        <v>195.4</v>
      </c>
      <c r="W12" s="82">
        <f>Model!V1799*0+Model!V2024</f>
        <v>195.4</v>
      </c>
      <c r="X12" s="82">
        <f>Model!W1799*0+Model!W2024</f>
        <v>195.4</v>
      </c>
      <c r="Y12" s="82">
        <f>Model!X1799*0+Model!X2024</f>
        <v>188.8866667</v>
      </c>
      <c r="Z12" s="82">
        <f>Model!Y1799*0+Model!Y2024</f>
        <v>182.3733333</v>
      </c>
      <c r="AA12" s="82">
        <f>Model!Z1799*0+Model!Z2024</f>
        <v>175.86</v>
      </c>
      <c r="AB12" s="82">
        <f>Model!AA1799*0+Model!AA2024</f>
        <v>169.3466667</v>
      </c>
      <c r="AC12" s="82">
        <f>Model!AB1799*0+Model!AB2024</f>
        <v>162.8333333</v>
      </c>
      <c r="AD12" s="82">
        <f>Model!AC1799*0+Model!AC2024</f>
        <v>156.32</v>
      </c>
      <c r="AE12" s="82">
        <f>Model!AD1799*0+Model!AD2024</f>
        <v>149.8066667</v>
      </c>
      <c r="AF12" s="82">
        <f>Model!AE1799*0+Model!AE2024</f>
        <v>143.2933333</v>
      </c>
      <c r="AG12" s="82">
        <f>Model!AF1799*0+Model!AF2024</f>
        <v>136.78</v>
      </c>
      <c r="AH12" s="82">
        <f>Model!AG1799*0+Model!AG2024</f>
        <v>130.2666667</v>
      </c>
      <c r="AI12" s="82">
        <f>Model!AH1799*0+Model!AH2024</f>
        <v>123.7533333</v>
      </c>
      <c r="AJ12" s="82">
        <f>Model!AI1799*0+Model!AI2024</f>
        <v>117.24</v>
      </c>
      <c r="AK12" s="82">
        <f>Model!AJ1799*0+Model!AJ2024</f>
        <v>110.7266667</v>
      </c>
      <c r="AL12" s="82">
        <f>Model!AK1799*0+Model!AK2024</f>
        <v>104.2133333</v>
      </c>
      <c r="AM12" s="82">
        <f>Model!AL1799*0+Model!AL2024</f>
        <v>97.7</v>
      </c>
      <c r="AN12" s="82">
        <f>Model!AM1799*0+Model!AM2024</f>
        <v>91.18666667</v>
      </c>
      <c r="AO12" s="82">
        <f>Model!AN1799*0+Model!AN2024</f>
        <v>84.67333333</v>
      </c>
      <c r="AP12" s="82">
        <f>Model!AO1799*0+Model!AO2024</f>
        <v>78.16</v>
      </c>
      <c r="AQ12" s="82">
        <f>Model!AP1799*0+Model!AP2024</f>
        <v>71.64666667</v>
      </c>
      <c r="AR12" s="82">
        <f>Model!AQ1799*0+Model!AQ2024</f>
        <v>65.13333333</v>
      </c>
      <c r="AS12" s="82">
        <f>Model!AR1799*0+Model!AR2024</f>
        <v>58.62</v>
      </c>
      <c r="AT12" s="82">
        <f>Model!AS1799*0+Model!AS2024</f>
        <v>52.10666667</v>
      </c>
      <c r="AU12" s="82">
        <f>Model!AT1799*0+Model!AT2024</f>
        <v>45.59333333</v>
      </c>
      <c r="AV12" s="82">
        <f>Model!AU1799*0+Model!AU2024</f>
        <v>39.08</v>
      </c>
      <c r="AW12" s="82">
        <f>Model!AV1799*0+Model!AV2024</f>
        <v>32.56666667</v>
      </c>
      <c r="AX12" s="82">
        <f>Model!AW1799*0+Model!AW2024</f>
        <v>26.05333333</v>
      </c>
      <c r="AY12" s="82">
        <f>Model!AX1799*0+Model!AX2024</f>
        <v>19.54</v>
      </c>
      <c r="AZ12" s="82">
        <f>Model!AY1799*0+Model!AY2024</f>
        <v>13.02666667</v>
      </c>
      <c r="BA12" s="82">
        <f>Model!AZ1799*0+Model!AZ2024</f>
        <v>6.513333333</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363</v>
      </c>
      <c r="E13" s="82">
        <f>Model!D2247</f>
        <v>364.7</v>
      </c>
      <c r="F13" s="82">
        <f>Model!E2247</f>
        <v>369.8</v>
      </c>
      <c r="G13" s="82">
        <f>Model!F2247</f>
        <v>368</v>
      </c>
      <c r="H13" s="82">
        <f>Model!G2247</f>
        <v>368</v>
      </c>
      <c r="I13" s="82">
        <f>Model!H2247</f>
        <v>364.9</v>
      </c>
      <c r="J13" s="82">
        <f>Model!I2247</f>
        <v>362.7</v>
      </c>
      <c r="K13" s="82">
        <f>Model!J2247</f>
        <v>364.5</v>
      </c>
      <c r="L13" s="82">
        <f>Model!K2247</f>
        <v>364.5</v>
      </c>
      <c r="M13" s="82">
        <f>Model!L2247</f>
        <v>364.5</v>
      </c>
      <c r="N13" s="82">
        <f>Model!M2247</f>
        <v>337.8</v>
      </c>
      <c r="O13" s="82">
        <f>Model!N2247</f>
        <v>323.7</v>
      </c>
      <c r="P13" s="82">
        <f>Model!O2247</f>
        <v>323.7</v>
      </c>
      <c r="Q13" s="82">
        <f>Model!P2247</f>
        <v>318.3</v>
      </c>
      <c r="R13" s="82">
        <f>Model!Q2247</f>
        <v>316.8</v>
      </c>
      <c r="S13" s="82">
        <f>Model!R2247</f>
        <v>316.8</v>
      </c>
      <c r="T13" s="82">
        <f>Model!S2247</f>
        <v>316.8</v>
      </c>
      <c r="U13" s="82">
        <f>Model!T2247</f>
        <v>316.8</v>
      </c>
      <c r="V13" s="82">
        <f>Model!U2247</f>
        <v>314.8</v>
      </c>
      <c r="W13" s="82">
        <f>Model!V2247</f>
        <v>314.8</v>
      </c>
      <c r="X13" s="82">
        <f>Model!W2247</f>
        <v>314.8</v>
      </c>
      <c r="Y13" s="82">
        <f>Model!X2247</f>
        <v>304.3066667</v>
      </c>
      <c r="Z13" s="82">
        <f>Model!Y2247</f>
        <v>293.8133333</v>
      </c>
      <c r="AA13" s="82">
        <f>Model!Z2247</f>
        <v>283.32</v>
      </c>
      <c r="AB13" s="82">
        <f>Model!AA2247</f>
        <v>272.8266667</v>
      </c>
      <c r="AC13" s="82">
        <f>Model!AB2247</f>
        <v>262.3333333</v>
      </c>
      <c r="AD13" s="82">
        <f>Model!AC2247</f>
        <v>251.84</v>
      </c>
      <c r="AE13" s="82">
        <f>Model!AD2247</f>
        <v>241.3466667</v>
      </c>
      <c r="AF13" s="82">
        <f>Model!AE2247</f>
        <v>230.8533333</v>
      </c>
      <c r="AG13" s="82">
        <f>Model!AF2247</f>
        <v>220.36</v>
      </c>
      <c r="AH13" s="82">
        <f>Model!AG2247</f>
        <v>209.8666667</v>
      </c>
      <c r="AI13" s="82">
        <f>Model!AH2247</f>
        <v>199.3733333</v>
      </c>
      <c r="AJ13" s="82">
        <f>Model!AI2247</f>
        <v>188.88</v>
      </c>
      <c r="AK13" s="82">
        <f>Model!AJ2247</f>
        <v>178.3866667</v>
      </c>
      <c r="AL13" s="82">
        <f>Model!AK2247</f>
        <v>167.8933333</v>
      </c>
      <c r="AM13" s="82">
        <f>Model!AL2247</f>
        <v>157.4</v>
      </c>
      <c r="AN13" s="82">
        <f>Model!AM2247</f>
        <v>146.9066667</v>
      </c>
      <c r="AO13" s="82">
        <f>Model!AN2247</f>
        <v>136.4133333</v>
      </c>
      <c r="AP13" s="82">
        <f>Model!AO2247</f>
        <v>125.92</v>
      </c>
      <c r="AQ13" s="82">
        <f>Model!AP2247</f>
        <v>115.4266667</v>
      </c>
      <c r="AR13" s="82">
        <f>Model!AQ2247</f>
        <v>104.9333333</v>
      </c>
      <c r="AS13" s="82">
        <f>Model!AR2247</f>
        <v>94.44</v>
      </c>
      <c r="AT13" s="82">
        <f>Model!AS2247</f>
        <v>83.94666667</v>
      </c>
      <c r="AU13" s="82">
        <f>Model!AT2247</f>
        <v>73.45333333</v>
      </c>
      <c r="AV13" s="82">
        <f>Model!AU2247</f>
        <v>62.96</v>
      </c>
      <c r="AW13" s="82">
        <f>Model!AV2247</f>
        <v>52.46666667</v>
      </c>
      <c r="AX13" s="82">
        <f>Model!AW2247</f>
        <v>41.97333333</v>
      </c>
      <c r="AY13" s="82">
        <f>Model!AX2247</f>
        <v>31.48</v>
      </c>
      <c r="AZ13" s="82">
        <f>Model!AY2247</f>
        <v>20.98666667</v>
      </c>
      <c r="BA13" s="82">
        <f>Model!AZ2247</f>
        <v>10.49333333</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0</v>
      </c>
      <c r="T14" s="82">
        <f>Model!S2473</f>
        <v>0</v>
      </c>
      <c r="U14" s="82">
        <f>Model!T2473</f>
        <v>1</v>
      </c>
      <c r="V14" s="82">
        <f>Model!U2473</f>
        <v>5</v>
      </c>
      <c r="W14" s="82">
        <f>Model!V2473</f>
        <v>5</v>
      </c>
      <c r="X14" s="82">
        <f>Model!W2473</f>
        <v>5</v>
      </c>
      <c r="Y14" s="82">
        <f>Model!X2473</f>
        <v>1912.708904</v>
      </c>
      <c r="Z14" s="82">
        <f>Model!Y2473</f>
        <v>3820.417809</v>
      </c>
      <c r="AA14" s="82">
        <f>Model!Z2473</f>
        <v>5728.126713</v>
      </c>
      <c r="AB14" s="82">
        <f>Model!AA2473</f>
        <v>7635.835617</v>
      </c>
      <c r="AC14" s="82">
        <f>Model!AB2473</f>
        <v>9543.544521</v>
      </c>
      <c r="AD14" s="82">
        <f>Model!AC2473</f>
        <v>11451.25343</v>
      </c>
      <c r="AE14" s="82">
        <f>Model!AD2473</f>
        <v>13358.96233</v>
      </c>
      <c r="AF14" s="82">
        <f>Model!AE2473</f>
        <v>15266.67123</v>
      </c>
      <c r="AG14" s="82">
        <f>Model!AF2473</f>
        <v>17174.38014</v>
      </c>
      <c r="AH14" s="82">
        <f>Model!AG2473</f>
        <v>19082.08904</v>
      </c>
      <c r="AI14" s="82">
        <f>Model!AH2473</f>
        <v>20989.79795</v>
      </c>
      <c r="AJ14" s="82">
        <f>Model!AI2473</f>
        <v>22897.50685</v>
      </c>
      <c r="AK14" s="82">
        <f>Model!AJ2473</f>
        <v>24805.21576</v>
      </c>
      <c r="AL14" s="82">
        <f>Model!AK2473</f>
        <v>26712.92466</v>
      </c>
      <c r="AM14" s="82">
        <f>Model!AL2473</f>
        <v>28620.63356</v>
      </c>
      <c r="AN14" s="82">
        <f>Model!AM2473</f>
        <v>30528.34247</v>
      </c>
      <c r="AO14" s="82">
        <f>Model!AN2473</f>
        <v>32436.05137</v>
      </c>
      <c r="AP14" s="82">
        <f>Model!AO2473</f>
        <v>34343.76028</v>
      </c>
      <c r="AQ14" s="82">
        <f>Model!AP2473</f>
        <v>36251.46918</v>
      </c>
      <c r="AR14" s="82">
        <f>Model!AQ2473</f>
        <v>38159.17809</v>
      </c>
      <c r="AS14" s="82">
        <f>Model!AR2473</f>
        <v>40066.88699</v>
      </c>
      <c r="AT14" s="82">
        <f>Model!AS2473</f>
        <v>41974.59589</v>
      </c>
      <c r="AU14" s="82">
        <f>Model!AT2473</f>
        <v>43882.3048</v>
      </c>
      <c r="AV14" s="82">
        <f>Model!AU2473</f>
        <v>45790.0137</v>
      </c>
      <c r="AW14" s="82">
        <f>Model!AV2473</f>
        <v>47697.72261</v>
      </c>
      <c r="AX14" s="82">
        <f>Model!AW2473</f>
        <v>49605.43151</v>
      </c>
      <c r="AY14" s="82">
        <f>Model!AX2473</f>
        <v>51513.14042</v>
      </c>
      <c r="AZ14" s="82">
        <f>Model!AY2473</f>
        <v>53420.84932</v>
      </c>
      <c r="BA14" s="82">
        <f>Model!AZ2473</f>
        <v>55328.55822</v>
      </c>
      <c r="BB14" s="82">
        <f>Model!BA2473</f>
        <v>57236.26713</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199.556313</v>
      </c>
      <c r="E15" s="89">
        <f>sum(Model!D9,Model!D428,Model!D673,Model!D898,Model!D1123,Model!D1350,Model!D1575,0*Model!D1800,Model!D2025,Model!D2248,Model!D3535)</f>
        <v>194.914212</v>
      </c>
      <c r="F15" s="89">
        <f>sum(Model!E9,Model!E428,Model!E673,Model!E898,Model!E1123,Model!E1350,Model!E1575,0*Model!E1800,Model!E2025,Model!E2248,Model!E3535)</f>
        <v>193.287951</v>
      </c>
      <c r="G15" s="89">
        <f>sum(Model!F9,Model!F428,Model!F673,Model!F898,Model!F1123,Model!F1350,Model!F1575,0*Model!F1800,Model!F2025,Model!F2248,Model!F3535)</f>
        <v>198.21335</v>
      </c>
      <c r="H15" s="89">
        <f>sum(Model!G9,Model!G428,Model!G673,Model!G898,Model!G1123,Model!G1350,Model!G1575,0*Model!G1800,Model!G2025,Model!G2248,Model!G3535)</f>
        <v>206.155127</v>
      </c>
      <c r="I15" s="89">
        <f>sum(Model!H9,Model!H428,Model!H673,Model!H898,Model!H1123,Model!H1350,Model!H1575,0*Model!H1800,Model!H2025,Model!H2248,Model!H3535)</f>
        <v>212.022933</v>
      </c>
      <c r="J15" s="89">
        <f>sum(Model!I9,Model!I428,Model!I673,Model!I898,Model!I1123,Model!I1350,Model!I1575,0*Model!I1800,Model!I2025,Model!I2248,Model!I3535)</f>
        <v>210.552512</v>
      </c>
      <c r="K15" s="89">
        <f>sum(Model!J9,Model!J428,Model!J673,Model!J898,Model!J1123,Model!J1350,Model!J1575,0*Model!J1800,Model!J2025,Model!J2248,Model!J3535)</f>
        <v>217.58403</v>
      </c>
      <c r="L15" s="89">
        <f>sum(Model!K9,Model!K428,Model!K673,Model!K898,Model!K1123,Model!K1350,Model!K1575,0*Model!K1800,Model!K2025,Model!K2248,Model!K3535)</f>
        <v>222.64278</v>
      </c>
      <c r="M15" s="89">
        <f>sum(Model!L9,Model!L428,Model!L673,Model!L898,Model!L1123,Model!L1350,Model!L1575,0*Model!L1800,Model!L2025,Model!L2248,Model!L3535)</f>
        <v>216.861921</v>
      </c>
      <c r="N15" s="89">
        <f>sum(Model!M9,Model!M428,Model!M673,Model!M898,Model!M1123,Model!M1350,Model!M1575,0*Model!M1800,Model!M2025,Model!M2248,Model!M3535)</f>
        <v>217.040273</v>
      </c>
      <c r="O15" s="89">
        <f>sum(Model!N9,Model!N428,Model!N673,Model!N898,Model!N1123,Model!N1350,Model!N1575,0*Model!N1800,Model!N2025,Model!N2248,Model!N3535)</f>
        <v>217.573155</v>
      </c>
      <c r="P15" s="89">
        <f>sum(Model!O9,Model!O428,Model!O673,Model!O898,Model!O1123,Model!O1350,Model!O1575,0*Model!O1800,Model!O2025,Model!O2248,Model!O3535)</f>
        <v>219.072428</v>
      </c>
      <c r="Q15" s="89">
        <f>sum(Model!P9,Model!P428,Model!P673,Model!P898,Model!P1123,Model!P1350,Model!P1575,0*Model!P1800,Model!P2025,Model!P2248,Model!P3535)</f>
        <v>226.159752</v>
      </c>
      <c r="R15" s="89">
        <f>sum(Model!Q9,Model!Q428,Model!Q673,Model!Q898,Model!Q1123,Model!Q1350,Model!Q1575,0*Model!Q1800,Model!Q2025,Model!Q2248,Model!Q3535)</f>
        <v>227.70885</v>
      </c>
      <c r="S15" s="89">
        <f>sum(Model!R9,Model!R428,Model!R673,Model!R898,Model!R1123,Model!R1350,Model!R1575,0*Model!R1800,Model!R2025,Model!R2248,Model!R3535)</f>
        <v>226.180839</v>
      </c>
      <c r="T15" s="89">
        <f>sum(Model!S9,Model!S428,Model!S673,Model!S898,Model!S1123,Model!S1350,Model!S1575,0*Model!S1800,Model!S2025,Model!S2248,Model!S3535)</f>
        <v>221.234676</v>
      </c>
      <c r="U15" s="89">
        <f>sum(Model!T9,Model!T428,Model!T673,Model!T898,Model!T1123,Model!T1350,Model!T1575,0*Model!T1800,Model!T2025,Model!T2248,Model!T3535)</f>
        <v>220.715947</v>
      </c>
      <c r="V15" s="89">
        <f>sum(Model!U9,Model!U428,Model!U673,Model!U898,Model!U1123,Model!U1350,Model!U1575,0*Model!U1800,Model!U2025,Model!U2248,Model!U3535)</f>
        <v>225.693408</v>
      </c>
      <c r="W15" s="89">
        <f>sum(Model!V9,Model!V428,Model!V673,Model!V898,Model!V1123,Model!V1350,Model!V1575,0*Model!V1800,Model!V2025,Model!V2248,Model!V3535)</f>
        <v>226.2964184</v>
      </c>
      <c r="X15" s="89">
        <f>sum(Model!W9,Model!W428,Model!W673,Model!W898,Model!W1123,Model!W1350,Model!W1575,0*Model!W1800,Model!W2025,Model!W2248,Model!W3535)</f>
        <v>226.2964184</v>
      </c>
      <c r="Y15" s="89">
        <f>sum(Model!X9,Model!X428,Model!X673,Model!X898,Model!X1123,Model!X1350,Model!X1575,0*Model!X1800,Model!X2025,Model!X2248,Model!X3535)</f>
        <v>228.2310967</v>
      </c>
      <c r="Z15" s="89">
        <f>sum(Model!Y9,Model!Y428,Model!Y673,Model!Y898,Model!Y1123,Model!Y1350,Model!Y1575,0*Model!Y1800,Model!Y2025,Model!Y2248,Model!Y3535)</f>
        <v>230.1657751</v>
      </c>
      <c r="AA15" s="89">
        <f>sum(Model!Z9,Model!Z428,Model!Z673,Model!Z898,Model!Z1123,Model!Z1350,Model!Z1575,0*Model!Z1800,Model!Z2025,Model!Z2248,Model!Z3535)</f>
        <v>232.1004534</v>
      </c>
      <c r="AB15" s="89">
        <f>sum(Model!AA9,Model!AA428,Model!AA673,Model!AA898,Model!AA1123,Model!AA1350,Model!AA1575,0*Model!AA1800,Model!AA2025,Model!AA2248,Model!AA3535)</f>
        <v>234.0351317</v>
      </c>
      <c r="AC15" s="89">
        <f>sum(Model!AB9,Model!AB428,Model!AB673,Model!AB898,Model!AB1123,Model!AB1350,Model!AB1575,0*Model!AB1800,Model!AB2025,Model!AB2248,Model!AB3535)</f>
        <v>235.9698101</v>
      </c>
      <c r="AD15" s="89">
        <f>sum(Model!AC9,Model!AC428,Model!AC673,Model!AC898,Model!AC1123,Model!AC1350,Model!AC1575,0*Model!AC1800,Model!AC2025,Model!AC2248,Model!AC3535)</f>
        <v>237.9044884</v>
      </c>
      <c r="AE15" s="89">
        <f>sum(Model!AD9,Model!AD428,Model!AD673,Model!AD898,Model!AD1123,Model!AD1350,Model!AD1575,0*Model!AD1800,Model!AD2025,Model!AD2248,Model!AD3535)</f>
        <v>239.8391667</v>
      </c>
      <c r="AF15" s="89">
        <f>sum(Model!AE9,Model!AE428,Model!AE673,Model!AE898,Model!AE1123,Model!AE1350,Model!AE1575,0*Model!AE1800,Model!AE2025,Model!AE2248,Model!AE3535)</f>
        <v>241.7738451</v>
      </c>
      <c r="AG15" s="89">
        <f>sum(Model!AF9,Model!AF428,Model!AF673,Model!AF898,Model!AF1123,Model!AF1350,Model!AF1575,0*Model!AF1800,Model!AF2025,Model!AF2248,Model!AF3535)</f>
        <v>243.7085234</v>
      </c>
      <c r="AH15" s="89">
        <f>sum(Model!AG9,Model!AG428,Model!AG673,Model!AG898,Model!AG1123,Model!AG1350,Model!AG1575,0*Model!AG1800,Model!AG2025,Model!AG2248,Model!AG3535)</f>
        <v>245.6432017</v>
      </c>
      <c r="AI15" s="89">
        <f>sum(Model!AH9,Model!AH428,Model!AH673,Model!AH898,Model!AH1123,Model!AH1350,Model!AH1575,0*Model!AH1800,Model!AH2025,Model!AH2248,Model!AH3535)</f>
        <v>247.5778801</v>
      </c>
      <c r="AJ15" s="89">
        <f>sum(Model!AI9,Model!AI428,Model!AI673,Model!AI898,Model!AI1123,Model!AI1350,Model!AI1575,0*Model!AI1800,Model!AI2025,Model!AI2248,Model!AI3535)</f>
        <v>249.5125584</v>
      </c>
      <c r="AK15" s="89">
        <f>sum(Model!AJ9,Model!AJ428,Model!AJ673,Model!AJ898,Model!AJ1123,Model!AJ1350,Model!AJ1575,0*Model!AJ1800,Model!AJ2025,Model!AJ2248,Model!AJ3535)</f>
        <v>251.4472367</v>
      </c>
      <c r="AL15" s="89">
        <f>sum(Model!AK9,Model!AK428,Model!AK673,Model!AK898,Model!AK1123,Model!AK1350,Model!AK1575,0*Model!AK1800,Model!AK2025,Model!AK2248,Model!AK3535)</f>
        <v>253.3819151</v>
      </c>
      <c r="AM15" s="89">
        <f>sum(Model!AL9,Model!AL428,Model!AL673,Model!AL898,Model!AL1123,Model!AL1350,Model!AL1575,0*Model!AL1800,Model!AL2025,Model!AL2248,Model!AL3535)</f>
        <v>255.3165934</v>
      </c>
      <c r="AN15" s="89">
        <f>sum(Model!AM9,Model!AM428,Model!AM673,Model!AM898,Model!AM1123,Model!AM1350,Model!AM1575,0*Model!AM1800,Model!AM2025,Model!AM2248,Model!AM3535)</f>
        <v>257.2512717</v>
      </c>
      <c r="AO15" s="89">
        <f>sum(Model!AN9,Model!AN428,Model!AN673,Model!AN898,Model!AN1123,Model!AN1350,Model!AN1575,0*Model!AN1800,Model!AN2025,Model!AN2248,Model!AN3535)</f>
        <v>259.1859501</v>
      </c>
      <c r="AP15" s="89">
        <f>sum(Model!AO9,Model!AO428,Model!AO673,Model!AO898,Model!AO1123,Model!AO1350,Model!AO1575,0*Model!AO1800,Model!AO2025,Model!AO2248,Model!AO3535)</f>
        <v>261.1206284</v>
      </c>
      <c r="AQ15" s="89">
        <f>sum(Model!AP9,Model!AP428,Model!AP673,Model!AP898,Model!AP1123,Model!AP1350,Model!AP1575,0*Model!AP1800,Model!AP2025,Model!AP2248,Model!AP3535)</f>
        <v>263.0553067</v>
      </c>
      <c r="AR15" s="89">
        <f>sum(Model!AQ9,Model!AQ428,Model!AQ673,Model!AQ898,Model!AQ1123,Model!AQ1350,Model!AQ1575,0*Model!AQ1800,Model!AQ2025,Model!AQ2248,Model!AQ3535)</f>
        <v>264.9899851</v>
      </c>
      <c r="AS15" s="89">
        <f>sum(Model!AR9,Model!AR428,Model!AR673,Model!AR898,Model!AR1123,Model!AR1350,Model!AR1575,0*Model!AR1800,Model!AR2025,Model!AR2248,Model!AR3535)</f>
        <v>266.9246634</v>
      </c>
      <c r="AT15" s="89">
        <f>sum(Model!AS9,Model!AS428,Model!AS673,Model!AS898,Model!AS1123,Model!AS1350,Model!AS1575,0*Model!AS1800,Model!AS2025,Model!AS2248,Model!AS3535)</f>
        <v>268.8593417</v>
      </c>
      <c r="AU15" s="89">
        <f>sum(Model!AT9,Model!AT428,Model!AT673,Model!AT898,Model!AT1123,Model!AT1350,Model!AT1575,0*Model!AT1800,Model!AT2025,Model!AT2248,Model!AT3535)</f>
        <v>270.7940201</v>
      </c>
      <c r="AV15" s="89">
        <f>sum(Model!AU9,Model!AU428,Model!AU673,Model!AU898,Model!AU1123,Model!AU1350,Model!AU1575,0*Model!AU1800,Model!AU2025,Model!AU2248,Model!AU3535)</f>
        <v>272.7286984</v>
      </c>
      <c r="AW15" s="89">
        <f>sum(Model!AV9,Model!AV428,Model!AV673,Model!AV898,Model!AV1123,Model!AV1350,Model!AV1575,0*Model!AV1800,Model!AV2025,Model!AV2248,Model!AV3535)</f>
        <v>274.6633767</v>
      </c>
      <c r="AX15" s="89">
        <f>sum(Model!AW9,Model!AW428,Model!AW673,Model!AW898,Model!AW1123,Model!AW1350,Model!AW1575,0*Model!AW1800,Model!AW2025,Model!AW2248,Model!AW3535)</f>
        <v>276.5980551</v>
      </c>
      <c r="AY15" s="89">
        <f>sum(Model!AX9,Model!AX428,Model!AX673,Model!AX898,Model!AX1123,Model!AX1350,Model!AX1575,0*Model!AX1800,Model!AX2025,Model!AX2248,Model!AX3535)</f>
        <v>278.5327334</v>
      </c>
      <c r="AZ15" s="89">
        <f>sum(Model!AY9,Model!AY428,Model!AY673,Model!AY898,Model!AY1123,Model!AY1350,Model!AY1575,0*Model!AY1800,Model!AY2025,Model!AY2248,Model!AY3535)</f>
        <v>280.4674117</v>
      </c>
      <c r="BA15" s="89">
        <f>sum(Model!AZ9,Model!AZ428,Model!AZ673,Model!AZ898,Model!AZ1123,Model!AZ1350,Model!AZ1575,0*Model!AZ1800,Model!AZ2025,Model!AZ2248,Model!AZ3535)</f>
        <v>282.4020901</v>
      </c>
      <c r="BB15" s="89">
        <f>sum(Model!BA9,Model!BA428,Model!BA673,Model!BA898,Model!BA1123,Model!BA1350,Model!BA1575,0*Model!BA1800,Model!BA2025,Model!BA2248,Model!BA3535)</f>
        <v>284.3367684</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v>
      </c>
      <c r="T16" s="89">
        <f>Model!S2474</f>
        <v>0</v>
      </c>
      <c r="U16" s="89">
        <f>Model!T2474</f>
        <v>0.000004</v>
      </c>
      <c r="V16" s="89">
        <f>Model!U2474</f>
        <v>0.00002</v>
      </c>
      <c r="W16" s="89">
        <f>Model!V2474</f>
        <v>0.00002</v>
      </c>
      <c r="X16" s="89">
        <f>Model!W2474</f>
        <v>0.00002</v>
      </c>
      <c r="Y16" s="89">
        <f>Model!X2474</f>
        <v>1.894291079</v>
      </c>
      <c r="Z16" s="89">
        <f>Model!Y2474</f>
        <v>3.788562159</v>
      </c>
      <c r="AA16" s="89">
        <f>Model!Z2474</f>
        <v>5.682833238</v>
      </c>
      <c r="AB16" s="89">
        <f>Model!AA2474</f>
        <v>7.577104317</v>
      </c>
      <c r="AC16" s="89">
        <f>Model!AB2474</f>
        <v>9.471375396</v>
      </c>
      <c r="AD16" s="89">
        <f>Model!AC2474</f>
        <v>11.36564648</v>
      </c>
      <c r="AE16" s="89">
        <f>Model!AD2474</f>
        <v>13.25991755</v>
      </c>
      <c r="AF16" s="89">
        <f>Model!AE2474</f>
        <v>15.15418863</v>
      </c>
      <c r="AG16" s="89">
        <f>Model!AF2474</f>
        <v>17.04845971</v>
      </c>
      <c r="AH16" s="89">
        <f>Model!AG2474</f>
        <v>18.94273079</v>
      </c>
      <c r="AI16" s="89">
        <f>Model!AH2474</f>
        <v>20.83700187</v>
      </c>
      <c r="AJ16" s="89">
        <f>Model!AI2474</f>
        <v>22.73127295</v>
      </c>
      <c r="AK16" s="89">
        <f>Model!AJ2474</f>
        <v>24.62554403</v>
      </c>
      <c r="AL16" s="89">
        <f>Model!AK2474</f>
        <v>26.51981511</v>
      </c>
      <c r="AM16" s="89">
        <f>Model!AL2474</f>
        <v>28.41408619</v>
      </c>
      <c r="AN16" s="89">
        <f>Model!AM2474</f>
        <v>30.30835727</v>
      </c>
      <c r="AO16" s="89">
        <f>Model!AN2474</f>
        <v>32.20262835</v>
      </c>
      <c r="AP16" s="89">
        <f>Model!AO2474</f>
        <v>34.09689943</v>
      </c>
      <c r="AQ16" s="89">
        <f>Model!AP2474</f>
        <v>35.99117051</v>
      </c>
      <c r="AR16" s="89">
        <f>Model!AQ2474</f>
        <v>37.88544159</v>
      </c>
      <c r="AS16" s="89">
        <f>Model!AR2474</f>
        <v>39.77971266</v>
      </c>
      <c r="AT16" s="89">
        <f>Model!AS2474</f>
        <v>41.67398374</v>
      </c>
      <c r="AU16" s="89">
        <f>Model!AT2474</f>
        <v>43.56825482</v>
      </c>
      <c r="AV16" s="89">
        <f>Model!AU2474</f>
        <v>45.4625259</v>
      </c>
      <c r="AW16" s="89">
        <f>Model!AV2474</f>
        <v>47.35679698</v>
      </c>
      <c r="AX16" s="89">
        <f>Model!AW2474</f>
        <v>49.25106806</v>
      </c>
      <c r="AY16" s="89">
        <f>Model!AX2474</f>
        <v>51.14533914</v>
      </c>
      <c r="AZ16" s="89">
        <f>Model!AY2474</f>
        <v>53.03961022</v>
      </c>
      <c r="BA16" s="89">
        <f>Model!AZ2474</f>
        <v>54.9338813</v>
      </c>
      <c r="BB16" s="89">
        <f>Model!BA2474</f>
        <v>56.82815238</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2.084566518</v>
      </c>
      <c r="E17" s="82">
        <f>sum(Model!D10,Model!D432,Model!D674,Model!D899,Model!D1124,Model!D1351,Model!D1576,0*Model!D1801,Model!D2026,Model!D2250,Model!D2475,Model!D3536)*'Inflation GDP Population'!$S$11/'Inflation GDP Population'!C$11</f>
        <v>2.10112223</v>
      </c>
      <c r="F17" s="82">
        <f>sum(Model!E10,Model!E432,Model!E674,Model!E899,Model!E1124,Model!E1351,Model!E1576,0*Model!E1801,Model!E2026,Model!E2250,Model!E2475,Model!E3536)*'Inflation GDP Population'!$S$11/'Inflation GDP Population'!D$11</f>
        <v>2.075576766</v>
      </c>
      <c r="G17" s="82">
        <f>sum(Model!F10,Model!F432,Model!F674,Model!F899,Model!F1124,Model!F1351,Model!F1576,0*Model!F1801,Model!F2026,Model!F2250,Model!F2475,Model!F3536)*'Inflation GDP Population'!$S$11/'Inflation GDP Population'!E$11</f>
        <v>2.116091523</v>
      </c>
      <c r="H17" s="82">
        <f>sum(Model!G10,Model!G432,Model!G674,Model!G899,Model!G1124,Model!G1351,Model!G1576,0*Model!G1801,Model!G2026,Model!G2250,Model!G2475,Model!G3536)*'Inflation GDP Population'!$S$11/'Inflation GDP Population'!F$11</f>
        <v>2.116237214</v>
      </c>
      <c r="I17" s="82">
        <f>sum(Model!H10,Model!H432,Model!H674,Model!H899,Model!H1124,Model!H1351,Model!H1576,0*Model!H1801,Model!H2026,Model!H2250,Model!H2475,Model!H3536)*'Inflation GDP Population'!$S$11/'Inflation GDP Population'!G$11</f>
        <v>2.128204527</v>
      </c>
      <c r="J17" s="82">
        <f>sum(Model!I10,Model!I432,Model!I674,Model!I899,Model!I1124,Model!I1351,Model!I1576,0*Model!I1801,Model!I2026,Model!I2250,Model!I2475,Model!I3536)*'Inflation GDP Population'!$S$11/'Inflation GDP Population'!H$11</f>
        <v>2.029826509</v>
      </c>
      <c r="K17" s="82">
        <f>sum(Model!J10,Model!J432,Model!J674,Model!J899,Model!J1124,Model!J1351,Model!J1576,0*Model!J1801,Model!J2026,Model!J2250,Model!J2475,Model!J3536)*'Inflation GDP Population'!$S$11/'Inflation GDP Population'!I$11</f>
        <v>2.140013946</v>
      </c>
      <c r="L17" s="82">
        <f>sum(Model!K10,Model!K432,Model!K674,Model!K899,Model!K1124,Model!K1351,Model!K1576,0*Model!K1801,Model!K2026,Model!K2250,Model!K2475,Model!K3536)*'Inflation GDP Population'!$S$11/'Inflation GDP Population'!J$11</f>
        <v>2.146720112</v>
      </c>
      <c r="M17" s="82">
        <f>sum(Model!L10,Model!L432,Model!L674,Model!L899,Model!L1124,Model!L1351,Model!L1576,0*Model!L1801,Model!L2026,Model!L2250,Model!L2475,Model!L3536)*'Inflation GDP Population'!$S$11/'Inflation GDP Population'!K$11</f>
        <v>2.162192397</v>
      </c>
      <c r="N17" s="82">
        <f>sum(Model!M10,Model!M432,Model!M674,Model!M899,Model!M1124,Model!M1351,Model!M1576,0*Model!M1801,Model!M2026,Model!M2250,Model!M2475,Model!M3536)*'Inflation GDP Population'!$S$11/'Inflation GDP Population'!L$11</f>
        <v>2.162575873</v>
      </c>
      <c r="O17" s="82">
        <f>sum(Model!N10,Model!N432,Model!N674,Model!N899,Model!N1124,Model!N1351,Model!N1576,0*Model!N1801,Model!N2026,Model!N2250,Model!N2475,Model!N3536)*'Inflation GDP Population'!$S$11/'Inflation GDP Population'!M$11</f>
        <v>2.156732293</v>
      </c>
      <c r="P17" s="82">
        <f>sum(Model!O10,Model!O432,Model!O674,Model!O899,Model!O1124,Model!O1351,Model!O1576,0*Model!O1801,Model!O2026,Model!O2250,Model!O2475,Model!O3536)*'Inflation GDP Population'!$S$11/'Inflation GDP Population'!N$11</f>
        <v>2.201083888</v>
      </c>
      <c r="Q17" s="82">
        <f>sum(Model!P10,Model!P432,Model!P674,Model!P899,Model!P1124,Model!P1351,Model!P1576,0*Model!P1801,Model!P2026,Model!P2250,Model!P2475,Model!P3536)*'Inflation GDP Population'!$S$11/'Inflation GDP Population'!O$11</f>
        <v>2.240986556</v>
      </c>
      <c r="R17" s="82">
        <f>sum(Model!Q10,Model!Q432,Model!Q674,Model!Q899,Model!Q1124,Model!Q1351,Model!Q1576,0*Model!Q1801,Model!Q2026,Model!Q2250,Model!Q2475,Model!Q3536)*'Inflation GDP Population'!$S$11/'Inflation GDP Population'!P$11</f>
        <v>2.218054436</v>
      </c>
      <c r="S17" s="82">
        <f>sum(Model!R10,Model!R432,Model!R674,Model!R899,Model!R1124,Model!R1351,Model!R1576,0*Model!R1801,Model!R2026,Model!R2250,Model!R2475,Model!R3536)*'Inflation GDP Population'!$S$11/'Inflation GDP Population'!Q$11</f>
        <v>2.2410262</v>
      </c>
      <c r="T17" s="82">
        <f>sum(Model!S10,Model!S432,Model!S674,Model!S899,Model!S1124,Model!S1351,Model!S1576,0*Model!S1801,Model!S2026,Model!S2250,Model!S2475,Model!S3536)*'Inflation GDP Population'!$S$11/'Inflation GDP Population'!R$11</f>
        <v>2.244466045</v>
      </c>
      <c r="U17" s="82">
        <f>sum(Model!T10,Model!T432,Model!T674,Model!T899,Model!T1124,Model!T1351,Model!T1576,0*Model!T1801,Model!T2026,Model!T2250,Model!T2475,Model!T3536)*'Inflation GDP Population'!$S$11/'Inflation GDP Population'!S$11</f>
        <v>2.183822448</v>
      </c>
      <c r="V17" s="82">
        <f>sum(Model!U10,Model!U432,Model!U674,Model!U899,Model!U1124,Model!U1351,Model!U1576,0*Model!U1801,Model!U2026,Model!U2250,Model!U2475,Model!U3536)*'Inflation GDP Population'!$S$11/'Inflation GDP Population'!T$11</f>
        <v>2.242164314</v>
      </c>
      <c r="W17" s="94">
        <f>sum(Model!V10,Model!V432,Model!V674,Model!V899,Model!V1124,Model!V1351,Model!V1576,0*Model!V1801,Model!V2026,Model!V2250,Model!V2475,Model!V3536)*'Inflation GDP Population'!$S$18/'Inflation GDP Population'!U$18</f>
        <v>2.206252868</v>
      </c>
      <c r="X17" s="94">
        <f>sum(Model!W10,Model!W432,Model!W674,Model!W899,Model!W1124,Model!W1351,Model!W1576,0*Model!W1801,Model!W2026,Model!W2250,Model!W2475,Model!W3536)*'Inflation GDP Population'!$S$18/'Inflation GDP Population'!V$18</f>
        <v>2.195126012</v>
      </c>
      <c r="Y17" s="94">
        <f>sum(Model!X10,Model!X432,Model!X674,Model!X899,Model!X1124,Model!X1351,Model!X1576,0*Model!X1801,Model!X2026,Model!X2250,Model!X2475,Model!X3536)*'Inflation GDP Population'!$S$18/'Inflation GDP Population'!W$18</f>
        <v>15.22114978</v>
      </c>
      <c r="Z17" s="94">
        <f>sum(Model!Y10,Model!Y432,Model!Y674,Model!Y899,Model!Y1124,Model!Y1351,Model!Y1576,0*Model!Y1801,Model!Y2026,Model!Y2250,Model!Y2475,Model!Y3536)*'Inflation GDP Population'!$S$18/'Inflation GDP Population'!X$18</f>
        <v>26.61873073</v>
      </c>
      <c r="AA17" s="94">
        <f>sum(Model!Z10,Model!Z432,Model!Z674,Model!Z899,Model!Z1124,Model!Z1351,Model!Z1576,0*Model!Z1801,Model!Z2026,Model!Z2250,Model!Z2475,Model!Z3536)*'Inflation GDP Population'!$S$18/'Inflation GDP Population'!Y$18</f>
        <v>36.1230089</v>
      </c>
      <c r="AB17" s="94">
        <f>sum(Model!AA10,Model!AA432,Model!AA674,Model!AA899,Model!AA1124,Model!AA1351,Model!AA1576,0*Model!AA1801,Model!AA2026,Model!AA2250,Model!AA2475,Model!AA3536)*'Inflation GDP Population'!$S$18/'Inflation GDP Population'!Z$18</f>
        <v>44.09551511</v>
      </c>
      <c r="AC17" s="94">
        <f>sum(Model!AB10,Model!AB432,Model!AB674,Model!AB899,Model!AB1124,Model!AB1351,Model!AB1576,0*Model!AB1801,Model!AB2026,Model!AB2250,Model!AB2475,Model!AB3536)*'Inflation GDP Population'!$S$18/'Inflation GDP Population'!AA$18</f>
        <v>50.16600194</v>
      </c>
      <c r="AD17" s="94">
        <f>sum(Model!AC10,Model!AC432,Model!AC674,Model!AC899,Model!AC1124,Model!AC1351,Model!AC1576,0*Model!AC1801,Model!AC2026,Model!AC2250,Model!AC2475,Model!AC3536)*'Inflation GDP Population'!$S$18/'Inflation GDP Population'!AB$18</f>
        <v>57.5185515</v>
      </c>
      <c r="AE17" s="94">
        <f>sum(Model!AD10,Model!AD432,Model!AD674,Model!AD899,Model!AD1124,Model!AD1351,Model!AD1576,0*Model!AD1801,Model!AD2026,Model!AD2250,Model!AD2475,Model!AD3536)*'Inflation GDP Population'!$S$18/'Inflation GDP Population'!AC$18</f>
        <v>64.45809286</v>
      </c>
      <c r="AF17" s="94">
        <f>sum(Model!AE10,Model!AE432,Model!AE674,Model!AE899,Model!AE1124,Model!AE1351,Model!AE1576,0*Model!AE1801,Model!AE2026,Model!AE2250,Model!AE2475,Model!AE3536)*'Inflation GDP Population'!$S$18/'Inflation GDP Population'!AD$18</f>
        <v>70.37517577</v>
      </c>
      <c r="AG17" s="94">
        <f>sum(Model!AF10,Model!AF432,Model!AF674,Model!AF899,Model!AF1124,Model!AF1351,Model!AF1576,0*Model!AF1801,Model!AF2026,Model!AF2250,Model!AF2475,Model!AF3536)*'Inflation GDP Population'!$S$18/'Inflation GDP Population'!AE$18</f>
        <v>75.55093701</v>
      </c>
      <c r="AH17" s="94">
        <f>sum(Model!AG10,Model!AG432,Model!AG674,Model!AG899,Model!AG1124,Model!AG1351,Model!AG1576,0*Model!AG1801,Model!AG2026,Model!AG2250,Model!AG2475,Model!AG3536)*'Inflation GDP Population'!$S$18/'Inflation GDP Population'!AF$18</f>
        <v>80.42629048</v>
      </c>
      <c r="AI17" s="94">
        <f>sum(Model!AH10,Model!AH432,Model!AH674,Model!AH899,Model!AH1124,Model!AH1351,Model!AH1576,0*Model!AH1801,Model!AH2026,Model!AH2250,Model!AH2475,Model!AH3536)*'Inflation GDP Population'!$S$18/'Inflation GDP Population'!AG$18</f>
        <v>87.23904628</v>
      </c>
      <c r="AJ17" s="94">
        <f>sum(Model!AI10,Model!AI432,Model!AI674,Model!AI899,Model!AI1124,Model!AI1351,Model!AI1576,0*Model!AI1801,Model!AI2026,Model!AI2250,Model!AI2475,Model!AI3536)*'Inflation GDP Population'!$S$18/'Inflation GDP Population'!AH$18</f>
        <v>93.86166562</v>
      </c>
      <c r="AK17" s="94">
        <f>sum(Model!AJ10,Model!AJ432,Model!AJ674,Model!AJ899,Model!AJ1124,Model!AJ1351,Model!AJ1576,0*Model!AJ1801,Model!AJ2026,Model!AJ2250,Model!AJ2475,Model!AJ3536)*'Inflation GDP Population'!$S$18/'Inflation GDP Population'!AI$18</f>
        <v>99.70246476</v>
      </c>
      <c r="AL17" s="94">
        <f>sum(Model!AK10,Model!AK432,Model!AK674,Model!AK899,Model!AK1124,Model!AK1351,Model!AK1576,0*Model!AK1801,Model!AK2026,Model!AK2250,Model!AK2475,Model!AK3536)*'Inflation GDP Population'!$S$18/'Inflation GDP Population'!AJ$18</f>
        <v>105.9440471</v>
      </c>
      <c r="AM17" s="94">
        <f>sum(Model!AL10,Model!AL432,Model!AL674,Model!AL899,Model!AL1124,Model!AL1351,Model!AL1576,0*Model!AL1801,Model!AL2026,Model!AL2250,Model!AL2475,Model!AL3536)*'Inflation GDP Population'!$S$18/'Inflation GDP Population'!AK$18</f>
        <v>111.8877351</v>
      </c>
      <c r="AN17" s="94">
        <f>sum(Model!AM10,Model!AM432,Model!AM674,Model!AM899,Model!AM1124,Model!AM1351,Model!AM1576,0*Model!AM1801,Model!AM2026,Model!AM2250,Model!AM2475,Model!AM3536)*'Inflation GDP Population'!$S$18/'Inflation GDP Population'!AL$18</f>
        <v>117.7195554</v>
      </c>
      <c r="AO17" s="94">
        <f>sum(Model!AN10,Model!AN432,Model!AN674,Model!AN899,Model!AN1124,Model!AN1351,Model!AN1576,0*Model!AN1801,Model!AN2026,Model!AN2250,Model!AN2475,Model!AN3536)*'Inflation GDP Population'!$S$18/'Inflation GDP Population'!AM$18</f>
        <v>123.3993607</v>
      </c>
      <c r="AP17" s="94">
        <f>sum(Model!AO10,Model!AO432,Model!AO674,Model!AO899,Model!AO1124,Model!AO1351,Model!AO1576,0*Model!AO1801,Model!AO2026,Model!AO2250,Model!AO2475,Model!AO3536)*'Inflation GDP Population'!$S$18/'Inflation GDP Population'!AN$18</f>
        <v>128.8262627</v>
      </c>
      <c r="AQ17" s="94">
        <f>sum(Model!AP10,Model!AP432,Model!AP674,Model!AP899,Model!AP1124,Model!AP1351,Model!AP1576,0*Model!AP1801,Model!AP2026,Model!AP2250,Model!AP2475,Model!AP3536)*'Inflation GDP Population'!$S$18/'Inflation GDP Population'!AO$18</f>
        <v>134.1397174</v>
      </c>
      <c r="AR17" s="94">
        <f>sum(Model!AQ10,Model!AQ432,Model!AQ674,Model!AQ899,Model!AQ1124,Model!AQ1351,Model!AQ1576,0*Model!AQ1801,Model!AQ2026,Model!AQ2250,Model!AQ2475,Model!AQ3536)*'Inflation GDP Population'!$S$18/'Inflation GDP Population'!AP$18</f>
        <v>139.1845722</v>
      </c>
      <c r="AS17" s="94">
        <f>sum(Model!AR10,Model!AR432,Model!AR674,Model!AR899,Model!AR1124,Model!AR1351,Model!AR1576,0*Model!AR1801,Model!AR2026,Model!AR2250,Model!AR2475,Model!AR3536)*'Inflation GDP Population'!$S$18/'Inflation GDP Population'!AQ$18</f>
        <v>144.0814221</v>
      </c>
      <c r="AT17" s="94">
        <f>sum(Model!AS10,Model!AS432,Model!AS674,Model!AS899,Model!AS1124,Model!AS1351,Model!AS1576,0*Model!AS1801,Model!AS2026,Model!AS2250,Model!AS2475,Model!AS3536)*'Inflation GDP Population'!$S$18/'Inflation GDP Population'!AR$18</f>
        <v>148.7852721</v>
      </c>
      <c r="AU17" s="94">
        <f>sum(Model!AT10,Model!AT432,Model!AT674,Model!AT899,Model!AT1124,Model!AT1351,Model!AT1576,0*Model!AT1801,Model!AT2026,Model!AT2250,Model!AT2475,Model!AT3536)*'Inflation GDP Population'!$S$18/'Inflation GDP Population'!AS$18</f>
        <v>153.3170889</v>
      </c>
      <c r="AV17" s="94">
        <f>sum(Model!AU10,Model!AU432,Model!AU674,Model!AU899,Model!AU1124,Model!AU1351,Model!AU1576,0*Model!AU1801,Model!AU2026,Model!AU2250,Model!AU2475,Model!AU3536)*'Inflation GDP Population'!$S$18/'Inflation GDP Population'!AT$18</f>
        <v>156.5548641</v>
      </c>
      <c r="AW17" s="94">
        <f>sum(Model!AV10,Model!AV432,Model!AV674,Model!AV899,Model!AV1124,Model!AV1351,Model!AV1576,0*Model!AV1801,Model!AV2026,Model!AV2250,Model!AV2475,Model!AV3536)*'Inflation GDP Population'!$S$18/'Inflation GDP Population'!AU$18</f>
        <v>160.6692524</v>
      </c>
      <c r="AX17" s="94">
        <f>sum(Model!AW10,Model!AW432,Model!AW674,Model!AW899,Model!AW1124,Model!AW1351,Model!AW1576,0*Model!AW1801,Model!AW2026,Model!AW2250,Model!AW2475,Model!AW3536)*'Inflation GDP Population'!$S$18/'Inflation GDP Population'!AV$18</f>
        <v>164.5829354</v>
      </c>
      <c r="AY17" s="94">
        <f>sum(Model!AX10,Model!AX432,Model!AX674,Model!AX899,Model!AX1124,Model!AX1351,Model!AX1576,0*Model!AX1801,Model!AX2026,Model!AX2250,Model!AX2475,Model!AX3536)*'Inflation GDP Population'!$S$18/'Inflation GDP Population'!AW$18</f>
        <v>168.3257926</v>
      </c>
      <c r="AZ17" s="94">
        <f>sum(Model!AY10,Model!AY432,Model!AY674,Model!AY899,Model!AY1124,Model!AY1351,Model!AY1576,0*Model!AY1801,Model!AY2026,Model!AY2250,Model!AY2475,Model!AY3536)*'Inflation GDP Population'!$S$18/'Inflation GDP Population'!AX$18</f>
        <v>171.883038</v>
      </c>
      <c r="BA17" s="94">
        <f>sum(Model!AZ10,Model!AZ432,Model!AZ674,Model!AZ899,Model!AZ1124,Model!AZ1351,Model!AZ1576,0*Model!AZ1801,Model!AZ2026,Model!AZ2250,Model!AZ2475,Model!AZ3536)*'Inflation GDP Population'!$S$18/'Inflation GDP Population'!AY$18</f>
        <v>175.2386904</v>
      </c>
      <c r="BB17" s="94">
        <f>sum(Model!BA10,Model!BA432,Model!BA674,Model!BA899,Model!BA1124,Model!BA1351,Model!BA1576,0*Model!BA1801,Model!BA2026,Model!BA2250,Model!BA2475,Model!BA3536)*'Inflation GDP Population'!$S$18/'Inflation GDP Population'!AZ$18</f>
        <v>178.4258191</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5.4451325</v>
      </c>
      <c r="E18" s="82">
        <f>sum(Model!D11,Model!D435,0*Model!D675,0*Model!D900,Model!D1126,0*Model!D1352,0*Model!D1802,Model!D2027,Model!D2249,Model!D3537)*'Inflation GDP Population'!$S$11/'Inflation GDP Population'!C$11</f>
        <v>5.757372407</v>
      </c>
      <c r="F18" s="82">
        <f>sum(Model!E11,Model!E435,0*Model!E675,0*Model!E900,Model!E1126,0*Model!E1352,0*Model!E1802,Model!E2027,Model!E2249,Model!E3537)*'Inflation GDP Population'!$S$11/'Inflation GDP Population'!D$11</f>
        <v>5.162601853</v>
      </c>
      <c r="G18" s="82">
        <f>sum(Model!F11,Model!F435,0*Model!F675,0*Model!F900,Model!F1126,0*Model!F1352,0*Model!F1802,Model!F2027,Model!F2249,Model!F3537)*'Inflation GDP Population'!$S$11/'Inflation GDP Population'!E$11</f>
        <v>5.976583251</v>
      </c>
      <c r="H18" s="82">
        <f>sum(Model!G11,Model!G435,0*Model!G675,0*Model!G900,Model!G1126,0*Model!G1352,0*Model!G1802,Model!G2027,Model!G2249,Model!G3537)*'Inflation GDP Population'!$S$11/'Inflation GDP Population'!F$11</f>
        <v>6.337802788</v>
      </c>
      <c r="I18" s="82">
        <f>sum(Model!H11,Model!H435,0*Model!H675,0*Model!H900,Model!H1126,0*Model!H1352,0*Model!H1802,Model!H2027,Model!H2249,Model!H3537)*'Inflation GDP Population'!$S$11/'Inflation GDP Population'!G$11</f>
        <v>7.42029711</v>
      </c>
      <c r="J18" s="82">
        <f>sum(Model!I11,Model!I435,0*Model!I675,0*Model!I900,Model!I1126,0*Model!I1352,0*Model!I1802,Model!I2027,Model!I2249,Model!I3537)*'Inflation GDP Population'!$S$11/'Inflation GDP Population'!H$11</f>
        <v>6.373799717</v>
      </c>
      <c r="K18" s="82">
        <f>sum(Model!J11,Model!J435,0*Model!J675,0*Model!J900,Model!J1126,0*Model!J1352,0*Model!J1802,Model!J2027,Model!J2249,Model!J3537)*'Inflation GDP Population'!$S$11/'Inflation GDP Population'!I$11</f>
        <v>7.060285764</v>
      </c>
      <c r="L18" s="82">
        <f>sum(Model!K11,Model!K435,0*Model!K675,0*Model!K900,Model!K1126,0*Model!K1352,0*Model!K1802,Model!K2027,Model!K2249,Model!K3537)*'Inflation GDP Population'!$S$11/'Inflation GDP Population'!J$11</f>
        <v>8.164715431</v>
      </c>
      <c r="M18" s="82">
        <f>sum(Model!L11,Model!L435,0*Model!L675,0*Model!L900,Model!L1126,0*Model!L1352,0*Model!L1802,Model!L2027,Model!L2249,Model!L3537)*'Inflation GDP Population'!$S$11/'Inflation GDP Population'!K$11</f>
        <v>5.952721224</v>
      </c>
      <c r="N18" s="82">
        <f>sum(Model!M11,Model!M435,0*Model!M675,0*Model!M900,Model!M1126,0*Model!M1352,0*Model!M1802,Model!M2027,Model!M2249,Model!M3537)*'Inflation GDP Population'!$S$11/'Inflation GDP Population'!L$11</f>
        <v>5.849789173</v>
      </c>
      <c r="O18" s="82">
        <f>sum(Model!N11,Model!N435,0*Model!N675,0*Model!N900,Model!N1126,0*Model!N1352,0*Model!N1802,Model!N2027,Model!N2249,Model!N3537)*'Inflation GDP Population'!$S$11/'Inflation GDP Population'!M$11</f>
        <v>5.400163614</v>
      </c>
      <c r="P18" s="82">
        <f>sum(Model!O11,Model!O435,0*Model!O675,0*Model!O900,Model!O1126,0*Model!O1352,0*Model!O1802,Model!O2027,Model!O2249,Model!O3537)*'Inflation GDP Population'!$S$11/'Inflation GDP Population'!N$11</f>
        <v>5.014800192</v>
      </c>
      <c r="Q18" s="82">
        <f>sum(Model!P11,Model!P435,0*Model!P675,0*Model!P900,Model!P1126,0*Model!P1352,0*Model!P1802,Model!P2027,Model!P2249,Model!P3537)*'Inflation GDP Population'!$S$11/'Inflation GDP Population'!O$11</f>
        <v>5.502515862</v>
      </c>
      <c r="R18" s="82">
        <f>sum(Model!Q11,Model!Q435,0*Model!Q675,0*Model!Q900,Model!Q1126,0*Model!Q1352,0*Model!Q1802,Model!Q2027,Model!Q2249,Model!Q3537)*'Inflation GDP Population'!$S$11/'Inflation GDP Population'!P$11</f>
        <v>5.529852679</v>
      </c>
      <c r="S18" s="82">
        <f>sum(Model!R11,Model!R435,0*Model!R675,0*Model!R900,Model!R1126,0*Model!R1352,0*Model!R1802,Model!R2027,Model!R2249,Model!R3537)*'Inflation GDP Population'!$S$11/'Inflation GDP Population'!Q$11</f>
        <v>4.53228635</v>
      </c>
      <c r="T18" s="82">
        <f>sum(Model!S11,Model!S435,0*Model!S675,0*Model!S900,Model!S1126,0*Model!S1352,0*Model!S1802,Model!S2027,Model!S2249,Model!S3537)*'Inflation GDP Population'!$S$11/'Inflation GDP Population'!R$11</f>
        <v>3.986012646</v>
      </c>
      <c r="U18" s="82">
        <f>sum(Model!T11,Model!T435,0*Model!T675,0*Model!T900,Model!T1126,0*Model!T1352,0*Model!T1802,Model!T2027,Model!T2249,Model!T3537)*'Inflation GDP Population'!$S$11/'Inflation GDP Population'!S$11</f>
        <v>3.855554015</v>
      </c>
      <c r="V18" s="82">
        <f>sum(Model!U11,Model!U435,0*Model!U675,0*Model!U900,Model!U1126,0*Model!U1352,0*Model!U1802,Model!U2027,Model!U2249,Model!U3537)*'Inflation GDP Population'!$S$11/'Inflation GDP Population'!T$11</f>
        <v>3.990808493</v>
      </c>
      <c r="W18" s="94">
        <f>sum(Model!V11,Model!V435,0*Model!V675,0*Model!V900,Model!V1126,0*Model!V1352,0*Model!V1802,Model!V2027,Model!V2249,Model!V3537)*'Inflation GDP Population'!$S$18/'Inflation GDP Population'!U$18</f>
        <v>3.72658353</v>
      </c>
      <c r="X18" s="94">
        <f>sum(Model!W11,Model!W435,0*Model!W675,0*Model!W900,Model!W1126,0*Model!W1352,0*Model!W1802,Model!W2027,Model!W2249,Model!W3537)*'Inflation GDP Population'!$S$18/'Inflation GDP Population'!V$18</f>
        <v>4.027299091</v>
      </c>
      <c r="Y18" s="94">
        <f>sum(Model!X11,Model!X435,0*Model!X675,0*Model!X900,Model!X1126,0*Model!X1352,0*Model!X1802,Model!X2027,Model!X2249,Model!X3537)*'Inflation GDP Population'!$S$18/'Inflation GDP Population'!W$18</f>
        <v>3.94197764</v>
      </c>
      <c r="Z18" s="94">
        <f>sum(Model!Y11,Model!Y435,0*Model!Y675,0*Model!Y900,Model!Y1126,0*Model!Y1352,0*Model!Y1802,Model!Y2027,Model!Y2249,Model!Y3537)*'Inflation GDP Population'!$S$18/'Inflation GDP Population'!X$18</f>
        <v>4.071930241</v>
      </c>
      <c r="AA18" s="94">
        <f>sum(Model!Z11,Model!Z435,0*Model!Z675,0*Model!Z900,Model!Z1126,0*Model!Z1352,0*Model!Z1802,Model!Z2027,Model!Z2249,Model!Z3537)*'Inflation GDP Population'!$S$18/'Inflation GDP Population'!Y$18</f>
        <v>4.0804614</v>
      </c>
      <c r="AB18" s="94">
        <f>sum(Model!AA11,Model!AA435,0*Model!AA675,0*Model!AA900,Model!AA1126,0*Model!AA1352,0*Model!AA1802,Model!AA2027,Model!AA2249,Model!AA3537)*'Inflation GDP Population'!$S$18/'Inflation GDP Population'!Z$18</f>
        <v>4.117718629</v>
      </c>
      <c r="AC18" s="94">
        <f>sum(Model!AB11,Model!AB435,0*Model!AB675,0*Model!AB900,Model!AB1126,0*Model!AB1352,0*Model!AB1802,Model!AB2027,Model!AB2249,Model!AB3537)*'Inflation GDP Population'!$S$18/'Inflation GDP Population'!AA$18</f>
        <v>4.139353871</v>
      </c>
      <c r="AD18" s="94">
        <f>sum(Model!AC11,Model!AC435,0*Model!AC675,0*Model!AC900,Model!AC1126,0*Model!AC1352,0*Model!AC1802,Model!AC2027,Model!AC2249,Model!AC3537)*'Inflation GDP Population'!$S$18/'Inflation GDP Population'!AB$18</f>
        <v>4.081969351</v>
      </c>
      <c r="AE18" s="94">
        <f>sum(Model!AD11,Model!AD435,0*Model!AD675,0*Model!AD900,Model!AD1126,0*Model!AD1352,0*Model!AD1802,Model!AD2027,Model!AD2249,Model!AD3537)*'Inflation GDP Population'!$S$18/'Inflation GDP Population'!AC$18</f>
        <v>4.001522615</v>
      </c>
      <c r="AF18" s="94">
        <f>sum(Model!AE11,Model!AE435,0*Model!AE675,0*Model!AE900,Model!AE1126,0*Model!AE1352,0*Model!AE1802,Model!AE2027,Model!AE2249,Model!AE3537)*'Inflation GDP Population'!$S$18/'Inflation GDP Population'!AD$18</f>
        <v>3.961939767</v>
      </c>
      <c r="AG18" s="94">
        <f>sum(Model!AF11,Model!AF435,0*Model!AF675,0*Model!AF900,Model!AF1126,0*Model!AF1352,0*Model!AF1802,Model!AF2027,Model!AF2249,Model!AF3537)*'Inflation GDP Population'!$S$18/'Inflation GDP Population'!AE$18</f>
        <v>3.901481731</v>
      </c>
      <c r="AH18" s="94">
        <f>sum(Model!AG11,Model!AG435,0*Model!AG675,0*Model!AG900,Model!AG1126,0*Model!AG1352,0*Model!AG1802,Model!AG2027,Model!AG2249,Model!AG3537)*'Inflation GDP Population'!$S$18/'Inflation GDP Population'!AF$18</f>
        <v>3.849224522</v>
      </c>
      <c r="AI18" s="94">
        <f>sum(Model!AH11,Model!AH435,0*Model!AH675,0*Model!AH900,Model!AH1126,0*Model!AH1352,0*Model!AH1802,Model!AH2027,Model!AH2249,Model!AH3537)*'Inflation GDP Population'!$S$18/'Inflation GDP Population'!AG$18</f>
        <v>3.77313423</v>
      </c>
      <c r="AJ18" s="94">
        <f>sum(Model!AI11,Model!AI435,0*Model!AI675,0*Model!AI900,Model!AI1126,0*Model!AI1352,0*Model!AI1802,Model!AI2027,Model!AI2249,Model!AI3537)*'Inflation GDP Population'!$S$18/'Inflation GDP Population'!AH$18</f>
        <v>3.734687392</v>
      </c>
      <c r="AK18" s="94">
        <f>sum(Model!AJ11,Model!AJ435,0*Model!AJ675,0*Model!AJ900,Model!AJ1126,0*Model!AJ1352,0*Model!AJ1802,Model!AJ2027,Model!AJ2249,Model!AJ3537)*'Inflation GDP Population'!$S$18/'Inflation GDP Population'!AI$18</f>
        <v>3.659840374</v>
      </c>
      <c r="AL18" s="94">
        <f>sum(Model!AK11,Model!AK435,0*Model!AK675,0*Model!AK900,Model!AK1126,0*Model!AK1352,0*Model!AK1802,Model!AK2027,Model!AK2249,Model!AK3537)*'Inflation GDP Population'!$S$18/'Inflation GDP Population'!AJ$18</f>
        <v>3.589245094</v>
      </c>
      <c r="AM18" s="94">
        <f>sum(Model!AL11,Model!AL435,0*Model!AL675,0*Model!AL900,Model!AL1126,0*Model!AL1352,0*Model!AL1802,Model!AL2027,Model!AL2249,Model!AL3537)*'Inflation GDP Population'!$S$18/'Inflation GDP Population'!AK$18</f>
        <v>3.518679166</v>
      </c>
      <c r="AN18" s="94">
        <f>sum(Model!AM11,Model!AM435,0*Model!AM675,0*Model!AM900,Model!AM1126,0*Model!AM1352,0*Model!AM1802,Model!AM2027,Model!AM2249,Model!AM3537)*'Inflation GDP Population'!$S$18/'Inflation GDP Population'!AL$18</f>
        <v>3.444136578</v>
      </c>
      <c r="AO18" s="94">
        <f>sum(Model!AN11,Model!AN435,0*Model!AN675,0*Model!AN900,Model!AN1126,0*Model!AN1352,0*Model!AN1802,Model!AN2027,Model!AN2249,Model!AN3537)*'Inflation GDP Population'!$S$18/'Inflation GDP Population'!AM$18</f>
        <v>3.361013117</v>
      </c>
      <c r="AP18" s="94">
        <f>sum(Model!AO11,Model!AO435,0*Model!AO675,0*Model!AO900,Model!AO1126,0*Model!AO1352,0*Model!AO1802,Model!AO2027,Model!AO2249,Model!AO3537)*'Inflation GDP Population'!$S$18/'Inflation GDP Population'!AN$18</f>
        <v>3.256249934</v>
      </c>
      <c r="AQ18" s="94">
        <f>sum(Model!AP11,Model!AP435,0*Model!AP675,0*Model!AP900,Model!AP1126,0*Model!AP1352,0*Model!AP1802,Model!AP2027,Model!AP2249,Model!AP3537)*'Inflation GDP Population'!$S$18/'Inflation GDP Population'!AO$18</f>
        <v>3.166965638</v>
      </c>
      <c r="AR18" s="94">
        <f>sum(Model!AQ11,Model!AQ435,0*Model!AQ675,0*Model!AQ900,Model!AQ1126,0*Model!AQ1352,0*Model!AQ1802,Model!AQ2027,Model!AQ2249,Model!AQ3537)*'Inflation GDP Population'!$S$18/'Inflation GDP Population'!AP$18</f>
        <v>3.084773454</v>
      </c>
      <c r="AS18" s="94">
        <f>sum(Model!AR11,Model!AR435,0*Model!AR675,0*Model!AR900,Model!AR1126,0*Model!AR1352,0*Model!AR1802,Model!AR2027,Model!AR2249,Model!AR3537)*'Inflation GDP Population'!$S$18/'Inflation GDP Population'!AQ$18</f>
        <v>2.981356791</v>
      </c>
      <c r="AT18" s="94">
        <f>sum(Model!AS11,Model!AS435,0*Model!AS675,0*Model!AS900,Model!AS1126,0*Model!AS1352,0*Model!AS1802,Model!AS2027,Model!AS2249,Model!AS3537)*'Inflation GDP Population'!$S$18/'Inflation GDP Population'!AR$18</f>
        <v>2.884880872</v>
      </c>
      <c r="AU18" s="94">
        <f>sum(Model!AT11,Model!AT435,0*Model!AT675,0*Model!AT900,Model!AT1126,0*Model!AT1352,0*Model!AT1802,Model!AT2027,Model!AT2249,Model!AT3537)*'Inflation GDP Population'!$S$18/'Inflation GDP Population'!AS$18</f>
        <v>2.787095423</v>
      </c>
      <c r="AV18" s="94">
        <f>sum(Model!AU11,Model!AU435,0*Model!AU675,0*Model!AU900,Model!AU1126,0*Model!AU1352,0*Model!AU1802,Model!AU2027,Model!AU2249,Model!AU3537)*'Inflation GDP Population'!$S$18/'Inflation GDP Population'!AT$18</f>
        <v>2.691004195</v>
      </c>
      <c r="AW18" s="94">
        <f>sum(Model!AV11,Model!AV435,0*Model!AV675,0*Model!AV900,Model!AV1126,0*Model!AV1352,0*Model!AV1802,Model!AV2027,Model!AV2249,Model!AV3537)*'Inflation GDP Population'!$S$18/'Inflation GDP Population'!AU$18</f>
        <v>2.58682662</v>
      </c>
      <c r="AX18" s="94">
        <f>sum(Model!AW11,Model!AW435,0*Model!AW675,0*Model!AW900,Model!AW1126,0*Model!AW1352,0*Model!AW1802,Model!AW2027,Model!AW2249,Model!AW3537)*'Inflation GDP Population'!$S$18/'Inflation GDP Population'!AV$18</f>
        <v>2.473967133</v>
      </c>
      <c r="AY18" s="94">
        <f>sum(Model!AX11,Model!AX435,0*Model!AX675,0*Model!AX900,Model!AX1126,0*Model!AX1352,0*Model!AX1802,Model!AX2027,Model!AX2249,Model!AX3537)*'Inflation GDP Population'!$S$18/'Inflation GDP Population'!AW$18</f>
        <v>2.362769482</v>
      </c>
      <c r="AZ18" s="94">
        <f>sum(Model!AY11,Model!AY435,0*Model!AY675,0*Model!AY900,Model!AY1126,0*Model!AY1352,0*Model!AY1802,Model!AY2027,Model!AY2249,Model!AY3537)*'Inflation GDP Population'!$S$18/'Inflation GDP Population'!AX$18</f>
        <v>2.271938632</v>
      </c>
      <c r="BA18" s="94">
        <f>sum(Model!AZ11,Model!AZ435,0*Model!AZ675,0*Model!AZ900,Model!AZ1126,0*Model!AZ1352,0*Model!AZ1802,Model!AZ2027,Model!AZ2249,Model!AZ3537)*'Inflation GDP Population'!$S$18/'Inflation GDP Population'!AY$18</f>
        <v>2.159332329</v>
      </c>
      <c r="BB18" s="94">
        <f>sum(Model!BA11,Model!BA435,0*Model!BA675,0*Model!BA900,Model!BA1126,0*Model!BA1352,0*Model!BA1802,Model!BA2027,Model!BA2249,Model!BA3537)*'Inflation GDP Population'!$S$18/'Inflation GDP Population'!AZ$18</f>
        <v>2.033444138</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v>
      </c>
      <c r="E19" s="96">
        <f>(Model!D1125)*'Inflation GDP Population'!$S$11/'Inflation GDP Population'!C$11</f>
        <v>0</v>
      </c>
      <c r="F19" s="96">
        <f>(Model!E1125)*'Inflation GDP Population'!$S$11/'Inflation GDP Population'!D$11</f>
        <v>0</v>
      </c>
      <c r="G19" s="96">
        <f>(Model!F1125)*'Inflation GDP Population'!$S$11/'Inflation GDP Population'!E$11</f>
        <v>0</v>
      </c>
      <c r="H19" s="96">
        <f>(Model!G1125)*'Inflation GDP Population'!$S$11/'Inflation GDP Population'!F$11</f>
        <v>0</v>
      </c>
      <c r="I19" s="96">
        <f>(Model!H1125)*'Inflation GDP Population'!$S$11/'Inflation GDP Population'!G$11</f>
        <v>0</v>
      </c>
      <c r="J19" s="96">
        <f>(Model!I1125)*'Inflation GDP Population'!$S$11/'Inflation GDP Population'!H$11</f>
        <v>0</v>
      </c>
      <c r="K19" s="96">
        <f>(Model!J1125)*'Inflation GDP Population'!$S$11/'Inflation GDP Population'!I$11</f>
        <v>0</v>
      </c>
      <c r="L19" s="96">
        <f>(Model!K1125)*'Inflation GDP Population'!$S$11/'Inflation GDP Population'!J$11</f>
        <v>0</v>
      </c>
      <c r="M19" s="96">
        <f>(Model!L1125)*'Inflation GDP Population'!$S$11/'Inflation GDP Population'!K$11</f>
        <v>0</v>
      </c>
      <c r="N19" s="96">
        <f>(Model!M1125)*'Inflation GDP Population'!$S$11/'Inflation GDP Population'!L$11</f>
        <v>0</v>
      </c>
      <c r="O19" s="96">
        <f>(Model!N1125)*'Inflation GDP Population'!$S$11/'Inflation GDP Population'!M$11</f>
        <v>0</v>
      </c>
      <c r="P19" s="96">
        <f>(Model!O1125)*'Inflation GDP Population'!$S$11/'Inflation GDP Population'!N$11</f>
        <v>0</v>
      </c>
      <c r="Q19" s="96">
        <f>(Model!P1125)*'Inflation GDP Population'!$S$11/'Inflation GDP Population'!O$11</f>
        <v>0</v>
      </c>
      <c r="R19" s="96">
        <f>(Model!Q1125)*'Inflation GDP Population'!$S$11/'Inflation GDP Population'!P$11</f>
        <v>0</v>
      </c>
      <c r="S19" s="96">
        <f>(Model!R1125)*'Inflation GDP Population'!$S$11/'Inflation GDP Population'!Q$11</f>
        <v>0</v>
      </c>
      <c r="T19" s="96">
        <f>(Model!S1125)*'Inflation GDP Population'!$S$11/'Inflation GDP Population'!R$11</f>
        <v>0</v>
      </c>
      <c r="U19" s="96">
        <f>(Model!T1125)*'Inflation GDP Population'!$S$11/'Inflation GDP Population'!S$11</f>
        <v>0</v>
      </c>
      <c r="V19" s="96">
        <f>(Model!U1125)*'Inflation GDP Population'!$S$11/'Inflation GDP Population'!T$11</f>
        <v>0</v>
      </c>
      <c r="W19" s="97">
        <f>(Model!V1125)*'Inflation GDP Population'!$S$18/'Inflation GDP Population'!U$18</f>
        <v>0</v>
      </c>
      <c r="X19" s="97">
        <f>(Model!W1125)*'Inflation GDP Population'!$S$18/'Inflation GDP Population'!V$18</f>
        <v>0</v>
      </c>
      <c r="Y19" s="97">
        <f>(Model!X1125)*'Inflation GDP Population'!$S$18/'Inflation GDP Population'!W$18</f>
        <v>0.01115737994</v>
      </c>
      <c r="Z19" s="97">
        <f>(Model!Y1125)*'Inflation GDP Population'!$S$18/'Inflation GDP Population'!X$18</f>
        <v>0.02138639662</v>
      </c>
      <c r="AA19" s="97">
        <f>(Model!Z1125)*'Inflation GDP Population'!$S$18/'Inflation GDP Population'!Y$18</f>
        <v>0.03074498423</v>
      </c>
      <c r="AB19" s="97">
        <f>(Model!AA1125)*'Inflation GDP Population'!$S$18/'Inflation GDP Population'!Z$18</f>
        <v>0.03928786329</v>
      </c>
      <c r="AC19" s="97">
        <f>(Model!AB1125)*'Inflation GDP Population'!$S$18/'Inflation GDP Population'!AA$18</f>
        <v>0.04706670781</v>
      </c>
      <c r="AD19" s="97">
        <f>(Model!AC1125)*'Inflation GDP Population'!$S$18/'Inflation GDP Population'!AB$18</f>
        <v>0.05413030404</v>
      </c>
      <c r="AE19" s="97">
        <f>(Model!AD1125)*'Inflation GDP Population'!$S$18/'Inflation GDP Population'!AC$18</f>
        <v>0.06181312747</v>
      </c>
      <c r="AF19" s="97">
        <f>(Model!AE1125)*'Inflation GDP Population'!$S$18/'Inflation GDP Population'!AD$18</f>
        <v>0.06914585099</v>
      </c>
      <c r="AG19" s="97">
        <f>(Model!AF1125)*'Inflation GDP Population'!$S$18/'Inflation GDP Population'!AE$18</f>
        <v>0.0761398663</v>
      </c>
      <c r="AH19" s="97">
        <f>(Model!AG1125)*'Inflation GDP Population'!$S$18/'Inflation GDP Population'!AF$18</f>
        <v>0.0828062394</v>
      </c>
      <c r="AI19" s="97">
        <f>(Model!AH1125)*'Inflation GDP Population'!$S$18/'Inflation GDP Population'!AG$18</f>
        <v>0.08915571936</v>
      </c>
      <c r="AJ19" s="97">
        <f>(Model!AI1125)*'Inflation GDP Population'!$S$18/'Inflation GDP Population'!AH$18</f>
        <v>0.09519874668</v>
      </c>
      <c r="AK19" s="97">
        <f>(Model!AJ1125)*'Inflation GDP Population'!$S$18/'Inflation GDP Population'!AI$18</f>
        <v>0.1009454617</v>
      </c>
      <c r="AL19" s="97">
        <f>(Model!AK1125)*'Inflation GDP Population'!$S$18/'Inflation GDP Population'!AJ$18</f>
        <v>0.1064057123</v>
      </c>
      <c r="AM19" s="97">
        <f>(Model!AL1125)*'Inflation GDP Population'!$S$18/'Inflation GDP Population'!AK$18</f>
        <v>0.1115890623</v>
      </c>
      <c r="AN19" s="97">
        <f>(Model!AM1125)*'Inflation GDP Population'!$S$18/'Inflation GDP Population'!AL$18</f>
        <v>0.1165047985</v>
      </c>
      <c r="AO19" s="97">
        <f>(Model!AN1125)*'Inflation GDP Population'!$S$18/'Inflation GDP Population'!AM$18</f>
        <v>0.1211619386</v>
      </c>
      <c r="AP19" s="97">
        <f>(Model!AO1125)*'Inflation GDP Population'!$S$18/'Inflation GDP Population'!AN$18</f>
        <v>0.1255692379</v>
      </c>
      <c r="AQ19" s="97">
        <f>(Model!AP1125)*'Inflation GDP Population'!$S$18/'Inflation GDP Population'!AO$18</f>
        <v>0.1297351971</v>
      </c>
      <c r="AR19" s="97">
        <f>(Model!AQ1125)*'Inflation GDP Population'!$S$18/'Inflation GDP Population'!AP$18</f>
        <v>0.1336680684</v>
      </c>
      <c r="AS19" s="97">
        <f>(Model!AR1125)*'Inflation GDP Population'!$S$18/'Inflation GDP Population'!AQ$18</f>
        <v>0.1373758627</v>
      </c>
      <c r="AT19" s="97">
        <f>(Model!AS1125)*'Inflation GDP Population'!$S$18/'Inflation GDP Population'!AR$18</f>
        <v>0.140866356</v>
      </c>
      <c r="AU19" s="97">
        <f>(Model!AT1125)*'Inflation GDP Population'!$S$18/'Inflation GDP Population'!AS$18</f>
        <v>0.1441470958</v>
      </c>
      <c r="AV19" s="97">
        <f>(Model!AU1125)*'Inflation GDP Population'!$S$18/'Inflation GDP Population'!AT$18</f>
        <v>0.1472254071</v>
      </c>
      <c r="AW19" s="97">
        <f>(Model!AV1125)*'Inflation GDP Population'!$S$18/'Inflation GDP Population'!AU$18</f>
        <v>0.1501083988</v>
      </c>
      <c r="AX19" s="97">
        <f>(Model!AW1125)*'Inflation GDP Population'!$S$18/'Inflation GDP Population'!AV$18</f>
        <v>0.1528029691</v>
      </c>
      <c r="AY19" s="97">
        <f>(Model!AX1125)*'Inflation GDP Population'!$S$18/'Inflation GDP Population'!AW$18</f>
        <v>0.1553158117</v>
      </c>
      <c r="AZ19" s="97">
        <f>(Model!AY1125)*'Inflation GDP Population'!$S$18/'Inflation GDP Population'!AX$18</f>
        <v>0.1576534211</v>
      </c>
      <c r="BA19" s="97">
        <f>(Model!AZ1125)*'Inflation GDP Population'!$S$18/'Inflation GDP Population'!AY$18</f>
        <v>0.159822098</v>
      </c>
      <c r="BB19" s="97">
        <f>(Model!BA1125)*'Inflation GDP Population'!$S$18/'Inflation GDP Population'!AZ$18</f>
        <v>0.1618279549</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707.1</v>
      </c>
      <c r="E20" s="98">
        <f>sum(Model!D18,Model!D438,Model!D677,Model!D902,Model!D1129,Model!D1354,Model!D1579,0*Model!D1804,Model!D2030,Model!D2253,Model!D3539)</f>
        <v>558</v>
      </c>
      <c r="F20" s="98">
        <f>sum(Model!E18,Model!E438,Model!E677,Model!E902,Model!E1129,Model!E1354,Model!E1579,0*Model!E1804,Model!E2030,Model!E2253,Model!E3539)</f>
        <v>158.3</v>
      </c>
      <c r="G20" s="98">
        <f>sum(Model!F18,Model!F438,Model!F677,Model!F902,Model!F1129,Model!F1354,Model!F1579,0*Model!F1804,Model!F2030,Model!F2253,Model!F3539)</f>
        <v>1848.5</v>
      </c>
      <c r="H20" s="98">
        <f>sum(Model!G18,Model!G438,Model!G677,Model!G902,Model!G1129,Model!G1354,Model!G1579,0*Model!G1804,Model!G2030,Model!G2253,Model!G3539)</f>
        <v>2198.5</v>
      </c>
      <c r="I20" s="98">
        <f>sum(Model!H18,Model!H438,Model!H677,Model!H902,Model!H1129,Model!H1354,Model!H1579,0*Model!H1804,Model!H2030,Model!H2253,Model!H3539)</f>
        <v>520.8</v>
      </c>
      <c r="J20" s="98">
        <f>sum(Model!I18,Model!I438,Model!I677,Model!I902,Model!I1129,Model!I1354,Model!I1579,0*Model!I1804,Model!I2030,Model!I2253,Model!I3539)</f>
        <v>2051.3</v>
      </c>
      <c r="K20" s="98">
        <f>sum(Model!J18,Model!J438,Model!J677,Model!J902,Model!J1129,Model!J1354,Model!J1579,0*Model!J1804,Model!J2030,Model!J2253,Model!J3539)</f>
        <v>1609.8</v>
      </c>
      <c r="L20" s="98">
        <f>sum(Model!K18,Model!K438,Model!K677,Model!K902,Model!K1129,Model!K1354,Model!K1579,0*Model!K1804,Model!K2030,Model!K2253,Model!K3539)</f>
        <v>1596.7</v>
      </c>
      <c r="M20" s="98">
        <f>sum(Model!L18,Model!L438,Model!L677,Model!L902,Model!L1129,Model!L1354,Model!L1579,0*Model!L1804,Model!L2030,Model!L2253,Model!L3539)</f>
        <v>1084.4</v>
      </c>
      <c r="N20" s="98">
        <f>sum(Model!M18,Model!M438,Model!M677,Model!M902,Model!M1129,Model!M1354,Model!M1579,0*Model!M1804,Model!M2030,Model!M2253,Model!M3539)</f>
        <v>1657</v>
      </c>
      <c r="O20" s="98">
        <f>sum(Model!N18,Model!N438,Model!N677,Model!N902,Model!N1129,Model!N1354,Model!N1579,0*Model!N1804,Model!N2030,Model!N2253,Model!N3539)</f>
        <v>1982.4</v>
      </c>
      <c r="P20" s="98">
        <f>sum(Model!O18,Model!O438,Model!O677,Model!O902,Model!O1129,Model!O1354,Model!O1579,0*Model!O1804,Model!O2030,Model!O2253,Model!O3539)</f>
        <v>2137.8</v>
      </c>
      <c r="Q20" s="98">
        <f>sum(Model!P18,Model!P438,Model!P677,Model!P902,Model!P1129,Model!P1354,Model!P1579,0*Model!P1804,Model!P2030,Model!P2253,Model!P3539)</f>
        <v>245.6</v>
      </c>
      <c r="R20" s="98">
        <f>sum(Model!Q18,Model!Q438,Model!Q677,Model!Q902,Model!Q1129,Model!Q1354,Model!Q1579,0*Model!Q1804,Model!Q2030,Model!Q2253,Model!Q3539)</f>
        <v>1398.8</v>
      </c>
      <c r="S20" s="98">
        <f>sum(Model!R18,Model!R438,Model!R677,Model!R902,Model!R1129,Model!R1354,Model!R1579,0*Model!R1804,Model!R2030,Model!R2253,Model!R3539)</f>
        <v>1699.8</v>
      </c>
      <c r="T20" s="98">
        <f>sum(Model!S18,Model!S438,Model!S677,Model!S902,Model!S1129,Model!S1354,Model!S1579,0*Model!S1804,Model!S2030,Model!S2253,Model!S3539)</f>
        <v>1887.7</v>
      </c>
      <c r="U20" s="98">
        <f>sum(Model!T18,Model!T438,Model!T677,Model!T902,Model!T1129,Model!T1354,Model!T1579,0*Model!T1804,Model!T2030,Model!T2253,Model!T3539)</f>
        <v>598.9</v>
      </c>
      <c r="V20" s="98">
        <f>sum(Model!U18,Model!U438,Model!U677,Model!U902,Model!U1129,Model!U1354,Model!U1579,0*Model!U1804,Model!U2030,Model!U2253,Model!U3539)</f>
        <v>981.6</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3764.489417</v>
      </c>
      <c r="Z20" s="98">
        <f>sum(Model!Y18,Model!Y438,Model!Y677,Model!Y902,Model!Y1129,Model!Y1354,Model!Y1579,0*Model!Y1804,Model!Y2030,Model!Y2253,Model!Y3539)</f>
        <v>2847.377921</v>
      </c>
      <c r="AA20" s="98">
        <f>sum(Model!Z18,Model!Z438,Model!Z677,Model!Z902,Model!Z1129,Model!Z1354,Model!Z1579,0*Model!Z1804,Model!Z2030,Model!Z2253,Model!Z3539)</f>
        <v>2847.377921</v>
      </c>
      <c r="AB20" s="98">
        <f>sum(Model!AA18,Model!AA438,Model!AA677,Model!AA902,Model!AA1129,Model!AA1354,Model!AA1579,0*Model!AA1804,Model!AA2030,Model!AA2253,Model!AA3539)</f>
        <v>2847.377921</v>
      </c>
      <c r="AC20" s="98">
        <f>sum(Model!AB18,Model!AB438,Model!AB677,Model!AB902,Model!AB1129,Model!AB1354,Model!AB1579,0*Model!AB1804,Model!AB2030,Model!AB2253,Model!AB3539)</f>
        <v>2847.377921</v>
      </c>
      <c r="AD20" s="98">
        <f>sum(Model!AC18,Model!AC438,Model!AC677,Model!AC902,Model!AC1129,Model!AC1354,Model!AC1579,0*Model!AC1804,Model!AC2030,Model!AC2253,Model!AC3539)</f>
        <v>2853.777921</v>
      </c>
      <c r="AE20" s="98">
        <f>sum(Model!AD18,Model!AD438,Model!AD677,Model!AD902,Model!AD1129,Model!AD1354,Model!AD1579,0*Model!AD1804,Model!AD2030,Model!AD2253,Model!AD3539)</f>
        <v>2918.877921</v>
      </c>
      <c r="AF20" s="98">
        <f>sum(Model!AE18,Model!AE438,Model!AE677,Model!AE902,Model!AE1129,Model!AE1354,Model!AE1579,0*Model!AE1804,Model!AE2030,Model!AE2253,Model!AE3539)</f>
        <v>3138.917921</v>
      </c>
      <c r="AG20" s="98">
        <f>sum(Model!AF18,Model!AF438,Model!AF677,Model!AF902,Model!AF1129,Model!AF1354,Model!AF1579,0*Model!AF1804,Model!AF2030,Model!AF2253,Model!AF3539)</f>
        <v>2927.077921</v>
      </c>
      <c r="AH20" s="98">
        <f>sum(Model!AG18,Model!AG438,Model!AG677,Model!AG902,Model!AG1129,Model!AG1354,Model!AG1579,0*Model!AG1804,Model!AG2030,Model!AG2253,Model!AG3539)</f>
        <v>2967.417921</v>
      </c>
      <c r="AI20" s="98">
        <f>sum(Model!AH18,Model!AH438,Model!AH677,Model!AH902,Model!AH1129,Model!AH1354,Model!AH1579,0*Model!AH1804,Model!AH2030,Model!AH2253,Model!AH3539)</f>
        <v>3526.297921</v>
      </c>
      <c r="AJ20" s="98">
        <f>sum(Model!AI18,Model!AI438,Model!AI677,Model!AI902,Model!AI1129,Model!AI1354,Model!AI1579,0*Model!AI1804,Model!AI2030,Model!AI2253,Model!AI3539)</f>
        <v>3349.997921</v>
      </c>
      <c r="AK20" s="98">
        <f>sum(Model!AJ18,Model!AJ438,Model!AJ677,Model!AJ902,Model!AJ1129,Model!AJ1354,Model!AJ1579,0*Model!AJ1804,Model!AJ2030,Model!AJ2253,Model!AJ3539)</f>
        <v>4305.797921</v>
      </c>
      <c r="AL20" s="98">
        <f>sum(Model!AK18,Model!AK438,Model!AK677,Model!AK902,Model!AK1129,Model!AK1354,Model!AK1579,0*Model!AK1804,Model!AK2030,Model!AK2253,Model!AK3539)</f>
        <v>2994.477921</v>
      </c>
      <c r="AM20" s="98">
        <f>sum(Model!AL18,Model!AL438,Model!AL677,Model!AL902,Model!AL1129,Model!AL1354,Model!AL1579,0*Model!AL1804,Model!AL2030,Model!AL2253,Model!AL3539)</f>
        <v>3659.477921</v>
      </c>
      <c r="AN20" s="98">
        <f>sum(Model!AM18,Model!AM438,Model!AM677,Model!AM902,Model!AM1129,Model!AM1354,Model!AM1579,0*Model!AM1804,Model!AM2030,Model!AM2253,Model!AM3539)</f>
        <v>4178.037921</v>
      </c>
      <c r="AO20" s="98">
        <f>sum(Model!AN18,Model!AN438,Model!AN677,Model!AN902,Model!AN1129,Model!AN1354,Model!AN1579,0*Model!AN1804,Model!AN2030,Model!AN2253,Model!AN3539)</f>
        <v>3825.977921</v>
      </c>
      <c r="AP20" s="98">
        <f>sum(Model!AO18,Model!AO438,Model!AO677,Model!AO902,Model!AO1129,Model!AO1354,Model!AO1579,0*Model!AO1804,Model!AO2030,Model!AO2253,Model!AO3539)</f>
        <v>4712.717921</v>
      </c>
      <c r="AQ20" s="98">
        <f>sum(Model!AP18,Model!AP438,Model!AP677,Model!AP902,Model!AP1129,Model!AP1354,Model!AP1579,0*Model!AP1804,Model!AP2030,Model!AP2253,Model!AP3539)</f>
        <v>3892.297921</v>
      </c>
      <c r="AR20" s="98">
        <f>sum(Model!AQ18,Model!AQ438,Model!AQ677,Model!AQ902,Model!AQ1129,Model!AQ1354,Model!AQ1579,0*Model!AQ1804,Model!AQ2030,Model!AQ2253,Model!AQ3539)</f>
        <v>6265.413003</v>
      </c>
      <c r="AS20" s="98">
        <f>sum(Model!AR18,Model!AR438,Model!AR677,Model!AR902,Model!AR1129,Model!AR1354,Model!AR1579,0*Model!AR1804,Model!AR2030,Model!AR2253,Model!AR3539)</f>
        <v>3422.206083</v>
      </c>
      <c r="AT20" s="98">
        <f>sum(Model!AS18,Model!AS438,Model!AS677,Model!AS902,Model!AS1129,Model!AS1354,Model!AS1579,0*Model!AS1804,Model!AS2030,Model!AS2253,Model!AS3539)</f>
        <v>6286.806083</v>
      </c>
      <c r="AU20" s="98">
        <f>sum(Model!AT18,Model!AT438,Model!AT677,Model!AT902,Model!AT1129,Model!AT1354,Model!AT1579,0*Model!AT1804,Model!AT2030,Model!AT2253,Model!AT3539)</f>
        <v>4119.206083</v>
      </c>
      <c r="AV20" s="98">
        <f>sum(Model!AU18,Model!AU438,Model!AU677,Model!AU902,Model!AU1129,Model!AU1354,Model!AU1579,0*Model!AU1804,Model!AU2030,Model!AU2253,Model!AU3539)</f>
        <v>3618.106083</v>
      </c>
      <c r="AW20" s="98">
        <f>sum(Model!AV18,Model!AV438,Model!AV677,Model!AV902,Model!AV1129,Model!AV1354,Model!AV1579,0*Model!AV1804,Model!AV2030,Model!AV2253,Model!AV3539)</f>
        <v>2922.377921</v>
      </c>
      <c r="AX20" s="98">
        <f>sum(Model!AW18,Model!AW438,Model!AW677,Model!AW902,Model!AW1129,Model!AW1354,Model!AW1579,0*Model!AW1804,Model!AW2030,Model!AW2253,Model!AW3539)</f>
        <v>3552.377921</v>
      </c>
      <c r="AY20" s="98">
        <f>sum(Model!AX18,Model!AX438,Model!AX677,Model!AX902,Model!AX1129,Model!AX1354,Model!AX1579,0*Model!AX1804,Model!AX2030,Model!AX2253,Model!AX3539)</f>
        <v>4328.321478</v>
      </c>
      <c r="AZ20" s="98">
        <f>sum(Model!AY18,Model!AY438,Model!AY677,Model!AY902,Model!AY1129,Model!AY1354,Model!AY1579,0*Model!AY1804,Model!AY2030,Model!AY2253,Model!AY3539)</f>
        <v>4328.321478</v>
      </c>
      <c r="BA20" s="98">
        <f>sum(Model!AZ18,Model!AZ438,Model!AZ677,Model!AZ902,Model!AZ1129,Model!AZ1354,Model!AZ1579,0*Model!AZ1804,Model!AZ2030,Model!AZ2253,Model!AZ3539)</f>
        <v>4634.430586</v>
      </c>
      <c r="BB20" s="98">
        <f>sum(Model!BA18,Model!BA438,Model!BA677,Model!BA902,Model!BA1129,Model!BA1354,Model!BA1579,0*Model!BA1804,Model!BA2030,Model!BA2253,Model!BA3539)</f>
        <v>4921.399559</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0</v>
      </c>
      <c r="T21" s="98">
        <f>Model!S2478</f>
        <v>0</v>
      </c>
      <c r="U21" s="98">
        <f>Model!T2478</f>
        <v>1</v>
      </c>
      <c r="V21" s="98">
        <f>Model!U2478</f>
        <v>4</v>
      </c>
      <c r="W21" s="98">
        <f>Model!V2478</f>
        <v>0</v>
      </c>
      <c r="X21" s="98">
        <f>Model!W2478</f>
        <v>0</v>
      </c>
      <c r="Y21" s="98">
        <f>Model!X2478</f>
        <v>1907.708904</v>
      </c>
      <c r="Z21" s="98">
        <f>Model!Y2478</f>
        <v>1907.708904</v>
      </c>
      <c r="AA21" s="98">
        <f>Model!Z2478</f>
        <v>1907.708904</v>
      </c>
      <c r="AB21" s="98">
        <f>Model!AA2478</f>
        <v>1907.708904</v>
      </c>
      <c r="AC21" s="98">
        <f>Model!AB2478</f>
        <v>1907.708904</v>
      </c>
      <c r="AD21" s="98">
        <f>Model!AC2478</f>
        <v>1907.708904</v>
      </c>
      <c r="AE21" s="98">
        <f>Model!AD2478</f>
        <v>1907.708904</v>
      </c>
      <c r="AF21" s="98">
        <f>Model!AE2478</f>
        <v>1907.708904</v>
      </c>
      <c r="AG21" s="98">
        <f>Model!AF2478</f>
        <v>1907.708904</v>
      </c>
      <c r="AH21" s="98">
        <f>Model!AG2478</f>
        <v>1907.708904</v>
      </c>
      <c r="AI21" s="98">
        <f>Model!AH2478</f>
        <v>1907.708904</v>
      </c>
      <c r="AJ21" s="98">
        <f>Model!AI2478</f>
        <v>1907.708904</v>
      </c>
      <c r="AK21" s="98">
        <f>Model!AJ2478</f>
        <v>1907.708904</v>
      </c>
      <c r="AL21" s="98">
        <f>Model!AK2478</f>
        <v>1908.708904</v>
      </c>
      <c r="AM21" s="98">
        <f>Model!AL2478</f>
        <v>1911.708904</v>
      </c>
      <c r="AN21" s="98">
        <f>Model!AM2478</f>
        <v>1907.708904</v>
      </c>
      <c r="AO21" s="98">
        <f>Model!AN2478</f>
        <v>1907.708904</v>
      </c>
      <c r="AP21" s="98">
        <f>Model!AO2478</f>
        <v>3815.417809</v>
      </c>
      <c r="AQ21" s="98">
        <f>Model!AP2478</f>
        <v>3815.417809</v>
      </c>
      <c r="AR21" s="98">
        <f>Model!AQ2478</f>
        <v>3815.417809</v>
      </c>
      <c r="AS21" s="98">
        <f>Model!AR2478</f>
        <v>3815.417809</v>
      </c>
      <c r="AT21" s="98">
        <f>Model!AS2478</f>
        <v>3815.417809</v>
      </c>
      <c r="AU21" s="98">
        <f>Model!AT2478</f>
        <v>3815.417809</v>
      </c>
      <c r="AV21" s="98">
        <f>Model!AU2478</f>
        <v>3815.417809</v>
      </c>
      <c r="AW21" s="98">
        <f>Model!AV2478</f>
        <v>3815.417809</v>
      </c>
      <c r="AX21" s="98">
        <f>Model!AW2478</f>
        <v>3815.417809</v>
      </c>
      <c r="AY21" s="98">
        <f>Model!AX2478</f>
        <v>3815.417809</v>
      </c>
      <c r="AZ21" s="98">
        <f>Model!AY2478</f>
        <v>3815.417809</v>
      </c>
      <c r="BA21" s="98">
        <f>Model!AZ2478</f>
        <v>3815.417809</v>
      </c>
      <c r="BB21" s="98">
        <f>Model!BA2478</f>
        <v>3815.417809</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1.902825687</v>
      </c>
      <c r="E22" s="96">
        <f>sum(Model!D20,Model!D441,Model!D679,Model!D904,Model!D1131,Model!D1356,Model!D1581,0*Model!D1806,Model!D2032,Model!D2255,Model!D2480,Model!D3541)*'Inflation GDP Population'!$S$11/'Inflation GDP Population'!C$11</f>
        <v>2.27400669</v>
      </c>
      <c r="F22" s="96">
        <f>sum(Model!E20,Model!E441,Model!E679,Model!E904,Model!E1131,Model!E1356,Model!E1581,0*Model!E1806,Model!E2032,Model!E2255,Model!E2480,Model!E3541)*'Inflation GDP Population'!$S$11/'Inflation GDP Population'!D$11</f>
        <v>2.517581561</v>
      </c>
      <c r="G22" s="96">
        <f>sum(Model!F20,Model!F441,Model!F679,Model!F904,Model!F1131,Model!F1356,Model!F1581,0*Model!F1806,Model!F2032,Model!F2255,Model!F2480,Model!F3541)*'Inflation GDP Population'!$S$11/'Inflation GDP Population'!E$11</f>
        <v>2.39756332</v>
      </c>
      <c r="H22" s="96">
        <f>sum(Model!G20,Model!G441,Model!G679,Model!G904,Model!G1131,Model!G1356,Model!G1581,0*Model!G1806,Model!G2032,Model!G2255,Model!G2480,Model!G3541)*'Inflation GDP Population'!$S$11/'Inflation GDP Population'!F$11</f>
        <v>2.926515501</v>
      </c>
      <c r="I22" s="96">
        <f>sum(Model!H20,Model!H441,Model!H679,Model!H904,Model!H1131,Model!H1356,Model!H1581,0*Model!H1806,Model!H2032,Model!H2255,Model!H2480,Model!H3541)*'Inflation GDP Population'!$S$11/'Inflation GDP Population'!G$11</f>
        <v>4.176877654</v>
      </c>
      <c r="J22" s="96">
        <f>sum(Model!I20,Model!I441,Model!I679,Model!I904,Model!I1131,Model!I1356,Model!I1581,0*Model!I1806,Model!I2032,Model!I2255,Model!I2480,Model!I3541)*'Inflation GDP Population'!$S$11/'Inflation GDP Population'!H$11</f>
        <v>4.175183818</v>
      </c>
      <c r="K22" s="96">
        <f>sum(Model!J20,Model!J441,Model!J679,Model!J904,Model!J1131,Model!J1356,Model!J1581,0*Model!J1806,Model!J2032,Model!J2255,Model!J2480,Model!J3541)*'Inflation GDP Population'!$S$11/'Inflation GDP Population'!I$11</f>
        <v>3.856326472</v>
      </c>
      <c r="L22" s="96">
        <f>sum(Model!K20,Model!K441,Model!K679,Model!K904,Model!K1131,Model!K1356,Model!K1581,0*Model!K1806,Model!K2032,Model!K2255,Model!K2480,Model!K3541)*'Inflation GDP Population'!$S$11/'Inflation GDP Population'!J$11</f>
        <v>3.363087162</v>
      </c>
      <c r="M22" s="96">
        <f>sum(Model!L20,Model!L441,Model!L679,Model!L904,Model!L1131,Model!L1356,Model!L1581,0*Model!L1806,Model!L2032,Model!L2255,Model!L2480,Model!L3541)*'Inflation GDP Population'!$S$11/'Inflation GDP Population'!K$11</f>
        <v>4.099614392</v>
      </c>
      <c r="N22" s="96">
        <f>sum(Model!M20,Model!M441,Model!M679,Model!M904,Model!M1131,Model!M1356,Model!M1581,0*Model!M1806,Model!M2032,Model!M2255,Model!M2480,Model!M3541)*'Inflation GDP Population'!$S$11/'Inflation GDP Population'!L$11</f>
        <v>4.060602096</v>
      </c>
      <c r="O22" s="96">
        <f>sum(Model!N20,Model!N441,Model!N679,Model!N904,Model!N1131,Model!N1356,Model!N1581,0*Model!N1806,Model!N2032,Model!N2255,Model!N2480,Model!N3541)*'Inflation GDP Population'!$S$11/'Inflation GDP Population'!M$11</f>
        <v>3.699745915</v>
      </c>
      <c r="P22" s="96">
        <f>sum(Model!O20,Model!O441,Model!O679,Model!O904,Model!O1131,Model!O1356,Model!O1581,0*Model!O1806,Model!O2032,Model!O2255,Model!O2480,Model!O3541)*'Inflation GDP Population'!$S$11/'Inflation GDP Population'!N$11</f>
        <v>1.336568362</v>
      </c>
      <c r="Q22" s="96">
        <f>sum(Model!P20,Model!P441,Model!P679,Model!P904,Model!P1131,Model!P1356,Model!P1581,0*Model!P1806,Model!P2032,Model!P2255,Model!P2480,Model!P3541)*'Inflation GDP Population'!$S$11/'Inflation GDP Population'!O$11</f>
        <v>2.722877521</v>
      </c>
      <c r="R22" s="96">
        <f>sum(Model!Q20,Model!Q441,Model!Q679,Model!Q904,Model!Q1131,Model!Q1356,Model!Q1581,0*Model!Q1806,Model!Q2032,Model!Q2255,Model!Q2480,Model!Q3541)*'Inflation GDP Population'!$S$11/'Inflation GDP Population'!P$11</f>
        <v>3.090848285</v>
      </c>
      <c r="S22" s="96">
        <f>sum(Model!R20,Model!R441,Model!R679,Model!R904,Model!R1131,Model!R1356,Model!R1581,0*Model!R1806,Model!R2032,Model!R2255,Model!R2480,Model!R3541)*'Inflation GDP Population'!$S$11/'Inflation GDP Population'!Q$11</f>
        <v>7.517523858</v>
      </c>
      <c r="T22" s="96">
        <f>sum(Model!S20,Model!S441,Model!S679,Model!S904,Model!S1131,Model!S1356,Model!S1581,0*Model!S1806,Model!S2032,Model!S2255,Model!S2480,Model!S3541)*'Inflation GDP Population'!$S$11/'Inflation GDP Population'!R$11</f>
        <v>3.641270341</v>
      </c>
      <c r="U22" s="96">
        <f>sum(Model!T20,Model!T441,Model!T679,Model!T904,Model!T1131,Model!T1356,Model!T1581,0*Model!T1806,Model!T2032,Model!T2255,Model!T2480,Model!T3541)*'Inflation GDP Population'!$S$11/'Inflation GDP Population'!S$11</f>
        <v>2.530673011</v>
      </c>
      <c r="V22" s="96">
        <f>sum(Model!U20,Model!U441,Model!U679,Model!U904,Model!U1131,Model!U1356,Model!U1581,0*Model!U1806,Model!U2032,Model!U2255,Model!U2480,Model!U3541)*'Inflation GDP Population'!$S$11/'Inflation GDP Population'!T$11</f>
        <v>1.842171783</v>
      </c>
      <c r="W22" s="97">
        <f>sum(Model!V20,Model!V441,Model!V679,Model!V904,Model!V1131,Model!V1356,Model!V1581,0*Model!V1806,Model!V2032,Model!V2255,Model!V2480,Model!V3541)*'Inflation GDP Population'!$S$18/'Inflation GDP Population'!U$18</f>
        <v>2.335536583</v>
      </c>
      <c r="X22" s="97">
        <f>sum(Model!W20,Model!W441,Model!W679,Model!W904,Model!W1131,Model!W1356,Model!W1581,0*Model!W1806,Model!W2032,Model!W2255,Model!W2480,Model!W3541)*'Inflation GDP Population'!$S$18/'Inflation GDP Population'!V$18</f>
        <v>560.1336479</v>
      </c>
      <c r="Y22" s="97">
        <f>sum(Model!X20,Model!X441,Model!X679,Model!X904,Model!X1131,Model!X1356,Model!X1581,0*Model!X1806,Model!X2032,Model!X2255,Model!X2480,Model!X3541)*'Inflation GDP Population'!$S$18/'Inflation GDP Population'!W$18</f>
        <v>524.072642</v>
      </c>
      <c r="Z22" s="97">
        <f>sum(Model!Y20,Model!Y441,Model!Y679,Model!Y904,Model!Y1131,Model!Y1356,Model!Y1581,0*Model!Y1806,Model!Y2032,Model!Y2255,Model!Y2480,Model!Y3541)*'Inflation GDP Population'!$S$18/'Inflation GDP Population'!X$18</f>
        <v>491.7356825</v>
      </c>
      <c r="AA22" s="97">
        <f>sum(Model!Z20,Model!Z441,Model!Z679,Model!Z904,Model!Z1131,Model!Z1356,Model!Z1581,0*Model!Z1806,Model!Z2032,Model!Z2255,Model!Z2480,Model!Z3541)*'Inflation GDP Population'!$S$18/'Inflation GDP Population'!Y$18</f>
        <v>456.3590378</v>
      </c>
      <c r="AB22" s="97">
        <f>sum(Model!AA20,Model!AA441,Model!AA679,Model!AA904,Model!AA1131,Model!AA1356,Model!AA1581,0*Model!AA1806,Model!AA2032,Model!AA2255,Model!AA2480,Model!AA3541)*'Inflation GDP Population'!$S$18/'Inflation GDP Population'!Z$18</f>
        <v>422.9381242</v>
      </c>
      <c r="AC22" s="97">
        <f>sum(Model!AB20,Model!AB441,Model!AB679,Model!AB904,Model!AB1131,Model!AB1356,Model!AB1581,0*Model!AB1806,Model!AB2032,Model!AB2255,Model!AB2480,Model!AB3541)*'Inflation GDP Population'!$S$18/'Inflation GDP Population'!AA$18</f>
        <v>387.9524151</v>
      </c>
      <c r="AD22" s="97">
        <f>sum(Model!AC20,Model!AC441,Model!AC679,Model!AC904,Model!AC1131,Model!AC1356,Model!AC1581,0*Model!AC1806,Model!AC2032,Model!AC2255,Model!AC2480,Model!AC3541)*'Inflation GDP Population'!$S$18/'Inflation GDP Population'!AB$18</f>
        <v>373.3823871</v>
      </c>
      <c r="AE22" s="97">
        <f>sum(Model!AD20,Model!AD441,Model!AD679,Model!AD904,Model!AD1131,Model!AD1356,Model!AD1581,0*Model!AD1806,Model!AD2032,Model!AD2255,Model!AD2480,Model!AD3541)*'Inflation GDP Population'!$S$18/'Inflation GDP Population'!AC$18</f>
        <v>361.313031</v>
      </c>
      <c r="AF22" s="97">
        <f>sum(Model!AE20,Model!AE441,Model!AE679,Model!AE904,Model!AE1131,Model!AE1356,Model!AE1581,0*Model!AE1806,Model!AE2032,Model!AE2255,Model!AE2480,Model!AE3541)*'Inflation GDP Population'!$S$18/'Inflation GDP Population'!AD$18</f>
        <v>346.0894135</v>
      </c>
      <c r="AG22" s="97">
        <f>sum(Model!AF20,Model!AF441,Model!AF679,Model!AF904,Model!AF1131,Model!AF1356,Model!AF1581,0*Model!AF1806,Model!AF2032,Model!AF2255,Model!AF2480,Model!AF3541)*'Inflation GDP Population'!$S$18/'Inflation GDP Population'!AE$18</f>
        <v>331.2452658</v>
      </c>
      <c r="AH22" s="97">
        <f>sum(Model!AG20,Model!AG441,Model!AG679,Model!AG904,Model!AG1131,Model!AG1356,Model!AG1581,0*Model!AG1806,Model!AG2032,Model!AG2255,Model!AG2480,Model!AG3541)*'Inflation GDP Population'!$S$18/'Inflation GDP Population'!AF$18</f>
        <v>318.5881978</v>
      </c>
      <c r="AI22" s="97">
        <f>sum(Model!AH20,Model!AH441,Model!AH679,Model!AH904,Model!AH1131,Model!AH1356,Model!AH1581,0*Model!AH1806,Model!AH2032,Model!AH2255,Model!AH2480,Model!AH3541)*'Inflation GDP Population'!$S$18/'Inflation GDP Population'!AG$18</f>
        <v>314.3970501</v>
      </c>
      <c r="AJ22" s="97">
        <f>sum(Model!AI20,Model!AI441,Model!AI679,Model!AI904,Model!AI1131,Model!AI1356,Model!AI1581,0*Model!AI1806,Model!AI2032,Model!AI2255,Model!AI2480,Model!AI3541)*'Inflation GDP Population'!$S$18/'Inflation GDP Population'!AH$18</f>
        <v>311.1817396</v>
      </c>
      <c r="AK22" s="97">
        <f>sum(Model!AJ20,Model!AJ441,Model!AJ679,Model!AJ904,Model!AJ1131,Model!AJ1356,Model!AJ1581,0*Model!AJ1806,Model!AJ2032,Model!AJ2255,Model!AJ2480,Model!AJ3541)*'Inflation GDP Population'!$S$18/'Inflation GDP Population'!AI$18</f>
        <v>305.0325832</v>
      </c>
      <c r="AL22" s="97">
        <f>sum(Model!AK20,Model!AK441,Model!AK679,Model!AK904,Model!AK1131,Model!AK1356,Model!AK1581,0*Model!AK1806,Model!AK2032,Model!AK2255,Model!AK2480,Model!AK3541)*'Inflation GDP Population'!$S$18/'Inflation GDP Population'!AJ$18</f>
        <v>301.506432</v>
      </c>
      <c r="AM22" s="97">
        <f>sum(Model!AL20,Model!AL441,Model!AL679,Model!AL904,Model!AL1131,Model!AL1356,Model!AL1581,0*Model!AL1806,Model!AL2032,Model!AL2255,Model!AL2480,Model!AL3541)*'Inflation GDP Population'!$S$18/'Inflation GDP Population'!AK$18</f>
        <v>297.8635759</v>
      </c>
      <c r="AN22" s="97">
        <f>sum(Model!AM20,Model!AM441,Model!AM679,Model!AM904,Model!AM1131,Model!AM1356,Model!AM1581,0*Model!AM1806,Model!AM2032,Model!AM2255,Model!AM2480,Model!AM3541)*'Inflation GDP Population'!$S$18/'Inflation GDP Population'!AL$18</f>
        <v>293.5248577</v>
      </c>
      <c r="AO22" s="97">
        <f>sum(Model!AN20,Model!AN441,Model!AN679,Model!AN904,Model!AN1131,Model!AN1356,Model!AN1581,0*Model!AN1806,Model!AN2032,Model!AN2255,Model!AN2480,Model!AN3541)*'Inflation GDP Population'!$S$18/'Inflation GDP Population'!AM$18</f>
        <v>573.7063669</v>
      </c>
      <c r="AP22" s="97">
        <f>sum(Model!AO20,Model!AO441,Model!AO679,Model!AO904,Model!AO1131,Model!AO1356,Model!AO1581,0*Model!AO1806,Model!AO2032,Model!AO2255,Model!AO2480,Model!AO3541)*'Inflation GDP Population'!$S$18/'Inflation GDP Population'!AN$18</f>
        <v>565.6989745</v>
      </c>
      <c r="AQ22" s="97">
        <f>sum(Model!AP20,Model!AP441,Model!AP679,Model!AP904,Model!AP1131,Model!AP1356,Model!AP1581,0*Model!AP1806,Model!AP2032,Model!AP2255,Model!AP2480,Model!AP3541)*'Inflation GDP Population'!$S$18/'Inflation GDP Population'!AO$18</f>
        <v>558.348242</v>
      </c>
      <c r="AR22" s="97">
        <f>sum(Model!AQ20,Model!AQ441,Model!AQ679,Model!AQ904,Model!AQ1131,Model!AQ1356,Model!AQ1581,0*Model!AQ1806,Model!AQ2032,Model!AQ2255,Model!AQ2480,Model!AQ3541)*'Inflation GDP Population'!$S$18/'Inflation GDP Population'!AP$18</f>
        <v>549.9680576</v>
      </c>
      <c r="AS22" s="97">
        <f>sum(Model!AR20,Model!AR441,Model!AR679,Model!AR904,Model!AR1131,Model!AR1356,Model!AR1581,0*Model!AR1806,Model!AR2032,Model!AR2255,Model!AR2480,Model!AR3541)*'Inflation GDP Population'!$S$18/'Inflation GDP Population'!AQ$18</f>
        <v>543.7046338</v>
      </c>
      <c r="AT22" s="97">
        <f>sum(Model!AS20,Model!AS441,Model!AS679,Model!AS904,Model!AS1131,Model!AS1356,Model!AS1581,0*Model!AS1806,Model!AS2032,Model!AS2255,Model!AS2480,Model!AS3541)*'Inflation GDP Population'!$S$18/'Inflation GDP Population'!AR$18</f>
        <v>534.8398782</v>
      </c>
      <c r="AU22" s="97">
        <f>sum(Model!AT20,Model!AT441,Model!AT679,Model!AT904,Model!AT1131,Model!AT1356,Model!AT1581,0*Model!AT1806,Model!AT2032,Model!AT2255,Model!AT2480,Model!AT3541)*'Inflation GDP Population'!$S$18/'Inflation GDP Population'!AS$18</f>
        <v>526.8710489</v>
      </c>
      <c r="AV22" s="97">
        <f>sum(Model!AU20,Model!AU441,Model!AU679,Model!AU904,Model!AU1131,Model!AU1356,Model!AU1581,0*Model!AU1806,Model!AU2032,Model!AU2255,Model!AU2480,Model!AU3541)*'Inflation GDP Population'!$S$18/'Inflation GDP Population'!AT$18</f>
        <v>515.7370105</v>
      </c>
      <c r="AW22" s="97">
        <f>sum(Model!AV20,Model!AV441,Model!AV679,Model!AV904,Model!AV1131,Model!AV1356,Model!AV1581,0*Model!AV1806,Model!AV2032,Model!AV2255,Model!AV2480,Model!AV3541)*'Inflation GDP Population'!$S$18/'Inflation GDP Population'!AU$18</f>
        <v>508.0348096</v>
      </c>
      <c r="AX22" s="97">
        <f>sum(Model!AW20,Model!AW441,Model!AW679,Model!AW904,Model!AW1131,Model!AW1356,Model!AW1581,0*Model!AW1806,Model!AW2032,Model!AW2255,Model!AW2480,Model!AW3541)*'Inflation GDP Population'!$S$18/'Inflation GDP Population'!AV$18</f>
        <v>501.0417678</v>
      </c>
      <c r="AY22" s="97">
        <f>sum(Model!AX20,Model!AX441,Model!AX679,Model!AX904,Model!AX1131,Model!AX1356,Model!AX1581,0*Model!AX1806,Model!AX2032,Model!AX2255,Model!AX2480,Model!AX3541)*'Inflation GDP Population'!$S$18/'Inflation GDP Population'!AW$18</f>
        <v>493.6390769</v>
      </c>
      <c r="AZ22" s="97">
        <f>sum(Model!AY20,Model!AY441,Model!AY679,Model!AY904,Model!AY1131,Model!AY1356,Model!AY1581,0*Model!AY1806,Model!AY2032,Model!AY2255,Model!AY2480,Model!AY3541)*'Inflation GDP Population'!$S$18/'Inflation GDP Population'!AX$18</f>
        <v>485.5647644</v>
      </c>
      <c r="BA22" s="97">
        <f>sum(Model!AZ20,Model!AZ441,Model!AZ679,Model!AZ904,Model!AZ1131,Model!AZ1356,Model!AZ1581,0*Model!AZ1806,Model!AZ2032,Model!AZ2255,Model!AZ2480,Model!AZ3541)*'Inflation GDP Population'!$S$18/'Inflation GDP Population'!AY$18</f>
        <v>476.9229134</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7.529699018</v>
      </c>
      <c r="E24" s="82">
        <f t="shared" si="1"/>
        <v>7.858494637</v>
      </c>
      <c r="F24" s="82">
        <f t="shared" si="1"/>
        <v>7.238178619</v>
      </c>
      <c r="G24" s="82">
        <f t="shared" si="1"/>
        <v>8.092674774</v>
      </c>
      <c r="H24" s="82">
        <f t="shared" si="1"/>
        <v>8.454040002</v>
      </c>
      <c r="I24" s="82">
        <f t="shared" si="1"/>
        <v>9.548501637</v>
      </c>
      <c r="J24" s="82">
        <f t="shared" si="1"/>
        <v>8.403626226</v>
      </c>
      <c r="K24" s="82">
        <f t="shared" si="1"/>
        <v>9.200299709</v>
      </c>
      <c r="L24" s="82">
        <f t="shared" si="1"/>
        <v>10.31143554</v>
      </c>
      <c r="M24" s="82">
        <f t="shared" si="1"/>
        <v>8.114913621</v>
      </c>
      <c r="N24" s="82">
        <f t="shared" si="1"/>
        <v>8.012365045</v>
      </c>
      <c r="O24" s="82">
        <f t="shared" si="1"/>
        <v>7.556895906</v>
      </c>
      <c r="P24" s="82">
        <f t="shared" si="1"/>
        <v>7.215884079</v>
      </c>
      <c r="Q24" s="82">
        <f t="shared" si="1"/>
        <v>7.743502418</v>
      </c>
      <c r="R24" s="82">
        <f t="shared" si="1"/>
        <v>7.747907116</v>
      </c>
      <c r="S24" s="82">
        <f t="shared" si="1"/>
        <v>6.77331255</v>
      </c>
      <c r="T24" s="82">
        <f t="shared" si="1"/>
        <v>6.230478691</v>
      </c>
      <c r="U24" s="82">
        <f t="shared" si="1"/>
        <v>6.039376463</v>
      </c>
      <c r="V24" s="82">
        <f t="shared" si="1"/>
        <v>6.232972808</v>
      </c>
      <c r="W24" s="82">
        <f t="shared" si="1"/>
        <v>5.932836397</v>
      </c>
      <c r="X24" s="82">
        <f t="shared" si="1"/>
        <v>6.222425103</v>
      </c>
      <c r="Y24" s="82">
        <f t="shared" si="1"/>
        <v>19.16312742</v>
      </c>
      <c r="Z24" s="82">
        <f t="shared" si="1"/>
        <v>30.69066098</v>
      </c>
      <c r="AA24" s="82">
        <f t="shared" si="1"/>
        <v>40.2034703</v>
      </c>
      <c r="AB24" s="82">
        <f t="shared" si="1"/>
        <v>48.21323374</v>
      </c>
      <c r="AC24" s="82">
        <f t="shared" si="1"/>
        <v>54.30535581</v>
      </c>
      <c r="AD24" s="82">
        <f t="shared" si="1"/>
        <v>61.60052085</v>
      </c>
      <c r="AE24" s="82">
        <f t="shared" si="1"/>
        <v>68.45961547</v>
      </c>
      <c r="AF24" s="82">
        <f t="shared" si="1"/>
        <v>74.33711554</v>
      </c>
      <c r="AG24" s="82">
        <f t="shared" si="1"/>
        <v>79.45241875</v>
      </c>
      <c r="AH24" s="82">
        <f t="shared" si="1"/>
        <v>84.275515</v>
      </c>
      <c r="AI24" s="82">
        <f t="shared" si="1"/>
        <v>91.01218051</v>
      </c>
      <c r="AJ24" s="82">
        <f t="shared" si="1"/>
        <v>97.59635301</v>
      </c>
      <c r="AK24" s="82">
        <f t="shared" si="1"/>
        <v>103.3623051</v>
      </c>
      <c r="AL24" s="82">
        <f t="shared" si="1"/>
        <v>109.5332922</v>
      </c>
      <c r="AM24" s="82">
        <f t="shared" si="1"/>
        <v>115.4064143</v>
      </c>
      <c r="AN24" s="82">
        <f t="shared" si="1"/>
        <v>121.163692</v>
      </c>
      <c r="AO24" s="82">
        <f t="shared" si="1"/>
        <v>126.7603738</v>
      </c>
      <c r="AP24" s="82">
        <f t="shared" si="1"/>
        <v>132.0825127</v>
      </c>
      <c r="AQ24" s="82">
        <f t="shared" si="1"/>
        <v>137.3066831</v>
      </c>
      <c r="AR24" s="82">
        <f t="shared" si="1"/>
        <v>142.2693457</v>
      </c>
      <c r="AS24" s="82">
        <f t="shared" si="1"/>
        <v>147.0627789</v>
      </c>
      <c r="AT24" s="82">
        <f t="shared" si="1"/>
        <v>151.6701529</v>
      </c>
      <c r="AU24" s="82">
        <f t="shared" si="1"/>
        <v>156.1041843</v>
      </c>
      <c r="AV24" s="82">
        <f t="shared" si="1"/>
        <v>159.2458683</v>
      </c>
      <c r="AW24" s="82">
        <f t="shared" si="1"/>
        <v>163.2560791</v>
      </c>
      <c r="AX24" s="82">
        <f t="shared" si="1"/>
        <v>167.0569026</v>
      </c>
      <c r="AY24" s="82">
        <f t="shared" si="1"/>
        <v>170.6885621</v>
      </c>
      <c r="AZ24" s="82">
        <f t="shared" si="1"/>
        <v>174.1549766</v>
      </c>
      <c r="BA24" s="82">
        <f t="shared" si="1"/>
        <v>177.3980227</v>
      </c>
      <c r="BB24" s="82">
        <f t="shared" si="1"/>
        <v>180.4592632</v>
      </c>
      <c r="BC24" s="103"/>
    </row>
    <row r="25" ht="15.75" customHeight="1">
      <c r="A25" s="79" t="s">
        <v>238</v>
      </c>
      <c r="B25" s="93" t="s">
        <v>227</v>
      </c>
      <c r="C25" s="93" t="s">
        <v>223</v>
      </c>
      <c r="D25" s="82">
        <f t="shared" ref="D25:BB25" si="2">SUM(D19,D22)</f>
        <v>1.902825687</v>
      </c>
      <c r="E25" s="82">
        <f t="shared" si="2"/>
        <v>2.27400669</v>
      </c>
      <c r="F25" s="82">
        <f t="shared" si="2"/>
        <v>2.517581561</v>
      </c>
      <c r="G25" s="82">
        <f t="shared" si="2"/>
        <v>2.39756332</v>
      </c>
      <c r="H25" s="82">
        <f t="shared" si="2"/>
        <v>2.926515501</v>
      </c>
      <c r="I25" s="82">
        <f t="shared" si="2"/>
        <v>4.176877654</v>
      </c>
      <c r="J25" s="82">
        <f t="shared" si="2"/>
        <v>4.175183818</v>
      </c>
      <c r="K25" s="82">
        <f t="shared" si="2"/>
        <v>3.856326472</v>
      </c>
      <c r="L25" s="82">
        <f t="shared" si="2"/>
        <v>3.363087162</v>
      </c>
      <c r="M25" s="82">
        <f t="shared" si="2"/>
        <v>4.099614392</v>
      </c>
      <c r="N25" s="82">
        <f t="shared" si="2"/>
        <v>4.060602096</v>
      </c>
      <c r="O25" s="82">
        <f t="shared" si="2"/>
        <v>3.699745915</v>
      </c>
      <c r="P25" s="82">
        <f t="shared" si="2"/>
        <v>1.336568362</v>
      </c>
      <c r="Q25" s="82">
        <f t="shared" si="2"/>
        <v>2.722877521</v>
      </c>
      <c r="R25" s="82">
        <f t="shared" si="2"/>
        <v>3.090848285</v>
      </c>
      <c r="S25" s="82">
        <f t="shared" si="2"/>
        <v>7.517523858</v>
      </c>
      <c r="T25" s="82">
        <f t="shared" si="2"/>
        <v>3.641270341</v>
      </c>
      <c r="U25" s="82">
        <f t="shared" si="2"/>
        <v>2.530673011</v>
      </c>
      <c r="V25" s="82">
        <f t="shared" si="2"/>
        <v>1.842171783</v>
      </c>
      <c r="W25" s="82">
        <f t="shared" si="2"/>
        <v>2.335536583</v>
      </c>
      <c r="X25" s="82">
        <f t="shared" si="2"/>
        <v>560.1336479</v>
      </c>
      <c r="Y25" s="82">
        <f t="shared" si="2"/>
        <v>524.0837994</v>
      </c>
      <c r="Z25" s="82">
        <f t="shared" si="2"/>
        <v>491.7570689</v>
      </c>
      <c r="AA25" s="82">
        <f t="shared" si="2"/>
        <v>456.3897828</v>
      </c>
      <c r="AB25" s="82">
        <f t="shared" si="2"/>
        <v>422.977412</v>
      </c>
      <c r="AC25" s="82">
        <f t="shared" si="2"/>
        <v>387.9994818</v>
      </c>
      <c r="AD25" s="82">
        <f t="shared" si="2"/>
        <v>373.4365174</v>
      </c>
      <c r="AE25" s="82">
        <f t="shared" si="2"/>
        <v>361.3748441</v>
      </c>
      <c r="AF25" s="82">
        <f t="shared" si="2"/>
        <v>346.1585593</v>
      </c>
      <c r="AG25" s="82">
        <f t="shared" si="2"/>
        <v>331.3214057</v>
      </c>
      <c r="AH25" s="82">
        <f t="shared" si="2"/>
        <v>318.6710041</v>
      </c>
      <c r="AI25" s="82">
        <f t="shared" si="2"/>
        <v>314.4862058</v>
      </c>
      <c r="AJ25" s="82">
        <f t="shared" si="2"/>
        <v>311.2769384</v>
      </c>
      <c r="AK25" s="82">
        <f t="shared" si="2"/>
        <v>305.1335287</v>
      </c>
      <c r="AL25" s="82">
        <f t="shared" si="2"/>
        <v>301.6128377</v>
      </c>
      <c r="AM25" s="82">
        <f t="shared" si="2"/>
        <v>297.975165</v>
      </c>
      <c r="AN25" s="82">
        <f t="shared" si="2"/>
        <v>293.6413625</v>
      </c>
      <c r="AO25" s="82">
        <f t="shared" si="2"/>
        <v>573.8275288</v>
      </c>
      <c r="AP25" s="82">
        <f t="shared" si="2"/>
        <v>565.8245437</v>
      </c>
      <c r="AQ25" s="82">
        <f t="shared" si="2"/>
        <v>558.4779772</v>
      </c>
      <c r="AR25" s="82">
        <f t="shared" si="2"/>
        <v>550.1017257</v>
      </c>
      <c r="AS25" s="82">
        <f t="shared" si="2"/>
        <v>543.8420097</v>
      </c>
      <c r="AT25" s="82">
        <f t="shared" si="2"/>
        <v>534.9807446</v>
      </c>
      <c r="AU25" s="82">
        <f t="shared" si="2"/>
        <v>527.015196</v>
      </c>
      <c r="AV25" s="82">
        <f t="shared" si="2"/>
        <v>515.8842359</v>
      </c>
      <c r="AW25" s="82">
        <f t="shared" si="2"/>
        <v>508.184918</v>
      </c>
      <c r="AX25" s="82">
        <f t="shared" si="2"/>
        <v>501.1945707</v>
      </c>
      <c r="AY25" s="82">
        <f t="shared" si="2"/>
        <v>493.7943928</v>
      </c>
      <c r="AZ25" s="82">
        <f t="shared" si="2"/>
        <v>485.7224178</v>
      </c>
      <c r="BA25" s="82">
        <f t="shared" si="2"/>
        <v>477.0827355</v>
      </c>
      <c r="BB25" s="82">
        <f t="shared" si="2"/>
        <v>0.1618279549</v>
      </c>
      <c r="BC25" s="103"/>
    </row>
    <row r="26" ht="15.75" customHeight="1">
      <c r="A26" s="87" t="s">
        <v>239</v>
      </c>
      <c r="B26" s="91" t="s">
        <v>240</v>
      </c>
      <c r="C26" s="91" t="s">
        <v>241</v>
      </c>
      <c r="D26" s="89">
        <f>SUM(Model!C2695,Model!C2862,Model!C3029)*'Inflation GDP Population'!$S$11/'Inflation GDP Population'!B$11</f>
        <v>2.15947662</v>
      </c>
      <c r="E26" s="89">
        <f>SUM(Model!D2695,Model!D2862,Model!D3029)*'Inflation GDP Population'!$S$11/'Inflation GDP Population'!C$11</f>
        <v>2.577291188</v>
      </c>
      <c r="F26" s="89">
        <f>SUM(Model!E2695,Model!E2862,Model!E3029)*'Inflation GDP Population'!$S$11/'Inflation GDP Population'!D$11</f>
        <v>2.457816702</v>
      </c>
      <c r="G26" s="89">
        <f>SUM(Model!F2695,Model!F2862,Model!F3029)*'Inflation GDP Population'!$S$11/'Inflation GDP Population'!E$11</f>
        <v>2.570476937</v>
      </c>
      <c r="H26" s="89">
        <f>SUM(Model!G2695,Model!G2862,Model!G3029)*'Inflation GDP Population'!$S$11/'Inflation GDP Population'!F$11</f>
        <v>2.645751125</v>
      </c>
      <c r="I26" s="89">
        <f>SUM(Model!H2695,Model!H2862,Model!H3029)*'Inflation GDP Population'!$S$11/'Inflation GDP Population'!G$11</f>
        <v>2.621703579</v>
      </c>
      <c r="J26" s="89">
        <f>SUM(Model!I2695,Model!I2862,Model!I3029)*'Inflation GDP Population'!$S$11/'Inflation GDP Population'!H$11</f>
        <v>2.702614185</v>
      </c>
      <c r="K26" s="89">
        <f>SUM(Model!J2695,Model!J2862,Model!J3029)*'Inflation GDP Population'!$S$11/'Inflation GDP Population'!I$11</f>
        <v>2.576387604</v>
      </c>
      <c r="L26" s="89">
        <f>SUM(Model!K2695,Model!K2862,Model!K3029)*'Inflation GDP Population'!$S$11/'Inflation GDP Population'!J$11</f>
        <v>2.593758684</v>
      </c>
      <c r="M26" s="89">
        <f>SUM(Model!L2695,Model!L2862,Model!L3029)*'Inflation GDP Population'!$S$11/'Inflation GDP Population'!K$11</f>
        <v>2.80914382</v>
      </c>
      <c r="N26" s="89">
        <f>SUM(Model!M2695,Model!M2862,Model!M3029)*'Inflation GDP Population'!$S$11/'Inflation GDP Population'!L$11</f>
        <v>2.907752395</v>
      </c>
      <c r="O26" s="89">
        <f>SUM(Model!N2695,Model!N2862,Model!N3029)*'Inflation GDP Population'!$S$11/'Inflation GDP Population'!M$11</f>
        <v>2.973311373</v>
      </c>
      <c r="P26" s="89">
        <f>SUM(Model!O2695,Model!O2862,Model!O3029)*'Inflation GDP Population'!$S$11/'Inflation GDP Population'!N$11</f>
        <v>3.024771497</v>
      </c>
      <c r="Q26" s="89">
        <f>SUM(Model!P2695,Model!P2862,Model!P3029)*'Inflation GDP Population'!$S$11/'Inflation GDP Population'!O$11</f>
        <v>3.010918317</v>
      </c>
      <c r="R26" s="89">
        <f>SUM(Model!Q2695,Model!Q2862,Model!Q3029)*'Inflation GDP Population'!$S$11/'Inflation GDP Population'!P$11</f>
        <v>2.862041511</v>
      </c>
      <c r="S26" s="89">
        <f>SUM(Model!R2695,Model!R2862,Model!R3029)*'Inflation GDP Population'!$S$11/'Inflation GDP Population'!Q$11</f>
        <v>2.822095808</v>
      </c>
      <c r="T26" s="89">
        <f>SUM(Model!S2695,Model!S2862,Model!S3029)*'Inflation GDP Population'!$S$11/'Inflation GDP Population'!R$11</f>
        <v>2.761811456</v>
      </c>
      <c r="U26" s="89">
        <f>SUM(Model!T2695,Model!T2862,Model!T3029)*'Inflation GDP Population'!$S$11/'Inflation GDP Population'!S$11</f>
        <v>2.860567464</v>
      </c>
      <c r="V26" s="89">
        <f>SUM(Model!U2695,Model!U2862,Model!U3029)*'Inflation GDP Population'!$S$11/'Inflation GDP Population'!T$11</f>
        <v>2.85386029</v>
      </c>
      <c r="W26" s="104">
        <f>SUM(Model!V2695,Model!V2862,Model!V3029)*'Inflation GDP Population'!$S$18/'Inflation GDP Population'!U$18</f>
        <v>2.93290463</v>
      </c>
      <c r="X26" s="104">
        <f>SUM(Model!W2695,Model!W2862,Model!W3029)*'Inflation GDP Population'!$S$18/'Inflation GDP Population'!V$18</f>
        <v>2.941430176</v>
      </c>
      <c r="Y26" s="104">
        <f>SUM(Model!X2695,Model!X2862,Model!X3029)*'Inflation GDP Population'!$S$18/'Inflation GDP Population'!W$18</f>
        <v>2.942119712</v>
      </c>
      <c r="Z26" s="104">
        <f>SUM(Model!Y2695,Model!Y2862,Model!Y3029)*'Inflation GDP Population'!$S$18/'Inflation GDP Population'!X$18</f>
        <v>2.967968402</v>
      </c>
      <c r="AA26" s="104">
        <f>SUM(Model!Z2695,Model!Z2862,Model!Z3029)*'Inflation GDP Population'!$S$18/'Inflation GDP Population'!Y$18</f>
        <v>2.993829049</v>
      </c>
      <c r="AB26" s="104">
        <f>SUM(Model!AA2695,Model!AA2862,Model!AA3029)*'Inflation GDP Population'!$S$18/'Inflation GDP Population'!Z$18</f>
        <v>3.019701657</v>
      </c>
      <c r="AC26" s="104">
        <f>SUM(Model!AB2695,Model!AB2862,Model!AB3029)*'Inflation GDP Population'!$S$18/'Inflation GDP Population'!AA$18</f>
        <v>3.045586231</v>
      </c>
      <c r="AD26" s="104">
        <f>SUM(Model!AC2695,Model!AC2862,Model!AC3029)*'Inflation GDP Population'!$S$18/'Inflation GDP Population'!AB$18</f>
        <v>3.071482775</v>
      </c>
      <c r="AE26" s="104">
        <f>SUM(Model!AD2695,Model!AD2862,Model!AD3029)*'Inflation GDP Population'!$S$18/'Inflation GDP Population'!AC$18</f>
        <v>3.097391294</v>
      </c>
      <c r="AF26" s="104">
        <f>SUM(Model!AE2695,Model!AE2862,Model!AE3029)*'Inflation GDP Population'!$S$18/'Inflation GDP Population'!AD$18</f>
        <v>3.12331179</v>
      </c>
      <c r="AG26" s="104">
        <f>SUM(Model!AF2695,Model!AF2862,Model!AF3029)*'Inflation GDP Population'!$S$18/'Inflation GDP Population'!AE$18</f>
        <v>3.149244269</v>
      </c>
      <c r="AH26" s="104">
        <f>SUM(Model!AG2695,Model!AG2862,Model!AG3029)*'Inflation GDP Population'!$S$18/'Inflation GDP Population'!AF$18</f>
        <v>3.175188734</v>
      </c>
      <c r="AI26" s="104">
        <f>SUM(Model!AH2695,Model!AH2862,Model!AH3029)*'Inflation GDP Population'!$S$18/'Inflation GDP Population'!AG$18</f>
        <v>3.201145191</v>
      </c>
      <c r="AJ26" s="104">
        <f>SUM(Model!AI2695,Model!AI2862,Model!AI3029)*'Inflation GDP Population'!$S$18/'Inflation GDP Population'!AH$18</f>
        <v>3.227113642</v>
      </c>
      <c r="AK26" s="104">
        <f>SUM(Model!AJ2695,Model!AJ2862,Model!AJ3029)*'Inflation GDP Population'!$S$18/'Inflation GDP Population'!AI$18</f>
        <v>3.253094093</v>
      </c>
      <c r="AL26" s="104">
        <f>SUM(Model!AK2695,Model!AK2862,Model!AK3029)*'Inflation GDP Population'!$S$18/'Inflation GDP Population'!AJ$18</f>
        <v>3.279086547</v>
      </c>
      <c r="AM26" s="104">
        <f>SUM(Model!AL2695,Model!AL2862,Model!AL3029)*'Inflation GDP Population'!$S$18/'Inflation GDP Population'!AK$18</f>
        <v>3.305091009</v>
      </c>
      <c r="AN26" s="104">
        <f>SUM(Model!AM2695,Model!AM2862,Model!AM3029)*'Inflation GDP Population'!$S$18/'Inflation GDP Population'!AL$18</f>
        <v>3.331107483</v>
      </c>
      <c r="AO26" s="104">
        <f>SUM(Model!AN2695,Model!AN2862,Model!AN3029)*'Inflation GDP Population'!$S$18/'Inflation GDP Population'!AM$18</f>
        <v>3.357135972</v>
      </c>
      <c r="AP26" s="104">
        <f>SUM(Model!AO2695,Model!AO2862,Model!AO3029)*'Inflation GDP Population'!$S$18/'Inflation GDP Population'!AN$18</f>
        <v>3.383176482</v>
      </c>
      <c r="AQ26" s="104">
        <f>SUM(Model!AP2695,Model!AP2862,Model!AP3029)*'Inflation GDP Population'!$S$18/'Inflation GDP Population'!AO$18</f>
        <v>3.409229017</v>
      </c>
      <c r="AR26" s="104">
        <f>SUM(Model!AQ2695,Model!AQ2862,Model!AQ3029)*'Inflation GDP Population'!$S$18/'Inflation GDP Population'!AP$18</f>
        <v>3.43529358</v>
      </c>
      <c r="AS26" s="104">
        <f>SUM(Model!AR2695,Model!AR2862,Model!AR3029)*'Inflation GDP Population'!$S$18/'Inflation GDP Population'!AQ$18</f>
        <v>3.461370176</v>
      </c>
      <c r="AT26" s="104">
        <f>SUM(Model!AS2695,Model!AS2862,Model!AS3029)*'Inflation GDP Population'!$S$18/'Inflation GDP Population'!AR$18</f>
        <v>3.487458809</v>
      </c>
      <c r="AU26" s="104">
        <f>SUM(Model!AT2695,Model!AT2862,Model!AT3029)*'Inflation GDP Population'!$S$18/'Inflation GDP Population'!AS$18</f>
        <v>3.513559483</v>
      </c>
      <c r="AV26" s="104">
        <f>SUM(Model!AU2695,Model!AU2862,Model!AU3029)*'Inflation GDP Population'!$S$18/'Inflation GDP Population'!AT$18</f>
        <v>3.539672203</v>
      </c>
      <c r="AW26" s="104">
        <f>SUM(Model!AV2695,Model!AV2862,Model!AV3029)*'Inflation GDP Population'!$S$18/'Inflation GDP Population'!AU$18</f>
        <v>3.565796973</v>
      </c>
      <c r="AX26" s="104">
        <f>SUM(Model!AW2695,Model!AW2862,Model!AW3029)*'Inflation GDP Population'!$S$18/'Inflation GDP Population'!AV$18</f>
        <v>3.591933796</v>
      </c>
      <c r="AY26" s="104">
        <f>SUM(Model!AX2695,Model!AX2862,Model!AX3029)*'Inflation GDP Population'!$S$18/'Inflation GDP Population'!AW$18</f>
        <v>3.618082678</v>
      </c>
      <c r="AZ26" s="104">
        <f>SUM(Model!AY2695,Model!AY2862,Model!AY3029)*'Inflation GDP Population'!$S$18/'Inflation GDP Population'!AX$18</f>
        <v>3.644243622</v>
      </c>
      <c r="BA26" s="104">
        <f>SUM(Model!AZ2695,Model!AZ2862,Model!AZ3029)*'Inflation GDP Population'!$S$18/'Inflation GDP Population'!AY$18</f>
        <v>3.670416632</v>
      </c>
      <c r="BB26" s="104">
        <f>SUM(Model!BA2695,Model!BA2862,Model!BA3029)*'Inflation GDP Population'!$S$18/'Inflation GDP Population'!AZ$18</f>
        <v>3.696601714</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1.510078103</v>
      </c>
      <c r="E27" s="89">
        <f>SUM(Model!D2698,Model!D2865,0*Model!D3032)*'Inflation GDP Population'!$S$11/'Inflation GDP Population'!C$11</f>
        <v>2.03639727</v>
      </c>
      <c r="F27" s="89">
        <f>SUM(Model!E2698,Model!E2865,0*Model!E3032)*'Inflation GDP Population'!$S$11/'Inflation GDP Population'!D$11</f>
        <v>1.677997498</v>
      </c>
      <c r="G27" s="89">
        <f>SUM(Model!F2698,Model!F2865,0*Model!F3032)*'Inflation GDP Population'!$S$11/'Inflation GDP Population'!E$11</f>
        <v>2.081012419</v>
      </c>
      <c r="H27" s="89">
        <f>SUM(Model!G2698,Model!G2865,0*Model!G3032)*'Inflation GDP Population'!$S$11/'Inflation GDP Population'!F$11</f>
        <v>2.635701265</v>
      </c>
      <c r="I27" s="89">
        <f>SUM(Model!H2698,Model!H2865,0*Model!H3032)*'Inflation GDP Population'!$S$11/'Inflation GDP Population'!G$11</f>
        <v>1.890412678</v>
      </c>
      <c r="J27" s="89">
        <f>SUM(Model!I2698,Model!I2865,0*Model!I3032)*'Inflation GDP Population'!$S$11/'Inflation GDP Population'!H$11</f>
        <v>1.941576845</v>
      </c>
      <c r="K27" s="89">
        <f>SUM(Model!J2698,Model!J2865,0*Model!J3032)*'Inflation GDP Population'!$S$11/'Inflation GDP Population'!I$11</f>
        <v>2.265308501</v>
      </c>
      <c r="L27" s="89">
        <f>SUM(Model!K2698,Model!K2865,0*Model!K3032)*'Inflation GDP Population'!$S$11/'Inflation GDP Population'!J$11</f>
        <v>2.413966644</v>
      </c>
      <c r="M27" s="89">
        <f>SUM(Model!L2698,Model!L2865,0*Model!L3032)*'Inflation GDP Population'!$S$11/'Inflation GDP Population'!K$11</f>
        <v>2.548918166</v>
      </c>
      <c r="N27" s="89">
        <f>SUM(Model!M2698,Model!M2865,0*Model!M3032)*'Inflation GDP Population'!$S$11/'Inflation GDP Population'!L$11</f>
        <v>3.343803983</v>
      </c>
      <c r="O27" s="89">
        <f>SUM(Model!N2698,Model!N2865,0*Model!N3032)*'Inflation GDP Population'!$S$11/'Inflation GDP Population'!M$11</f>
        <v>1.931391337</v>
      </c>
      <c r="P27" s="89">
        <f>SUM(Model!O2698,Model!O2865,0*Model!O3032)*'Inflation GDP Population'!$S$11/'Inflation GDP Population'!N$11</f>
        <v>1.897395621</v>
      </c>
      <c r="Q27" s="89">
        <f>SUM(Model!P2698,Model!P2865,0*Model!P3032)*'Inflation GDP Population'!$S$11/'Inflation GDP Population'!O$11</f>
        <v>2.400671365</v>
      </c>
      <c r="R27" s="89">
        <f>SUM(Model!Q2698,Model!Q2865,0*Model!Q3032)*'Inflation GDP Population'!$S$11/'Inflation GDP Population'!P$11</f>
        <v>1.807758925</v>
      </c>
      <c r="S27" s="89">
        <f>SUM(Model!R2698,Model!R2865,0*Model!R3032)*'Inflation GDP Population'!$S$11/'Inflation GDP Population'!Q$11</f>
        <v>2.400172943</v>
      </c>
      <c r="T27" s="89">
        <f>SUM(Model!S2698,Model!S2865,0*Model!S3032)*'Inflation GDP Population'!$S$11/'Inflation GDP Population'!R$11</f>
        <v>2.023606465</v>
      </c>
      <c r="U27" s="89">
        <f>SUM(Model!T2698,Model!T2865,0*Model!T3032)*'Inflation GDP Population'!$S$11/'Inflation GDP Population'!S$11</f>
        <v>2.131878475</v>
      </c>
      <c r="V27" s="89">
        <f>SUM(Model!U2698,Model!U2865,0*Model!U3032)*'Inflation GDP Population'!$S$11/'Inflation GDP Population'!T$11</f>
        <v>2.131878475</v>
      </c>
      <c r="W27" s="104">
        <f>SUM(Model!V2698,Model!V2865,0*Model!V3032)*'Inflation GDP Population'!$S$18/'Inflation GDP Population'!U$18</f>
        <v>2.14260698</v>
      </c>
      <c r="X27" s="104">
        <f>SUM(Model!W2698,Model!W2865,0*Model!W3032)*'Inflation GDP Population'!$S$18/'Inflation GDP Population'!V$18</f>
        <v>2.343774893</v>
      </c>
      <c r="Y27" s="104">
        <f>SUM(Model!X2698,Model!X2865,0*Model!X3032)*'Inflation GDP Population'!$S$18/'Inflation GDP Population'!W$18</f>
        <v>2.477251252</v>
      </c>
      <c r="Z27" s="104">
        <f>SUM(Model!Y2698,Model!Y2865,0*Model!Y3032)*'Inflation GDP Population'!$S$18/'Inflation GDP Population'!X$18</f>
        <v>2.495101181</v>
      </c>
      <c r="AA27" s="104">
        <f>SUM(Model!Z2698,Model!Z2865,0*Model!Z3032)*'Inflation GDP Population'!$S$18/'Inflation GDP Population'!Y$18</f>
        <v>2.512959343</v>
      </c>
      <c r="AB27" s="104">
        <f>SUM(Model!AA2698,Model!AA2865,0*Model!AA3032)*'Inflation GDP Population'!$S$18/'Inflation GDP Population'!Z$18</f>
        <v>2.530825741</v>
      </c>
      <c r="AC27" s="104">
        <f>SUM(Model!AB2698,Model!AB2865,0*Model!AB3032)*'Inflation GDP Population'!$S$18/'Inflation GDP Population'!AA$18</f>
        <v>2.548700377</v>
      </c>
      <c r="AD27" s="104">
        <f>SUM(Model!AC2698,Model!AC2865,0*Model!AC3032)*'Inflation GDP Population'!$S$18/'Inflation GDP Population'!AB$18</f>
        <v>2.568642901</v>
      </c>
      <c r="AE27" s="104">
        <f>SUM(Model!AD2698,Model!AD2865,0*Model!AD3032)*'Inflation GDP Population'!$S$18/'Inflation GDP Population'!AC$18</f>
        <v>2.607489891</v>
      </c>
      <c r="AF27" s="104">
        <f>SUM(Model!AE2698,Model!AE2865,0*Model!AE3032)*'Inflation GDP Population'!$S$18/'Inflation GDP Population'!AD$18</f>
        <v>2.608233612</v>
      </c>
      <c r="AG27" s="104">
        <f>SUM(Model!AF2698,Model!AF2865,0*Model!AF3032)*'Inflation GDP Population'!$S$18/'Inflation GDP Population'!AE$18</f>
        <v>2.645948449</v>
      </c>
      <c r="AH27" s="104">
        <f>SUM(Model!AG2698,Model!AG2865,0*Model!AG3032)*'Inflation GDP Population'!$S$18/'Inflation GDP Population'!AF$18</f>
        <v>2.638197235</v>
      </c>
      <c r="AI27" s="104">
        <f>SUM(Model!AH2698,Model!AH2865,0*Model!AH3032)*'Inflation GDP Population'!$S$18/'Inflation GDP Population'!AG$18</f>
        <v>2.754713722</v>
      </c>
      <c r="AJ27" s="104">
        <f>SUM(Model!AI2698,Model!AI2865,0*Model!AI3032)*'Inflation GDP Population'!$S$18/'Inflation GDP Population'!AH$18</f>
        <v>2.675987385</v>
      </c>
      <c r="AK27" s="104">
        <f>SUM(Model!AJ2698,Model!AJ2865,0*Model!AJ3032)*'Inflation GDP Population'!$S$18/'Inflation GDP Population'!AI$18</f>
        <v>2.738896078</v>
      </c>
      <c r="AL27" s="104">
        <f>SUM(Model!AK2698,Model!AK2865,0*Model!AK3032)*'Inflation GDP Population'!$S$18/'Inflation GDP Population'!AJ$18</f>
        <v>2.752986898</v>
      </c>
      <c r="AM27" s="104">
        <f>SUM(Model!AL2698,Model!AL2865,0*Model!AL3032)*'Inflation GDP Population'!$S$18/'Inflation GDP Population'!AK$18</f>
        <v>2.98783507</v>
      </c>
      <c r="AN27" s="104">
        <f>SUM(Model!AM2698,Model!AM2865,0*Model!AM3032)*'Inflation GDP Population'!$S$18/'Inflation GDP Population'!AL$18</f>
        <v>2.92499188</v>
      </c>
      <c r="AO27" s="104">
        <f>SUM(Model!AN2698,Model!AN2865,0*Model!AN3032)*'Inflation GDP Population'!$S$18/'Inflation GDP Population'!AM$18</f>
        <v>3.065259945</v>
      </c>
      <c r="AP27" s="104">
        <f>SUM(Model!AO2698,Model!AO2865,0*Model!AO3032)*'Inflation GDP Population'!$S$18/'Inflation GDP Population'!AN$18</f>
        <v>2.96687294</v>
      </c>
      <c r="AQ27" s="104">
        <f>SUM(Model!AP2698,Model!AP2865,0*Model!AP3032)*'Inflation GDP Population'!$S$18/'Inflation GDP Population'!AO$18</f>
        <v>3.081037031</v>
      </c>
      <c r="AR27" s="104">
        <f>SUM(Model!AQ2698,Model!AQ2865,0*Model!AQ3032)*'Inflation GDP Population'!$S$18/'Inflation GDP Population'!AP$18</f>
        <v>3.225895575</v>
      </c>
      <c r="AS27" s="104">
        <f>SUM(Model!AR2698,Model!AR2865,0*Model!AR3032)*'Inflation GDP Population'!$S$18/'Inflation GDP Population'!AQ$18</f>
        <v>2.846507094</v>
      </c>
      <c r="AT27" s="104">
        <f>SUM(Model!AS2698,Model!AS2865,0*Model!AS3032)*'Inflation GDP Population'!$S$18/'Inflation GDP Population'!AR$18</f>
        <v>2.945217391</v>
      </c>
      <c r="AU27" s="104">
        <f>SUM(Model!AT2698,Model!AT2865,0*Model!AT3032)*'Inflation GDP Population'!$S$18/'Inflation GDP Population'!AS$18</f>
        <v>3.001097806</v>
      </c>
      <c r="AV27" s="104">
        <f>SUM(Model!AU2698,Model!AU2865,0*Model!AU3032)*'Inflation GDP Population'!$S$18/'Inflation GDP Population'!AT$18</f>
        <v>2.964089856</v>
      </c>
      <c r="AW27" s="104">
        <f>SUM(Model!AV2698,Model!AV2865,0*Model!AV3032)*'Inflation GDP Population'!$S$18/'Inflation GDP Population'!AU$18</f>
        <v>2.93217184</v>
      </c>
      <c r="AX27" s="104">
        <f>SUM(Model!AW2698,Model!AW2865,0*Model!AW3032)*'Inflation GDP Population'!$S$18/'Inflation GDP Population'!AV$18</f>
        <v>3.153925038</v>
      </c>
      <c r="AY27" s="104">
        <f>SUM(Model!AX2698,Model!AX2865,0*Model!AX3032)*'Inflation GDP Population'!$S$18/'Inflation GDP Population'!AW$18</f>
        <v>2.944032541</v>
      </c>
      <c r="AZ27" s="104">
        <f>SUM(Model!AY2698,Model!AY2865,0*Model!AY3032)*'Inflation GDP Population'!$S$18/'Inflation GDP Population'!AX$18</f>
        <v>2.962097459</v>
      </c>
      <c r="BA27" s="104">
        <f>SUM(Model!AZ2698,Model!AZ2865,0*Model!AZ3032)*'Inflation GDP Population'!$S$18/'Inflation GDP Population'!AY$18</f>
        <v>3.079215198</v>
      </c>
      <c r="BB27" s="104">
        <f>SUM(Model!BA2698,Model!BA2865,0*Model!BA3032)*'Inflation GDP Population'!$S$18/'Inflation GDP Population'!AZ$18</f>
        <v>2.877855374</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0.416207</v>
      </c>
      <c r="E34" s="101">
        <f>Model!D657</f>
        <v>0.425889</v>
      </c>
      <c r="F34" s="101">
        <f>Model!E657</f>
        <v>0.449137</v>
      </c>
      <c r="G34" s="101">
        <f>Model!F657</f>
        <v>0.430414</v>
      </c>
      <c r="H34" s="101">
        <f>Model!G657</f>
        <v>0.438251</v>
      </c>
      <c r="I34" s="101">
        <f>Model!H657</f>
        <v>0.447332</v>
      </c>
      <c r="J34" s="101">
        <f>Model!I657</f>
        <v>0.445362</v>
      </c>
      <c r="K34" s="101">
        <f>Model!J657</f>
        <v>0.463292</v>
      </c>
      <c r="L34" s="101">
        <f>Model!K657</f>
        <v>0.488344</v>
      </c>
      <c r="M34" s="101">
        <f>Model!L657</f>
        <v>0.483335</v>
      </c>
      <c r="N34" s="101">
        <f>Model!M657</f>
        <v>0.479483</v>
      </c>
      <c r="O34" s="101">
        <f>Model!N657</f>
        <v>0.494539</v>
      </c>
      <c r="P34" s="101">
        <f>Model!O657</f>
        <v>0.444104</v>
      </c>
      <c r="Q34" s="101">
        <f>Model!P657</f>
        <v>0.51012</v>
      </c>
      <c r="R34" s="101">
        <f>Model!Q657</f>
        <v>0.483033</v>
      </c>
      <c r="S34" s="101">
        <f>Model!R657</f>
        <v>0.461769</v>
      </c>
      <c r="T34" s="101">
        <f>Model!S657</f>
        <v>0.480544</v>
      </c>
      <c r="U34" s="101">
        <f>Model!T657</f>
        <v>0.4851721298</v>
      </c>
      <c r="V34" s="101">
        <f>Model!U657</f>
        <v>0.4839581236</v>
      </c>
      <c r="W34" s="101">
        <f>Model!V657</f>
        <v>0.4827441174</v>
      </c>
      <c r="X34" s="101">
        <f>Model!W657</f>
        <v>0.4815301112</v>
      </c>
      <c r="Y34" s="101">
        <f>Model!X657</f>
        <v>0.4803161051</v>
      </c>
      <c r="Z34" s="101">
        <f>Model!Y657</f>
        <v>0.4791020989</v>
      </c>
      <c r="AA34" s="101">
        <f>Model!Z657</f>
        <v>0.4778880927</v>
      </c>
      <c r="AB34" s="101">
        <f>Model!AA657</f>
        <v>0.4766740865</v>
      </c>
      <c r="AC34" s="101">
        <f>Model!AB657</f>
        <v>0.4754600803</v>
      </c>
      <c r="AD34" s="101">
        <f>Model!AC657</f>
        <v>0.4742460741</v>
      </c>
      <c r="AE34" s="101">
        <f>Model!AD657</f>
        <v>0.4730320679</v>
      </c>
      <c r="AF34" s="101">
        <f>Model!AE657</f>
        <v>0.4718180617</v>
      </c>
      <c r="AG34" s="101">
        <f>Model!AF657</f>
        <v>0.4706040555</v>
      </c>
      <c r="AH34" s="101">
        <f>Model!AG657</f>
        <v>0.4693900494</v>
      </c>
      <c r="AI34" s="101">
        <f>Model!AH657</f>
        <v>0.4681760432</v>
      </c>
      <c r="AJ34" s="101">
        <f>Model!AI657</f>
        <v>0.466962037</v>
      </c>
      <c r="AK34" s="101">
        <f>Model!AJ657</f>
        <v>0.4657480308</v>
      </c>
      <c r="AL34" s="101">
        <f>Model!AK657</f>
        <v>0.4645340246</v>
      </c>
      <c r="AM34" s="101">
        <f>Model!AL657</f>
        <v>0.4633200184</v>
      </c>
      <c r="AN34" s="101">
        <f>Model!AM657</f>
        <v>0.4621060122</v>
      </c>
      <c r="AO34" s="101">
        <f>Model!AN657</f>
        <v>0.460892006</v>
      </c>
      <c r="AP34" s="101">
        <f>Model!AO657</f>
        <v>0.4596779999</v>
      </c>
      <c r="AQ34" s="101">
        <f>Model!AP657</f>
        <v>0.4584639937</v>
      </c>
      <c r="AR34" s="101">
        <f>Model!AQ657</f>
        <v>0.4572499875</v>
      </c>
      <c r="AS34" s="101">
        <f>Model!AR657</f>
        <v>0.4560359813</v>
      </c>
      <c r="AT34" s="101">
        <f>Model!AS657</f>
        <v>0.4548219751</v>
      </c>
      <c r="AU34" s="101">
        <f>Model!AT657</f>
        <v>0.4536079689</v>
      </c>
      <c r="AV34" s="101">
        <f>Model!AU657</f>
        <v>0.4523939627</v>
      </c>
      <c r="AW34" s="101">
        <f>Model!AV657</f>
        <v>0.4511799565</v>
      </c>
      <c r="AX34" s="101">
        <f>Model!AW657</f>
        <v>0.4499659503</v>
      </c>
      <c r="AY34" s="101">
        <f>Model!AX657</f>
        <v>0.4487519442</v>
      </c>
      <c r="AZ34" s="101">
        <f>Model!AY657</f>
        <v>0.447537938</v>
      </c>
      <c r="BA34" s="101">
        <f>Model!AZ657</f>
        <v>0.4463239318</v>
      </c>
      <c r="BB34" s="101">
        <f>Model!BA657</f>
        <v>0.4451099256</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0.2118939869</v>
      </c>
      <c r="E35" s="101">
        <f>Model!D434</f>
        <v>0.2384126047</v>
      </c>
      <c r="F35" s="101">
        <f>Model!E434</f>
        <v>0.2286145397</v>
      </c>
      <c r="G35" s="101">
        <f>Model!F434</f>
        <v>0.2322419847</v>
      </c>
      <c r="H35" s="101">
        <f>Model!G434</f>
        <v>0.2553458539</v>
      </c>
      <c r="I35" s="101">
        <f>Model!H434</f>
        <v>0.297932624</v>
      </c>
      <c r="J35" s="101">
        <f>Model!I434</f>
        <v>0.321192374</v>
      </c>
      <c r="K35" s="101">
        <f>Model!J434</f>
        <v>0.4029218282</v>
      </c>
      <c r="L35" s="101">
        <f>Model!K434</f>
        <v>0.3963185266</v>
      </c>
      <c r="M35" s="101">
        <f>Model!L434</f>
        <v>0.4096312401</v>
      </c>
      <c r="N35" s="101">
        <f>Model!M434</f>
        <v>0.3479884402</v>
      </c>
      <c r="O35" s="101">
        <f>Model!N434</f>
        <v>0.3141571954</v>
      </c>
      <c r="P35" s="101">
        <f>Model!O434</f>
        <v>0.3651614237</v>
      </c>
      <c r="Q35" s="101">
        <f>Model!P434</f>
        <v>0.3745463845</v>
      </c>
      <c r="R35" s="101">
        <f>Model!Q434</f>
        <v>0.3767410689</v>
      </c>
      <c r="S35" s="101">
        <f>Model!R434</f>
        <v>0.4329517407</v>
      </c>
      <c r="T35" s="101">
        <f>Model!S434</f>
        <v>0.4394742959</v>
      </c>
      <c r="U35" s="101">
        <f>Model!T434</f>
        <v>0.3946531876</v>
      </c>
      <c r="V35" s="101">
        <f>Model!U434</f>
        <v>0.4430915385</v>
      </c>
      <c r="W35" s="101">
        <f>Model!V434</f>
        <v>0.4342297642</v>
      </c>
      <c r="X35" s="101">
        <f>Model!W434</f>
        <v>0.4253679899</v>
      </c>
      <c r="Y35" s="101">
        <f>Model!X434</f>
        <v>0.4093239412</v>
      </c>
      <c r="Z35" s="101">
        <f>Model!Y434</f>
        <v>0.3935949714</v>
      </c>
      <c r="AA35" s="101">
        <f>Model!Z434</f>
        <v>0.3781810806</v>
      </c>
      <c r="AB35" s="101">
        <f>Model!AA434</f>
        <v>0.3630822688</v>
      </c>
      <c r="AC35" s="101">
        <f>Model!AB434</f>
        <v>0.348298536</v>
      </c>
      <c r="AD35" s="101">
        <f>Model!AC434</f>
        <v>0.3338298821</v>
      </c>
      <c r="AE35" s="101">
        <f>Model!AD434</f>
        <v>0.3196763072</v>
      </c>
      <c r="AF35" s="101">
        <f>Model!AE434</f>
        <v>0.3134392697</v>
      </c>
      <c r="AG35" s="101">
        <f>Model!AF434</f>
        <v>0.3072022322</v>
      </c>
      <c r="AH35" s="101">
        <f>Model!AG434</f>
        <v>0.3009651947</v>
      </c>
      <c r="AI35" s="101">
        <f>Model!AH434</f>
        <v>0.2947281572</v>
      </c>
      <c r="AJ35" s="101">
        <f>Model!AI434</f>
        <v>0.2884911196</v>
      </c>
      <c r="AK35" s="101">
        <f>Model!AJ434</f>
        <v>0.2822540821</v>
      </c>
      <c r="AL35" s="101">
        <f>Model!AK434</f>
        <v>0.2760170446</v>
      </c>
      <c r="AM35" s="101">
        <f>Model!AL434</f>
        <v>0.2697800071</v>
      </c>
      <c r="AN35" s="101">
        <f>Model!AM434</f>
        <v>0.2635429696</v>
      </c>
      <c r="AO35" s="101">
        <f>Model!AN434</f>
        <v>0.2573059321</v>
      </c>
      <c r="AP35" s="101">
        <f>Model!AO434</f>
        <v>0.2510688946</v>
      </c>
      <c r="AQ35" s="101">
        <f>Model!AP434</f>
        <v>0.2448318571</v>
      </c>
      <c r="AR35" s="101">
        <f>Model!AQ434</f>
        <v>0.2385948196</v>
      </c>
      <c r="AS35" s="101">
        <f>Model!AR434</f>
        <v>0.2323577821</v>
      </c>
      <c r="AT35" s="101">
        <f>Model!AS434</f>
        <v>0.2261207446</v>
      </c>
      <c r="AU35" s="101">
        <f>Model!AT434</f>
        <v>0.2198837071</v>
      </c>
      <c r="AV35" s="101">
        <f>Model!AU434</f>
        <v>0.2136466695</v>
      </c>
      <c r="AW35" s="101">
        <f>Model!AV434</f>
        <v>0.207409632</v>
      </c>
      <c r="AX35" s="101">
        <f>Model!AW434</f>
        <v>0.2011725945</v>
      </c>
      <c r="AY35" s="101">
        <f>Model!AX434</f>
        <v>0.194935557</v>
      </c>
      <c r="AZ35" s="101">
        <f>Model!AY434</f>
        <v>0.1886985195</v>
      </c>
      <c r="BA35" s="101">
        <f>Model!AZ434</f>
        <v>0.182461482</v>
      </c>
      <c r="BB35" s="101">
        <f>Model!BA434</f>
        <v>0.1762244445</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0.323168</v>
      </c>
      <c r="E36" s="101">
        <f>'Assumptions (NG non-electricity'!C7</f>
        <v>0.368688</v>
      </c>
      <c r="F36" s="101">
        <f>'Assumptions (NG non-electricity'!D7</f>
        <v>0.368897</v>
      </c>
      <c r="G36" s="101">
        <f>'Assumptions (NG non-electricity'!E7</f>
        <v>0.353167</v>
      </c>
      <c r="H36" s="101">
        <f>'Assumptions (NG non-electricity'!F7</f>
        <v>0.350848</v>
      </c>
      <c r="I36" s="101">
        <f>'Assumptions (NG non-electricity'!G7</f>
        <v>0.374303</v>
      </c>
      <c r="J36" s="101">
        <f>'Assumptions (NG non-electricity'!H7</f>
        <v>0.374724</v>
      </c>
      <c r="K36" s="101">
        <f>'Assumptions (NG non-electricity'!I7</f>
        <v>0.413958</v>
      </c>
      <c r="L36" s="101">
        <f>'Assumptions (NG non-electricity'!J7</f>
        <v>0.418684</v>
      </c>
      <c r="M36" s="101">
        <f>'Assumptions (NG non-electricity'!K7</f>
        <v>0.420721</v>
      </c>
      <c r="N36" s="101">
        <f>'Assumptions (NG non-electricity'!L7</f>
        <v>0.433854</v>
      </c>
      <c r="O36" s="101">
        <f>'Assumptions (NG non-electricity'!M7</f>
        <v>0.426547</v>
      </c>
      <c r="P36" s="101">
        <f>'Assumptions (NG non-electricity'!N7</f>
        <v>0.439633</v>
      </c>
      <c r="Q36" s="101">
        <f>'Assumptions (NG non-electricity'!O7</f>
        <v>0.436827</v>
      </c>
      <c r="R36" s="101">
        <f>'Assumptions (NG non-electricity'!P7</f>
        <v>0.432279</v>
      </c>
      <c r="S36" s="101">
        <f>'Assumptions (NG non-electricity'!Q7</f>
        <v>0.433306</v>
      </c>
      <c r="T36" s="101">
        <f>'Assumptions (NG non-electricity'!R7</f>
        <v>0.408152</v>
      </c>
      <c r="U36" s="101">
        <f>'Assumptions (NG non-electricity'!S7</f>
        <v>0.410768</v>
      </c>
      <c r="V36" s="101">
        <f>'Assumptions (NG non-electricity'!T7</f>
        <v>0.4154508313</v>
      </c>
      <c r="W36" s="101">
        <f>'Assumptions (NG non-electricity'!U7</f>
        <v>0.4201336626</v>
      </c>
      <c r="X36" s="101">
        <f>'Assumptions (NG non-electricity'!V7</f>
        <v>0.4248164939</v>
      </c>
      <c r="Y36" s="101">
        <f>'Assumptions (NG non-electricity'!W7</f>
        <v>0.4294993252</v>
      </c>
      <c r="Z36" s="101">
        <f>'Assumptions (NG non-electricity'!X7</f>
        <v>0.4341821565</v>
      </c>
      <c r="AA36" s="101">
        <f>'Assumptions (NG non-electricity'!Y7</f>
        <v>0.4388649878</v>
      </c>
      <c r="AB36" s="101">
        <f>'Assumptions (NG non-electricity'!Z7</f>
        <v>0.4435478192</v>
      </c>
      <c r="AC36" s="101">
        <f>'Assumptions (NG non-electricity'!AA7</f>
        <v>0.4482306505</v>
      </c>
      <c r="AD36" s="101">
        <f>'Assumptions (NG non-electricity'!AB7</f>
        <v>0.4529134818</v>
      </c>
      <c r="AE36" s="101">
        <f>'Assumptions (NG non-electricity'!AC7</f>
        <v>0.4575963131</v>
      </c>
      <c r="AF36" s="101">
        <f>'Assumptions (NG non-electricity'!AD7</f>
        <v>0.4622791444</v>
      </c>
      <c r="AG36" s="101">
        <f>'Assumptions (NG non-electricity'!AE7</f>
        <v>0.4669619757</v>
      </c>
      <c r="AH36" s="101">
        <f>'Assumptions (NG non-electricity'!AF7</f>
        <v>0.471644807</v>
      </c>
      <c r="AI36" s="101">
        <f>'Assumptions (NG non-electricity'!AG7</f>
        <v>0.4763276383</v>
      </c>
      <c r="AJ36" s="101">
        <f>'Assumptions (NG non-electricity'!AH7</f>
        <v>0.4810104696</v>
      </c>
      <c r="AK36" s="101">
        <f>'Assumptions (NG non-electricity'!AI7</f>
        <v>0.4856933009</v>
      </c>
      <c r="AL36" s="101">
        <f>'Assumptions (NG non-electricity'!AJ7</f>
        <v>0.4903761322</v>
      </c>
      <c r="AM36" s="101">
        <f>'Assumptions (NG non-electricity'!AK7</f>
        <v>0.4950589635</v>
      </c>
      <c r="AN36" s="101">
        <f>'Assumptions (NG non-electricity'!AL7</f>
        <v>0.4997417948</v>
      </c>
      <c r="AO36" s="101">
        <f>'Assumptions (NG non-electricity'!AM7</f>
        <v>0.5044246262</v>
      </c>
      <c r="AP36" s="101">
        <f>'Assumptions (NG non-electricity'!AN7</f>
        <v>0.5091074575</v>
      </c>
      <c r="AQ36" s="101">
        <f>'Assumptions (NG non-electricity'!AO7</f>
        <v>0.5137902888</v>
      </c>
      <c r="AR36" s="101">
        <f>'Assumptions (NG non-electricity'!AP7</f>
        <v>0.5184731201</v>
      </c>
      <c r="AS36" s="101">
        <f>'Assumptions (NG non-electricity'!AQ7</f>
        <v>0.5231559514</v>
      </c>
      <c r="AT36" s="101">
        <f>'Assumptions (NG non-electricity'!AR7</f>
        <v>0.5278387827</v>
      </c>
      <c r="AU36" s="101">
        <f>'Assumptions (NG non-electricity'!AS7</f>
        <v>0.532521614</v>
      </c>
      <c r="AV36" s="101">
        <f>'Assumptions (NG non-electricity'!AT7</f>
        <v>0.5372044453</v>
      </c>
      <c r="AW36" s="101">
        <f>'Assumptions (NG non-electricity'!AU7</f>
        <v>0.5418872766</v>
      </c>
      <c r="AX36" s="101">
        <f>'Assumptions (NG non-electricity'!AV7</f>
        <v>0.5465701079</v>
      </c>
      <c r="AY36" s="101">
        <f>'Assumptions (NG non-electricity'!AW7</f>
        <v>0.5512529392</v>
      </c>
      <c r="AZ36" s="101">
        <f>'Assumptions (NG non-electricity'!AX7</f>
        <v>0.5559357705</v>
      </c>
      <c r="BA36" s="101">
        <f>'Assumptions (NG non-electricity'!AY7</f>
        <v>0.5606186018</v>
      </c>
      <c r="BB36" s="101">
        <f>'Assumptions (NG non-electricity'!AZ7</f>
        <v>0.5653014332</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0.043571</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-17.76746901</v>
      </c>
      <c r="E38" s="116">
        <f t="shared" si="3"/>
        <v>-16.4045144</v>
      </c>
      <c r="F38" s="116">
        <f t="shared" si="3"/>
        <v>-15.67253946</v>
      </c>
      <c r="G38" s="116">
        <f t="shared" si="3"/>
        <v>-15.91250502</v>
      </c>
      <c r="H38" s="116">
        <f t="shared" si="3"/>
        <v>-15.44349915</v>
      </c>
      <c r="I38" s="116">
        <f t="shared" si="3"/>
        <v>-14.77616238</v>
      </c>
      <c r="J38" s="116">
        <f t="shared" si="3"/>
        <v>-15.21605063</v>
      </c>
      <c r="K38" s="116">
        <f t="shared" si="3"/>
        <v>-15.73095017</v>
      </c>
      <c r="L38" s="116">
        <f t="shared" si="3"/>
        <v>-16.61349147</v>
      </c>
      <c r="M38" s="116">
        <f t="shared" si="3"/>
        <v>-16.99060176</v>
      </c>
      <c r="N38" s="116">
        <f t="shared" si="3"/>
        <v>-17.74103956</v>
      </c>
      <c r="O38" s="116">
        <f t="shared" si="3"/>
        <v>-19.3215928</v>
      </c>
      <c r="P38" s="116">
        <f t="shared" si="3"/>
        <v>-20.32751458</v>
      </c>
      <c r="Q38" s="116">
        <f t="shared" si="3"/>
        <v>-20.25038062</v>
      </c>
      <c r="R38" s="116">
        <f t="shared" si="3"/>
        <v>-22.05838293</v>
      </c>
      <c r="S38" s="116">
        <f t="shared" si="3"/>
        <v>-23.15670326</v>
      </c>
      <c r="T38" s="116">
        <f t="shared" si="3"/>
        <v>-22.7166507</v>
      </c>
      <c r="U38" s="116">
        <f t="shared" si="3"/>
        <v>-23.38955968</v>
      </c>
      <c r="V38" s="116">
        <f t="shared" si="3"/>
        <v>-26.18220036</v>
      </c>
      <c r="W38" s="116">
        <f t="shared" si="3"/>
        <v>-28.10204346</v>
      </c>
      <c r="X38" s="116">
        <f t="shared" si="3"/>
        <v>-29.2528104</v>
      </c>
      <c r="Y38" s="116">
        <f t="shared" si="3"/>
        <v>-29.72800663</v>
      </c>
      <c r="Z38" s="116">
        <f t="shared" si="3"/>
        <v>-30.22383577</v>
      </c>
      <c r="AA38" s="116">
        <f t="shared" si="3"/>
        <v>-30.82279484</v>
      </c>
      <c r="AB38" s="116">
        <f t="shared" si="3"/>
        <v>-31.36426783</v>
      </c>
      <c r="AC38" s="116">
        <f t="shared" si="3"/>
        <v>-32.02343773</v>
      </c>
      <c r="AD38" s="116">
        <f t="shared" si="3"/>
        <v>-32.67202456</v>
      </c>
      <c r="AE38" s="116">
        <f t="shared" si="3"/>
        <v>-33.08559331</v>
      </c>
      <c r="AF38" s="116">
        <f t="shared" si="3"/>
        <v>-33.46988952</v>
      </c>
      <c r="AG38" s="116">
        <f t="shared" si="3"/>
        <v>-33.57896974</v>
      </c>
      <c r="AH38" s="116">
        <f t="shared" si="3"/>
        <v>-33.63504495</v>
      </c>
      <c r="AI38" s="116">
        <f t="shared" si="3"/>
        <v>-33.86505116</v>
      </c>
      <c r="AJ38" s="116">
        <f t="shared" si="3"/>
        <v>-34.15622137</v>
      </c>
      <c r="AK38" s="116">
        <f t="shared" si="3"/>
        <v>-34.22177459</v>
      </c>
      <c r="AL38" s="116">
        <f t="shared" si="3"/>
        <v>-34.4267088</v>
      </c>
      <c r="AM38" s="116">
        <f t="shared" si="3"/>
        <v>-34.58146701</v>
      </c>
      <c r="AN38" s="116">
        <f t="shared" si="3"/>
        <v>-34.78447522</v>
      </c>
      <c r="AO38" s="116">
        <f t="shared" si="3"/>
        <v>-34.99225644</v>
      </c>
      <c r="AP38" s="116">
        <f t="shared" si="3"/>
        <v>-35.17195665</v>
      </c>
      <c r="AQ38" s="116">
        <f t="shared" si="3"/>
        <v>-35.30286386</v>
      </c>
      <c r="AR38" s="116">
        <f t="shared" si="3"/>
        <v>-35.53985007</v>
      </c>
      <c r="AS38" s="116">
        <f t="shared" si="3"/>
        <v>-35.74328029</v>
      </c>
      <c r="AT38" s="116">
        <f t="shared" si="3"/>
        <v>-35.9892095</v>
      </c>
      <c r="AU38" s="116">
        <f t="shared" si="3"/>
        <v>-36.15339771</v>
      </c>
      <c r="AV38" s="116">
        <f t="shared" si="3"/>
        <v>-36.52132292</v>
      </c>
      <c r="AW38" s="116">
        <f t="shared" si="3"/>
        <v>-36.82611813</v>
      </c>
      <c r="AX38" s="116">
        <f t="shared" si="3"/>
        <v>-37.04965935</v>
      </c>
      <c r="AY38" s="116">
        <f t="shared" si="3"/>
        <v>-37.25972956</v>
      </c>
      <c r="AZ38" s="116">
        <f t="shared" si="3"/>
        <v>-37.58986777</v>
      </c>
      <c r="BA38" s="116">
        <f t="shared" si="3"/>
        <v>-37.76154898</v>
      </c>
      <c r="BB38" s="116">
        <f t="shared" si="3"/>
        <v>-38.0433182</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9.689175637</v>
      </c>
      <c r="E42" s="121">
        <f t="shared" si="4"/>
        <v>10.43578582</v>
      </c>
      <c r="F42" s="121">
        <f t="shared" si="4"/>
        <v>9.695995321</v>
      </c>
      <c r="G42" s="121">
        <f t="shared" si="4"/>
        <v>10.66315171</v>
      </c>
      <c r="H42" s="121">
        <f t="shared" si="4"/>
        <v>11.09979113</v>
      </c>
      <c r="I42" s="121">
        <f t="shared" si="4"/>
        <v>12.17020522</v>
      </c>
      <c r="J42" s="121">
        <f t="shared" si="4"/>
        <v>11.10624041</v>
      </c>
      <c r="K42" s="121">
        <f t="shared" si="4"/>
        <v>11.77668731</v>
      </c>
      <c r="L42" s="121">
        <f t="shared" si="4"/>
        <v>12.90519423</v>
      </c>
      <c r="M42" s="121">
        <f t="shared" si="4"/>
        <v>10.92405744</v>
      </c>
      <c r="N42" s="121">
        <f t="shared" si="4"/>
        <v>10.92011744</v>
      </c>
      <c r="O42" s="121">
        <f t="shared" si="4"/>
        <v>10.53020728</v>
      </c>
      <c r="P42" s="121">
        <f t="shared" si="4"/>
        <v>10.24065558</v>
      </c>
      <c r="Q42" s="121">
        <f t="shared" si="4"/>
        <v>10.75442074</v>
      </c>
      <c r="R42" s="121">
        <f t="shared" si="4"/>
        <v>10.60994863</v>
      </c>
      <c r="S42" s="121">
        <f t="shared" si="4"/>
        <v>9.595408358</v>
      </c>
      <c r="T42" s="121">
        <f t="shared" si="4"/>
        <v>8.992290147</v>
      </c>
      <c r="U42" s="121">
        <f t="shared" si="4"/>
        <v>8.899943927</v>
      </c>
      <c r="V42" s="121">
        <f t="shared" si="4"/>
        <v>9.086833098</v>
      </c>
      <c r="W42" s="121">
        <f t="shared" si="4"/>
        <v>8.865741027</v>
      </c>
      <c r="X42" s="121">
        <f t="shared" si="4"/>
        <v>9.163855278</v>
      </c>
      <c r="Y42" s="121">
        <f t="shared" si="4"/>
        <v>22.10524714</v>
      </c>
      <c r="Z42" s="121">
        <f t="shared" si="4"/>
        <v>33.65862938</v>
      </c>
      <c r="AA42" s="121">
        <f t="shared" si="4"/>
        <v>43.19729934</v>
      </c>
      <c r="AB42" s="121">
        <f t="shared" si="4"/>
        <v>51.2329354</v>
      </c>
      <c r="AC42" s="121">
        <f t="shared" si="4"/>
        <v>57.35094205</v>
      </c>
      <c r="AD42" s="121">
        <f t="shared" si="4"/>
        <v>64.67200362</v>
      </c>
      <c r="AE42" s="121">
        <f t="shared" si="4"/>
        <v>71.55700676</v>
      </c>
      <c r="AF42" s="121">
        <f t="shared" si="4"/>
        <v>77.46042733</v>
      </c>
      <c r="AG42" s="121">
        <f t="shared" si="4"/>
        <v>82.60166301</v>
      </c>
      <c r="AH42" s="121">
        <f t="shared" si="4"/>
        <v>87.45070373</v>
      </c>
      <c r="AI42" s="121">
        <f t="shared" si="4"/>
        <v>94.2133257</v>
      </c>
      <c r="AJ42" s="121">
        <f t="shared" si="4"/>
        <v>100.8234667</v>
      </c>
      <c r="AK42" s="121">
        <f t="shared" si="4"/>
        <v>106.6153992</v>
      </c>
      <c r="AL42" s="121">
        <f t="shared" si="4"/>
        <v>112.8123788</v>
      </c>
      <c r="AM42" s="121">
        <f t="shared" si="4"/>
        <v>118.7115053</v>
      </c>
      <c r="AN42" s="121">
        <f t="shared" si="4"/>
        <v>124.4947995</v>
      </c>
      <c r="AO42" s="121">
        <f t="shared" si="4"/>
        <v>130.1175098</v>
      </c>
      <c r="AP42" s="121">
        <f t="shared" si="4"/>
        <v>135.4656892</v>
      </c>
      <c r="AQ42" s="121">
        <f t="shared" si="4"/>
        <v>140.7159121</v>
      </c>
      <c r="AR42" s="121">
        <f t="shared" si="4"/>
        <v>145.7046393</v>
      </c>
      <c r="AS42" s="121">
        <f t="shared" si="4"/>
        <v>150.5241491</v>
      </c>
      <c r="AT42" s="121">
        <f t="shared" si="4"/>
        <v>155.1576117</v>
      </c>
      <c r="AU42" s="121">
        <f t="shared" si="4"/>
        <v>159.6177438</v>
      </c>
      <c r="AV42" s="121">
        <f t="shared" si="4"/>
        <v>162.7855405</v>
      </c>
      <c r="AW42" s="121">
        <f t="shared" si="4"/>
        <v>166.821876</v>
      </c>
      <c r="AX42" s="121">
        <f t="shared" si="4"/>
        <v>170.6488364</v>
      </c>
      <c r="AY42" s="121">
        <f t="shared" si="4"/>
        <v>174.3066448</v>
      </c>
      <c r="AZ42" s="121">
        <f t="shared" si="4"/>
        <v>177.7992203</v>
      </c>
      <c r="BA42" s="121">
        <f t="shared" si="4"/>
        <v>181.0684393</v>
      </c>
      <c r="BB42" s="121">
        <f t="shared" si="4"/>
        <v>184.1558649</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3.41290379</v>
      </c>
      <c r="E43" s="121">
        <f t="shared" si="5"/>
        <v>4.310403961</v>
      </c>
      <c r="F43" s="121">
        <f t="shared" si="5"/>
        <v>4.195579059</v>
      </c>
      <c r="G43" s="121">
        <f t="shared" si="5"/>
        <v>4.478575739</v>
      </c>
      <c r="H43" s="121">
        <f t="shared" si="5"/>
        <v>5.562216765</v>
      </c>
      <c r="I43" s="121">
        <f t="shared" si="5"/>
        <v>6.067290332</v>
      </c>
      <c r="J43" s="121">
        <f t="shared" si="5"/>
        <v>6.116760663</v>
      </c>
      <c r="K43" s="121">
        <f t="shared" si="5"/>
        <v>6.121634973</v>
      </c>
      <c r="L43" s="121">
        <f t="shared" si="5"/>
        <v>5.777053806</v>
      </c>
      <c r="M43" s="121">
        <f t="shared" si="5"/>
        <v>6.648532558</v>
      </c>
      <c r="N43" s="121">
        <f t="shared" si="5"/>
        <v>7.404406079</v>
      </c>
      <c r="O43" s="121">
        <f t="shared" si="5"/>
        <v>5.631137252</v>
      </c>
      <c r="P43" s="121">
        <f t="shared" si="5"/>
        <v>3.233963982</v>
      </c>
      <c r="Q43" s="121">
        <f t="shared" si="5"/>
        <v>5.123548886</v>
      </c>
      <c r="R43" s="121">
        <f t="shared" si="5"/>
        <v>4.89860721</v>
      </c>
      <c r="S43" s="121">
        <f t="shared" si="5"/>
        <v>9.917696801</v>
      </c>
      <c r="T43" s="121">
        <f t="shared" si="5"/>
        <v>5.664876806</v>
      </c>
      <c r="U43" s="121">
        <f t="shared" si="5"/>
        <v>4.662551487</v>
      </c>
      <c r="V43" s="121">
        <f t="shared" si="5"/>
        <v>3.974050259</v>
      </c>
      <c r="W43" s="121">
        <f t="shared" si="5"/>
        <v>4.478143563</v>
      </c>
      <c r="X43" s="121">
        <f t="shared" si="5"/>
        <v>562.4774228</v>
      </c>
      <c r="Y43" s="121">
        <f t="shared" si="5"/>
        <v>526.5610506</v>
      </c>
      <c r="Z43" s="121">
        <f t="shared" si="5"/>
        <v>494.2521701</v>
      </c>
      <c r="AA43" s="121">
        <f t="shared" si="5"/>
        <v>458.9027421</v>
      </c>
      <c r="AB43" s="121">
        <f t="shared" si="5"/>
        <v>425.5082378</v>
      </c>
      <c r="AC43" s="121">
        <f t="shared" si="5"/>
        <v>390.5481822</v>
      </c>
      <c r="AD43" s="121">
        <f t="shared" si="5"/>
        <v>376.0051603</v>
      </c>
      <c r="AE43" s="121">
        <f t="shared" si="5"/>
        <v>363.982334</v>
      </c>
      <c r="AF43" s="121">
        <f t="shared" si="5"/>
        <v>348.766793</v>
      </c>
      <c r="AG43" s="121">
        <f t="shared" si="5"/>
        <v>333.9673541</v>
      </c>
      <c r="AH43" s="121">
        <f t="shared" si="5"/>
        <v>321.3092013</v>
      </c>
      <c r="AI43" s="121">
        <f t="shared" si="5"/>
        <v>317.2409195</v>
      </c>
      <c r="AJ43" s="121">
        <f t="shared" si="5"/>
        <v>313.9529258</v>
      </c>
      <c r="AK43" s="121">
        <f t="shared" si="5"/>
        <v>307.8724247</v>
      </c>
      <c r="AL43" s="121">
        <f t="shared" si="5"/>
        <v>304.3658246</v>
      </c>
      <c r="AM43" s="121">
        <f t="shared" si="5"/>
        <v>300.963</v>
      </c>
      <c r="AN43" s="121">
        <f t="shared" si="5"/>
        <v>296.5663544</v>
      </c>
      <c r="AO43" s="121">
        <f t="shared" si="5"/>
        <v>576.8927888</v>
      </c>
      <c r="AP43" s="121">
        <f t="shared" si="5"/>
        <v>568.7914166</v>
      </c>
      <c r="AQ43" s="121">
        <f t="shared" si="5"/>
        <v>561.5590142</v>
      </c>
      <c r="AR43" s="121">
        <f t="shared" si="5"/>
        <v>553.3276212</v>
      </c>
      <c r="AS43" s="121">
        <f t="shared" si="5"/>
        <v>546.6885168</v>
      </c>
      <c r="AT43" s="121">
        <f t="shared" si="5"/>
        <v>537.925962</v>
      </c>
      <c r="AU43" s="121">
        <f t="shared" si="5"/>
        <v>530.0162938</v>
      </c>
      <c r="AV43" s="121">
        <f t="shared" si="5"/>
        <v>518.8483257</v>
      </c>
      <c r="AW43" s="121">
        <f t="shared" si="5"/>
        <v>511.1170899</v>
      </c>
      <c r="AX43" s="121">
        <f t="shared" si="5"/>
        <v>504.3484958</v>
      </c>
      <c r="AY43" s="121">
        <f t="shared" si="5"/>
        <v>496.7384253</v>
      </c>
      <c r="AZ43" s="121">
        <f t="shared" si="5"/>
        <v>488.6845153</v>
      </c>
      <c r="BA43" s="121">
        <f t="shared" si="5"/>
        <v>480.1619507</v>
      </c>
      <c r="BB43" s="121">
        <f t="shared" si="5"/>
        <v>3.039683329</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858.3860276</v>
      </c>
      <c r="E44" s="121">
        <f>E42*1000/'Inflation GDP Population'!C28</f>
        <v>905.1471042</v>
      </c>
      <c r="F44" s="121">
        <f>F42*1000/'Inflation GDP Population'!D28</f>
        <v>825.818854</v>
      </c>
      <c r="G44" s="121">
        <f>G42*1000/'Inflation GDP Population'!E28</f>
        <v>894.245971</v>
      </c>
      <c r="H44" s="121">
        <f>H42*1000/'Inflation GDP Population'!F28</f>
        <v>913.2825314</v>
      </c>
      <c r="I44" s="121">
        <f>I42*1000/'Inflation GDP Population'!G28</f>
        <v>981.1318875</v>
      </c>
      <c r="J44" s="121">
        <f>J42*1000/'Inflation GDP Population'!H28</f>
        <v>873.6392581</v>
      </c>
      <c r="K44" s="121">
        <f>K42*1000/'Inflation GDP Population'!I28</f>
        <v>905.3855312</v>
      </c>
      <c r="L44" s="121">
        <f>L42*1000/'Inflation GDP Population'!J28</f>
        <v>973.0100079</v>
      </c>
      <c r="M44" s="121">
        <f>M42*1000/'Inflation GDP Population'!K28</f>
        <v>810.4770179</v>
      </c>
      <c r="N44" s="121">
        <f>N42*1000/'Inflation GDP Population'!L28</f>
        <v>799.5991387</v>
      </c>
      <c r="O44" s="121">
        <f>O42*1000/'Inflation GDP Population'!M28</f>
        <v>822.6828558</v>
      </c>
      <c r="P44" s="121">
        <f>P42*1000/'Inflation GDP Population'!N28</f>
        <v>789.962836</v>
      </c>
      <c r="Q44" s="121">
        <f>Q42*1000/'Inflation GDP Population'!O28</f>
        <v>818.5092401</v>
      </c>
      <c r="R44" s="121">
        <f>R42*1000/'Inflation GDP Population'!P28</f>
        <v>796.4436724</v>
      </c>
      <c r="S44" s="121">
        <f>S42*1000/'Inflation GDP Population'!Q28</f>
        <v>708.6470954</v>
      </c>
      <c r="T44" s="121">
        <f>T42*1000/'Inflation GDP Population'!R28</f>
        <v>653.0099248</v>
      </c>
      <c r="U44" s="121">
        <f>U42*1000/'Inflation GDP Population'!S28</f>
        <v>636.1981991</v>
      </c>
      <c r="V44" s="121">
        <f>V42*1000/'Inflation GDP Population'!T28</f>
        <v>638.8827438</v>
      </c>
      <c r="W44" s="121">
        <f>W42*1000/'Inflation GDP Population'!U28</f>
        <v>593.7517147</v>
      </c>
      <c r="X44" s="121">
        <f>X42*1000/'Inflation GDP Population'!V28</f>
        <v>585.9071499</v>
      </c>
      <c r="Y44" s="121">
        <f>Y42*1000/'Inflation GDP Population'!W28</f>
        <v>1393.011518</v>
      </c>
      <c r="Z44" s="121">
        <f>Z42*1000/'Inflation GDP Population'!X28</f>
        <v>2091.001538</v>
      </c>
      <c r="AA44" s="121">
        <f>AA42*1000/'Inflation GDP Population'!Y28</f>
        <v>2646.064463</v>
      </c>
      <c r="AB44" s="121">
        <f>AB42*1000/'Inflation GDP Population'!Z28</f>
        <v>3095.022746</v>
      </c>
      <c r="AC44" s="121">
        <f>AC42*1000/'Inflation GDP Population'!AA28</f>
        <v>3417.499819</v>
      </c>
      <c r="AD44" s="121">
        <f>AD42*1000/'Inflation GDP Population'!AB28</f>
        <v>3802.050896</v>
      </c>
      <c r="AE44" s="121">
        <f>AE42*1000/'Inflation GDP Population'!AC28</f>
        <v>4151.123245</v>
      </c>
      <c r="AF44" s="121">
        <f>AF42*1000/'Inflation GDP Population'!AD28</f>
        <v>4434.874469</v>
      </c>
      <c r="AG44" s="121">
        <f>AG42*1000/'Inflation GDP Population'!AE28</f>
        <v>4668.231314</v>
      </c>
      <c r="AH44" s="121">
        <f>AH42*1000/'Inflation GDP Population'!AF28</f>
        <v>4879.342126</v>
      </c>
      <c r="AI44" s="121">
        <f>AI42*1000/'Inflation GDP Population'!AG28</f>
        <v>5191.408046</v>
      </c>
      <c r="AJ44" s="121">
        <f>AJ42*1000/'Inflation GDP Population'!AH28</f>
        <v>5487.521833</v>
      </c>
      <c r="AK44" s="121">
        <f>AK42*1000/'Inflation GDP Population'!AI28</f>
        <v>5732.468534</v>
      </c>
      <c r="AL44" s="121">
        <f>AL42*1000/'Inflation GDP Population'!AJ28</f>
        <v>5993.069803</v>
      </c>
      <c r="AM44" s="121">
        <f>AM42*1000/'Inflation GDP Population'!AK28</f>
        <v>6231.870818</v>
      </c>
      <c r="AN44" s="121">
        <f>AN42*1000/'Inflation GDP Population'!AL28</f>
        <v>6459.079682</v>
      </c>
      <c r="AO44" s="121">
        <f>AO42*1000/'Inflation GDP Population'!AM28</f>
        <v>6672.803195</v>
      </c>
      <c r="AP44" s="121">
        <f>AP42*1000/'Inflation GDP Population'!AN28</f>
        <v>6867.726636</v>
      </c>
      <c r="AQ44" s="121">
        <f>AQ42*1000/'Inflation GDP Population'!AO28</f>
        <v>7053.337651</v>
      </c>
      <c r="AR44" s="121">
        <f>AR42*1000/'Inflation GDP Population'!AP28</f>
        <v>7221.842384</v>
      </c>
      <c r="AS44" s="121">
        <f>AS42*1000/'Inflation GDP Population'!AQ28</f>
        <v>7367.558974</v>
      </c>
      <c r="AT44" s="121">
        <f>AT42*1000/'Inflation GDP Population'!AR28</f>
        <v>7500.687354</v>
      </c>
      <c r="AU44" s="121">
        <f>AU42*1000/'Inflation GDP Population'!AS28</f>
        <v>7622.294858</v>
      </c>
      <c r="AV44" s="121">
        <f>AV42*1000/'Inflation GDP Population'!AT28</f>
        <v>7680.004341</v>
      </c>
      <c r="AW44" s="121">
        <f>AW42*1000/'Inflation GDP Population'!AU28</f>
        <v>7776.830319</v>
      </c>
      <c r="AX44" s="121">
        <f>AX42*1000/'Inflation GDP Population'!AV28</f>
        <v>7861.734418</v>
      </c>
      <c r="AY44" s="121">
        <f>AY42*1000/'Inflation GDP Population'!AW28</f>
        <v>7936.963665</v>
      </c>
      <c r="AZ44" s="121">
        <f>AZ42*1000/'Inflation GDP Population'!AX28</f>
        <v>8003.027759</v>
      </c>
      <c r="BA44" s="121">
        <f>BA42*1000/'Inflation GDP Population'!AY28</f>
        <v>8057.652321</v>
      </c>
      <c r="BB44" s="121">
        <f>BB42*1000/'Inflation GDP Population'!AZ28</f>
        <v>8103.051406</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302.3568812</v>
      </c>
      <c r="E45" s="121">
        <f>E43*1000/'Inflation GDP Population'!C28</f>
        <v>373.8625656</v>
      </c>
      <c r="F45" s="121">
        <f>F43*1000/'Inflation GDP Population'!D28</f>
        <v>357.3421991</v>
      </c>
      <c r="G45" s="121">
        <f>G43*1000/'Inflation GDP Population'!E28</f>
        <v>375.5876704</v>
      </c>
      <c r="H45" s="121">
        <f>H43*1000/'Inflation GDP Population'!F28</f>
        <v>457.655045</v>
      </c>
      <c r="I45" s="121">
        <f>I43*1000/'Inflation GDP Population'!G28</f>
        <v>489.1299621</v>
      </c>
      <c r="J45" s="121">
        <f>J43*1000/'Inflation GDP Population'!H28</f>
        <v>481.1567236</v>
      </c>
      <c r="K45" s="121">
        <f>K43*1000/'Inflation GDP Population'!I28</f>
        <v>470.6280794</v>
      </c>
      <c r="L45" s="121">
        <f>L43*1000/'Inflation GDP Population'!J28</f>
        <v>435.5712181</v>
      </c>
      <c r="M45" s="121">
        <f>M43*1000/'Inflation GDP Population'!K28</f>
        <v>493.2675309</v>
      </c>
      <c r="N45" s="121">
        <f>N43*1000/'Inflation GDP Population'!L28</f>
        <v>542.1696933</v>
      </c>
      <c r="O45" s="121">
        <f>O43*1000/'Inflation GDP Population'!M28</f>
        <v>439.9381658</v>
      </c>
      <c r="P45" s="121">
        <f>P43*1000/'Inflation GDP Population'!N28</f>
        <v>249.46756</v>
      </c>
      <c r="Q45" s="121">
        <f>Q43*1000/'Inflation GDP Population'!O28</f>
        <v>389.948674</v>
      </c>
      <c r="R45" s="121">
        <f>R43*1000/'Inflation GDP Population'!P28</f>
        <v>367.7175878</v>
      </c>
      <c r="S45" s="121">
        <f>S43*1000/'Inflation GDP Population'!Q28</f>
        <v>732.4489765</v>
      </c>
      <c r="T45" s="121">
        <f>T43*1000/'Inflation GDP Population'!R28</f>
        <v>411.3769369</v>
      </c>
      <c r="U45" s="121">
        <f>U43*1000/'Inflation GDP Population'!S28</f>
        <v>333.2950054</v>
      </c>
      <c r="V45" s="121">
        <f>V43*1000/'Inflation GDP Population'!T28</f>
        <v>279.4100107</v>
      </c>
      <c r="W45" s="121">
        <f>W43*1000/'Inflation GDP Population'!U28</f>
        <v>299.9078601</v>
      </c>
      <c r="X45" s="121">
        <f>X43*1000/'Inflation GDP Population'!V28</f>
        <v>35962.97995</v>
      </c>
      <c r="Y45" s="121">
        <f>Y43*1000/'Inflation GDP Population'!W28</f>
        <v>33182.42062</v>
      </c>
      <c r="Z45" s="121">
        <f>Z43*1000/'Inflation GDP Population'!X28</f>
        <v>30704.81677</v>
      </c>
      <c r="AA45" s="121">
        <f>AA43*1000/'Inflation GDP Population'!Y28</f>
        <v>28110.23505</v>
      </c>
      <c r="AB45" s="121">
        <f>AB43*1000/'Inflation GDP Population'!Z28</f>
        <v>25705.29414</v>
      </c>
      <c r="AC45" s="121">
        <f>AC43*1000/'Inflation GDP Population'!AA28</f>
        <v>23272.4746</v>
      </c>
      <c r="AD45" s="121">
        <f>AD43*1000/'Inflation GDP Population'!AB28</f>
        <v>22105.24921</v>
      </c>
      <c r="AE45" s="121">
        <f>AE43*1000/'Inflation GDP Population'!AC28</f>
        <v>21115.13038</v>
      </c>
      <c r="AF45" s="121">
        <f>AF43*1000/'Inflation GDP Population'!AD28</f>
        <v>19968.09208</v>
      </c>
      <c r="AG45" s="121">
        <f>AG43*1000/'Inflation GDP Population'!AE28</f>
        <v>18874.15826</v>
      </c>
      <c r="AH45" s="121">
        <f>AH43*1000/'Inflation GDP Population'!AF28</f>
        <v>17927.55752</v>
      </c>
      <c r="AI45" s="121">
        <f>AI43*1000/'Inflation GDP Population'!AG28</f>
        <v>17480.82928</v>
      </c>
      <c r="AJ45" s="121">
        <f>AJ43*1000/'Inflation GDP Population'!AH28</f>
        <v>17087.52527</v>
      </c>
      <c r="AK45" s="121">
        <f>AK43*1000/'Inflation GDP Population'!AI28</f>
        <v>16553.60295</v>
      </c>
      <c r="AL45" s="121">
        <f>AL43*1000/'Inflation GDP Population'!AJ28</f>
        <v>16169.1975</v>
      </c>
      <c r="AM45" s="121">
        <f>AM43*1000/'Inflation GDP Population'!AK28</f>
        <v>15799.33245</v>
      </c>
      <c r="AN45" s="121">
        <f>AN43*1000/'Inflation GDP Population'!AL28</f>
        <v>15386.55206</v>
      </c>
      <c r="AO45" s="121">
        <f>AO43*1000/'Inflation GDP Population'!AM28</f>
        <v>29584.73498</v>
      </c>
      <c r="AP45" s="121">
        <f>AP43*1000/'Inflation GDP Population'!AN28</f>
        <v>28836.11331</v>
      </c>
      <c r="AQ45" s="121">
        <f>AQ43*1000/'Inflation GDP Population'!AO28</f>
        <v>28147.95626</v>
      </c>
      <c r="AR45" s="121">
        <f>AR43*1000/'Inflation GDP Population'!AP28</f>
        <v>27425.65293</v>
      </c>
      <c r="AS45" s="121">
        <f>AS43*1000/'Inflation GDP Population'!AQ28</f>
        <v>26758.23057</v>
      </c>
      <c r="AT45" s="121">
        <f>AT43*1000/'Inflation GDP Population'!AR28</f>
        <v>26004.61824</v>
      </c>
      <c r="AU45" s="121">
        <f>AU43*1000/'Inflation GDP Population'!AS28</f>
        <v>25310.09633</v>
      </c>
      <c r="AV45" s="121">
        <f>AV43*1000/'Inflation GDP Population'!AT28</f>
        <v>24478.5709</v>
      </c>
      <c r="AW45" s="121">
        <f>AW43*1000/'Inflation GDP Population'!AU28</f>
        <v>23827.03621</v>
      </c>
      <c r="AX45" s="121">
        <f>AX43*1000/'Inflation GDP Population'!AV28</f>
        <v>23235.16534</v>
      </c>
      <c r="AY45" s="121">
        <f>AY43*1000/'Inflation GDP Population'!AW28</f>
        <v>22618.72941</v>
      </c>
      <c r="AZ45" s="121">
        <f>AZ43*1000/'Inflation GDP Population'!AX28</f>
        <v>21996.47296</v>
      </c>
      <c r="BA45" s="121">
        <f>BA43*1000/'Inflation GDP Population'!AY28</f>
        <v>21367.48994</v>
      </c>
      <c r="BB45" s="121">
        <f>BB43*1000/'Inflation GDP Population'!AZ28</f>
        <v>133.7492579</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1.734538555</v>
      </c>
      <c r="E46" s="126">
        <f>E42*1000/'Inflation GDP Population'!C23*100</f>
        <v>1.838675388</v>
      </c>
      <c r="F46" s="126">
        <f>F42*1000/'Inflation GDP Population'!D23*100</f>
        <v>1.682158646</v>
      </c>
      <c r="G46" s="126">
        <f>G42*1000/'Inflation GDP Population'!E23*100</f>
        <v>1.801141101</v>
      </c>
      <c r="H46" s="126">
        <f>H42*1000/'Inflation GDP Population'!F23*100</f>
        <v>1.785391928</v>
      </c>
      <c r="I46" s="126">
        <f>I42*1000/'Inflation GDP Population'!G23*100</f>
        <v>1.835842597</v>
      </c>
      <c r="J46" s="126">
        <f>J42*1000/'Inflation GDP Population'!H23*100</f>
        <v>1.59659288</v>
      </c>
      <c r="K46" s="126">
        <f>K42*1000/'Inflation GDP Population'!I23*100</f>
        <v>1.632811605</v>
      </c>
      <c r="L46" s="126">
        <f>L42*1000/'Inflation GDP Population'!J23*100</f>
        <v>1.775173767</v>
      </c>
      <c r="M46" s="126">
        <f>M42*1000/'Inflation GDP Population'!K23*100</f>
        <v>1.58135053</v>
      </c>
      <c r="N46" s="126">
        <f>N42*1000/'Inflation GDP Population'!L23*100</f>
        <v>1.552068739</v>
      </c>
      <c r="O46" s="126">
        <f>O42*1000/'Inflation GDP Population'!M23*100</f>
        <v>1.46994292</v>
      </c>
      <c r="P46" s="126">
        <f>P42*1000/'Inflation GDP Population'!N23*100</f>
        <v>1.421154478</v>
      </c>
      <c r="Q46" s="126">
        <f>Q42*1000/'Inflation GDP Population'!O23*100</f>
        <v>1.458063873</v>
      </c>
      <c r="R46" s="126">
        <f>R42*1000/'Inflation GDP Population'!P23*100</f>
        <v>1.396540865</v>
      </c>
      <c r="S46" s="126">
        <f>S42*1000/'Inflation GDP Population'!Q23*100</f>
        <v>1.223234309</v>
      </c>
      <c r="T46" s="126">
        <f>T42*1000/'Inflation GDP Population'!R23*100</f>
        <v>1.119069972</v>
      </c>
      <c r="U46" s="126">
        <f>U42*1000/'Inflation GDP Population'!S23*100</f>
        <v>1.067341126</v>
      </c>
      <c r="V46" s="126">
        <f>V42*1000/'Inflation GDP Population'!T23*100</f>
        <v>1.050947817</v>
      </c>
      <c r="W46" s="126">
        <f>W42*1000/'Inflation GDP Population'!U23*100</f>
        <v>0.996514884</v>
      </c>
      <c r="X46" s="126">
        <f>X42*1000/'Inflation GDP Population'!V23*100</f>
        <v>1.01007616</v>
      </c>
      <c r="Y46" s="126">
        <f>Y42*1000/'Inflation GDP Population'!W23*100</f>
        <v>2.389342588</v>
      </c>
      <c r="Z46" s="126">
        <f>Z42*1000/'Inflation GDP Population'!X23*100</f>
        <v>3.567686021</v>
      </c>
      <c r="AA46" s="126">
        <f>AA42*1000/'Inflation GDP Population'!Y23*100</f>
        <v>4.490078628</v>
      </c>
      <c r="AB46" s="126">
        <f>AB42*1000/'Inflation GDP Population'!Z23*100</f>
        <v>5.222202883</v>
      </c>
      <c r="AC46" s="126">
        <f>AC42*1000/'Inflation GDP Population'!AA23*100</f>
        <v>5.732607494</v>
      </c>
      <c r="AD46" s="126">
        <f>AD42*1000/'Inflation GDP Population'!AB23*100</f>
        <v>6.339209689</v>
      </c>
      <c r="AE46" s="126">
        <f>AE42*1000/'Inflation GDP Population'!AC23*100</f>
        <v>6.878252546</v>
      </c>
      <c r="AF46" s="126">
        <f>AF42*1000/'Inflation GDP Population'!AD23*100</f>
        <v>7.301515153</v>
      </c>
      <c r="AG46" s="126">
        <f>AG42*1000/'Inflation GDP Population'!AE23*100</f>
        <v>7.635351654</v>
      </c>
      <c r="AH46" s="126">
        <f>AH42*1000/'Inflation GDP Population'!AF23*100</f>
        <v>7.927033833</v>
      </c>
      <c r="AI46" s="126">
        <f>AI42*1000/'Inflation GDP Population'!AG23*100</f>
        <v>8.374654288</v>
      </c>
      <c r="AJ46" s="126">
        <f>AJ42*1000/'Inflation GDP Population'!AH23*100</f>
        <v>8.788673483</v>
      </c>
      <c r="AK46" s="126">
        <f>AK42*1000/'Inflation GDP Population'!AI23*100</f>
        <v>9.113575418</v>
      </c>
      <c r="AL46" s="126">
        <f>AL42*1000/'Inflation GDP Population'!AJ23*100</f>
        <v>9.456550838</v>
      </c>
      <c r="AM46" s="126">
        <f>AM42*1000/'Inflation GDP Population'!AK23*100</f>
        <v>9.75834048</v>
      </c>
      <c r="AN46" s="126">
        <f>AN42*1000/'Inflation GDP Population'!AL23*100</f>
        <v>10.03555778</v>
      </c>
      <c r="AO46" s="126">
        <f>AO42*1000/'Inflation GDP Population'!AM23*100</f>
        <v>10.28568451</v>
      </c>
      <c r="AP46" s="126">
        <f>AP42*1000/'Inflation GDP Population'!AN23*100</f>
        <v>10.50107879</v>
      </c>
      <c r="AQ46" s="126">
        <f>AQ42*1000/'Inflation GDP Population'!AO23*100</f>
        <v>10.69682687</v>
      </c>
      <c r="AR46" s="126">
        <f>AR42*1000/'Inflation GDP Population'!AP23*100</f>
        <v>10.86156204</v>
      </c>
      <c r="AS46" s="126">
        <f>AS42*1000/'Inflation GDP Population'!AQ23*100</f>
        <v>11.00353523</v>
      </c>
      <c r="AT46" s="126">
        <f>AT42*1000/'Inflation GDP Population'!AR23*100</f>
        <v>11.12259936</v>
      </c>
      <c r="AU46" s="126">
        <f>AU42*1000/'Inflation GDP Population'!AS23*100</f>
        <v>11.22074069</v>
      </c>
      <c r="AV46" s="126">
        <f>AV42*1000/'Inflation GDP Population'!AT23*100</f>
        <v>11.22182094</v>
      </c>
      <c r="AW46" s="126">
        <f>AW42*1000/'Inflation GDP Population'!AU23*100</f>
        <v>11.2773656</v>
      </c>
      <c r="AX46" s="126">
        <f>AX42*1000/'Inflation GDP Population'!AV23*100</f>
        <v>11.31267058</v>
      </c>
      <c r="AY46" s="126">
        <f>AY42*1000/'Inflation GDP Population'!AW23*100</f>
        <v>11.33138259</v>
      </c>
      <c r="AZ46" s="126">
        <f>AZ42*1000/'Inflation GDP Population'!AX23*100</f>
        <v>11.33459385</v>
      </c>
      <c r="BA46" s="126">
        <f>BA42*1000/'Inflation GDP Population'!AY23*100</f>
        <v>11.31946809</v>
      </c>
      <c r="BB46" s="126">
        <f>BB42*1000/'Inflation GDP Population'!AZ23*100</f>
        <v>11.2895327</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0.6109718134</v>
      </c>
      <c r="E47" s="126">
        <f>E43*1000/'Inflation GDP Population'!C23*100</f>
        <v>0.7594477126</v>
      </c>
      <c r="F47" s="126">
        <f>F43*1000/'Inflation GDP Population'!D23*100</f>
        <v>0.7278911917</v>
      </c>
      <c r="G47" s="126">
        <f>G43*1000/'Inflation GDP Population'!E23*100</f>
        <v>0.7564880491</v>
      </c>
      <c r="H47" s="126">
        <f>H43*1000/'Inflation GDP Population'!F23*100</f>
        <v>0.8946778188</v>
      </c>
      <c r="I47" s="126">
        <f>I43*1000/'Inflation GDP Population'!G23*100</f>
        <v>0.9152343649</v>
      </c>
      <c r="J47" s="126">
        <f>J43*1000/'Inflation GDP Population'!H23*100</f>
        <v>0.8793233498</v>
      </c>
      <c r="K47" s="126">
        <f>K43*1000/'Inflation GDP Population'!I23*100</f>
        <v>0.8487511268</v>
      </c>
      <c r="L47" s="126">
        <f>L43*1000/'Inflation GDP Population'!J23*100</f>
        <v>0.7946625355</v>
      </c>
      <c r="M47" s="126">
        <f>M43*1000/'Inflation GDP Population'!K23*100</f>
        <v>0.9624318199</v>
      </c>
      <c r="N47" s="126">
        <f>N43*1000/'Inflation GDP Population'!L23*100</f>
        <v>1.052383115</v>
      </c>
      <c r="O47" s="126">
        <f>O43*1000/'Inflation GDP Population'!M23*100</f>
        <v>0.7860671794</v>
      </c>
      <c r="P47" s="126">
        <f>P43*1000/'Inflation GDP Population'!N23*100</f>
        <v>0.4487957202</v>
      </c>
      <c r="Q47" s="126">
        <f>Q43*1000/'Inflation GDP Population'!O23*100</f>
        <v>0.6946409961</v>
      </c>
      <c r="R47" s="126">
        <f>R43*1000/'Inflation GDP Population'!P23*100</f>
        <v>0.6447821184</v>
      </c>
      <c r="S47" s="126">
        <f>S43*1000/'Inflation GDP Population'!Q23*100</f>
        <v>1.264320031</v>
      </c>
      <c r="T47" s="126">
        <f>T43*1000/'Inflation GDP Population'!R23*100</f>
        <v>0.7049809807</v>
      </c>
      <c r="U47" s="126">
        <f>U43*1000/'Inflation GDP Population'!S23*100</f>
        <v>0.5591645289</v>
      </c>
      <c r="V47" s="126">
        <f>V43*1000/'Inflation GDP Population'!T23*100</f>
        <v>0.4596232154</v>
      </c>
      <c r="W47" s="126">
        <f>W43*1000/'Inflation GDP Population'!U23*100</f>
        <v>0.5033461614</v>
      </c>
      <c r="X47" s="126">
        <f>X43*1000/'Inflation GDP Population'!V23*100</f>
        <v>61.99847312</v>
      </c>
      <c r="Y47" s="126">
        <f>Y43*1000/'Inflation GDP Population'!W23*100</f>
        <v>56.91566059</v>
      </c>
      <c r="Z47" s="126">
        <f>Z43*1000/'Inflation GDP Population'!X23*100</f>
        <v>52.38884027</v>
      </c>
      <c r="AA47" s="126">
        <f>AA43*1000/'Inflation GDP Population'!Y23*100</f>
        <v>47.6999587</v>
      </c>
      <c r="AB47" s="126">
        <f>AB43*1000/'Inflation GDP Population'!Z23*100</f>
        <v>43.37230199</v>
      </c>
      <c r="AC47" s="126">
        <f>AC43*1000/'Inflation GDP Population'!AA23*100</f>
        <v>39.03788423</v>
      </c>
      <c r="AD47" s="126">
        <f>AD43*1000/'Inflation GDP Population'!AB23*100</f>
        <v>36.85637404</v>
      </c>
      <c r="AE47" s="126">
        <f>AE43*1000/'Inflation GDP Population'!AC23*100</f>
        <v>34.98696394</v>
      </c>
      <c r="AF47" s="126">
        <f>AF43*1000/'Inflation GDP Population'!AD23*100</f>
        <v>32.87518687</v>
      </c>
      <c r="AG47" s="126">
        <f>AG43*1000/'Inflation GDP Population'!AE23*100</f>
        <v>30.870543</v>
      </c>
      <c r="AH47" s="126">
        <f>AH43*1000/'Inflation GDP Population'!AF23*100</f>
        <v>29.12531061</v>
      </c>
      <c r="AI47" s="126">
        <f>AI43*1000/'Inflation GDP Population'!AG23*100</f>
        <v>28.1996523</v>
      </c>
      <c r="AJ47" s="126">
        <f>AJ43*1000/'Inflation GDP Population'!AH23*100</f>
        <v>27.36693991</v>
      </c>
      <c r="AK47" s="126">
        <f>AK43*1000/'Inflation GDP Population'!AI23*100</f>
        <v>26.31719791</v>
      </c>
      <c r="AL47" s="126">
        <f>AL43*1000/'Inflation GDP Population'!AJ23*100</f>
        <v>25.51360875</v>
      </c>
      <c r="AM47" s="126">
        <f>AM43*1000/'Inflation GDP Population'!AK23*100</f>
        <v>24.73980445</v>
      </c>
      <c r="AN47" s="126">
        <f>AN43*1000/'Inflation GDP Population'!AL23*100</f>
        <v>23.90629004</v>
      </c>
      <c r="AO47" s="126">
        <f>AO43*1000/'Inflation GDP Population'!AM23*100</f>
        <v>45.60291101</v>
      </c>
      <c r="AP47" s="126">
        <f>AP43*1000/'Inflation GDP Population'!AN23*100</f>
        <v>44.09178088</v>
      </c>
      <c r="AQ47" s="126">
        <f>AQ43*1000/'Inflation GDP Population'!AO23*100</f>
        <v>42.68813289</v>
      </c>
      <c r="AR47" s="126">
        <f>AR43*1000/'Inflation GDP Population'!AP23*100</f>
        <v>41.24784439</v>
      </c>
      <c r="AS47" s="126">
        <f>AS43*1000/'Inflation GDP Population'!AQ23*100</f>
        <v>39.96372937</v>
      </c>
      <c r="AT47" s="126">
        <f>AT43*1000/'Inflation GDP Population'!AR23*100</f>
        <v>38.5616593</v>
      </c>
      <c r="AU47" s="126">
        <f>AU43*1000/'Inflation GDP Population'!AS23*100</f>
        <v>37.25886143</v>
      </c>
      <c r="AV47" s="126">
        <f>AV43*1000/'Inflation GDP Population'!AT23*100</f>
        <v>35.76744587</v>
      </c>
      <c r="AW47" s="126">
        <f>AW43*1000/'Inflation GDP Population'!AU23*100</f>
        <v>34.55214883</v>
      </c>
      <c r="AX47" s="126">
        <f>AX43*1000/'Inflation GDP Population'!AV23*100</f>
        <v>33.43432345</v>
      </c>
      <c r="AY47" s="126">
        <f>AY43*1000/'Inflation GDP Population'!AW23*100</f>
        <v>32.2921318</v>
      </c>
      <c r="AZ47" s="126">
        <f>AZ43*1000/'Inflation GDP Population'!AX23*100</f>
        <v>31.15334528</v>
      </c>
      <c r="BA47" s="126">
        <f>BA43*1000/'Inflation GDP Population'!AY23*100</f>
        <v>30.01725699</v>
      </c>
      <c r="BB47" s="126">
        <f>BB43*1000/'Inflation GDP Population'!AZ23*100</f>
        <v>0.1863454328</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161.1319849</v>
      </c>
      <c r="E48" s="128">
        <f>sum('Transportation and Industrial G'!C21,Model!D246)</f>
        <v>158.2050731</v>
      </c>
      <c r="F48" s="128">
        <f>sum('Transportation and Industrial G'!D21,Model!E246)</f>
        <v>151.1303406</v>
      </c>
      <c r="G48" s="128">
        <f>sum('Transportation and Industrial G'!E21,Model!F246)</f>
        <v>156.3808287</v>
      </c>
      <c r="H48" s="128">
        <f>sum('Transportation and Industrial G'!F21,Model!G246)</f>
        <v>161.1899673</v>
      </c>
      <c r="I48" s="128">
        <f>sum('Transportation and Industrial G'!G21,Model!H246)</f>
        <v>160.6375289</v>
      </c>
      <c r="J48" s="128">
        <f>sum('Transportation and Industrial G'!H21,Model!I246)</f>
        <v>147.8906567</v>
      </c>
      <c r="K48" s="128">
        <f>sum('Transportation and Industrial G'!I21,Model!J246)</f>
        <v>149.5463304</v>
      </c>
      <c r="L48" s="128">
        <f>sum('Transportation and Industrial G'!J21,Model!K246)</f>
        <v>150.9492504</v>
      </c>
      <c r="M48" s="128">
        <f>sum('Transportation and Industrial G'!K21,Model!L246)</f>
        <v>139.230161</v>
      </c>
      <c r="N48" s="128">
        <f>sum('Transportation and Industrial G'!L21,Model!M246)</f>
        <v>144.7336313</v>
      </c>
      <c r="O48" s="128">
        <f>sum('Transportation and Industrial G'!M21,Model!N246)</f>
        <v>135.0353273</v>
      </c>
      <c r="P48" s="128">
        <f>sum('Transportation and Industrial G'!N21,Model!O246)</f>
        <v>133.5749348</v>
      </c>
      <c r="Q48" s="128">
        <f>sum('Transportation and Industrial G'!O21,Model!P246)</f>
        <v>141.9663384</v>
      </c>
      <c r="R48" s="128">
        <f>sum('Transportation and Industrial G'!P21,Model!Q246)</f>
        <v>138.8613922</v>
      </c>
      <c r="S48" s="128">
        <f>sum('Transportation and Industrial G'!Q21,Model!R246)</f>
        <v>131.8186699</v>
      </c>
      <c r="T48" s="128">
        <f>sum('Transportation and Industrial G'!R21,Model!S246)</f>
        <v>118.8202575</v>
      </c>
      <c r="U48" s="128">
        <f>sum('Transportation and Industrial G'!S21,Model!T246)</f>
        <v>117.5869559</v>
      </c>
      <c r="V48" s="128">
        <f>sum('Transportation and Industrial G'!T21,Model!U246)</f>
        <v>114.2417651</v>
      </c>
      <c r="W48" s="128">
        <f>sum('Transportation and Industrial G'!U21,Model!V246)</f>
        <v>114.2277885</v>
      </c>
      <c r="X48" s="128">
        <f>sum('Transportation and Industrial G'!V21,Model!W246)</f>
        <v>114.2138119</v>
      </c>
      <c r="Y48" s="128">
        <f>sum('Transportation and Industrial G'!W21,Model!X246)</f>
        <v>109.4421236</v>
      </c>
      <c r="Z48" s="128">
        <f>sum('Transportation and Industrial G'!X21,Model!Y246)</f>
        <v>105.827476</v>
      </c>
      <c r="AA48" s="128">
        <f>sum('Transportation and Industrial G'!Y21,Model!Z246)</f>
        <v>102.2129365</v>
      </c>
      <c r="AB48" s="128">
        <f>sum('Transportation and Industrial G'!Z21,Model!AA246)</f>
        <v>98.59851716</v>
      </c>
      <c r="AC48" s="128">
        <f>sum('Transportation and Industrial G'!AA21,Model!AB246)</f>
        <v>94.98423166</v>
      </c>
      <c r="AD48" s="128">
        <f>sum('Transportation and Industrial G'!AB21,Model!AC246)</f>
        <v>91.37009603</v>
      </c>
      <c r="AE48" s="128">
        <f>sum('Transportation and Industrial G'!AC21,Model!AD246)</f>
        <v>87.75612893</v>
      </c>
      <c r="AF48" s="128">
        <f>sum('Transportation and Industrial G'!AD21,Model!AE246)</f>
        <v>83.7564167</v>
      </c>
      <c r="AG48" s="128">
        <f>sum('Transportation and Industrial G'!AE21,Model!AF246)</f>
        <v>80.14491201</v>
      </c>
      <c r="AH48" s="128">
        <f>sum('Transportation and Industrial G'!AF21,Model!AG246)</f>
        <v>76.37069991</v>
      </c>
      <c r="AI48" s="128">
        <f>sum('Transportation and Industrial G'!AG21,Model!AH246)</f>
        <v>72.27562095</v>
      </c>
      <c r="AJ48" s="128">
        <f>sum('Transportation and Industrial G'!AH21,Model!AI246)</f>
        <v>68.07072085</v>
      </c>
      <c r="AK48" s="128">
        <f>sum('Transportation and Industrial G'!AI21,Model!AJ246)</f>
        <v>63.12493688</v>
      </c>
      <c r="AL48" s="128">
        <f>sum('Transportation and Industrial G'!AJ21,Model!AK246)</f>
        <v>59.56459122</v>
      </c>
      <c r="AM48" s="128">
        <f>sum('Transportation and Industrial G'!AK21,Model!AL246)</f>
        <v>56.00986952</v>
      </c>
      <c r="AN48" s="128">
        <f>sum('Transportation and Industrial G'!AL21,Model!AM246)</f>
        <v>51.87821674</v>
      </c>
      <c r="AO48" s="128">
        <f>sum('Transportation and Industrial G'!AM21,Model!AN246)</f>
        <v>48.36168738</v>
      </c>
      <c r="AP48" s="128">
        <f>sum('Transportation and Industrial G'!AN21,Model!AO246)</f>
        <v>44.15464305</v>
      </c>
      <c r="AQ48" s="128">
        <f>sum('Transportation and Industrial G'!AO21,Model!AP246)</f>
        <v>40.62867571</v>
      </c>
      <c r="AR48" s="128">
        <f>sum('Transportation and Industrial G'!AP21,Model!AQ246)</f>
        <v>37.20478674</v>
      </c>
      <c r="AS48" s="128">
        <f>sum('Transportation and Industrial G'!AQ21,Model!AR246)</f>
        <v>33.80398702</v>
      </c>
      <c r="AT48" s="128">
        <f>sum('Transportation and Industrial G'!AR21,Model!AS246)</f>
        <v>30.43070111</v>
      </c>
      <c r="AU48" s="128">
        <f>sum('Transportation and Industrial G'!AS21,Model!AT246)</f>
        <v>27.09056123</v>
      </c>
      <c r="AV48" s="128">
        <f>sum('Transportation and Industrial G'!AT21,Model!AU246)</f>
        <v>23.79084944</v>
      </c>
      <c r="AW48" s="128">
        <f>sum('Transportation and Industrial G'!AU21,Model!AV246)</f>
        <v>20.54114948</v>
      </c>
      <c r="AX48" s="128">
        <f>sum('Transportation and Industrial G'!AV21,Model!AW246)</f>
        <v>17.35433414</v>
      </c>
      <c r="AY48" s="128">
        <f>sum('Transportation and Industrial G'!AW21,Model!AX246)</f>
        <v>14.24810871</v>
      </c>
      <c r="AZ48" s="128">
        <f>sum('Transportation and Industrial G'!AX21,Model!AY246)</f>
        <v>11.2475135</v>
      </c>
      <c r="BA48" s="128">
        <f>sum('Transportation and Industrial G'!AY21,Model!AZ246)</f>
        <v>8.389161142</v>
      </c>
      <c r="BB48" s="128">
        <f>sum('Transportation and Industrial G'!AZ21,Model!BA246)</f>
        <v>5.728795066</v>
      </c>
    </row>
    <row r="49" ht="15.75" customHeight="1">
      <c r="A49" s="127" t="s">
        <v>280</v>
      </c>
      <c r="B49" s="32" t="s">
        <v>279</v>
      </c>
      <c r="C49" s="32" t="s">
        <v>281</v>
      </c>
      <c r="D49" s="128">
        <f>sum('Transportation and Industrial G'!B$14:B$17,Model!C654)</f>
        <v>52.10162269</v>
      </c>
      <c r="E49" s="128">
        <f>sum('Transportation and Industrial G'!C$14:C$17,Model!D654)</f>
        <v>56.48306625</v>
      </c>
      <c r="F49" s="128">
        <f>sum('Transportation and Industrial G'!D$14:D$17,Model!E654)</f>
        <v>57.35632296</v>
      </c>
      <c r="G49" s="128">
        <f>sum('Transportation and Industrial G'!E$14:E$17,Model!F654)</f>
        <v>55.81922753</v>
      </c>
      <c r="H49" s="128">
        <f>sum('Transportation and Industrial G'!F$14:F$17,Model!G654)</f>
        <v>57.36754982</v>
      </c>
      <c r="I49" s="128">
        <f>sum('Transportation and Industrial G'!G$14:G$17,Model!H654)</f>
        <v>61.45561818</v>
      </c>
      <c r="J49" s="128">
        <f>sum('Transportation and Industrial G'!H$14:H$17,Model!I654)</f>
        <v>62.74584333</v>
      </c>
      <c r="K49" s="128">
        <f>sum('Transportation and Industrial G'!I$14:I$17,Model!J654)</f>
        <v>70.11837143</v>
      </c>
      <c r="L49" s="128">
        <f>sum('Transportation and Industrial G'!J$14:J$17,Model!K654)</f>
        <v>71.50859658</v>
      </c>
      <c r="M49" s="128">
        <f>sum('Transportation and Industrial G'!K$14:K$17,Model!L654)</f>
        <v>72.05252587</v>
      </c>
      <c r="N49" s="128">
        <f>sum('Transportation and Industrial G'!L$14:L$17,Model!M654)</f>
        <v>69.49235299</v>
      </c>
      <c r="O49" s="128">
        <f>sum('Transportation and Industrial G'!M$14:M$17,Model!N654)</f>
        <v>67.97917314</v>
      </c>
      <c r="P49" s="128">
        <f>sum('Transportation and Industrial G'!N$14:N$17,Model!O654)</f>
        <v>68.57799064</v>
      </c>
      <c r="Q49" s="128">
        <f>sum('Transportation and Industrial G'!O$14:O$17,Model!P654)</f>
        <v>72.19979033</v>
      </c>
      <c r="R49" s="128">
        <f>sum('Transportation and Industrial G'!P$14:P$17,Model!Q654)</f>
        <v>70.46105666</v>
      </c>
      <c r="S49" s="128">
        <f>sum('Transportation and Industrial G'!Q$14:Q$17,Model!R654)</f>
        <v>72.16883096</v>
      </c>
      <c r="T49" s="128">
        <f>sum('Transportation and Industrial G'!R$14:R$17,Model!S654)</f>
        <v>72.00651212</v>
      </c>
      <c r="U49" s="128">
        <f>sum('Transportation and Industrial G'!S$14:S$17,Model!T654)</f>
        <v>70.64916706</v>
      </c>
      <c r="V49" s="128">
        <f>sum('Transportation and Industrial G'!T$14:T$17,Model!U654)</f>
        <v>72.80798082</v>
      </c>
      <c r="W49" s="128">
        <f>sum('Transportation and Industrial G'!U$14:U$17,Model!V654)</f>
        <v>72.62253676</v>
      </c>
      <c r="X49" s="128">
        <f>sum('Transportation and Industrial G'!V$14:V$17,Model!W654)</f>
        <v>72.4370927</v>
      </c>
      <c r="Y49" s="128">
        <f>sum('Transportation and Industrial G'!W$14:W$17,Model!X654)</f>
        <v>71.88752096</v>
      </c>
      <c r="Z49" s="128">
        <f>sum('Transportation and Industrial G'!X$14:X$17,Model!Y654)</f>
        <v>71.35392313</v>
      </c>
      <c r="AA49" s="128">
        <f>sum('Transportation and Industrial G'!Y$14:Y$17,Model!Z654)</f>
        <v>70.83629921</v>
      </c>
      <c r="AB49" s="128">
        <f>sum('Transportation and Industrial G'!Z$14:Z$17,Model!AA654)</f>
        <v>70.33464919</v>
      </c>
      <c r="AC49" s="128">
        <f>sum('Transportation and Industrial G'!AA$14:AA$17,Model!AB654)</f>
        <v>69.84897308</v>
      </c>
      <c r="AD49" s="128">
        <f>sum('Transportation and Industrial G'!AB$14:AB$17,Model!AC654)</f>
        <v>69.37927087</v>
      </c>
      <c r="AE49" s="128">
        <f>sum('Transportation and Industrial G'!AC$14:AC$17,Model!AD654)</f>
        <v>68.92554257</v>
      </c>
      <c r="AF49" s="128">
        <f>sum('Transportation and Industrial G'!AD$14:AD$17,Model!AE654)</f>
        <v>68.87316768</v>
      </c>
      <c r="AG49" s="128">
        <f>sum('Transportation and Industrial G'!AE$14:AE$17,Model!AF654)</f>
        <v>68.82079278</v>
      </c>
      <c r="AH49" s="128">
        <f>sum('Transportation and Industrial G'!AF$14:AF$17,Model!AG654)</f>
        <v>68.76841789</v>
      </c>
      <c r="AI49" s="128">
        <f>sum('Transportation and Industrial G'!AG$14:AG$17,Model!AH654)</f>
        <v>68.716043</v>
      </c>
      <c r="AJ49" s="128">
        <f>sum('Transportation and Industrial G'!AH$14:AH$17,Model!AI654)</f>
        <v>68.66366811</v>
      </c>
      <c r="AK49" s="128">
        <f>sum('Transportation and Industrial G'!AI$14:AI$17,Model!AJ654)</f>
        <v>68.61129322</v>
      </c>
      <c r="AL49" s="128">
        <f>sum('Transportation and Industrial G'!AJ$14:AJ$17,Model!AK654)</f>
        <v>68.55891832</v>
      </c>
      <c r="AM49" s="128">
        <f>sum('Transportation and Industrial G'!AK$14:AK$17,Model!AL654)</f>
        <v>68.50654343</v>
      </c>
      <c r="AN49" s="128">
        <f>sum('Transportation and Industrial G'!AL$14:AL$17,Model!AM654)</f>
        <v>68.45416854</v>
      </c>
      <c r="AO49" s="128">
        <f>sum('Transportation and Industrial G'!AM$14:AM$17,Model!AN654)</f>
        <v>68.40179365</v>
      </c>
      <c r="AP49" s="128">
        <f>sum('Transportation and Industrial G'!AN$14:AN$17,Model!AO654)</f>
        <v>68.34941875</v>
      </c>
      <c r="AQ49" s="128">
        <f>sum('Transportation and Industrial G'!AO$14:AO$17,Model!AP654)</f>
        <v>68.29704386</v>
      </c>
      <c r="AR49" s="128">
        <f>sum('Transportation and Industrial G'!AP$14:AP$17,Model!AQ654)</f>
        <v>68.24466897</v>
      </c>
      <c r="AS49" s="128">
        <f>sum('Transportation and Industrial G'!AQ$14:AQ$17,Model!AR654)</f>
        <v>68.19229408</v>
      </c>
      <c r="AT49" s="128">
        <f>sum('Transportation and Industrial G'!AR$14:AR$17,Model!AS654)</f>
        <v>68.13991919</v>
      </c>
      <c r="AU49" s="128">
        <f>sum('Transportation and Industrial G'!AS$14:AS$17,Model!AT654)</f>
        <v>68.08754429</v>
      </c>
      <c r="AV49" s="128">
        <f>sum('Transportation and Industrial G'!AT$14:AT$17,Model!AU654)</f>
        <v>68.0351694</v>
      </c>
      <c r="AW49" s="128">
        <f>sum('Transportation and Industrial G'!AU$14:AU$17,Model!AV654)</f>
        <v>67.98279451</v>
      </c>
      <c r="AX49" s="128">
        <f>sum('Transportation and Industrial G'!AV$14:AV$17,Model!AW654)</f>
        <v>67.93041962</v>
      </c>
      <c r="AY49" s="128">
        <f>sum('Transportation and Industrial G'!AW$14:AW$17,Model!AX654)</f>
        <v>67.87804473</v>
      </c>
      <c r="AZ49" s="128">
        <f>sum('Transportation and Industrial G'!AX$14:AX$17,Model!AY654)</f>
        <v>67.82566983</v>
      </c>
      <c r="BA49" s="128">
        <f>sum('Transportation and Industrial G'!AY$14:AY$17,Model!AZ654)</f>
        <v>67.77329494</v>
      </c>
      <c r="BB49" s="128">
        <f>sum('Transportation and Industrial G'!AZ$14:AZ$17,Model!BA654)</f>
        <v>67.72092005</v>
      </c>
    </row>
    <row r="50" ht="15.75" customHeight="1">
      <c r="A50" s="127" t="s">
        <v>282</v>
      </c>
      <c r="B50" s="32" t="s">
        <v>279</v>
      </c>
      <c r="C50" s="32" t="s">
        <v>215</v>
      </c>
      <c r="D50" s="128">
        <f>sum('Transportation and Industrial G'!B36:B39,Model!C2468)</f>
        <v>90.36079392</v>
      </c>
      <c r="E50" s="128">
        <f>sum('Transportation and Industrial G'!C36:C39,Model!D2468)</f>
        <v>94.22665993</v>
      </c>
      <c r="F50" s="128">
        <f>sum('Transportation and Industrial G'!D36:D39,Model!E2468)</f>
        <v>92.64992219</v>
      </c>
      <c r="G50" s="128">
        <f>sum('Transportation and Industrial G'!E36:E39,Model!F2468)</f>
        <v>93.09996953</v>
      </c>
      <c r="H50" s="128">
        <f>sum('Transportation and Industrial G'!F36:F39,Model!G2468)</f>
        <v>99.17568559</v>
      </c>
      <c r="I50" s="128">
        <f>sum('Transportation and Industrial G'!G36:G39,Model!H2468)</f>
        <v>102.5705682</v>
      </c>
      <c r="J50" s="128">
        <f>sum('Transportation and Industrial G'!H36:H39,Model!I2468)</f>
        <v>108.8722669</v>
      </c>
      <c r="K50" s="128">
        <f>sum('Transportation and Industrial G'!I36:I39,Model!J2468)</f>
        <v>109.6142754</v>
      </c>
      <c r="L50" s="128">
        <f>sum('Transportation and Industrial G'!J36:J39,Model!K2468)</f>
        <v>102.6780362</v>
      </c>
      <c r="M50" s="128">
        <f>sum('Transportation and Industrial G'!K36:K39,Model!L2468)</f>
        <v>96.78149446</v>
      </c>
      <c r="N50" s="128">
        <f>sum('Transportation and Industrial G'!L36:L39,Model!M2468)</f>
        <v>96.94932745</v>
      </c>
      <c r="O50" s="128">
        <f>sum('Transportation and Industrial G'!M36:M39,Model!N2468)</f>
        <v>96.27262223</v>
      </c>
      <c r="P50" s="128">
        <f>sum('Transportation and Industrial G'!N36:N39,Model!O2468)</f>
        <v>95.77639858</v>
      </c>
      <c r="Q50" s="128">
        <f>sum('Transportation and Industrial G'!O36:O39,Model!P2468)</f>
        <v>96.99582658</v>
      </c>
      <c r="R50" s="128">
        <f>sum('Transportation and Industrial G'!P36:P39,Model!Q2468)</f>
        <v>99.27720645</v>
      </c>
      <c r="S50" s="128">
        <f>sum('Transportation and Industrial G'!Q36:Q39,Model!R2468)</f>
        <v>98.56037438</v>
      </c>
      <c r="T50" s="128">
        <f>sum('Transportation and Industrial G'!R36:R39,Model!S2468)</f>
        <v>101.1090162</v>
      </c>
      <c r="U50" s="128">
        <f>sum('Transportation and Industrial G'!S36:S39,Model!T2468)</f>
        <v>103.5541609</v>
      </c>
      <c r="V50" s="128">
        <f>sum('Transportation and Industrial G'!T36:T39,Model!U2468)</f>
        <v>102.9207949</v>
      </c>
      <c r="W50" s="128">
        <f>sum('Transportation and Industrial G'!U36:U39,Model!V2468)</f>
        <v>102.2991288</v>
      </c>
      <c r="X50" s="128">
        <f>sum('Transportation and Industrial G'!V36:V39,Model!W2468)</f>
        <v>101.6774626</v>
      </c>
      <c r="Y50" s="128">
        <f>sum('Transportation and Industrial G'!W36:W39,Model!X2468)</f>
        <v>101.0383478</v>
      </c>
      <c r="Z50" s="128">
        <f>sum('Transportation and Industrial G'!X36:X39,Model!Y2468)</f>
        <v>100.399233</v>
      </c>
      <c r="AA50" s="128">
        <f>sum('Transportation and Industrial G'!Y36:Y39,Model!Z2468)</f>
        <v>99.76011815</v>
      </c>
      <c r="AB50" s="128">
        <f>sum('Transportation and Industrial G'!Z36:Z39,Model!AA2468)</f>
        <v>99.12100332</v>
      </c>
      <c r="AC50" s="128">
        <f>sum('Transportation and Industrial G'!AA36:AA39,Model!AB2468)</f>
        <v>98.48188849</v>
      </c>
      <c r="AD50" s="128">
        <f>sum('Transportation and Industrial G'!AB36:AB39,Model!AC2468)</f>
        <v>97.84277366</v>
      </c>
      <c r="AE50" s="128">
        <f>sum('Transportation and Industrial G'!AC36:AC39,Model!AD2468)</f>
        <v>97.20365882</v>
      </c>
      <c r="AF50" s="128">
        <f>sum('Transportation and Industrial G'!AD36:AD39,Model!AE2468)</f>
        <v>96.56454399</v>
      </c>
      <c r="AG50" s="128">
        <f>sum('Transportation and Industrial G'!AE36:AE39,Model!AF2468)</f>
        <v>95.92542916</v>
      </c>
      <c r="AH50" s="128">
        <f>sum('Transportation and Industrial G'!AF36:AF39,Model!AG2468)</f>
        <v>95.28631433</v>
      </c>
      <c r="AI50" s="128">
        <f>sum('Transportation and Industrial G'!AG36:AG39,Model!AH2468)</f>
        <v>94.6471995</v>
      </c>
      <c r="AJ50" s="128">
        <f>sum('Transportation and Industrial G'!AH36:AH39,Model!AI2468)</f>
        <v>94.00808467</v>
      </c>
      <c r="AK50" s="128">
        <f>sum('Transportation and Industrial G'!AI36:AI39,Model!AJ2468)</f>
        <v>93.36896984</v>
      </c>
      <c r="AL50" s="128">
        <f>sum('Transportation and Industrial G'!AJ36:AJ39,Model!AK2468)</f>
        <v>92.72985501</v>
      </c>
      <c r="AM50" s="128">
        <f>sum('Transportation and Industrial G'!AK36:AK39,Model!AL2468)</f>
        <v>92.09074018</v>
      </c>
      <c r="AN50" s="128">
        <f>sum('Transportation and Industrial G'!AL36:AL39,Model!AM2468)</f>
        <v>91.45162535</v>
      </c>
      <c r="AO50" s="128">
        <f>sum('Transportation and Industrial G'!AM36:AM39,Model!AN2468)</f>
        <v>90.81251052</v>
      </c>
      <c r="AP50" s="128">
        <f>sum('Transportation and Industrial G'!AN36:AN39,Model!AO2468)</f>
        <v>90.17339569</v>
      </c>
      <c r="AQ50" s="128">
        <f>sum('Transportation and Industrial G'!AO36:AO39,Model!AP2468)</f>
        <v>89.53428086</v>
      </c>
      <c r="AR50" s="128">
        <f>sum('Transportation and Industrial G'!AP36:AP39,Model!AQ2468)</f>
        <v>88.89516603</v>
      </c>
      <c r="AS50" s="128">
        <f>sum('Transportation and Industrial G'!AQ36:AQ39,Model!AR2468)</f>
        <v>88.2560512</v>
      </c>
      <c r="AT50" s="128">
        <f>sum('Transportation and Industrial G'!AR36:AR39,Model!AS2468)</f>
        <v>87.61693637</v>
      </c>
      <c r="AU50" s="128">
        <f>sum('Transportation and Industrial G'!AS36:AS39,Model!AT2468)</f>
        <v>86.97782154</v>
      </c>
      <c r="AV50" s="128">
        <f>sum('Transportation and Industrial G'!AT36:AT39,Model!AU2468)</f>
        <v>86.33870671</v>
      </c>
      <c r="AW50" s="128">
        <f>sum('Transportation and Industrial G'!AU36:AU39,Model!AV2468)</f>
        <v>85.69959188</v>
      </c>
      <c r="AX50" s="128">
        <f>sum('Transportation and Industrial G'!AV36:AV39,Model!AW2468)</f>
        <v>85.06047705</v>
      </c>
      <c r="AY50" s="128">
        <f>sum('Transportation and Industrial G'!AW36:AW39,Model!AX2468)</f>
        <v>84.42136222</v>
      </c>
      <c r="AZ50" s="128">
        <f>sum('Transportation and Industrial G'!AX36:AX39,Model!AY2468)</f>
        <v>83.78224739</v>
      </c>
      <c r="BA50" s="128">
        <f>sum('Transportation and Industrial G'!AY36:AY39,Model!AZ2468)</f>
        <v>83.14313256</v>
      </c>
      <c r="BB50" s="128">
        <f>sum('Transportation and Industrial G'!AZ36:AZ39,Model!BA2468)</f>
        <v>82.50401773</v>
      </c>
    </row>
    <row r="51" ht="15.75" customHeight="1">
      <c r="A51" s="127" t="s">
        <v>283</v>
      </c>
      <c r="B51" s="32" t="s">
        <v>279</v>
      </c>
      <c r="C51" s="32" t="s">
        <v>284</v>
      </c>
      <c r="D51" s="128">
        <f>sum(Model!C245,Model!C653,Model!C891,Model!C1116,Model!C1343,Model!C1568,Model!C1793,Model!C2244,Model!C2467,Model!C3760)</f>
        <v>0.12449088</v>
      </c>
      <c r="E51" s="128">
        <f>sum(Model!D245,Model!D653,Model!D891,Model!D1116,Model!D1343,Model!D1568,Model!D1793,Model!D2244,Model!D2467,Model!D3760)</f>
        <v>0.12961318</v>
      </c>
      <c r="F51" s="128">
        <f>sum(Model!E245,Model!E653,Model!E891,Model!E1116,Model!E1343,Model!E1568,Model!E1793,Model!E2244,Model!E2467,Model!E3760)</f>
        <v>0.03745904</v>
      </c>
      <c r="G51" s="128">
        <f>sum(Model!F245,Model!F653,Model!F891,Model!F1116,Model!F1343,Model!F1568,Model!F1793,Model!F2244,Model!F2467,Model!F3760)</f>
        <v>0.44796728</v>
      </c>
      <c r="H51" s="128">
        <f>sum(Model!G245,Model!G653,Model!G891,Model!G1116,Model!G1343,Model!G1568,Model!G1793,Model!G2244,Model!G2467,Model!G3760)</f>
        <v>0.3531202</v>
      </c>
      <c r="I51" s="128">
        <f>sum(Model!H245,Model!H653,Model!H891,Model!H1116,Model!H1343,Model!H1568,Model!H1793,Model!H2244,Model!H2467,Model!H3760)</f>
        <v>0.17347382</v>
      </c>
      <c r="J51" s="128">
        <f>sum(Model!I245,Model!I653,Model!I891,Model!I1116,Model!I1343,Model!I1568,Model!I1793,Model!I2244,Model!I2467,Model!I3760)</f>
        <v>0.41946592</v>
      </c>
      <c r="K51" s="128">
        <f>sum(Model!J245,Model!J653,Model!J891,Model!J1116,Model!J1343,Model!J1568,Model!J1793,Model!J2244,Model!J2467,Model!J3760)</f>
        <v>0.90163188</v>
      </c>
      <c r="L51" s="128">
        <f>sum(Model!K245,Model!K653,Model!K891,Model!K1116,Model!K1343,Model!K1568,Model!K1793,Model!K2244,Model!K2467,Model!K3760)</f>
        <v>0.60208878</v>
      </c>
      <c r="M51" s="128">
        <f>sum(Model!L245,Model!L653,Model!L891,Model!L1116,Model!L1343,Model!L1568,Model!L1793,Model!L2244,Model!L2467,Model!L3760)</f>
        <v>0.70500736</v>
      </c>
      <c r="N51" s="128">
        <f>sum(Model!M245,Model!M653,Model!M891,Model!M1116,Model!M1343,Model!M1568,Model!M1793,Model!M2244,Model!M2467,Model!M3760)</f>
        <v>0.74190652</v>
      </c>
      <c r="O51" s="128">
        <f>sum(Model!N245,Model!N653,Model!N891,Model!N1116,Model!N1343,Model!N1568,Model!N1793,Model!N2244,Model!N2467,Model!N3760)</f>
        <v>0.83176888</v>
      </c>
      <c r="P51" s="128">
        <f>sum(Model!O245,Model!O653,Model!O891,Model!O1116,Model!O1343,Model!O1568,Model!O1793,Model!O2244,Model!O2467,Model!O3760)</f>
        <v>1.32199138</v>
      </c>
      <c r="Q51" s="128">
        <f>sum(Model!P245,Model!P653,Model!P891,Model!P1116,Model!P1343,Model!P1568,Model!P1793,Model!P2244,Model!P2467,Model!P3760)</f>
        <v>0.1550591</v>
      </c>
      <c r="R51" s="128">
        <f>sum(Model!Q245,Model!Q653,Model!Q891,Model!Q1116,Model!Q1343,Model!Q1568,Model!Q1793,Model!Q2244,Model!Q2467,Model!Q3760)</f>
        <v>0.7381759</v>
      </c>
      <c r="S51" s="128">
        <f>sum(Model!R245,Model!R653,Model!R891,Model!R1116,Model!R1343,Model!R1568,Model!R1793,Model!R2244,Model!R2467,Model!R3760)</f>
        <v>1.54195704</v>
      </c>
      <c r="T51" s="128">
        <f>sum(Model!S245,Model!S653,Model!S891,Model!S1116,Model!S1343,Model!S1568,Model!S1793,Model!S2244,Model!S2467,Model!S3760)</f>
        <v>2.84118288</v>
      </c>
      <c r="U51" s="128">
        <f>sum(Model!T245,Model!T653,Model!T891,Model!T1116,Model!T1343,Model!T1568,Model!T1793,Model!T2244,Model!T2467,Model!T3760)</f>
        <v>0.867092</v>
      </c>
      <c r="V51" s="128">
        <f>sum(Model!U245,Model!U653,Model!U891,Model!U1116,Model!U1343,Model!U1568,Model!U1793,Model!U2244,Model!U2467,Model!U3760)</f>
        <v>0.8166686</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5.421193813</v>
      </c>
      <c r="Z51" s="128">
        <f>sum(Model!Y245,Model!Y653,Model!Y891,Model!Y1116,Model!Y1343,Model!Y1568,Model!Y1793,Model!Y2244,Model!Y2467,Model!Y3760)</f>
        <v>5.155811087</v>
      </c>
      <c r="AA51" s="128">
        <f>sum(Model!Z245,Model!Z653,Model!Z891,Model!Z1116,Model!Z1343,Model!Z1568,Model!Z1793,Model!Z2244,Model!Z2467,Model!Z3760)</f>
        <v>5.155811087</v>
      </c>
      <c r="AB51" s="128">
        <f>sum(Model!AA245,Model!AA653,Model!AA891,Model!AA1116,Model!AA1343,Model!AA1568,Model!AA1793,Model!AA2244,Model!AA2467,Model!AA3760)</f>
        <v>5.155811087</v>
      </c>
      <c r="AC51" s="128">
        <f>sum(Model!AB245,Model!AB653,Model!AB891,Model!AB1116,Model!AB1343,Model!AB1568,Model!AB1793,Model!AB2244,Model!AB2467,Model!AB3760)</f>
        <v>5.155811087</v>
      </c>
      <c r="AD51" s="128">
        <f>sum(Model!AC245,Model!AC653,Model!AC891,Model!AC1116,Model!AC1343,Model!AC1568,Model!AC1793,Model!AC2244,Model!AC2467,Model!AC3760)</f>
        <v>5.159772687</v>
      </c>
      <c r="AE51" s="128">
        <f>sum(Model!AD245,Model!AD653,Model!AD891,Model!AD1116,Model!AD1343,Model!AD1568,Model!AD1793,Model!AD2244,Model!AD2467,Model!AD3760)</f>
        <v>5.200069587</v>
      </c>
      <c r="AF51" s="128">
        <f>sum(Model!AE245,Model!AE653,Model!AE891,Model!AE1116,Model!AE1343,Model!AE1568,Model!AE1793,Model!AE2244,Model!AE2467,Model!AE3760)</f>
        <v>5.237325267</v>
      </c>
      <c r="AG51" s="128">
        <f>sum(Model!AF245,Model!AF653,Model!AF891,Model!AF1116,Model!AF1343,Model!AF1568,Model!AF1793,Model!AF2244,Model!AF2467,Model!AF3760)</f>
        <v>5.205145387</v>
      </c>
      <c r="AH51" s="128">
        <f>sum(Model!AG245,Model!AG653,Model!AG891,Model!AG1116,Model!AG1343,Model!AG1568,Model!AG1793,Model!AG2244,Model!AG2467,Model!AG3760)</f>
        <v>5.186661367</v>
      </c>
      <c r="AI51" s="128">
        <f>sum(Model!AH245,Model!AH653,Model!AH891,Model!AH1116,Model!AH1343,Model!AH1568,Model!AH1793,Model!AH2244,Model!AH2467,Model!AH3760)</f>
        <v>5.441065527</v>
      </c>
      <c r="AJ51" s="128">
        <f>sum(Model!AI245,Model!AI653,Model!AI891,Model!AI1116,Model!AI1343,Model!AI1568,Model!AI1793,Model!AI2244,Model!AI2467,Model!AI3760)</f>
        <v>5.287156427</v>
      </c>
      <c r="AK51" s="128">
        <f>sum(Model!AJ245,Model!AJ653,Model!AJ891,Model!AJ1116,Model!AJ1343,Model!AJ1568,Model!AJ1793,Model!AJ2244,Model!AJ2467,Model!AJ3760)</f>
        <v>5.617895627</v>
      </c>
      <c r="AL51" s="128">
        <f>sum(Model!AK245,Model!AK653,Model!AK891,Model!AK1116,Model!AK1343,Model!AK1568,Model!AK1793,Model!AK2244,Model!AK2467,Model!AK3760)</f>
        <v>5.260615587</v>
      </c>
      <c r="AM51" s="128">
        <f>sum(Model!AL245,Model!AL653,Model!AL891,Model!AL1116,Model!AL1343,Model!AL1568,Model!AL1793,Model!AL2244,Model!AL2467,Model!AL3760)</f>
        <v>5.664668087</v>
      </c>
      <c r="AN51" s="128">
        <f>sum(Model!AM245,Model!AM653,Model!AM891,Model!AM1116,Model!AM1343,Model!AM1568,Model!AM1793,Model!AM2244,Model!AM2467,Model!AM3760)</f>
        <v>5.796841507</v>
      </c>
      <c r="AO51" s="128">
        <f>sum(Model!AN245,Model!AN653,Model!AN891,Model!AN1116,Model!AN1343,Model!AN1568,Model!AN1793,Model!AN2244,Model!AN2467,Model!AN3760)</f>
        <v>5.806452887</v>
      </c>
      <c r="AP51" s="128">
        <f>sum(Model!AO245,Model!AO653,Model!AO891,Model!AO1116,Model!AO1343,Model!AO1568,Model!AO1793,Model!AO2244,Model!AO2467,Model!AO3760)</f>
        <v>6.148266767</v>
      </c>
      <c r="AQ51" s="128">
        <f>sum(Model!AP245,Model!AP653,Model!AP891,Model!AP1116,Model!AP1343,Model!AP1568,Model!AP1793,Model!AP2244,Model!AP2467,Model!AP3760)</f>
        <v>5.788471427</v>
      </c>
      <c r="AR51" s="128">
        <f>sum(Model!AQ245,Model!AQ653,Model!AQ891,Model!AQ1116,Model!AQ1343,Model!AQ1568,Model!AQ1793,Model!AQ2244,Model!AQ2467,Model!AQ3760)</f>
        <v>6.653560801</v>
      </c>
      <c r="AS51" s="128">
        <f>sum(Model!AR245,Model!AR653,Model!AR891,Model!AR1116,Model!AR1343,Model!AR1568,Model!AR1793,Model!AR2244,Model!AR2467,Model!AR3760)</f>
        <v>5.950054493</v>
      </c>
      <c r="AT51" s="128">
        <f>sum(Model!AS245,Model!AS653,Model!AS891,Model!AS1116,Model!AS1343,Model!AS1568,Model!AS1793,Model!AS2244,Model!AS2467,Model!AS3760)</f>
        <v>8.269702693</v>
      </c>
      <c r="AU51" s="128">
        <f>sum(Model!AT245,Model!AT653,Model!AT891,Model!AT1116,Model!AT1343,Model!AT1568,Model!AT1793,Model!AT2244,Model!AT2467,Model!AT3760)</f>
        <v>6.255118593</v>
      </c>
      <c r="AV51" s="128">
        <f>sum(Model!AU245,Model!AU653,Model!AU891,Model!AU1116,Model!AU1343,Model!AU1568,Model!AU1793,Model!AU2244,Model!AU2467,Model!AU3760)</f>
        <v>5.660285993</v>
      </c>
      <c r="AW51" s="128">
        <f>sum(Model!AV245,Model!AV653,Model!AV891,Model!AV1116,Model!AV1343,Model!AV1568,Model!AV1793,Model!AV2244,Model!AV2467,Model!AV3760)</f>
        <v>5.202236087</v>
      </c>
      <c r="AX51" s="128">
        <f>sum(Model!AW245,Model!AW653,Model!AW891,Model!AW1116,Model!AW1343,Model!AW1568,Model!AW1793,Model!AW2244,Model!AW2467,Model!AW3760)</f>
        <v>5.592206087</v>
      </c>
      <c r="AY51" s="128">
        <f>sum(Model!AX245,Model!AX653,Model!AX891,Model!AX1116,Model!AX1343,Model!AX1568,Model!AX1793,Model!AX2244,Model!AX2467,Model!AX3760)</f>
        <v>7.569749086</v>
      </c>
      <c r="AZ51" s="128">
        <f>sum(Model!AY245,Model!AY653,Model!AY891,Model!AY1116,Model!AY1343,Model!AY1568,Model!AY1793,Model!AY2244,Model!AY2467,Model!AY3760)</f>
        <v>7.569749086</v>
      </c>
      <c r="BA51" s="128">
        <f>sum(Model!AZ245,Model!AZ653,Model!AZ891,Model!AZ1116,Model!AZ1343,Model!AZ1568,Model!AZ1793,Model!AZ2244,Model!AZ2467,Model!AZ3760)</f>
        <v>7.759230624</v>
      </c>
      <c r="BB51" s="128">
        <f>sum(Model!BA245,Model!BA653,Model!BA891,Model!BA1116,Model!BA1343,Model!BA1568,Model!BA1793,Model!BA2244,Model!BA2467,Model!BA3760)</f>
        <v>7.805145659</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0.06257185306</v>
      </c>
      <c r="E52" s="105">
        <f>SUM(Model!D189,Model!D599,Model!D837,Model!D1062,Model!D1289,Model!D1514,Model!D1739,Model!D1964*0,Model!D2190,Model!D2413,Model!D2638,Model!D3704)-sum(Model!D136,Model!D547,Model!D785,Model!D1010,Model!D1237,Model!D1462,Model!D1687,Model!D1912*0,Model!D2138,Model!D2361,Model!D2586,Model!D3652)</f>
        <v>0.151314397</v>
      </c>
      <c r="F52" s="105">
        <f>SUM(Model!E189,Model!E599,Model!E837,Model!E1062,Model!E1289,Model!E1514,Model!E1739,Model!E1964*0,Model!E2190,Model!E2413,Model!E2638,Model!E3704)-sum(Model!E136,Model!E547,Model!E785,Model!E1010,Model!E1237,Model!E1462,Model!E1687,Model!E1912*0,Model!E2138,Model!E2361,Model!E2586,Model!E3652)</f>
        <v>0.2014104319</v>
      </c>
      <c r="G52" s="105">
        <f>SUM(Model!F189,Model!F599,Model!F837,Model!F1062,Model!F1289,Model!F1514,Model!F1739,Model!F1964*0,Model!F2190,Model!F2413,Model!F2638,Model!F3704)-sum(Model!F136,Model!F547,Model!F785,Model!F1010,Model!F1237,Model!F1462,Model!F1687,Model!F1912*0,Model!F2138,Model!F2361,Model!F2586,Model!F3652)</f>
        <v>0.3880586142</v>
      </c>
      <c r="H52" s="105">
        <f>SUM(Model!G189,Model!G599,Model!G837,Model!G1062,Model!G1289,Model!G1514,Model!G1739,Model!G1964*0,Model!G2190,Model!G2413,Model!G2638,Model!G3704)-sum(Model!G136,Model!G547,Model!G785,Model!G1010,Model!G1237,Model!G1462,Model!G1687,Model!G1912*0,Model!G2138,Model!G2361,Model!G2586,Model!G3652)</f>
        <v>0.6077933453</v>
      </c>
      <c r="I52" s="105">
        <f>SUM(Model!H189,Model!H599,Model!H837,Model!H1062,Model!H1289,Model!H1514,Model!H1739,Model!H1964*0,Model!H2190,Model!H2413,Model!H2638,Model!H3704)-sum(Model!H136,Model!H547,Model!H785,Model!H1010,Model!H1237,Model!H1462,Model!H1687,Model!H1912*0,Model!H2138,Model!H2361,Model!H2586,Model!H3652)</f>
        <v>0.6675366207</v>
      </c>
      <c r="J52" s="105">
        <f>SUM(Model!I189,Model!I599,Model!I837,Model!I1062,Model!I1289,Model!I1514,Model!I1739,Model!I1964*0,Model!I2190,Model!I2413,Model!I2638,Model!I3704)-sum(Model!I136,Model!I547,Model!I785,Model!I1010,Model!I1237,Model!I1462,Model!I1687,Model!I1912*0,Model!I2138,Model!I2361,Model!I2586,Model!I3652)</f>
        <v>0.8065598346</v>
      </c>
      <c r="K52" s="105">
        <f>SUM(Model!J189,Model!J599,Model!J837,Model!J1062,Model!J1289,Model!J1514,Model!J1739,Model!J1964*0,Model!J2190,Model!J2413,Model!J2638,Model!J3704)-sum(Model!J136,Model!J547,Model!J785,Model!J1010,Model!J1237,Model!J1462,Model!J1687,Model!J1912*0,Model!J2138,Model!J2361,Model!J2586,Model!J3652)</f>
        <v>1.288447768</v>
      </c>
      <c r="L52" s="105">
        <f>SUM(Model!K189,Model!K599,Model!K837,Model!K1062,Model!K1289,Model!K1514,Model!K1739,Model!K1964*0,Model!K2190,Model!K2413,Model!K2638,Model!K3704)-sum(Model!K136,Model!K547,Model!K785,Model!K1010,Model!K1237,Model!K1462,Model!K1687,Model!K1912*0,Model!K2138,Model!K2361,Model!K2586,Model!K3652)</f>
        <v>1.681220346</v>
      </c>
      <c r="M52" s="105">
        <f>SUM(Model!L189,Model!L599,Model!L837,Model!L1062,Model!L1289,Model!L1514,Model!L1739,Model!L1964*0,Model!L2190,Model!L2413,Model!L2638,Model!L3704)-sum(Model!L136,Model!L547,Model!L785,Model!L1010,Model!L1237,Model!L1462,Model!L1687,Model!L1912*0,Model!L2138,Model!L2361,Model!L2586,Model!L3652)</f>
        <v>2.100938824</v>
      </c>
      <c r="N52" s="105">
        <f>SUM(Model!M189,Model!M599,Model!M837,Model!M1062,Model!M1289,Model!M1514,Model!M1739,Model!M1964*0,Model!M2190,Model!M2413,Model!M2638,Model!M3704)-sum(Model!M136,Model!M547,Model!M785,Model!M1010,Model!M1237,Model!M1462,Model!M1687,Model!M1912*0,Model!M2138,Model!M2361,Model!M2586,Model!M3652)</f>
        <v>2.566787367</v>
      </c>
      <c r="O52" s="105">
        <f>SUM(Model!N189,Model!N599,Model!N837,Model!N1062,Model!N1289,Model!N1514,Model!N1739,Model!N1964*0,Model!N2190,Model!N2413,Model!N2638,Model!N3704)-sum(Model!N136,Model!N547,Model!N785,Model!N1010,Model!N1237,Model!N1462,Model!N1687,Model!N1912*0,Model!N2138,Model!N2361,Model!N2586,Model!N3652)</f>
        <v>3.135551246</v>
      </c>
      <c r="P52" s="105">
        <f>SUM(Model!O189,Model!O599,Model!O837,Model!O1062,Model!O1289,Model!O1514,Model!O1739,Model!O1964*0,Model!O2190,Model!O2413,Model!O2638,Model!O3704)-sum(Model!O136,Model!O547,Model!O785,Model!O1010,Model!O1237,Model!O1462,Model!O1687,Model!O1912*0,Model!O2138,Model!O2361,Model!O2586,Model!O3652)</f>
        <v>3.925196307</v>
      </c>
      <c r="Q52" s="105">
        <f>SUM(Model!P189,Model!P599,Model!P837,Model!P1062,Model!P1289,Model!P1514,Model!P1739,Model!P1964*0,Model!P2190,Model!P2413,Model!P2638,Model!P3704)-sum(Model!P136,Model!P547,Model!P785,Model!P1010,Model!P1237,Model!P1462,Model!P1687,Model!P1912*0,Model!P2138,Model!P2361,Model!P2586,Model!P3652)</f>
        <v>3.812234458</v>
      </c>
      <c r="R52" s="105">
        <f>SUM(Model!Q189,Model!Q599,Model!Q837,Model!Q1062,Model!Q1289,Model!Q1514,Model!Q1739,Model!Q1964*0,Model!Q2190,Model!Q2413,Model!Q2638,Model!Q3704)-sum(Model!Q136,Model!Q547,Model!Q785,Model!Q1010,Model!Q1237,Model!Q1462,Model!Q1687,Model!Q1912*0,Model!Q2138,Model!Q2361,Model!Q2586,Model!Q3652)</f>
        <v>3.382866879</v>
      </c>
      <c r="S52" s="105">
        <f>SUM(Model!R189,Model!R599,Model!R837,Model!R1062,Model!R1289,Model!R1514,Model!R1739,Model!R1964*0,Model!R2190,Model!R2413,Model!R2638,Model!R3704)-sum(Model!R136,Model!R547,Model!R785,Model!R1010,Model!R1237,Model!R1462,Model!R1687,Model!R1912*0,Model!R2138,Model!R2361,Model!R2586,Model!R3652)</f>
        <v>3.782244393</v>
      </c>
      <c r="T52" s="105">
        <f>SUM(Model!S189,Model!S599,Model!S837,Model!S1062,Model!S1289,Model!S1514,Model!S1739,Model!S1964*0,Model!S2190,Model!S2413,Model!S2638,Model!S3704)-sum(Model!S136,Model!S547,Model!S785,Model!S1010,Model!S1237,Model!S1462,Model!S1687,Model!S1912*0,Model!S2138,Model!S2361,Model!S2586,Model!S3652)</f>
        <v>5.154940188</v>
      </c>
      <c r="U52" s="105">
        <f>SUM(Model!T189,Model!T599,Model!T837,Model!T1062,Model!T1289,Model!T1514,Model!T1739,Model!T1964*0,Model!T2190,Model!T2413,Model!T2638,Model!T3704)-sum(Model!T136,Model!T547,Model!T785,Model!T1010,Model!T1237,Model!T1462,Model!T1687,Model!T1912*0,Model!T2138,Model!T2361,Model!T2586,Model!T3652)</f>
        <v>5.269428715</v>
      </c>
      <c r="V52" s="105">
        <f>SUM(Model!U189,Model!U599,Model!U837,Model!U1062,Model!U1289,Model!U1514,Model!U1739,Model!U1964*0,Model!U2190,Model!U2413,Model!U2638,Model!U3704)-sum(Model!U136,Model!U547,Model!U785,Model!U1010,Model!U1237,Model!U1462,Model!U1687,Model!U1912*0,Model!U2138,Model!U2361,Model!U2586,Model!U3652)</f>
        <v>4.428601027</v>
      </c>
      <c r="W52" s="105">
        <f>SUM(Model!V189,Model!V599,Model!V837,Model!V1062,Model!V1289,Model!V1514,Model!V1739,Model!V1964*0,Model!V2190,Model!V2413,Model!V2638,Model!V3704)-sum(Model!V136,Model!V547,Model!V785,Model!V1010,Model!V1237,Model!V1462,Model!V1687,Model!V1912*0,Model!V2138,Model!V2361,Model!V2586,Model!V3652)</f>
        <v>3.619962691</v>
      </c>
      <c r="X52" s="105">
        <f>SUM(Model!W189,Model!W599,Model!W837,Model!W1062,Model!W1289,Model!W1514,Model!W1739,Model!W1964*0,Model!W2190,Model!W2413,Model!W2638,Model!W3704)-sum(Model!W136,Model!W547,Model!W785,Model!W1010,Model!W1237,Model!W1462,Model!W1687,Model!W1912*0,Model!W2138,Model!W2361,Model!W2586,Model!W3652)</f>
        <v>2.790703643</v>
      </c>
      <c r="Y52" s="105">
        <f>SUM(Model!X189,Model!X599,Model!X837,Model!X1062,Model!X1289,Model!X1514,Model!X1739,Model!X1964*0,Model!X2190,Model!X2413,Model!X2638,Model!X3704)-sum(Model!X136,Model!X547,Model!X785,Model!X1010,Model!X1237,Model!X1462,Model!X1687,Model!X1912*0,Model!X2138,Model!X2361,Model!X2586,Model!X3652)</f>
        <v>93.27407604</v>
      </c>
      <c r="Z52" s="105">
        <f>SUM(Model!Y189,Model!Y599,Model!Y837,Model!Y1062,Model!Y1289,Model!Y1514,Model!Y1739,Model!Y1964*0,Model!Y2190,Model!Y2413,Model!Y2638,Model!Y3704)-sum(Model!Y136,Model!Y547,Model!Y785,Model!Y1010,Model!Y1237,Model!Y1462,Model!Y1687,Model!Y1912*0,Model!Y2138,Model!Y2361,Model!Y2586,Model!Y3652)</f>
        <v>236.7361929</v>
      </c>
      <c r="AA52" s="105">
        <f>SUM(Model!Z189,Model!Z599,Model!Z837,Model!Z1062,Model!Z1289,Model!Z1514,Model!Z1739,Model!Z1964*0,Model!Z2190,Model!Z2413,Model!Z2638,Model!Z3704)-sum(Model!Z136,Model!Z547,Model!Z785,Model!Z1010,Model!Z1237,Model!Z1462,Model!Z1687,Model!Z1912*0,Model!Z2138,Model!Z2361,Model!Z2586,Model!Z3652)</f>
        <v>332.8305768</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393.6543284</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429.3035834</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463.4646201</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499.2432562</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510.0982936</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495.5408214</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481.3212236</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469.9496987</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463.9677496</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461.3215299</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459.7988623</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459.6115558</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461.0366778</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530.1068224</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642.5706656</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725.7524984</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788.2117153</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834.8947423</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881.2127273</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927.1088239</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952.1967955</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956.8129736</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961.2998571</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965.4051479</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969.4430126</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973.406143</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836.4599439</v>
      </c>
    </row>
    <row r="53" ht="15.75" customHeight="1">
      <c r="A53" s="87" t="s">
        <v>287</v>
      </c>
      <c r="B53" s="129" t="s">
        <v>286</v>
      </c>
      <c r="C53" s="91" t="s">
        <v>241</v>
      </c>
      <c r="D53" s="105">
        <f>sum(Model!C2805,Model!C2972)-sum(Model!C2753,Model!C2920)</f>
        <v>0.0529692051</v>
      </c>
      <c r="E53" s="105">
        <f>sum(Model!D2805,Model!D2972)-sum(Model!D2753,Model!D2920)</f>
        <v>0.123491494</v>
      </c>
      <c r="F53" s="105">
        <f>sum(Model!E2805,Model!E2972)-sum(Model!E2753,Model!E2920)</f>
        <v>0.1801735939</v>
      </c>
      <c r="G53" s="105">
        <f>sum(Model!F2805,Model!F2972)-sum(Model!F2753,Model!F2920)</f>
        <v>0.2498791552</v>
      </c>
      <c r="H53" s="105">
        <f>sum(Model!G2805,Model!G2972)-sum(Model!G2753,Model!G2920)</f>
        <v>0.3399752159</v>
      </c>
      <c r="I53" s="105">
        <f>sum(Model!H2805,Model!H2972)-sum(Model!H2753,Model!H2920)</f>
        <v>0.4044451845</v>
      </c>
      <c r="J53" s="105">
        <f>sum(Model!I2805,Model!I2972)-sum(Model!I2753,Model!I2920)</f>
        <v>0.4747619827</v>
      </c>
      <c r="K53" s="105">
        <f>sum(Model!J2805,Model!J2972)-sum(Model!J2753,Model!J2920)</f>
        <v>0.5594078489</v>
      </c>
      <c r="L53" s="105">
        <f>sum(Model!K2805,Model!K2972)-sum(Model!K2753,Model!K2920)</f>
        <v>0.6532111275</v>
      </c>
      <c r="M53" s="105">
        <f>sum(Model!L2805,Model!L2972)-sum(Model!L2753,Model!L2920)</f>
        <v>0.7531305817</v>
      </c>
      <c r="N53" s="105">
        <f>sum(Model!M2805,Model!M2972)-sum(Model!M2753,Model!M2920)</f>
        <v>0.8893957537</v>
      </c>
      <c r="O53" s="105">
        <f>sum(Model!N2805,Model!N2972)-sum(Model!N2753,Model!N2920)</f>
        <v>0.9597945527</v>
      </c>
      <c r="P53" s="105">
        <f>sum(Model!O2805,Model!O2972)-sum(Model!O2753,Model!O2920)</f>
        <v>1.027010923</v>
      </c>
      <c r="Q53" s="105">
        <f>sum(Model!P2805,Model!P2972)-sum(Model!P2753,Model!P2920)</f>
        <v>1.117074585</v>
      </c>
      <c r="R53" s="105">
        <f>sum(Model!Q2805,Model!Q2972)-sum(Model!Q2753,Model!Q2920)</f>
        <v>1.178697542</v>
      </c>
      <c r="S53" s="105">
        <f>sum(Model!R2805,Model!R2972)-sum(Model!R2753,Model!R2920)</f>
        <v>1.269037809</v>
      </c>
      <c r="T53" s="105">
        <f>sum(Model!S2805,Model!S2972)-sum(Model!S2753,Model!S2920)</f>
        <v>1.337353416</v>
      </c>
      <c r="U53" s="105">
        <f>sum(Model!T2805,Model!T2972)-sum(Model!T2753,Model!T2920)</f>
        <v>1.414612875</v>
      </c>
      <c r="V53" s="105">
        <f>sum(Model!U2805,Model!U2972)-sum(Model!U2753,Model!U2920)</f>
        <v>1.491767091</v>
      </c>
      <c r="W53" s="105">
        <f>sum(Model!V2805,Model!V2972)-sum(Model!V2753,Model!V2920)</f>
        <v>1.571919926</v>
      </c>
      <c r="X53" s="105">
        <f>sum(Model!W2805,Model!W2972)-sum(Model!W2753,Model!W2920)</f>
        <v>1.665060692</v>
      </c>
      <c r="Y53" s="105">
        <f>sum(Model!X2805,Model!X2972)-sum(Model!X2753,Model!X2920)</f>
        <v>1.766754954</v>
      </c>
      <c r="Z53" s="105">
        <f>sum(Model!Y2805,Model!Y2972)-sum(Model!Y2753,Model!Y2920)</f>
        <v>1.87066131</v>
      </c>
      <c r="AA53" s="105">
        <f>sum(Model!Z2805,Model!Z2972)-sum(Model!Z2753,Model!Z2920)</f>
        <v>1.977287528</v>
      </c>
      <c r="AB53" s="105">
        <f>sum(Model!AA2805,Model!AA2972)-sum(Model!AA2753,Model!AA2920)</f>
        <v>2.086995991</v>
      </c>
      <c r="AC53" s="105">
        <f>sum(Model!AB2805,Model!AB2972)-sum(Model!AB2753,Model!AB2920)</f>
        <v>2.200067753</v>
      </c>
      <c r="AD53" s="105">
        <f>sum(Model!AC2805,Model!AC2972)-sum(Model!AC2753,Model!AC2920)</f>
        <v>2.317971102</v>
      </c>
      <c r="AE53" s="105">
        <f>sum(Model!AD2805,Model!AD2972)-sum(Model!AD2753,Model!AD2920)</f>
        <v>2.439822554</v>
      </c>
      <c r="AF53" s="105">
        <f>sum(Model!AE2805,Model!AE2972)-sum(Model!AE2753,Model!AE2920)</f>
        <v>2.563105553</v>
      </c>
      <c r="AG53" s="105">
        <f>sum(Model!AF2805,Model!AF2972)-sum(Model!AF2753,Model!AF2920)</f>
        <v>2.691066927</v>
      </c>
      <c r="AH53" s="105">
        <f>sum(Model!AG2805,Model!AG2972)-sum(Model!AG2753,Model!AG2920)</f>
        <v>2.81488847</v>
      </c>
      <c r="AI53" s="105">
        <f>sum(Model!AH2805,Model!AH2972)-sum(Model!AH2753,Model!AH2920)</f>
        <v>2.943360968</v>
      </c>
      <c r="AJ53" s="105">
        <f>sum(Model!AI2805,Model!AI2972)-sum(Model!AI2753,Model!AI2920)</f>
        <v>3.069910121</v>
      </c>
      <c r="AK53" s="105">
        <f>sum(Model!AJ2805,Model!AJ2972)-sum(Model!AJ2753,Model!AJ2920)</f>
        <v>3.198409317</v>
      </c>
      <c r="AL53" s="105">
        <f>sum(Model!AK2805,Model!AK2972)-sum(Model!AK2753,Model!AK2920)</f>
        <v>3.325994307</v>
      </c>
      <c r="AM53" s="105">
        <f>sum(Model!AL2805,Model!AL2972)-sum(Model!AL2753,Model!AL2920)</f>
        <v>3.479469037</v>
      </c>
      <c r="AN53" s="105">
        <f>sum(Model!AM2805,Model!AM2972)-sum(Model!AM2753,Model!AM2920)</f>
        <v>3.629119214</v>
      </c>
      <c r="AO53" s="105">
        <f>sum(Model!AN2805,Model!AN2972)-sum(Model!AN2753,Model!AN2920)</f>
        <v>3.784022348</v>
      </c>
      <c r="AP53" s="105">
        <f>sum(Model!AO2805,Model!AO2972)-sum(Model!AO2753,Model!AO2920)</f>
        <v>3.934556829</v>
      </c>
      <c r="AQ53" s="105">
        <f>sum(Model!AP2805,Model!AP2972)-sum(Model!AP2753,Model!AP2920)</f>
        <v>4.0892666</v>
      </c>
      <c r="AR53" s="105">
        <f>sum(Model!AQ2805,Model!AQ2972)-sum(Model!AQ2753,Model!AQ2920)</f>
        <v>4.227073719</v>
      </c>
      <c r="AS53" s="105">
        <f>sum(Model!AR2805,Model!AR2972)-sum(Model!AR2753,Model!AR2920)</f>
        <v>4.376535741</v>
      </c>
      <c r="AT53" s="105">
        <f>sum(Model!AS2805,Model!AS2972)-sum(Model!AS2753,Model!AS2920)</f>
        <v>4.530588944</v>
      </c>
      <c r="AU53" s="105">
        <f>sum(Model!AT2805,Model!AT2972)-sum(Model!AT2753,Model!AT2920)</f>
        <v>4.678671024</v>
      </c>
      <c r="AV53" s="105">
        <f>sum(Model!AU2805,Model!AU2972)-sum(Model!AU2753,Model!AU2920)</f>
        <v>4.845311377</v>
      </c>
      <c r="AW53" s="105">
        <f>sum(Model!AV2805,Model!AV2972)-sum(Model!AV2753,Model!AV2920)</f>
        <v>4.996773649</v>
      </c>
      <c r="AX53" s="105">
        <f>sum(Model!AW2805,Model!AW2972)-sum(Model!AW2753,Model!AW2920)</f>
        <v>5.185034146</v>
      </c>
      <c r="AY53" s="105">
        <f>sum(Model!AX2805,Model!AX2972)-sum(Model!AX2753,Model!AX2920)</f>
        <v>5.348429652</v>
      </c>
      <c r="AZ53" s="105">
        <f>sum(Model!AY2805,Model!AY2972)-sum(Model!AY2753,Model!AY2920)</f>
        <v>5.516288917</v>
      </c>
      <c r="BA53" s="105">
        <f>sum(Model!AZ2805,Model!AZ2972)-sum(Model!AZ2753,Model!AZ2920)</f>
        <v>5.697810573</v>
      </c>
      <c r="BB53" s="105">
        <f>sum(Model!BA2805,Model!BA2972)-sum(Model!BA2753,Model!BA2920)</f>
        <v>5.854996113</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1.99443633</v>
      </c>
      <c r="E55" s="132">
        <f>sum('Transportation and Industrial G'!C$35)*10^9*'Assumptions (O&amp;G Upstream)'!D$309/'Assumptions (O&amp;G Upstream)'!D$319/10^9*'Inflation GDP Population'!$S$18/'Inflation GDP Population'!C$18</f>
        <v>1.594988509</v>
      </c>
      <c r="F55" s="132">
        <f>sum('Transportation and Industrial G'!D$35)*10^9*'Assumptions (O&amp;G Upstream)'!E$309/'Assumptions (O&amp;G Upstream)'!E$319/10^9*'Inflation GDP Population'!$S$18/'Inflation GDP Population'!D$18</f>
        <v>1.479831469</v>
      </c>
      <c r="G55" s="132">
        <f>sum('Transportation and Industrial G'!E$35)*10^9*'Assumptions (O&amp;G Upstream)'!F$309/'Assumptions (O&amp;G Upstream)'!F$319/10^9*'Inflation GDP Population'!$S$18/'Inflation GDP Population'!E$18</f>
        <v>1.910611811</v>
      </c>
      <c r="H55" s="132">
        <f>sum('Transportation and Industrial G'!F$35)*10^9*'Assumptions (O&amp;G Upstream)'!G$309/'Assumptions (O&amp;G Upstream)'!G$319/10^9*'Inflation GDP Population'!$S$18/'Inflation GDP Population'!F$18</f>
        <v>2.60327877</v>
      </c>
      <c r="I55" s="132">
        <f>sum('Transportation and Industrial G'!G$35)*10^9*'Assumptions (O&amp;G Upstream)'!H$309/'Assumptions (O&amp;G Upstream)'!H$319/10^9*'Inflation GDP Population'!$S$18/'Inflation GDP Population'!G$18</f>
        <v>3.528149493</v>
      </c>
      <c r="J55" s="132">
        <f>sum('Transportation and Industrial G'!H$35)*10^9*'Assumptions (O&amp;G Upstream)'!I$309/'Assumptions (O&amp;G Upstream)'!I$319/10^9*'Inflation GDP Population'!$S$18/'Inflation GDP Population'!H$18</f>
        <v>4.379370343</v>
      </c>
      <c r="K55" s="132">
        <f>sum('Transportation and Industrial G'!I$35)*10^9*'Assumptions (O&amp;G Upstream)'!J$309/'Assumptions (O&amp;G Upstream)'!J$319/10^9*'Inflation GDP Population'!$S$18/'Inflation GDP Population'!I$18</f>
        <v>4.485174938</v>
      </c>
      <c r="L55" s="132">
        <f>sum('Transportation and Industrial G'!J$35)*10^9*'Assumptions (O&amp;G Upstream)'!K$309/'Assumptions (O&amp;G Upstream)'!K$319/10^9*'Inflation GDP Population'!$S$18/'Inflation GDP Population'!J$18</f>
        <v>5.840262421</v>
      </c>
      <c r="M55" s="132">
        <f>sum('Transportation and Industrial G'!K$35)*10^9*'Assumptions (O&amp;G Upstream)'!L$309/'Assumptions (O&amp;G Upstream)'!L$319/10^9*'Inflation GDP Population'!$S$18/'Inflation GDP Population'!K$18</f>
        <v>3.261543288</v>
      </c>
      <c r="N55" s="132">
        <f>sum('Transportation and Industrial G'!L$35)*10^9*'Assumptions (O&amp;G Upstream)'!M$309/'Assumptions (O&amp;G Upstream)'!M$319/10^9*'Inflation GDP Population'!$S$18/'Inflation GDP Population'!L$18</f>
        <v>4.314974931</v>
      </c>
      <c r="O55" s="132">
        <f>sum('Transportation and Industrial G'!M$35)*10^9*'Assumptions (O&amp;G Upstream)'!N$309/'Assumptions (O&amp;G Upstream)'!N$319/10^9*'Inflation GDP Population'!$S$18/'Inflation GDP Population'!M$18</f>
        <v>4.998331642</v>
      </c>
      <c r="P55" s="132">
        <f>sum('Transportation and Industrial G'!N$35)*10^9*'Assumptions (O&amp;G Upstream)'!O$309/'Assumptions (O&amp;G Upstream)'!O$319/10^9*'Inflation GDP Population'!$S$18/'Inflation GDP Population'!N$18</f>
        <v>4.794766802</v>
      </c>
      <c r="Q55" s="132">
        <f>sum('Transportation and Industrial G'!O$35)*10^9*'Assumptions (O&amp;G Upstream)'!P$309/'Assumptions (O&amp;G Upstream)'!P$319/10^9*'Inflation GDP Population'!$S$18/'Inflation GDP Population'!O$18</f>
        <v>4.788713838</v>
      </c>
      <c r="R55" s="132">
        <f>sum('Transportation and Industrial G'!P$35)*10^9*'Assumptions (O&amp;G Upstream)'!Q$309/'Assumptions (O&amp;G Upstream)'!Q$319/10^9*'Inflation GDP Population'!$S$18/'Inflation GDP Population'!P$18</f>
        <v>4.790161128</v>
      </c>
      <c r="S55" s="132">
        <f>sum('Transportation and Industrial G'!Q$35)*10^9*'Assumptions (O&amp;G Upstream)'!R$309/'Assumptions (O&amp;G Upstream)'!R$319/10^9*'Inflation GDP Population'!$S$18/'Inflation GDP Population'!Q$18</f>
        <v>2.256634512</v>
      </c>
      <c r="T55" s="132">
        <f>sum('Transportation and Industrial G'!R$35)*10^9*'Assumptions (O&amp;G Upstream)'!S$309/'Assumptions (O&amp;G Upstream)'!S$319/10^9*'Inflation GDP Population'!$S$18/'Inflation GDP Population'!R$18</f>
        <v>1.958368585</v>
      </c>
      <c r="U55" s="132">
        <f>sum('Transportation and Industrial G'!S$35)*10^9*'Assumptions (O&amp;G Upstream)'!T$309/'Assumptions (O&amp;G Upstream)'!T$319/10^9*'Inflation GDP Population'!$S$18/'Inflation GDP Population'!S$18</f>
        <v>2.381277641</v>
      </c>
      <c r="V55" s="132">
        <f>sum('Transportation and Industrial G'!T$35)*10^9*'Assumptions (O&amp;G Upstream)'!U$309/'Assumptions (O&amp;G Upstream)'!U$319/10^9*'Inflation GDP Population'!$S$18/'Inflation GDP Population'!T$18</f>
        <v>3.010191889</v>
      </c>
      <c r="W55" s="132">
        <f>sum('Transportation and Industrial G'!U$35)*10^9*'Assumptions (O&amp;G Upstream)'!V$309/'Assumptions (O&amp;G Upstream)'!V$319/10^9*'Inflation GDP Population'!$S$18/'Inflation GDP Population'!U$18</f>
        <v>3.203308057</v>
      </c>
      <c r="X55" s="132">
        <f>sum('Transportation and Industrial G'!V$35)*10^9*'Assumptions (O&amp;G Upstream)'!W$309/'Assumptions (O&amp;G Upstream)'!W$319/10^9*'Inflation GDP Population'!$S$18/'Inflation GDP Population'!V$18</f>
        <v>3.354056953</v>
      </c>
      <c r="Y55" s="132">
        <f>sum('Transportation and Industrial G'!W$35)*10^9*'Assumptions (O&amp;G Upstream)'!X$309/'Assumptions (O&amp;G Upstream)'!X$319/10^9*'Inflation GDP Population'!$S$18/'Inflation GDP Population'!W$18</f>
        <v>3.48948935</v>
      </c>
      <c r="Z55" s="132">
        <f>sum('Transportation and Industrial G'!X$35)*10^9*'Assumptions (O&amp;G Upstream)'!Y$309/'Assumptions (O&amp;G Upstream)'!Y$319/10^9*'Inflation GDP Population'!$S$18/'Inflation GDP Population'!X$18</f>
        <v>3.513160195</v>
      </c>
      <c r="AA55" s="132">
        <f>sum('Transportation and Industrial G'!Y$35)*10^9*'Assumptions (O&amp;G Upstream)'!Z$309/'Assumptions (O&amp;G Upstream)'!Z$319/10^9*'Inflation GDP Population'!$S$18/'Inflation GDP Population'!Y$18</f>
        <v>3.649805486</v>
      </c>
      <c r="AB55" s="132">
        <f>sum('Transportation and Industrial G'!Z$35)*10^9*'Assumptions (O&amp;G Upstream)'!AA$309/'Assumptions (O&amp;G Upstream)'!AA$319/10^9*'Inflation GDP Population'!$S$18/'Inflation GDP Population'!Z$18</f>
        <v>3.864204282</v>
      </c>
      <c r="AC55" s="132">
        <f>sum('Transportation and Industrial G'!AA$35)*10^9*'Assumptions (O&amp;G Upstream)'!AB$309/'Assumptions (O&amp;G Upstream)'!AB$319/10^9*'Inflation GDP Population'!$S$18/'Inflation GDP Population'!AA$18</f>
        <v>4.060080853</v>
      </c>
      <c r="AD55" s="132">
        <f>sum('Transportation and Industrial G'!AB$35)*10^9*'Assumptions (O&amp;G Upstream)'!AC$309/'Assumptions (O&amp;G Upstream)'!AC$319/10^9*'Inflation GDP Population'!$S$18/'Inflation GDP Population'!AB$18</f>
        <v>4.228472581</v>
      </c>
      <c r="AE55" s="132">
        <f>sum('Transportation and Industrial G'!AC$35)*10^9*'Assumptions (O&amp;G Upstream)'!AD$309/'Assumptions (O&amp;G Upstream)'!AD$319/10^9*'Inflation GDP Population'!$S$18/'Inflation GDP Population'!AC$18</f>
        <v>4.409649787</v>
      </c>
      <c r="AF55" s="132">
        <f>sum('Transportation and Industrial G'!AD$35)*10^9*'Assumptions (O&amp;G Upstream)'!AE$309/'Assumptions (O&amp;G Upstream)'!AE$319/10^9*'Inflation GDP Population'!$S$18/'Inflation GDP Population'!AD$18</f>
        <v>4.561470728</v>
      </c>
      <c r="AG55" s="132">
        <f>sum('Transportation and Industrial G'!AE$35)*10^9*'Assumptions (O&amp;G Upstream)'!AF$309/'Assumptions (O&amp;G Upstream)'!AF$319/10^9*'Inflation GDP Population'!$S$18/'Inflation GDP Population'!AE$18</f>
        <v>4.725819151</v>
      </c>
      <c r="AH55" s="132">
        <f>sum('Transportation and Industrial G'!AF$35)*10^9*'Assumptions (O&amp;G Upstream)'!AG$309/'Assumptions (O&amp;G Upstream)'!AG$319/10^9*'Inflation GDP Population'!$S$18/'Inflation GDP Population'!AF$18</f>
        <v>4.86090423</v>
      </c>
      <c r="AI55" s="132">
        <f>sum('Transportation and Industrial G'!AG$35)*10^9*'Assumptions (O&amp;G Upstream)'!AH$309/'Assumptions (O&amp;G Upstream)'!AH$319/10^9*'Inflation GDP Population'!$S$18/'Inflation GDP Population'!AG$18</f>
        <v>5.024625194</v>
      </c>
      <c r="AJ55" s="132">
        <f>sum('Transportation and Industrial G'!AH$35)*10^9*'Assumptions (O&amp;G Upstream)'!AI$309/'Assumptions (O&amp;G Upstream)'!AI$319/10^9*'Inflation GDP Population'!$S$18/'Inflation GDP Population'!AH$18</f>
        <v>5.150475487</v>
      </c>
      <c r="AK55" s="132">
        <f>sum('Transportation and Industrial G'!AI$35)*10^9*'Assumptions (O&amp;G Upstream)'!AJ$309/'Assumptions (O&amp;G Upstream)'!AJ$319/10^9*'Inflation GDP Population'!$S$18/'Inflation GDP Population'!AI$18</f>
        <v>5.36866839</v>
      </c>
      <c r="AL55" s="132">
        <f>sum('Transportation and Industrial G'!AJ$35)*10^9*'Assumptions (O&amp;G Upstream)'!AK$309/'Assumptions (O&amp;G Upstream)'!AK$319/10^9*'Inflation GDP Population'!$S$18/'Inflation GDP Population'!AJ$18</f>
        <v>5.470359324</v>
      </c>
      <c r="AM55" s="132">
        <f>sum('Transportation and Industrial G'!AK$35)*10^9*'Assumptions (O&amp;G Upstream)'!AL$309/'Assumptions (O&amp;G Upstream)'!AL$319/10^9*'Inflation GDP Population'!$S$18/'Inflation GDP Population'!AK$18</f>
        <v>5.628946351</v>
      </c>
      <c r="AN55" s="132">
        <f>sum('Transportation and Industrial G'!AL$35)*10^9*'Assumptions (O&amp;G Upstream)'!AM$309/'Assumptions (O&amp;G Upstream)'!AM$319/10^9*'Inflation GDP Population'!$S$18/'Inflation GDP Population'!AL$18</f>
        <v>5.814081185</v>
      </c>
      <c r="AO55" s="132">
        <f>sum('Transportation and Industrial G'!AM$35)*10^9*'Assumptions (O&amp;G Upstream)'!AN$309/'Assumptions (O&amp;G Upstream)'!AN$319/10^9*'Inflation GDP Population'!$S$18/'Inflation GDP Population'!AM$18</f>
        <v>5.866203709</v>
      </c>
      <c r="AP55" s="132">
        <f>sum('Transportation and Industrial G'!AN$35)*10^9*'Assumptions (O&amp;G Upstream)'!AO$309/'Assumptions (O&amp;G Upstream)'!AO$319/10^9*'Inflation GDP Population'!$S$18/'Inflation GDP Population'!AN$18</f>
        <v>6.010778834</v>
      </c>
      <c r="AQ55" s="132">
        <f>sum('Transportation and Industrial G'!AO$35)*10^9*'Assumptions (O&amp;G Upstream)'!AP$309/'Assumptions (O&amp;G Upstream)'!AP$319/10^9*'Inflation GDP Population'!$S$18/'Inflation GDP Population'!AO$18</f>
        <v>6.131454002</v>
      </c>
      <c r="AR55" s="132">
        <f>sum('Transportation and Industrial G'!AP$35)*10^9*'Assumptions (O&amp;G Upstream)'!AQ$309/'Assumptions (O&amp;G Upstream)'!AQ$319/10^9*'Inflation GDP Population'!$S$18/'Inflation GDP Population'!AP$18</f>
        <v>6.298468145</v>
      </c>
      <c r="AS55" s="132">
        <f>sum('Transportation and Industrial G'!AQ$35)*10^9*'Assumptions (O&amp;G Upstream)'!AR$309/'Assumptions (O&amp;G Upstream)'!AR$319/10^9*'Inflation GDP Population'!$S$18/'Inflation GDP Population'!AQ$18</f>
        <v>6.415196943</v>
      </c>
      <c r="AT55" s="132">
        <f>sum('Transportation and Industrial G'!AR$35)*10^9*'Assumptions (O&amp;G Upstream)'!AS$309/'Assumptions (O&amp;G Upstream)'!AS$319/10^9*'Inflation GDP Population'!$S$18/'Inflation GDP Population'!AR$18</f>
        <v>6.582795596</v>
      </c>
      <c r="AU55" s="132">
        <f>sum('Transportation and Industrial G'!AS$35)*10^9*'Assumptions (O&amp;G Upstream)'!AT$309/'Assumptions (O&amp;G Upstream)'!AT$319/10^9*'Inflation GDP Population'!$S$18/'Inflation GDP Population'!AS$18</f>
        <v>6.684871744</v>
      </c>
      <c r="AV55" s="132">
        <f>sum('Transportation and Industrial G'!AT$35)*10^9*'Assumptions (O&amp;G Upstream)'!AU$309/'Assumptions (O&amp;G Upstream)'!AU$319/10^9*'Inflation GDP Population'!$S$18/'Inflation GDP Population'!AT$18</f>
        <v>6.806446076</v>
      </c>
      <c r="AW55" s="132">
        <f>sum('Transportation and Industrial G'!AU$35)*10^9*'Assumptions (O&amp;G Upstream)'!AV$309/'Assumptions (O&amp;G Upstream)'!AV$319/10^9*'Inflation GDP Population'!$S$18/'Inflation GDP Population'!AU$18</f>
        <v>6.931118724</v>
      </c>
      <c r="AX55" s="132">
        <f>sum('Transportation and Industrial G'!AV$35)*10^9*'Assumptions (O&amp;G Upstream)'!AW$309/'Assumptions (O&amp;G Upstream)'!AW$319/10^9*'Inflation GDP Population'!$S$18/'Inflation GDP Population'!AV$18</f>
        <v>7.044980768</v>
      </c>
      <c r="AY55" s="132">
        <f>sum('Transportation and Industrial G'!AW$35)*10^9*'Assumptions (O&amp;G Upstream)'!AX$309/'Assumptions (O&amp;G Upstream)'!AX$319/10^9*'Inflation GDP Population'!$S$18/'Inflation GDP Population'!AW$18</f>
        <v>7.158110363</v>
      </c>
      <c r="AZ55" s="132">
        <f>sum('Transportation and Industrial G'!AX$35)*10^9*'Assumptions (O&amp;G Upstream)'!AY$309/'Assumptions (O&amp;G Upstream)'!AY$319/10^9*'Inflation GDP Population'!$S$18/'Inflation GDP Population'!AX$18</f>
        <v>7.274552848</v>
      </c>
      <c r="BA55" s="132">
        <f>sum('Transportation and Industrial G'!AY$35)*10^9*'Assumptions (O&amp;G Upstream)'!AZ$309/'Assumptions (O&amp;G Upstream)'!AZ$319/10^9*'Inflation GDP Population'!$S$18/'Inflation GDP Population'!AY$18</f>
        <v>7.377424491</v>
      </c>
      <c r="BB55" s="132">
        <f>sum('Transportation and Industrial G'!AZ$35)*10^9*'Assumptions (O&amp;G Upstream)'!BA$309/'Assumptions (O&amp;G Upstream)'!BA$319/10^9*'Inflation GDP Population'!$S$18/'Inflation GDP Population'!AZ$18</f>
        <v>7.476486625</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0.1588803789</v>
      </c>
      <c r="E56" s="132">
        <f>sum('Transportation and Industrial G'!C$34)*10^9*'Assumptions (O&amp;G Upstream)'!D$309/'Assumptions (O&amp;G Upstream)'!D$319/10^9*'Inflation GDP Population'!$S$18/'Inflation GDP Population'!C$18</f>
        <v>0.145674767</v>
      </c>
      <c r="F56" s="132">
        <f>sum('Transportation and Industrial G'!D$34)*10^9*'Assumptions (O&amp;G Upstream)'!E$309/'Assumptions (O&amp;G Upstream)'!E$319/10^9*'Inflation GDP Population'!$S$18/'Inflation GDP Population'!D$18</f>
        <v>0.1232658948</v>
      </c>
      <c r="G56" s="132">
        <f>sum('Transportation and Industrial G'!E$34)*10^9*'Assumptions (O&amp;G Upstream)'!F$309/'Assumptions (O&amp;G Upstream)'!F$319/10^9*'Inflation GDP Population'!$S$18/'Inflation GDP Population'!E$18</f>
        <v>0.140922999</v>
      </c>
      <c r="H56" s="132">
        <f>sum('Transportation and Industrial G'!F$34)*10^9*'Assumptions (O&amp;G Upstream)'!G$309/'Assumptions (O&amp;G Upstream)'!G$319/10^9*'Inflation GDP Population'!$S$18/'Inflation GDP Population'!F$18</f>
        <v>0.1923670791</v>
      </c>
      <c r="I56" s="132">
        <f>sum('Transportation and Industrial G'!G$34)*10^9*'Assumptions (O&amp;G Upstream)'!H$309/'Assumptions (O&amp;G Upstream)'!H$319/10^9*'Inflation GDP Population'!$S$18/'Inflation GDP Population'!G$18</f>
        <v>0.2944728405</v>
      </c>
      <c r="J56" s="132">
        <f>sum('Transportation and Industrial G'!H$34)*10^9*'Assumptions (O&amp;G Upstream)'!I$309/'Assumptions (O&amp;G Upstream)'!I$319/10^9*'Inflation GDP Population'!$S$18/'Inflation GDP Population'!H$18</f>
        <v>0.3064327733</v>
      </c>
      <c r="K56" s="132">
        <f>sum('Transportation and Industrial G'!I$34)*10^9*'Assumptions (O&amp;G Upstream)'!J$309/'Assumptions (O&amp;G Upstream)'!J$319/10^9*'Inflation GDP Population'!$S$18/'Inflation GDP Population'!I$18</f>
        <v>0.2966370547</v>
      </c>
      <c r="L56" s="132">
        <f>sum('Transportation and Industrial G'!J$34)*10^9*'Assumptions (O&amp;G Upstream)'!K$309/'Assumptions (O&amp;G Upstream)'!K$319/10^9*'Inflation GDP Population'!$S$18/'Inflation GDP Population'!J$18</f>
        <v>0.4465016226</v>
      </c>
      <c r="M56" s="132">
        <f>sum('Transportation and Industrial G'!K$34)*10^9*'Assumptions (O&amp;G Upstream)'!L$309/'Assumptions (O&amp;G Upstream)'!L$319/10^9*'Inflation GDP Population'!$S$18/'Inflation GDP Population'!K$18</f>
        <v>0.3058228277</v>
      </c>
      <c r="N56" s="132">
        <f>sum('Transportation and Industrial G'!L$34)*10^9*'Assumptions (O&amp;G Upstream)'!M$309/'Assumptions (O&amp;G Upstream)'!M$319/10^9*'Inflation GDP Population'!$S$18/'Inflation GDP Population'!L$18</f>
        <v>0.3737032911</v>
      </c>
      <c r="O56" s="132">
        <f>sum('Transportation and Industrial G'!M$34)*10^9*'Assumptions (O&amp;G Upstream)'!N$309/'Assumptions (O&amp;G Upstream)'!N$319/10^9*'Inflation GDP Population'!$S$18/'Inflation GDP Population'!M$18</f>
        <v>0.5261997599</v>
      </c>
      <c r="P56" s="132">
        <f>sum('Transportation and Industrial G'!N$34)*10^9*'Assumptions (O&amp;G Upstream)'!O$309/'Assumptions (O&amp;G Upstream)'!O$319/10^9*'Inflation GDP Population'!$S$18/'Inflation GDP Population'!N$18</f>
        <v>0.4581853011</v>
      </c>
      <c r="Q56" s="132">
        <f>sum('Transportation and Industrial G'!O$34)*10^9*'Assumptions (O&amp;G Upstream)'!P$309/'Assumptions (O&amp;G Upstream)'!P$319/10^9*'Inflation GDP Population'!$S$18/'Inflation GDP Population'!O$18</f>
        <v>0.4671174485</v>
      </c>
      <c r="R56" s="132">
        <f>sum('Transportation and Industrial G'!P$34)*10^9*'Assumptions (O&amp;G Upstream)'!Q$309/'Assumptions (O&amp;G Upstream)'!Q$319/10^9*'Inflation GDP Population'!$S$18/'Inflation GDP Population'!P$18</f>
        <v>0.4526141766</v>
      </c>
      <c r="S56" s="132">
        <f>sum('Transportation and Industrial G'!Q$34)*10^9*'Assumptions (O&amp;G Upstream)'!R$309/'Assumptions (O&amp;G Upstream)'!R$319/10^9*'Inflation GDP Population'!$S$18/'Inflation GDP Population'!Q$18</f>
        <v>0.3619139918</v>
      </c>
      <c r="T56" s="132">
        <f>sum('Transportation and Industrial G'!R$34)*10^9*'Assumptions (O&amp;G Upstream)'!S$309/'Assumptions (O&amp;G Upstream)'!S$319/10^9*'Inflation GDP Population'!$S$18/'Inflation GDP Population'!R$18</f>
        <v>0.310786066</v>
      </c>
      <c r="U56" s="132">
        <f>sum('Transportation and Industrial G'!S$34)*10^9*'Assumptions (O&amp;G Upstream)'!T$309/'Assumptions (O&amp;G Upstream)'!T$319/10^9*'Inflation GDP Population'!$S$18/'Inflation GDP Population'!S$18</f>
        <v>0.3617550392</v>
      </c>
      <c r="V56" s="132">
        <f>sum('Transportation and Industrial G'!T$34)*10^9*'Assumptions (O&amp;G Upstream)'!U$309/'Assumptions (O&amp;G Upstream)'!U$319/10^9*'Inflation GDP Population'!$S$18/'Inflation GDP Population'!T$18</f>
        <v>0.453287553</v>
      </c>
      <c r="W56" s="132">
        <f>sum('Transportation and Industrial G'!U$34)*10^9*'Assumptions (O&amp;G Upstream)'!V$309/'Assumptions (O&amp;G Upstream)'!V$319/10^9*'Inflation GDP Population'!$S$18/'Inflation GDP Population'!U$18</f>
        <v>0.4781975791</v>
      </c>
      <c r="X56" s="132">
        <f>sum('Transportation and Industrial G'!V$34)*10^9*'Assumptions (O&amp;G Upstream)'!W$309/'Assumptions (O&amp;G Upstream)'!W$319/10^9*'Inflation GDP Population'!$S$18/'Inflation GDP Population'!V$18</f>
        <v>0.4964332672</v>
      </c>
      <c r="Y56" s="132">
        <f>sum('Transportation and Industrial G'!W$34)*10^9*'Assumptions (O&amp;G Upstream)'!X$309/'Assumptions (O&amp;G Upstream)'!X$319/10^9*'Inflation GDP Population'!$S$18/'Inflation GDP Population'!W$18</f>
        <v>0.5121363352</v>
      </c>
      <c r="Z56" s="132">
        <f>sum('Transportation and Industrial G'!X$34)*10^9*'Assumptions (O&amp;G Upstream)'!Y$309/'Assumptions (O&amp;G Upstream)'!Y$319/10^9*'Inflation GDP Population'!$S$18/'Inflation GDP Population'!X$18</f>
        <v>0.5113346634</v>
      </c>
      <c r="AA56" s="132">
        <f>sum('Transportation and Industrial G'!Y$34)*10^9*'Assumptions (O&amp;G Upstream)'!Z$309/'Assumptions (O&amp;G Upstream)'!Z$319/10^9*'Inflation GDP Population'!$S$18/'Inflation GDP Population'!Y$18</f>
        <v>0.5268775811</v>
      </c>
      <c r="AB56" s="132">
        <f>sum('Transportation and Industrial G'!Z$34)*10^9*'Assumptions (O&amp;G Upstream)'!AA$309/'Assumptions (O&amp;G Upstream)'!AA$319/10^9*'Inflation GDP Population'!$S$18/'Inflation GDP Population'!Z$18</f>
        <v>0.5533256884</v>
      </c>
      <c r="AC56" s="132">
        <f>sum('Transportation and Industrial G'!AA$34)*10^9*'Assumptions (O&amp;G Upstream)'!AB$309/'Assumptions (O&amp;G Upstream)'!AB$319/10^9*'Inflation GDP Population'!$S$18/'Inflation GDP Population'!AA$18</f>
        <v>0.5767440905</v>
      </c>
      <c r="AD56" s="132">
        <f>sum('Transportation and Industrial G'!AB$34)*10^9*'Assumptions (O&amp;G Upstream)'!AC$309/'Assumptions (O&amp;G Upstream)'!AC$319/10^9*'Inflation GDP Population'!$S$18/'Inflation GDP Population'!AB$18</f>
        <v>0.5959442344</v>
      </c>
      <c r="AE56" s="132">
        <f>sum('Transportation and Industrial G'!AC$34)*10^9*'Assumptions (O&amp;G Upstream)'!AD$309/'Assumptions (O&amp;G Upstream)'!AD$319/10^9*'Inflation GDP Population'!$S$18/'Inflation GDP Population'!AC$18</f>
        <v>0.6166585303</v>
      </c>
      <c r="AF56" s="132">
        <f>sum('Transportation and Industrial G'!AD$34)*10^9*'Assumptions (O&amp;G Upstream)'!AE$309/'Assumptions (O&amp;G Upstream)'!AE$319/10^9*'Inflation GDP Population'!$S$18/'Inflation GDP Population'!AD$18</f>
        <v>0.6330062634</v>
      </c>
      <c r="AG56" s="132">
        <f>sum('Transportation and Industrial G'!AE$34)*10^9*'Assumptions (O&amp;G Upstream)'!AF$309/'Assumptions (O&amp;G Upstream)'!AF$319/10^9*'Inflation GDP Population'!$S$18/'Inflation GDP Population'!AE$18</f>
        <v>0.6508571299</v>
      </c>
      <c r="AH56" s="132">
        <f>sum('Transportation and Industrial G'!AF$34)*10^9*'Assumptions (O&amp;G Upstream)'!AG$309/'Assumptions (O&amp;G Upstream)'!AG$319/10^9*'Inflation GDP Population'!$S$18/'Inflation GDP Population'!AF$18</f>
        <v>0.664466595</v>
      </c>
      <c r="AI56" s="132">
        <f>sum('Transportation and Industrial G'!AG$34)*10^9*'Assumptions (O&amp;G Upstream)'!AH$309/'Assumptions (O&amp;G Upstream)'!AH$319/10^9*'Inflation GDP Population'!$S$18/'Inflation GDP Population'!AG$18</f>
        <v>0.6817865872</v>
      </c>
      <c r="AJ56" s="132">
        <f>sum('Transportation and Industrial G'!AH$34)*10^9*'Assumptions (O&amp;G Upstream)'!AI$309/'Assumptions (O&amp;G Upstream)'!AI$319/10^9*'Inflation GDP Population'!$S$18/'Inflation GDP Population'!AH$18</f>
        <v>0.6937789386</v>
      </c>
      <c r="AK56" s="132">
        <f>sum('Transportation and Industrial G'!AI$34)*10^9*'Assumptions (O&amp;G Upstream)'!AJ$309/'Assumptions (O&amp;G Upstream)'!AJ$319/10^9*'Inflation GDP Population'!$S$18/'Inflation GDP Population'!AI$18</f>
        <v>0.7179742137</v>
      </c>
      <c r="AL56" s="132">
        <f>sum('Transportation and Industrial G'!AJ$34)*10^9*'Assumptions (O&amp;G Upstream)'!AK$309/'Assumptions (O&amp;G Upstream)'!AK$319/10^9*'Inflation GDP Population'!$S$18/'Inflation GDP Population'!AJ$18</f>
        <v>0.7263823179</v>
      </c>
      <c r="AM56" s="132">
        <f>sum('Transportation and Industrial G'!AK$34)*10^9*'Assumptions (O&amp;G Upstream)'!AL$309/'Assumptions (O&amp;G Upstream)'!AL$319/10^9*'Inflation GDP Population'!$S$18/'Inflation GDP Population'!AK$18</f>
        <v>0.7422009994</v>
      </c>
      <c r="AN56" s="132">
        <f>sum('Transportation and Industrial G'!AL$34)*10^9*'Assumptions (O&amp;G Upstream)'!AM$309/'Assumptions (O&amp;G Upstream)'!AM$319/10^9*'Inflation GDP Population'!$S$18/'Inflation GDP Population'!AL$18</f>
        <v>0.7613031746</v>
      </c>
      <c r="AO56" s="132">
        <f>sum('Transportation and Industrial G'!AM$34)*10^9*'Assumptions (O&amp;G Upstream)'!AN$309/'Assumptions (O&amp;G Upstream)'!AN$319/10^9*'Inflation GDP Population'!$S$18/'Inflation GDP Population'!AM$18</f>
        <v>0.7628728819</v>
      </c>
      <c r="AP56" s="132">
        <f>sum('Transportation and Industrial G'!AN$34)*10^9*'Assumptions (O&amp;G Upstream)'!AO$309/'Assumptions (O&amp;G Upstream)'!AO$319/10^9*'Inflation GDP Population'!$S$18/'Inflation GDP Population'!AN$18</f>
        <v>0.7763899685</v>
      </c>
      <c r="AQ56" s="132">
        <f>sum('Transportation and Industrial G'!AO$34)*10^9*'Assumptions (O&amp;G Upstream)'!AP$309/'Assumptions (O&amp;G Upstream)'!AP$319/10^9*'Inflation GDP Population'!$S$18/'Inflation GDP Population'!AO$18</f>
        <v>0.7866865252</v>
      </c>
      <c r="AR56" s="132">
        <f>sum('Transportation and Industrial G'!AP$34)*10^9*'Assumptions (O&amp;G Upstream)'!AQ$309/'Assumptions (O&amp;G Upstream)'!AQ$319/10^9*'Inflation GDP Population'!$S$18/'Inflation GDP Population'!AP$18</f>
        <v>0.8027799218</v>
      </c>
      <c r="AS56" s="132">
        <f>sum('Transportation and Industrial G'!AQ$34)*10^9*'Assumptions (O&amp;G Upstream)'!AR$309/'Assumptions (O&amp;G Upstream)'!AR$319/10^9*'Inflation GDP Population'!$S$18/'Inflation GDP Population'!AQ$18</f>
        <v>0.8123224963</v>
      </c>
      <c r="AT56" s="132">
        <f>sum('Transportation and Industrial G'!AR$34)*10^9*'Assumptions (O&amp;G Upstream)'!AS$309/'Assumptions (O&amp;G Upstream)'!AS$319/10^9*'Inflation GDP Population'!$S$18/'Inflation GDP Population'!AR$18</f>
        <v>0.8281685408</v>
      </c>
      <c r="AU56" s="132">
        <f>sum('Transportation and Industrial G'!AS$34)*10^9*'Assumptions (O&amp;G Upstream)'!AT$309/'Assumptions (O&amp;G Upstream)'!AT$319/10^9*'Inflation GDP Population'!$S$18/'Inflation GDP Population'!AS$18</f>
        <v>0.8356484905</v>
      </c>
      <c r="AV56" s="132">
        <f>sum('Transportation and Industrial G'!AT$34)*10^9*'Assumptions (O&amp;G Upstream)'!AU$309/'Assumptions (O&amp;G Upstream)'!AU$319/10^9*'Inflation GDP Population'!$S$18/'Inflation GDP Population'!AT$18</f>
        <v>0.8454829781</v>
      </c>
      <c r="AW56" s="132">
        <f>sum('Transportation and Industrial G'!AU$34)*10^9*'Assumptions (O&amp;G Upstream)'!AV$309/'Assumptions (O&amp;G Upstream)'!AV$319/10^9*'Inflation GDP Population'!$S$18/'Inflation GDP Population'!AU$18</f>
        <v>0.8556040328</v>
      </c>
      <c r="AX56" s="132">
        <f>sum('Transportation and Industrial G'!AV$34)*10^9*'Assumptions (O&amp;G Upstream)'!AW$309/'Assumptions (O&amp;G Upstream)'!AW$319/10^9*'Inflation GDP Population'!$S$18/'Inflation GDP Population'!AV$18</f>
        <v>0.8643006934</v>
      </c>
      <c r="AY56" s="132">
        <f>sum('Transportation and Industrial G'!AW$34)*10^9*'Assumptions (O&amp;G Upstream)'!AX$309/'Assumptions (O&amp;G Upstream)'!AX$319/10^9*'Inflation GDP Population'!$S$18/'Inflation GDP Population'!AW$18</f>
        <v>0.8728286259</v>
      </c>
      <c r="AZ56" s="132">
        <f>sum('Transportation and Industrial G'!AX$34)*10^9*'Assumptions (O&amp;G Upstream)'!AY$309/'Assumptions (O&amp;G Upstream)'!AY$319/10^9*'Inflation GDP Population'!$S$18/'Inflation GDP Population'!AX$18</f>
        <v>0.8816817782</v>
      </c>
      <c r="BA56" s="132">
        <f>sum('Transportation and Industrial G'!AY$34)*10^9*'Assumptions (O&amp;G Upstream)'!AZ$309/'Assumptions (O&amp;G Upstream)'!AZ$319/10^9*'Inflation GDP Population'!$S$18/'Inflation GDP Population'!AY$18</f>
        <v>0.8888207831</v>
      </c>
      <c r="BB56" s="132">
        <f>sum('Transportation and Industrial G'!AZ$34)*10^9*'Assumptions (O&amp;G Upstream)'!BA$309/'Assumptions (O&amp;G Upstream)'!BA$319/10^9*'Inflation GDP Population'!$S$18/'Inflation GDP Population'!AZ$18</f>
        <v>0.8954456471</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7.839197419</v>
      </c>
      <c r="E57" s="132">
        <f>sum('Transportation and Industrial G'!C$31:C$32)*10^9*'Assumptions (O&amp;G Upstream)'!D$309/'Assumptions (O&amp;G Upstream)'!D$319/10^9*'Inflation GDP Population'!$S$18/'Inflation GDP Population'!C$18</f>
        <v>6.634321288</v>
      </c>
      <c r="F57" s="132">
        <f>sum('Transportation and Industrial G'!D$31:D$32)*10^9*'Assumptions (O&amp;G Upstream)'!E$309/'Assumptions (O&amp;G Upstream)'!E$319/10^9*'Inflation GDP Population'!$S$18/'Inflation GDP Population'!D$18</f>
        <v>6.611770617</v>
      </c>
      <c r="G57" s="132">
        <f>sum('Transportation and Industrial G'!E$31:E$32)*10^9*'Assumptions (O&amp;G Upstream)'!F$309/'Assumptions (O&amp;G Upstream)'!F$319/10^9*'Inflation GDP Population'!$S$18/'Inflation GDP Population'!E$18</f>
        <v>7.756656877</v>
      </c>
      <c r="H57" s="132">
        <f>sum('Transportation and Industrial G'!F$31:F$32)*10^9*'Assumptions (O&amp;G Upstream)'!G$309/'Assumptions (O&amp;G Upstream)'!G$319/10^9*'Inflation GDP Population'!$S$18/'Inflation GDP Population'!F$18</f>
        <v>10.65889323</v>
      </c>
      <c r="I57" s="132">
        <f>sum('Transportation and Industrial G'!G$31:G$32)*10^9*'Assumptions (O&amp;G Upstream)'!H$309/'Assumptions (O&amp;G Upstream)'!H$319/10^9*'Inflation GDP Population'!$S$18/'Inflation GDP Population'!G$18</f>
        <v>14.4389333</v>
      </c>
      <c r="J57" s="132">
        <f>sum('Transportation and Industrial G'!H$31:H$32)*10^9*'Assumptions (O&amp;G Upstream)'!I$309/'Assumptions (O&amp;G Upstream)'!I$319/10^9*'Inflation GDP Population'!$S$18/'Inflation GDP Population'!H$18</f>
        <v>17.18553297</v>
      </c>
      <c r="K57" s="132">
        <f>sum('Transportation and Industrial G'!I$31:I$32)*10^9*'Assumptions (O&amp;G Upstream)'!J$309/'Assumptions (O&amp;G Upstream)'!J$319/10^9*'Inflation GDP Population'!$S$18/'Inflation GDP Population'!I$18</f>
        <v>18.64420275</v>
      </c>
      <c r="L57" s="132">
        <f>sum('Transportation and Industrial G'!J$31:J$32)*10^9*'Assumptions (O&amp;G Upstream)'!K$309/'Assumptions (O&amp;G Upstream)'!K$319/10^9*'Inflation GDP Population'!$S$18/'Inflation GDP Population'!J$18</f>
        <v>23.48236607</v>
      </c>
      <c r="M57" s="132">
        <f>sum('Transportation and Industrial G'!K$31:K$32)*10^9*'Assumptions (O&amp;G Upstream)'!L$309/'Assumptions (O&amp;G Upstream)'!L$319/10^9*'Inflation GDP Population'!$S$18/'Inflation GDP Population'!K$18</f>
        <v>13.81548232</v>
      </c>
      <c r="N57" s="132">
        <f>sum('Transportation and Industrial G'!L$31:L$32)*10^9*'Assumptions (O&amp;G Upstream)'!M$309/'Assumptions (O&amp;G Upstream)'!M$319/10^9*'Inflation GDP Population'!$S$18/'Inflation GDP Population'!L$18</f>
        <v>17.76110829</v>
      </c>
      <c r="O57" s="132">
        <f>sum('Transportation and Industrial G'!M$31:M$32)*10^9*'Assumptions (O&amp;G Upstream)'!N$309/'Assumptions (O&amp;G Upstream)'!N$319/10^9*'Inflation GDP Population'!$S$18/'Inflation GDP Population'!M$18</f>
        <v>20.58323242</v>
      </c>
      <c r="P57" s="132">
        <f>sum('Transportation and Industrial G'!N$31:N$32)*10^9*'Assumptions (O&amp;G Upstream)'!O$309/'Assumptions (O&amp;G Upstream)'!O$319/10^9*'Inflation GDP Population'!$S$18/'Inflation GDP Population'!N$18</f>
        <v>20.09617242</v>
      </c>
      <c r="Q57" s="132">
        <f>sum('Transportation and Industrial G'!O$31:O$32)*10^9*'Assumptions (O&amp;G Upstream)'!P$309/'Assumptions (O&amp;G Upstream)'!P$319/10^9*'Inflation GDP Population'!$S$18/'Inflation GDP Population'!O$18</f>
        <v>20.87510003</v>
      </c>
      <c r="R57" s="132">
        <f>sum('Transportation and Industrial G'!P$31:P$32)*10^9*'Assumptions (O&amp;G Upstream)'!Q$309/'Assumptions (O&amp;G Upstream)'!Q$319/10^9*'Inflation GDP Population'!$S$18/'Inflation GDP Population'!P$18</f>
        <v>19.72264937</v>
      </c>
      <c r="S57" s="132">
        <f>sum('Transportation and Industrial G'!Q$31:Q$32)*10^9*'Assumptions (O&amp;G Upstream)'!R$309/'Assumptions (O&amp;G Upstream)'!R$319/10^9*'Inflation GDP Population'!$S$18/'Inflation GDP Population'!Q$18</f>
        <v>10.49784646</v>
      </c>
      <c r="T57" s="132">
        <f>sum('Transportation and Industrial G'!R$31:R$32)*10^9*'Assumptions (O&amp;G Upstream)'!S$309/'Assumptions (O&amp;G Upstream)'!S$319/10^9*'Inflation GDP Population'!$S$18/'Inflation GDP Population'!R$18</f>
        <v>9.463495631</v>
      </c>
      <c r="U57" s="132">
        <f>sum('Transportation and Industrial G'!S$31:S$32)*10^9*'Assumptions (O&amp;G Upstream)'!T$309/'Assumptions (O&amp;G Upstream)'!T$319/10^9*'Inflation GDP Population'!$S$18/'Inflation GDP Population'!S$18</f>
        <v>10.85686707</v>
      </c>
      <c r="V57" s="132">
        <f>sum('Transportation and Industrial G'!T$31:T$32)*10^9*'Assumptions (O&amp;G Upstream)'!U$309/'Assumptions (O&amp;G Upstream)'!U$319/10^9*'Inflation GDP Population'!$S$18/'Inflation GDP Population'!T$18</f>
        <v>13.44659415</v>
      </c>
      <c r="W57" s="132">
        <f>sum('Transportation and Industrial G'!U$31:U$32)*10^9*'Assumptions (O&amp;G Upstream)'!V$309/'Assumptions (O&amp;G Upstream)'!V$319/10^9*'Inflation GDP Population'!$S$18/'Inflation GDP Population'!U$18</f>
        <v>14.02048571</v>
      </c>
      <c r="X57" s="132">
        <f>sum('Transportation and Industrial G'!V$31:V$32)*10^9*'Assumptions (O&amp;G Upstream)'!W$309/'Assumptions (O&amp;G Upstream)'!W$319/10^9*'Inflation GDP Population'!$S$18/'Inflation GDP Population'!V$18</f>
        <v>14.3847299</v>
      </c>
      <c r="Y57" s="132">
        <f>sum('Transportation and Industrial G'!W$31:W$32)*10^9*'Assumptions (O&amp;G Upstream)'!X$309/'Assumptions (O&amp;G Upstream)'!X$319/10^9*'Inflation GDP Population'!$S$18/'Inflation GDP Population'!W$18</f>
        <v>14.66489227</v>
      </c>
      <c r="Z57" s="132">
        <f>sum('Transportation and Industrial G'!X$31:X$32)*10^9*'Assumptions (O&amp;G Upstream)'!Y$309/'Assumptions (O&amp;G Upstream)'!Y$319/10^9*'Inflation GDP Population'!$S$18/'Inflation GDP Population'!X$18</f>
        <v>14.46830313</v>
      </c>
      <c r="AA57" s="132">
        <f>sum('Transportation and Industrial G'!Y$31:Y$32)*10^9*'Assumptions (O&amp;G Upstream)'!Z$309/'Assumptions (O&amp;G Upstream)'!Z$319/10^9*'Inflation GDP Population'!$S$18/'Inflation GDP Population'!Y$18</f>
        <v>14.73014724</v>
      </c>
      <c r="AB57" s="132">
        <f>sum('Transportation and Industrial G'!Z$31:Z$32)*10^9*'Assumptions (O&amp;G Upstream)'!AA$309/'Assumptions (O&amp;G Upstream)'!AA$319/10^9*'Inflation GDP Population'!$S$18/'Inflation GDP Population'!Z$18</f>
        <v>15.28369683</v>
      </c>
      <c r="AC57" s="132">
        <f>sum('Transportation and Industrial G'!AA$31:AA$32)*10^9*'Assumptions (O&amp;G Upstream)'!AB$309/'Assumptions (O&amp;G Upstream)'!AB$319/10^9*'Inflation GDP Population'!$S$18/'Inflation GDP Population'!AA$18</f>
        <v>15.73785068</v>
      </c>
      <c r="AD57" s="132">
        <f>sum('Transportation and Industrial G'!AB$31:AB$32)*10^9*'Assumptions (O&amp;G Upstream)'!AC$309/'Assumptions (O&amp;G Upstream)'!AC$319/10^9*'Inflation GDP Population'!$S$18/'Inflation GDP Population'!AB$18</f>
        <v>16.0637261</v>
      </c>
      <c r="AE57" s="132">
        <f>sum('Transportation and Industrial G'!AC$31:AC$32)*10^9*'Assumptions (O&amp;G Upstream)'!AD$309/'Assumptions (O&amp;G Upstream)'!AD$319/10^9*'Inflation GDP Population'!$S$18/'Inflation GDP Population'!AC$18</f>
        <v>16.41824565</v>
      </c>
      <c r="AF57" s="132">
        <f>sum('Transportation and Industrial G'!AD$31:AD$32)*10^9*'Assumptions (O&amp;G Upstream)'!AE$309/'Assumptions (O&amp;G Upstream)'!AE$319/10^9*'Inflation GDP Population'!$S$18/'Inflation GDP Population'!AD$18</f>
        <v>16.64537128</v>
      </c>
      <c r="AG57" s="132">
        <f>sum('Transportation and Industrial G'!AE$31:AE$32)*10^9*'Assumptions (O&amp;G Upstream)'!AF$309/'Assumptions (O&amp;G Upstream)'!AF$319/10^9*'Inflation GDP Population'!$S$18/'Inflation GDP Population'!AE$18</f>
        <v>16.90191573</v>
      </c>
      <c r="AH57" s="132">
        <f>sum('Transportation and Industrial G'!AF$31:AF$32)*10^9*'Assumptions (O&amp;G Upstream)'!AG$309/'Assumptions (O&amp;G Upstream)'!AG$319/10^9*'Inflation GDP Population'!$S$18/'Inflation GDP Population'!AF$18</f>
        <v>17.03917909</v>
      </c>
      <c r="AI57" s="132">
        <f>sum('Transportation and Industrial G'!AG$31:AG$32)*10^9*'Assumptions (O&amp;G Upstream)'!AH$309/'Assumptions (O&amp;G Upstream)'!AH$319/10^9*'Inflation GDP Population'!$S$18/'Inflation GDP Population'!AG$18</f>
        <v>17.26270345</v>
      </c>
      <c r="AJ57" s="132">
        <f>sum('Transportation and Industrial G'!AH$31:AH$32)*10^9*'Assumptions (O&amp;G Upstream)'!AI$309/'Assumptions (O&amp;G Upstream)'!AI$319/10^9*'Inflation GDP Population'!$S$18/'Inflation GDP Population'!AH$18</f>
        <v>17.3430311</v>
      </c>
      <c r="AK57" s="132">
        <f>sum('Transportation and Industrial G'!AI$31:AI$32)*10^9*'Assumptions (O&amp;G Upstream)'!AJ$309/'Assumptions (O&amp;G Upstream)'!AJ$319/10^9*'Inflation GDP Population'!$S$18/'Inflation GDP Population'!AI$18</f>
        <v>17.71797315</v>
      </c>
      <c r="AL57" s="132">
        <f>sum('Transportation and Industrial G'!AJ$31:AJ$32)*10^9*'Assumptions (O&amp;G Upstream)'!AK$309/'Assumptions (O&amp;G Upstream)'!AK$319/10^9*'Inflation GDP Population'!$S$18/'Inflation GDP Population'!AJ$18</f>
        <v>17.69410379</v>
      </c>
      <c r="AM57" s="132">
        <f>sum('Transportation and Industrial G'!AK$31:AK$32)*10^9*'Assumptions (O&amp;G Upstream)'!AL$309/'Assumptions (O&amp;G Upstream)'!AL$319/10^9*'Inflation GDP Population'!$S$18/'Inflation GDP Population'!AK$18</f>
        <v>17.84426999</v>
      </c>
      <c r="AN57" s="132">
        <f>sum('Transportation and Industrial G'!AL$31:AL$32)*10^9*'Assumptions (O&amp;G Upstream)'!AM$309/'Assumptions (O&amp;G Upstream)'!AM$319/10^9*'Inflation GDP Population'!$S$18/'Inflation GDP Population'!AL$18</f>
        <v>18.0635727</v>
      </c>
      <c r="AO57" s="132">
        <f>sum('Transportation and Industrial G'!AM$31:AM$32)*10^9*'Assumptions (O&amp;G Upstream)'!AN$309/'Assumptions (O&amp;G Upstream)'!AN$319/10^9*'Inflation GDP Population'!$S$18/'Inflation GDP Population'!AM$18</f>
        <v>17.86161472</v>
      </c>
      <c r="AP57" s="132">
        <f>sum('Transportation and Industrial G'!AN$31:AN$32)*10^9*'Assumptions (O&amp;G Upstream)'!AO$309/'Assumptions (O&amp;G Upstream)'!AO$319/10^9*'Inflation GDP Population'!$S$18/'Inflation GDP Population'!AN$18</f>
        <v>17.93592074</v>
      </c>
      <c r="AQ57" s="132">
        <f>sum('Transportation and Industrial G'!AO$31:AO$32)*10^9*'Assumptions (O&amp;G Upstream)'!AP$309/'Assumptions (O&amp;G Upstream)'!AP$319/10^9*'Inflation GDP Population'!$S$18/'Inflation GDP Population'!AO$18</f>
        <v>17.92966889</v>
      </c>
      <c r="AR57" s="132">
        <f>sum('Transportation and Industrial G'!AP$31:AP$32)*10^9*'Assumptions (O&amp;G Upstream)'!AQ$309/'Assumptions (O&amp;G Upstream)'!AQ$319/10^9*'Inflation GDP Population'!$S$18/'Inflation GDP Population'!AP$18</f>
        <v>18.04863175</v>
      </c>
      <c r="AS57" s="132">
        <f>sum('Transportation and Industrial G'!AQ$31:AQ$32)*10^9*'Assumptions (O&amp;G Upstream)'!AR$309/'Assumptions (O&amp;G Upstream)'!AR$319/10^9*'Inflation GDP Population'!$S$18/'Inflation GDP Population'!AQ$18</f>
        <v>18.01369169</v>
      </c>
      <c r="AT57" s="132">
        <f>sum('Transportation and Industrial G'!AR$31:AR$32)*10^9*'Assumptions (O&amp;G Upstream)'!AS$309/'Assumptions (O&amp;G Upstream)'!AS$319/10^9*'Inflation GDP Population'!$S$18/'Inflation GDP Population'!AR$18</f>
        <v>18.11204327</v>
      </c>
      <c r="AU57" s="132">
        <f>sum('Transportation and Industrial G'!AS$31:AS$32)*10^9*'Assumptions (O&amp;G Upstream)'!AT$309/'Assumptions (O&amp;G Upstream)'!AT$319/10^9*'Inflation GDP Population'!$S$18/'Inflation GDP Population'!AS$18</f>
        <v>18.02160911</v>
      </c>
      <c r="AV57" s="132">
        <f>sum('Transportation and Industrial G'!AT$31:AT$32)*10^9*'Assumptions (O&amp;G Upstream)'!AU$309/'Assumptions (O&amp;G Upstream)'!AU$319/10^9*'Inflation GDP Population'!$S$18/'Inflation GDP Population'!AT$18</f>
        <v>17.97800281</v>
      </c>
      <c r="AW57" s="132">
        <f>sum('Transportation and Industrial G'!AU$31:AU$32)*10^9*'Assumptions (O&amp;G Upstream)'!AV$309/'Assumptions (O&amp;G Upstream)'!AV$319/10^9*'Inflation GDP Population'!$S$18/'Inflation GDP Population'!AU$18</f>
        <v>17.93577354</v>
      </c>
      <c r="AX57" s="132">
        <f>sum('Transportation and Industrial G'!AV$31:AV$32)*10^9*'Assumptions (O&amp;G Upstream)'!AW$309/'Assumptions (O&amp;G Upstream)'!AW$319/10^9*'Inflation GDP Population'!$S$18/'Inflation GDP Population'!AV$18</f>
        <v>17.85934506</v>
      </c>
      <c r="AY57" s="132">
        <f>sum('Transportation and Industrial G'!AW$31:AW$32)*10^9*'Assumptions (O&amp;G Upstream)'!AX$309/'Assumptions (O&amp;G Upstream)'!AX$319/10^9*'Inflation GDP Population'!$S$18/'Inflation GDP Population'!AW$18</f>
        <v>17.77559861</v>
      </c>
      <c r="AZ57" s="132">
        <f>sum('Transportation and Industrial G'!AX$31:AX$32)*10^9*'Assumptions (O&amp;G Upstream)'!AY$309/'Assumptions (O&amp;G Upstream)'!AY$319/10^9*'Inflation GDP Population'!$S$18/'Inflation GDP Population'!AX$18</f>
        <v>17.69462677</v>
      </c>
      <c r="BA57" s="132">
        <f>sum('Transportation and Industrial G'!AY$31:AY$32)*10^9*'Assumptions (O&amp;G Upstream)'!AZ$309/'Assumptions (O&amp;G Upstream)'!AZ$319/10^9*'Inflation GDP Population'!$S$18/'Inflation GDP Population'!AY$18</f>
        <v>17.57584314</v>
      </c>
      <c r="BB57" s="132">
        <f>sum('Transportation and Industrial G'!AZ$31:AZ$32)*10^9*'Assumptions (O&amp;G Upstream)'!BA$309/'Assumptions (O&amp;G Upstream)'!BA$319/10^9*'Inflation GDP Population'!$S$18/'Inflation GDP Population'!AZ$18</f>
        <v>17.44416312</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0.2145043793</v>
      </c>
      <c r="E58" s="132">
        <f>sum('Transportation and Industrial G'!C$33)*10^9*'Assumptions (O&amp;G Upstream)'!D$309/'Assumptions (O&amp;G Upstream)'!D$319/10^9*'Inflation GDP Population'!$S$18/'Inflation GDP Population'!C$18</f>
        <v>0.1794961168</v>
      </c>
      <c r="F58" s="132">
        <f>sum('Transportation and Industrial G'!D$33)*10^9*'Assumptions (O&amp;G Upstream)'!E$309/'Assumptions (O&amp;G Upstream)'!E$319/10^9*'Inflation GDP Population'!$S$18/'Inflation GDP Population'!D$18</f>
        <v>0.1645002378</v>
      </c>
      <c r="G58" s="132">
        <f>sum('Transportation and Industrial G'!E$33)*10^9*'Assumptions (O&amp;G Upstream)'!F$309/'Assumptions (O&amp;G Upstream)'!F$319/10^9*'Inflation GDP Population'!$S$18/'Inflation GDP Population'!E$18</f>
        <v>0.2235641969</v>
      </c>
      <c r="H58" s="132">
        <f>sum('Transportation and Industrial G'!F$33)*10^9*'Assumptions (O&amp;G Upstream)'!G$309/'Assumptions (O&amp;G Upstream)'!G$319/10^9*'Inflation GDP Population'!$S$18/'Inflation GDP Population'!F$18</f>
        <v>0.3098369163</v>
      </c>
      <c r="I58" s="132">
        <f>sum('Transportation and Industrial G'!G$33)*10^9*'Assumptions (O&amp;G Upstream)'!H$309/'Assumptions (O&amp;G Upstream)'!H$319/10^9*'Inflation GDP Population'!$S$18/'Inflation GDP Population'!G$18</f>
        <v>0.4064539476</v>
      </c>
      <c r="J58" s="132">
        <f>sum('Transportation and Industrial G'!H$33)*10^9*'Assumptions (O&amp;G Upstream)'!I$309/'Assumptions (O&amp;G Upstream)'!I$319/10^9*'Inflation GDP Population'!$S$18/'Inflation GDP Population'!H$18</f>
        <v>0.4312727277</v>
      </c>
      <c r="K58" s="132">
        <f>sum('Transportation and Industrial G'!I$33)*10^9*'Assumptions (O&amp;G Upstream)'!J$309/'Assumptions (O&amp;G Upstream)'!J$319/10^9*'Inflation GDP Population'!$S$18/'Inflation GDP Population'!I$18</f>
        <v>0.4988274987</v>
      </c>
      <c r="L58" s="132">
        <f>sum('Transportation and Industrial G'!J$33)*10^9*'Assumptions (O&amp;G Upstream)'!K$309/'Assumptions (O&amp;G Upstream)'!K$319/10^9*'Inflation GDP Population'!$S$18/'Inflation GDP Population'!J$18</f>
        <v>0.7533353236</v>
      </c>
      <c r="M58" s="132">
        <f>sum('Transportation and Industrial G'!K$33)*10^9*'Assumptions (O&amp;G Upstream)'!L$309/'Assumptions (O&amp;G Upstream)'!L$319/10^9*'Inflation GDP Population'!$S$18/'Inflation GDP Population'!K$18</f>
        <v>0.4510030367</v>
      </c>
      <c r="N58" s="132">
        <f>sum('Transportation and Industrial G'!L$33)*10^9*'Assumptions (O&amp;G Upstream)'!M$309/'Assumptions (O&amp;G Upstream)'!M$319/10^9*'Inflation GDP Population'!$S$18/'Inflation GDP Population'!L$18</f>
        <v>0.5195244924</v>
      </c>
      <c r="O58" s="132">
        <f>sum('Transportation and Industrial G'!M$33)*10^9*'Assumptions (O&amp;G Upstream)'!N$309/'Assumptions (O&amp;G Upstream)'!N$319/10^9*'Inflation GDP Population'!$S$18/'Inflation GDP Population'!M$18</f>
        <v>0.6209592057</v>
      </c>
      <c r="P58" s="132">
        <f>sum('Transportation and Industrial G'!N$33)*10^9*'Assumptions (O&amp;G Upstream)'!O$309/'Assumptions (O&amp;G Upstream)'!O$319/10^9*'Inflation GDP Population'!$S$18/'Inflation GDP Population'!N$18</f>
        <v>0.501369738</v>
      </c>
      <c r="Q58" s="132">
        <f>sum('Transportation and Industrial G'!O$33)*10^9*'Assumptions (O&amp;G Upstream)'!P$309/'Assumptions (O&amp;G Upstream)'!P$319/10^9*'Inflation GDP Population'!$S$18/'Inflation GDP Population'!O$18</f>
        <v>0.5976392407</v>
      </c>
      <c r="R58" s="132">
        <f>sum('Transportation and Industrial G'!P$33)*10^9*'Assumptions (O&amp;G Upstream)'!Q$309/'Assumptions (O&amp;G Upstream)'!Q$319/10^9*'Inflation GDP Population'!$S$18/'Inflation GDP Population'!P$18</f>
        <v>0.5176030434</v>
      </c>
      <c r="S58" s="132">
        <f>sum('Transportation and Industrial G'!Q$33)*10^9*'Assumptions (O&amp;G Upstream)'!R$309/'Assumptions (O&amp;G Upstream)'!R$319/10^9*'Inflation GDP Population'!$S$18/'Inflation GDP Population'!Q$18</f>
        <v>0.2485610883</v>
      </c>
      <c r="T58" s="132">
        <f>sum('Transportation and Industrial G'!R$33)*10^9*'Assumptions (O&amp;G Upstream)'!S$309/'Assumptions (O&amp;G Upstream)'!S$319/10^9*'Inflation GDP Population'!$S$18/'Inflation GDP Population'!R$18</f>
        <v>0.2180096344</v>
      </c>
      <c r="U58" s="132">
        <f>sum('Transportation and Industrial G'!S$33)*10^9*'Assumptions (O&amp;G Upstream)'!T$309/'Assumptions (O&amp;G Upstream)'!T$319/10^9*'Inflation GDP Population'!$S$18/'Inflation GDP Population'!S$18</f>
        <v>0.2816900521</v>
      </c>
      <c r="V58" s="132">
        <f>sum('Transportation and Industrial G'!T$33)*10^9*'Assumptions (O&amp;G Upstream)'!U$309/'Assumptions (O&amp;G Upstream)'!U$319/10^9*'Inflation GDP Population'!$S$18/'Inflation GDP Population'!T$18</f>
        <v>0.3487890211</v>
      </c>
      <c r="W58" s="132">
        <f>sum('Transportation and Industrial G'!U$33)*10^9*'Assumptions (O&amp;G Upstream)'!V$309/'Assumptions (O&amp;G Upstream)'!V$319/10^9*'Inflation GDP Population'!$S$18/'Inflation GDP Population'!U$18</f>
        <v>0.36357579</v>
      </c>
      <c r="X58" s="132">
        <f>sum('Transportation and Industrial G'!V$33)*10^9*'Assumptions (O&amp;G Upstream)'!W$309/'Assumptions (O&amp;G Upstream)'!W$319/10^9*'Inflation GDP Population'!$S$18/'Inflation GDP Population'!V$18</f>
        <v>0.3729175365</v>
      </c>
      <c r="Y58" s="132">
        <f>sum('Transportation and Industrial G'!W$33)*10^9*'Assumptions (O&amp;G Upstream)'!X$309/'Assumptions (O&amp;G Upstream)'!X$319/10^9*'Inflation GDP Population'!$S$18/'Inflation GDP Population'!W$18</f>
        <v>0.3800729116</v>
      </c>
      <c r="Z58" s="132">
        <f>sum('Transportation and Industrial G'!X$33)*10^9*'Assumptions (O&amp;G Upstream)'!Y$309/'Assumptions (O&amp;G Upstream)'!Y$319/10^9*'Inflation GDP Population'!$S$18/'Inflation GDP Population'!X$18</f>
        <v>0.3748696415</v>
      </c>
      <c r="AA58" s="132">
        <f>sum('Transportation and Industrial G'!Y$33)*10^9*'Assumptions (O&amp;G Upstream)'!Z$309/'Assumptions (O&amp;G Upstream)'!Z$319/10^9*'Inflation GDP Population'!$S$18/'Inflation GDP Population'!Y$18</f>
        <v>0.3815416987</v>
      </c>
      <c r="AB58" s="132">
        <f>sum('Transportation and Industrial G'!Z$33)*10^9*'Assumptions (O&amp;G Upstream)'!AA$309/'Assumptions (O&amp;G Upstream)'!AA$319/10^9*'Inflation GDP Population'!$S$18/'Inflation GDP Population'!Z$18</f>
        <v>0.395761128</v>
      </c>
      <c r="AC58" s="132">
        <f>sum('Transportation and Industrial G'!AA$33)*10^9*'Assumptions (O&amp;G Upstream)'!AB$309/'Assumptions (O&amp;G Upstream)'!AB$319/10^9*'Inflation GDP Population'!$S$18/'Inflation GDP Population'!AA$18</f>
        <v>0.4073966187</v>
      </c>
      <c r="AD58" s="132">
        <f>sum('Transportation and Industrial G'!AB$33)*10^9*'Assumptions (O&amp;G Upstream)'!AC$309/'Assumptions (O&amp;G Upstream)'!AC$319/10^9*'Inflation GDP Population'!$S$18/'Inflation GDP Population'!AB$18</f>
        <v>0.4157028236</v>
      </c>
      <c r="AE58" s="132">
        <f>sum('Transportation and Industrial G'!AC$33)*10^9*'Assumptions (O&amp;G Upstream)'!AD$309/'Assumptions (O&amp;G Upstream)'!AD$319/10^9*'Inflation GDP Population'!$S$18/'Inflation GDP Population'!AC$18</f>
        <v>0.4247422328</v>
      </c>
      <c r="AF58" s="132">
        <f>sum('Transportation and Industrial G'!AD$33)*10^9*'Assumptions (O&amp;G Upstream)'!AE$309/'Assumptions (O&amp;G Upstream)'!AE$319/10^9*'Inflation GDP Population'!$S$18/'Inflation GDP Population'!AD$18</f>
        <v>0.4304784786</v>
      </c>
      <c r="AG58" s="132">
        <f>sum('Transportation and Industrial G'!AE$33)*10^9*'Assumptions (O&amp;G Upstream)'!AF$309/'Assumptions (O&amp;G Upstream)'!AF$319/10^9*'Inflation GDP Population'!$S$18/'Inflation GDP Population'!AE$18</f>
        <v>0.4369686859</v>
      </c>
      <c r="AH58" s="132">
        <f>sum('Transportation and Industrial G'!AF$33)*10^9*'Assumptions (O&amp;G Upstream)'!AG$309/'Assumptions (O&amp;G Upstream)'!AG$319/10^9*'Inflation GDP Population'!$S$18/'Inflation GDP Population'!AF$18</f>
        <v>0.4403688148</v>
      </c>
      <c r="AI58" s="132">
        <f>sum('Transportation and Industrial G'!AG$33)*10^9*'Assumptions (O&amp;G Upstream)'!AH$309/'Assumptions (O&amp;G Upstream)'!AH$319/10^9*'Inflation GDP Population'!$S$18/'Inflation GDP Population'!AG$18</f>
        <v>0.445992127</v>
      </c>
      <c r="AJ58" s="132">
        <f>sum('Transportation and Industrial G'!AH$33)*10^9*'Assumptions (O&amp;G Upstream)'!AI$309/'Assumptions (O&amp;G Upstream)'!AI$319/10^9*'Inflation GDP Population'!$S$18/'Inflation GDP Population'!AH$18</f>
        <v>0.4479100156</v>
      </c>
      <c r="AK58" s="132">
        <f>sum('Transportation and Industrial G'!AI$33)*10^9*'Assumptions (O&amp;G Upstream)'!AJ$309/'Assumptions (O&amp;G Upstream)'!AJ$319/10^9*'Inflation GDP Population'!$S$18/'Inflation GDP Population'!AI$18</f>
        <v>0.4574293173</v>
      </c>
      <c r="AL58" s="132">
        <f>sum('Transportation and Industrial G'!AJ$33)*10^9*'Assumptions (O&amp;G Upstream)'!AK$309/'Assumptions (O&amp;G Upstream)'!AK$319/10^9*'Inflation GDP Population'!$S$18/'Inflation GDP Population'!AJ$18</f>
        <v>0.4566457374</v>
      </c>
      <c r="AM58" s="132">
        <f>sum('Transportation and Industrial G'!AK$33)*10^9*'Assumptions (O&amp;G Upstream)'!AL$309/'Assumptions (O&amp;G Upstream)'!AL$319/10^9*'Inflation GDP Population'!$S$18/'Inflation GDP Population'!AK$18</f>
        <v>0.4603488821</v>
      </c>
      <c r="AN58" s="132">
        <f>sum('Transportation and Industrial G'!AL$33)*10^9*'Assumptions (O&amp;G Upstream)'!AM$309/'Assumptions (O&amp;G Upstream)'!AM$319/10^9*'Inflation GDP Population'!$S$18/'Inflation GDP Population'!AL$18</f>
        <v>0.4658283399</v>
      </c>
      <c r="AO58" s="132">
        <f>sum('Transportation and Industrial G'!AM$33)*10^9*'Assumptions (O&amp;G Upstream)'!AN$309/'Assumptions (O&amp;G Upstream)'!AN$319/10^9*'Inflation GDP Population'!$S$18/'Inflation GDP Population'!AM$18</f>
        <v>0.4604402517</v>
      </c>
      <c r="AP58" s="132">
        <f>sum('Transportation and Industrial G'!AN$33)*10^9*'Assumptions (O&amp;G Upstream)'!AO$309/'Assumptions (O&amp;G Upstream)'!AO$319/10^9*'Inflation GDP Population'!$S$18/'Inflation GDP Population'!AN$18</f>
        <v>0.4621711083</v>
      </c>
      <c r="AQ58" s="132">
        <f>sum('Transportation and Industrial G'!AO$33)*10^9*'Assumptions (O&amp;G Upstream)'!AP$309/'Assumptions (O&amp;G Upstream)'!AP$319/10^9*'Inflation GDP Population'!$S$18/'Inflation GDP Population'!AO$18</f>
        <v>0.4618213996</v>
      </c>
      <c r="AR58" s="132">
        <f>sum('Transportation and Industrial G'!AP$33)*10^9*'Assumptions (O&amp;G Upstream)'!AQ$309/'Assumptions (O&amp;G Upstream)'!AQ$319/10^9*'Inflation GDP Population'!$S$18/'Inflation GDP Population'!AP$18</f>
        <v>0.4646914881</v>
      </c>
      <c r="AS58" s="132">
        <f>sum('Transportation and Industrial G'!AQ$33)*10^9*'Assumptions (O&amp;G Upstream)'!AR$309/'Assumptions (O&amp;G Upstream)'!AR$319/10^9*'Inflation GDP Population'!$S$18/'Inflation GDP Population'!AQ$18</f>
        <v>0.4635938368</v>
      </c>
      <c r="AT58" s="132">
        <f>sum('Transportation and Industrial G'!AR$33)*10^9*'Assumptions (O&amp;G Upstream)'!AS$309/'Assumptions (O&amp;G Upstream)'!AS$319/10^9*'Inflation GDP Population'!$S$18/'Inflation GDP Population'!AR$18</f>
        <v>0.4659213061</v>
      </c>
      <c r="AU58" s="132">
        <f>sum('Transportation and Industrial G'!AS$33)*10^9*'Assumptions (O&amp;G Upstream)'!AT$309/'Assumptions (O&amp;G Upstream)'!AT$319/10^9*'Inflation GDP Population'!$S$18/'Inflation GDP Population'!AS$18</f>
        <v>0.4633876275</v>
      </c>
      <c r="AV58" s="132">
        <f>sum('Transportation and Industrial G'!AT$33)*10^9*'Assumptions (O&amp;G Upstream)'!AU$309/'Assumptions (O&amp;G Upstream)'!AU$319/10^9*'Inflation GDP Population'!$S$18/'Inflation GDP Population'!AT$18</f>
        <v>0.4620547595</v>
      </c>
      <c r="AW58" s="132">
        <f>sum('Transportation and Industrial G'!AU$33)*10^9*'Assumptions (O&amp;G Upstream)'!AV$309/'Assumptions (O&amp;G Upstream)'!AV$319/10^9*'Inflation GDP Population'!$S$18/'Inflation GDP Population'!AU$18</f>
        <v>0.4607533236</v>
      </c>
      <c r="AX58" s="132">
        <f>sum('Transportation and Industrial G'!AV$33)*10^9*'Assumptions (O&amp;G Upstream)'!AW$309/'Assumptions (O&amp;G Upstream)'!AW$319/10^9*'Inflation GDP Population'!$S$18/'Inflation GDP Population'!AV$18</f>
        <v>0.4585696463</v>
      </c>
      <c r="AY58" s="132">
        <f>sum('Transportation and Industrial G'!AW$33)*10^9*'Assumptions (O&amp;G Upstream)'!AX$309/'Assumptions (O&amp;G Upstream)'!AX$319/10^9*'Inflation GDP Population'!$S$18/'Inflation GDP Population'!AW$18</f>
        <v>0.4561947581</v>
      </c>
      <c r="AZ58" s="132">
        <f>sum('Transportation and Industrial G'!AX$33)*10^9*'Assumptions (O&amp;G Upstream)'!AY$309/'Assumptions (O&amp;G Upstream)'!AY$319/10^9*'Inflation GDP Population'!$S$18/'Inflation GDP Population'!AX$18</f>
        <v>0.4538877045</v>
      </c>
      <c r="BA58" s="132">
        <f>sum('Transportation and Industrial G'!AY$33)*10^9*'Assumptions (O&amp;G Upstream)'!AZ$309/'Assumptions (O&amp;G Upstream)'!AZ$319/10^9*'Inflation GDP Population'!$S$18/'Inflation GDP Population'!AY$18</f>
        <v>0.4506077015</v>
      </c>
      <c r="BB58" s="132">
        <f>sum('Transportation and Industrial G'!AZ$33)*10^9*'Assumptions (O&amp;G Upstream)'!BA$309/'Assumptions (O&amp;G Upstream)'!BA$319/10^9*'Inflation GDP Population'!$S$18/'Inflation GDP Population'!AZ$18</f>
        <v>0.4469945988</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1.876075773</v>
      </c>
      <c r="E59" s="132">
        <f>sum('Assumptions (NG non-electricity'!C$7)*10^15*'Assumptions (O&amp;G Upstream)'!D$312/'Assumptions (O&amp;G Upstream)'!D$320/10^9/10^3*'Inflation GDP Population'!$S$18/'Inflation GDP Population'!C$18</f>
        <v>1.918698685</v>
      </c>
      <c r="F59" s="132">
        <f>sum('Assumptions (NG non-electricity'!D$7)*10^15*'Assumptions (O&amp;G Upstream)'!E$312/'Assumptions (O&amp;G Upstream)'!E$320/10^9/10^3*'Inflation GDP Population'!$S$18/'Inflation GDP Population'!D$18</f>
        <v>1.619391636</v>
      </c>
      <c r="G59" s="132">
        <f>sum('Assumptions (NG non-electricity'!E$7)*10^15*'Assumptions (O&amp;G Upstream)'!F$312/'Assumptions (O&amp;G Upstream)'!F$320/10^9/10^3*'Inflation GDP Population'!$S$18/'Inflation GDP Population'!E$18</f>
        <v>2.453651868</v>
      </c>
      <c r="H59" s="132">
        <f>sum('Assumptions (NG non-electricity'!F$7)*10^15*'Assumptions (O&amp;G Upstream)'!G$312/'Assumptions (O&amp;G Upstream)'!G$320/10^9/10^3*'Inflation GDP Population'!$S$18/'Inflation GDP Population'!F$18</f>
        <v>2.560873322</v>
      </c>
      <c r="I59" s="132">
        <f>sum('Assumptions (NG non-electricity'!G$7)*10^15*'Assumptions (O&amp;G Upstream)'!H$312/'Assumptions (O&amp;G Upstream)'!H$320/10^9/10^3*'Inflation GDP Population'!$S$18/'Inflation GDP Population'!G$18</f>
        <v>3.90148248</v>
      </c>
      <c r="J59" s="132">
        <f>sum('Assumptions (NG non-electricity'!H$7)*10^15*'Assumptions (O&amp;G Upstream)'!I$312/'Assumptions (O&amp;G Upstream)'!I$320/10^9/10^3*'Inflation GDP Population'!$S$18/'Inflation GDP Population'!H$18</f>
        <v>2.936063318</v>
      </c>
      <c r="K59" s="132">
        <f>sum('Assumptions (NG non-electricity'!I$7)*10^15*'Assumptions (O&amp;G Upstream)'!J$312/'Assumptions (O&amp;G Upstream)'!J$320/10^9/10^3*'Inflation GDP Population'!$S$18/'Inflation GDP Population'!I$18</f>
        <v>3.274447564</v>
      </c>
      <c r="L59" s="132">
        <f>sum('Assumptions (NG non-electricity'!J$7)*10^15*'Assumptions (O&amp;G Upstream)'!K$312/'Assumptions (O&amp;G Upstream)'!K$320/10^9/10^3*'Inflation GDP Population'!$S$18/'Inflation GDP Population'!J$18</f>
        <v>4.129548686</v>
      </c>
      <c r="M59" s="132">
        <f>sum('Assumptions (NG non-electricity'!K$7)*10^15*'Assumptions (O&amp;G Upstream)'!L$312/'Assumptions (O&amp;G Upstream)'!L$320/10^9/10^3*'Inflation GDP Population'!$S$18/'Inflation GDP Population'!K$18</f>
        <v>1.83493745</v>
      </c>
      <c r="N59" s="132">
        <f>sum('Assumptions (NG non-electricity'!L$7)*10^15*'Assumptions (O&amp;G Upstream)'!M$312/'Assumptions (O&amp;G Upstream)'!M$320/10^9/10^3*'Inflation GDP Population'!$S$18/'Inflation GDP Population'!L$18</f>
        <v>2.078608773</v>
      </c>
      <c r="O59" s="132">
        <f>sum('Assumptions (NG non-electricity'!M$7)*10^15*'Assumptions (O&amp;G Upstream)'!N$312/'Assumptions (O&amp;G Upstream)'!N$320/10^9/10^3*'Inflation GDP Population'!$S$18/'Inflation GDP Population'!M$18</f>
        <v>1.834090442</v>
      </c>
      <c r="P59" s="132">
        <f>sum('Assumptions (NG non-electricity'!N$7)*10^15*'Assumptions (O&amp;G Upstream)'!O$312/'Assumptions (O&amp;G Upstream)'!O$320/10^9/10^3*'Inflation GDP Population'!$S$18/'Inflation GDP Population'!N$18</f>
        <v>1.272675158</v>
      </c>
      <c r="Q59" s="132">
        <f>sum('Assumptions (NG non-electricity'!O$7)*10^15*'Assumptions (O&amp;G Upstream)'!P$312/'Assumptions (O&amp;G Upstream)'!P$320/10^9/10^3*'Inflation GDP Population'!$S$18/'Inflation GDP Population'!O$18</f>
        <v>1.680687432</v>
      </c>
      <c r="R59" s="132">
        <f>sum('Assumptions (NG non-electricity'!P$7)*10^15*'Assumptions (O&amp;G Upstream)'!Q$312/'Assumptions (O&amp;G Upstream)'!Q$320/10^9/10^3*'Inflation GDP Population'!$S$18/'Inflation GDP Population'!P$18</f>
        <v>1.903892353</v>
      </c>
      <c r="S59" s="132">
        <f>sum('Assumptions (NG non-electricity'!Q$7)*10^15*'Assumptions (O&amp;G Upstream)'!R$312/'Assumptions (O&amp;G Upstream)'!R$320/10^9/10^3*'Inflation GDP Population'!$S$18/'Inflation GDP Population'!Q$18</f>
        <v>1.126924045</v>
      </c>
      <c r="T59" s="132">
        <f>sum('Assumptions (NG non-electricity'!R$7)*10^15*'Assumptions (O&amp;G Upstream)'!S$312/'Assumptions (O&amp;G Upstream)'!S$320/10^9/10^3*'Inflation GDP Population'!$S$18/'Inflation GDP Population'!R$18</f>
        <v>1.010527369</v>
      </c>
      <c r="U59" s="132">
        <f>sum('Assumptions (NG non-electricity'!S$7)*10^15*'Assumptions (O&amp;G Upstream)'!T$312/'Assumptions (O&amp;G Upstream)'!T$320/10^9/10^3*'Inflation GDP Population'!$S$18/'Inflation GDP Population'!S$18</f>
        <v>1.185517683</v>
      </c>
      <c r="V59" s="132">
        <f>sum('Assumptions (NG non-electricity'!T$7)*10^15*'Assumptions (O&amp;G Upstream)'!U$312/'Assumptions (O&amp;G Upstream)'!U$320/10^9/10^3*'Inflation GDP Population'!$S$18/'Inflation GDP Population'!T$18</f>
        <v>1.240985586</v>
      </c>
      <c r="W59" s="132">
        <f>sum('Assumptions (NG non-electricity'!U$7)*10^15*'Assumptions (O&amp;G Upstream)'!V$312/'Assumptions (O&amp;G Upstream)'!V$320/10^9/10^3*'Inflation GDP Population'!$S$18/'Inflation GDP Population'!U$18</f>
        <v>1.202970536</v>
      </c>
      <c r="X59" s="132">
        <f>sum('Assumptions (NG non-electricity'!V$7)*10^15*'Assumptions (O&amp;G Upstream)'!W$312/'Assumptions (O&amp;G Upstream)'!W$320/10^9/10^3*'Inflation GDP Population'!$S$18/'Inflation GDP Population'!V$18</f>
        <v>1.249454026</v>
      </c>
      <c r="Y59" s="132">
        <f>sum('Assumptions (NG non-electricity'!W$7)*10^15*'Assumptions (O&amp;G Upstream)'!X$312/'Assumptions (O&amp;G Upstream)'!X$320/10^9/10^3*'Inflation GDP Population'!$S$18/'Inflation GDP Population'!W$18</f>
        <v>1.237426212</v>
      </c>
      <c r="Z59" s="132">
        <f>sum('Assumptions (NG non-electricity'!X$7)*10^15*'Assumptions (O&amp;G Upstream)'!Y$312/'Assumptions (O&amp;G Upstream)'!Y$320/10^9/10^3*'Inflation GDP Population'!$S$18/'Inflation GDP Population'!X$18</f>
        <v>1.259363568</v>
      </c>
      <c r="AA59" s="132">
        <f>sum('Assumptions (NG non-electricity'!Y$7)*10^15*'Assumptions (O&amp;G Upstream)'!Z$312/'Assumptions (O&amp;G Upstream)'!Z$320/10^9/10^3*'Inflation GDP Population'!$S$18/'Inflation GDP Population'!Y$18</f>
        <v>1.333789241</v>
      </c>
      <c r="AB59" s="132">
        <f>sum('Assumptions (NG non-electricity'!Z$7)*10^15*'Assumptions (O&amp;G Upstream)'!AA$312/'Assumptions (O&amp;G Upstream)'!AA$320/10^9/10^3*'Inflation GDP Population'!$S$18/'Inflation GDP Population'!Z$18</f>
        <v>1.429142404</v>
      </c>
      <c r="AC59" s="132">
        <f>sum('Assumptions (NG non-electricity'!AA$7)*10^15*'Assumptions (O&amp;G Upstream)'!AB$312/'Assumptions (O&amp;G Upstream)'!AB$320/10^9/10^3*'Inflation GDP Population'!$S$18/'Inflation GDP Population'!AA$18</f>
        <v>1.549180123</v>
      </c>
      <c r="AD59" s="132">
        <f>sum('Assumptions (NG non-electricity'!AB$7)*10^15*'Assumptions (O&amp;G Upstream)'!AC$312/'Assumptions (O&amp;G Upstream)'!AC$320/10^9/10^3*'Inflation GDP Population'!$S$18/'Inflation GDP Population'!AB$18</f>
        <v>1.602235212</v>
      </c>
      <c r="AE59" s="132">
        <f>sum('Assumptions (NG non-electricity'!AC$7)*10^15*'Assumptions (O&amp;G Upstream)'!AD$312/'Assumptions (O&amp;G Upstream)'!AD$320/10^9/10^3*'Inflation GDP Population'!$S$18/'Inflation GDP Population'!AC$18</f>
        <v>1.63461221</v>
      </c>
      <c r="AF59" s="132">
        <f>sum('Assumptions (NG non-electricity'!AD$7)*10^15*'Assumptions (O&amp;G Upstream)'!AE$312/'Assumptions (O&amp;G Upstream)'!AE$320/10^9/10^3*'Inflation GDP Population'!$S$18/'Inflation GDP Population'!AD$18</f>
        <v>1.69219353</v>
      </c>
      <c r="AG59" s="132">
        <f>sum('Assumptions (NG non-electricity'!AE$7)*10^15*'Assumptions (O&amp;G Upstream)'!AF$312/'Assumptions (O&amp;G Upstream)'!AF$320/10^9/10^3*'Inflation GDP Population'!$S$18/'Inflation GDP Population'!AE$18</f>
        <v>1.721789217</v>
      </c>
      <c r="AH59" s="132">
        <f>sum('Assumptions (NG non-electricity'!AF$7)*10^15*'Assumptions (O&amp;G Upstream)'!AG$312/'Assumptions (O&amp;G Upstream)'!AG$320/10^9/10^3*'Inflation GDP Population'!$S$18/'Inflation GDP Population'!AF$18</f>
        <v>1.760009327</v>
      </c>
      <c r="AI59" s="132">
        <f>sum('Assumptions (NG non-electricity'!AG$7)*10^15*'Assumptions (O&amp;G Upstream)'!AH$312/'Assumptions (O&amp;G Upstream)'!AH$320/10^9/10^3*'Inflation GDP Population'!$S$18/'Inflation GDP Population'!AG$18</f>
        <v>1.774019221</v>
      </c>
      <c r="AJ59" s="132">
        <f>sum('Assumptions (NG non-electricity'!AH$7)*10^15*'Assumptions (O&amp;G Upstream)'!AI$312/'Assumptions (O&amp;G Upstream)'!AI$320/10^9/10^3*'Inflation GDP Population'!$S$18/'Inflation GDP Population'!AH$18</f>
        <v>1.859168361</v>
      </c>
      <c r="AK59" s="132">
        <f>sum('Assumptions (NG non-electricity'!AI$7)*10^15*'Assumptions (O&amp;G Upstream)'!AJ$312/'Assumptions (O&amp;G Upstream)'!AJ$320/10^9/10^3*'Inflation GDP Population'!$S$18/'Inflation GDP Population'!AI$18</f>
        <v>1.910031788</v>
      </c>
      <c r="AL59" s="132">
        <f>sum('Assumptions (NG non-electricity'!AJ$7)*10^15*'Assumptions (O&amp;G Upstream)'!AK$312/'Assumptions (O&amp;G Upstream)'!AK$320/10^9/10^3*'Inflation GDP Population'!$S$18/'Inflation GDP Population'!AJ$18</f>
        <v>1.953824706</v>
      </c>
      <c r="AM59" s="132">
        <f>sum('Assumptions (NG non-electricity'!AK$7)*10^15*'Assumptions (O&amp;G Upstream)'!AL$312/'Assumptions (O&amp;G Upstream)'!AL$320/10^9/10^3*'Inflation GDP Population'!$S$18/'Inflation GDP Population'!AK$18</f>
        <v>1.998002521</v>
      </c>
      <c r="AN59" s="132">
        <f>sum('Assumptions (NG non-electricity'!AL$7)*10^15*'Assumptions (O&amp;G Upstream)'!AM$312/'Assumptions (O&amp;G Upstream)'!AM$320/10^9/10^3*'Inflation GDP Population'!$S$18/'Inflation GDP Population'!AL$18</f>
        <v>2.060992241</v>
      </c>
      <c r="AO59" s="132">
        <f>sum('Assumptions (NG non-electricity'!AM$7)*10^15*'Assumptions (O&amp;G Upstream)'!AN$312/'Assumptions (O&amp;G Upstream)'!AN$320/10^9/10^3*'Inflation GDP Population'!$S$18/'Inflation GDP Population'!AM$18</f>
        <v>2.09626631</v>
      </c>
      <c r="AP59" s="132">
        <f>sum('Assumptions (NG non-electricity'!AN$7)*10^15*'Assumptions (O&amp;G Upstream)'!AO$312/'Assumptions (O&amp;G Upstream)'!AO$320/10^9/10^3*'Inflation GDP Population'!$S$18/'Inflation GDP Population'!AN$18</f>
        <v>2.126755844</v>
      </c>
      <c r="AQ59" s="132">
        <f>sum('Assumptions (NG non-electricity'!AO$7)*10^15*'Assumptions (O&amp;G Upstream)'!AP$312/'Assumptions (O&amp;G Upstream)'!AP$320/10^9/10^3*'Inflation GDP Population'!$S$18/'Inflation GDP Population'!AO$18</f>
        <v>2.163716002</v>
      </c>
      <c r="AR59" s="132">
        <f>sum('Assumptions (NG non-electricity'!AP$7)*10^15*'Assumptions (O&amp;G Upstream)'!AQ$312/'Assumptions (O&amp;G Upstream)'!AQ$320/10^9/10^3*'Inflation GDP Population'!$S$18/'Inflation GDP Population'!AP$18</f>
        <v>2.221225676</v>
      </c>
      <c r="AS59" s="132">
        <f>sum('Assumptions (NG non-electricity'!AQ$7)*10^15*'Assumptions (O&amp;G Upstream)'!AR$312/'Assumptions (O&amp;G Upstream)'!AR$320/10^9/10^3*'Inflation GDP Population'!$S$18/'Inflation GDP Population'!AQ$18</f>
        <v>2.241796114</v>
      </c>
      <c r="AT59" s="132">
        <f>sum('Assumptions (NG non-electricity'!AR$7)*10^15*'Assumptions (O&amp;G Upstream)'!AS$312/'Assumptions (O&amp;G Upstream)'!AS$320/10^9/10^3*'Inflation GDP Population'!$S$18/'Inflation GDP Population'!AR$18</f>
        <v>2.291852596</v>
      </c>
      <c r="AU59" s="132">
        <f>sum('Assumptions (NG non-electricity'!AS$7)*10^15*'Assumptions (O&amp;G Upstream)'!AT$312/'Assumptions (O&amp;G Upstream)'!AT$320/10^9/10^3*'Inflation GDP Population'!$S$18/'Inflation GDP Population'!AS$18</f>
        <v>2.353598219</v>
      </c>
      <c r="AV59" s="132">
        <f>sum('Assumptions (NG non-electricity'!AT$7)*10^15*'Assumptions (O&amp;G Upstream)'!AU$312/'Assumptions (O&amp;G Upstream)'!AU$320/10^9/10^3*'Inflation GDP Population'!$S$18/'Inflation GDP Population'!AT$18</f>
        <v>2.427144721</v>
      </c>
      <c r="AW59" s="132">
        <f>sum('Assumptions (NG non-electricity'!AU$7)*10^15*'Assumptions (O&amp;G Upstream)'!AV$312/'Assumptions (O&amp;G Upstream)'!AV$320/10^9/10^3*'Inflation GDP Population'!$S$18/'Inflation GDP Population'!AU$18</f>
        <v>2.498621188</v>
      </c>
      <c r="AX59" s="132">
        <f>sum('Assumptions (NG non-electricity'!AV$7)*10^15*'Assumptions (O&amp;G Upstream)'!AW$312/'Assumptions (O&amp;G Upstream)'!AW$320/10^9/10^3*'Inflation GDP Population'!$S$18/'Inflation GDP Population'!AV$18</f>
        <v>2.559169005</v>
      </c>
      <c r="AY59" s="132">
        <f>sum('Assumptions (NG non-electricity'!AW$7)*10^15*'Assumptions (O&amp;G Upstream)'!AX$312/'Assumptions (O&amp;G Upstream)'!AX$320/10^9/10^3*'Inflation GDP Population'!$S$18/'Inflation GDP Population'!AW$18</f>
        <v>2.631226825</v>
      </c>
      <c r="AZ59" s="132">
        <f>sum('Assumptions (NG non-electricity'!AX$7)*10^15*'Assumptions (O&amp;G Upstream)'!AY$312/'Assumptions (O&amp;G Upstream)'!AY$320/10^9/10^3*'Inflation GDP Population'!$S$18/'Inflation GDP Population'!AX$18</f>
        <v>2.739381145</v>
      </c>
      <c r="BA59" s="132">
        <f>sum('Assumptions (NG non-electricity'!AY$7)*10^15*'Assumptions (O&amp;G Upstream)'!AZ$312/'Assumptions (O&amp;G Upstream)'!AZ$320/10^9/10^3*'Inflation GDP Population'!$S$18/'Inflation GDP Population'!AY$18</f>
        <v>2.832052758</v>
      </c>
      <c r="BB59" s="132">
        <f>sum('Assumptions (NG non-electricity'!AZ$7)*10^15*'Assumptions (O&amp;G Upstream)'!BA$312/'Assumptions (O&amp;G Upstream)'!BA$320/10^9/10^3*'Inflation GDP Population'!$S$18/'Inflation GDP Population'!AZ$18</f>
        <v>2.918282314</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0.9160939862</v>
      </c>
      <c r="E60" s="132">
        <f>sum('Assumptions (NG non-electricity'!C$3)*10^15*'Assumptions (O&amp;G Upstream)'!D$312/'Assumptions (O&amp;G Upstream)'!D$320/10^9/10^3*'Inflation GDP Population'!$S$18/'Inflation GDP Population'!C$18</f>
        <v>0.8264776059</v>
      </c>
      <c r="F60" s="132">
        <f>sum('Assumptions (NG non-electricity'!D$3)*10^15*'Assumptions (O&amp;G Upstream)'!E$312/'Assumptions (O&amp;G Upstream)'!E$320/10^9/10^3*'Inflation GDP Population'!$S$18/'Inflation GDP Population'!D$18</f>
        <v>0.729913024</v>
      </c>
      <c r="G60" s="132">
        <f>sum('Assumptions (NG non-electricity'!E$3)*10^15*'Assumptions (O&amp;G Upstream)'!F$312/'Assumptions (O&amp;G Upstream)'!F$320/10^9/10^3*'Inflation GDP Population'!$S$18/'Inflation GDP Population'!E$18</f>
        <v>1.108498424</v>
      </c>
      <c r="H60" s="132">
        <f>sum('Assumptions (NG non-electricity'!F$3)*10^15*'Assumptions (O&amp;G Upstream)'!G$312/'Assumptions (O&amp;G Upstream)'!G$320/10^9/10^3*'Inflation GDP Population'!$S$18/'Inflation GDP Population'!F$18</f>
        <v>1.172592514</v>
      </c>
      <c r="I60" s="132">
        <f>sum('Assumptions (NG non-electricity'!G$3)*10^15*'Assumptions (O&amp;G Upstream)'!H$312/'Assumptions (O&amp;G Upstream)'!H$320/10^9/10^3*'Inflation GDP Population'!$S$18/'Inflation GDP Population'!G$18</f>
        <v>1.719650874</v>
      </c>
      <c r="J60" s="132">
        <f>sum('Assumptions (NG non-electricity'!H$3)*10^15*'Assumptions (O&amp;G Upstream)'!I$312/'Assumptions (O&amp;G Upstream)'!I$320/10^9/10^3*'Inflation GDP Population'!$S$18/'Inflation GDP Population'!H$18</f>
        <v>1.2869821</v>
      </c>
      <c r="K60" s="132">
        <f>sum('Assumptions (NG non-electricity'!I$3)*10^15*'Assumptions (O&amp;G Upstream)'!J$312/'Assumptions (O&amp;G Upstream)'!J$320/10^9/10^3*'Inflation GDP Population'!$S$18/'Inflation GDP Population'!I$18</f>
        <v>1.332376588</v>
      </c>
      <c r="L60" s="132">
        <f>sum('Assumptions (NG non-electricity'!J$3)*10^15*'Assumptions (O&amp;G Upstream)'!K$312/'Assumptions (O&amp;G Upstream)'!K$320/10^9/10^3*'Inflation GDP Population'!$S$18/'Inflation GDP Population'!J$18</f>
        <v>1.76014068</v>
      </c>
      <c r="M60" s="132">
        <f>sum('Assumptions (NG non-electricity'!K$3)*10^15*'Assumptions (O&amp;G Upstream)'!L$312/'Assumptions (O&amp;G Upstream)'!L$320/10^9/10^3*'Inflation GDP Population'!$S$18/'Inflation GDP Population'!K$18</f>
        <v>0.7987925347</v>
      </c>
      <c r="N60" s="132">
        <f>sum('Assumptions (NG non-electricity'!L$3)*10^15*'Assumptions (O&amp;G Upstream)'!M$312/'Assumptions (O&amp;G Upstream)'!M$320/10^9/10^3*'Inflation GDP Population'!$S$18/'Inflation GDP Population'!L$18</f>
        <v>0.8482379957</v>
      </c>
      <c r="O60" s="132">
        <f>sum('Assumptions (NG non-electricity'!M$3)*10^15*'Assumptions (O&amp;G Upstream)'!N$312/'Assumptions (O&amp;G Upstream)'!N$320/10^9/10^3*'Inflation GDP Population'!$S$18/'Inflation GDP Population'!M$18</f>
        <v>0.7870584408</v>
      </c>
      <c r="P60" s="132">
        <f>sum('Assumptions (NG non-electricity'!N$3)*10^15*'Assumptions (O&amp;G Upstream)'!O$312/'Assumptions (O&amp;G Upstream)'!O$320/10^9/10^3*'Inflation GDP Population'!$S$18/'Inflation GDP Population'!N$18</f>
        <v>0.4845095079</v>
      </c>
      <c r="Q60" s="132">
        <f>sum('Assumptions (NG non-electricity'!O$3)*10^15*'Assumptions (O&amp;G Upstream)'!P$312/'Assumptions (O&amp;G Upstream)'!P$320/10^9/10^3*'Inflation GDP Population'!$S$18/'Inflation GDP Population'!O$18</f>
        <v>0.7298457322</v>
      </c>
      <c r="R60" s="132">
        <f>sum('Assumptions (NG non-electricity'!P$3)*10^15*'Assumptions (O&amp;G Upstream)'!Q$312/'Assumptions (O&amp;G Upstream)'!Q$320/10^9/10^3*'Inflation GDP Population'!$S$18/'Inflation GDP Population'!P$18</f>
        <v>0.8042849508</v>
      </c>
      <c r="S60" s="132">
        <f>sum('Assumptions (NG non-electricity'!Q$3)*10^15*'Assumptions (O&amp;G Upstream)'!R$312/'Assumptions (O&amp;G Upstream)'!R$320/10^9/10^3*'Inflation GDP Population'!$S$18/'Inflation GDP Population'!Q$18</f>
        <v>0.4594212996</v>
      </c>
      <c r="T60" s="132">
        <f>sum('Assumptions (NG non-electricity'!R$3)*10^15*'Assumptions (O&amp;G Upstream)'!S$312/'Assumptions (O&amp;G Upstream)'!S$320/10^9/10^3*'Inflation GDP Population'!$S$18/'Inflation GDP Population'!R$18</f>
        <v>0.4591557364</v>
      </c>
      <c r="U60" s="132">
        <f>sum('Assumptions (NG non-electricity'!S$3)*10^15*'Assumptions (O&amp;G Upstream)'!T$312/'Assumptions (O&amp;G Upstream)'!T$320/10^9/10^3*'Inflation GDP Population'!$S$18/'Inflation GDP Population'!S$18</f>
        <v>0.5548383687</v>
      </c>
      <c r="V60" s="132">
        <f>sum('Assumptions (NG non-electricity'!T$3)*10^15*'Assumptions (O&amp;G Upstream)'!U$312/'Assumptions (O&amp;G Upstream)'!U$320/10^9/10^3*'Inflation GDP Population'!$S$18/'Inflation GDP Population'!T$18</f>
        <v>0.5770888475</v>
      </c>
      <c r="W60" s="132">
        <f>sum('Assumptions (NG non-electricity'!U$3)*10^15*'Assumptions (O&amp;G Upstream)'!V$312/'Assumptions (O&amp;G Upstream)'!V$320/10^9/10^3*'Inflation GDP Population'!$S$18/'Inflation GDP Population'!U$18</f>
        <v>0.5558954405</v>
      </c>
      <c r="X60" s="132">
        <f>sum('Assumptions (NG non-electricity'!V$3)*10^15*'Assumptions (O&amp;G Upstream)'!W$312/'Assumptions (O&amp;G Upstream)'!W$320/10^9/10^3*'Inflation GDP Population'!$S$18/'Inflation GDP Population'!V$18</f>
        <v>0.5738047533</v>
      </c>
      <c r="Y60" s="132">
        <f>sum('Assumptions (NG non-electricity'!W$3)*10^15*'Assumptions (O&amp;G Upstream)'!X$312/'Assumptions (O&amp;G Upstream)'!X$320/10^9/10^3*'Inflation GDP Population'!$S$18/'Inflation GDP Population'!W$18</f>
        <v>0.5648217225</v>
      </c>
      <c r="Z60" s="132">
        <f>sum('Assumptions (NG non-electricity'!X$3)*10^15*'Assumptions (O&amp;G Upstream)'!Y$312/'Assumptions (O&amp;G Upstream)'!Y$320/10^9/10^3*'Inflation GDP Population'!$S$18/'Inflation GDP Population'!X$18</f>
        <v>0.5713902934</v>
      </c>
      <c r="AA60" s="132">
        <f>sum('Assumptions (NG non-electricity'!Y$3)*10^15*'Assumptions (O&amp;G Upstream)'!Z$312/'Assumptions (O&amp;G Upstream)'!Z$320/10^9/10^3*'Inflation GDP Population'!$S$18/'Inflation GDP Population'!Y$18</f>
        <v>0.6015878008</v>
      </c>
      <c r="AB60" s="132">
        <f>sum('Assumptions (NG non-electricity'!Z$3)*10^15*'Assumptions (O&amp;G Upstream)'!AA$312/'Assumptions (O&amp;G Upstream)'!AA$320/10^9/10^3*'Inflation GDP Population'!$S$18/'Inflation GDP Population'!Z$18</f>
        <v>0.6408506719</v>
      </c>
      <c r="AC60" s="132">
        <f>sum('Assumptions (NG non-electricity'!AA$3)*10^15*'Assumptions (O&amp;G Upstream)'!AB$312/'Assumptions (O&amp;G Upstream)'!AB$320/10^9/10^3*'Inflation GDP Population'!$S$18/'Inflation GDP Population'!AA$18</f>
        <v>0.6907029133</v>
      </c>
      <c r="AD60" s="132">
        <f>sum('Assumptions (NG non-electricity'!AB$3)*10^15*'Assumptions (O&amp;G Upstream)'!AC$312/'Assumptions (O&amp;G Upstream)'!AC$320/10^9/10^3*'Inflation GDP Population'!$S$18/'Inflation GDP Population'!AB$18</f>
        <v>0.7103318211</v>
      </c>
      <c r="AE60" s="132">
        <f>sum('Assumptions (NG non-electricity'!AC$3)*10^15*'Assumptions (O&amp;G Upstream)'!AD$312/'Assumptions (O&amp;G Upstream)'!AD$320/10^9/10^3*'Inflation GDP Population'!$S$18/'Inflation GDP Population'!AC$18</f>
        <v>0.7206627496</v>
      </c>
      <c r="AF60" s="132">
        <f>sum('Assumptions (NG non-electricity'!AD$3)*10^15*'Assumptions (O&amp;G Upstream)'!AE$312/'Assumptions (O&amp;G Upstream)'!AE$320/10^9/10^3*'Inflation GDP Population'!$S$18/'Inflation GDP Population'!AD$18</f>
        <v>0.7419686574</v>
      </c>
      <c r="AG60" s="132">
        <f>sum('Assumptions (NG non-electricity'!AE$3)*10^15*'Assumptions (O&amp;G Upstream)'!AF$312/'Assumptions (O&amp;G Upstream)'!AF$320/10^9/10^3*'Inflation GDP Population'!$S$18/'Inflation GDP Population'!AE$18</f>
        <v>0.7508768883</v>
      </c>
      <c r="AH60" s="132">
        <f>sum('Assumptions (NG non-electricity'!AF$3)*10^15*'Assumptions (O&amp;G Upstream)'!AG$312/'Assumptions (O&amp;G Upstream)'!AG$320/10^9/10^3*'Inflation GDP Population'!$S$18/'Inflation GDP Population'!AF$18</f>
        <v>0.7634685917</v>
      </c>
      <c r="AI60" s="132">
        <f>sum('Assumptions (NG non-electricity'!AG$3)*10^15*'Assumptions (O&amp;G Upstream)'!AH$312/'Assumptions (O&amp;G Upstream)'!AH$320/10^9/10^3*'Inflation GDP Population'!$S$18/'Inflation GDP Population'!AG$18</f>
        <v>0.7655180466</v>
      </c>
      <c r="AJ60" s="132">
        <f>sum('Assumptions (NG non-electricity'!AH$3)*10^15*'Assumptions (O&amp;G Upstream)'!AI$312/'Assumptions (O&amp;G Upstream)'!AI$320/10^9/10^3*'Inflation GDP Population'!$S$18/'Inflation GDP Population'!AH$18</f>
        <v>0.7981222913</v>
      </c>
      <c r="AK60" s="132">
        <f>sum('Assumptions (NG non-electricity'!AI$3)*10^15*'Assumptions (O&amp;G Upstream)'!AJ$312/'Assumptions (O&amp;G Upstream)'!AJ$320/10^9/10^3*'Inflation GDP Population'!$S$18/'Inflation GDP Population'!AI$18</f>
        <v>0.8157872206</v>
      </c>
      <c r="AL60" s="132">
        <f>sum('Assumptions (NG non-electricity'!AJ$3)*10^15*'Assumptions (O&amp;G Upstream)'!AK$312/'Assumptions (O&amp;G Upstream)'!AK$320/10^9/10^3*'Inflation GDP Population'!$S$18/'Inflation GDP Population'!AJ$18</f>
        <v>0.8303070964</v>
      </c>
      <c r="AM60" s="132">
        <f>sum('Assumptions (NG non-electricity'!AK$3)*10^15*'Assumptions (O&amp;G Upstream)'!AL$312/'Assumptions (O&amp;G Upstream)'!AL$320/10^9/10^3*'Inflation GDP Population'!$S$18/'Inflation GDP Population'!AK$18</f>
        <v>0.8448830897</v>
      </c>
      <c r="AN60" s="132">
        <f>sum('Assumptions (NG non-electricity'!AL$3)*10^15*'Assumptions (O&amp;G Upstream)'!AM$312/'Assumptions (O&amp;G Upstream)'!AM$320/10^9/10^3*'Inflation GDP Population'!$S$18/'Inflation GDP Population'!AL$18</f>
        <v>0.8672699428</v>
      </c>
      <c r="AO60" s="132">
        <f>sum('Assumptions (NG non-electricity'!AM$3)*10^15*'Assumptions (O&amp;G Upstream)'!AN$312/'Assumptions (O&amp;G Upstream)'!AN$320/10^9/10^3*'Inflation GDP Population'!$S$18/'Inflation GDP Population'!AM$18</f>
        <v>0.8778716422</v>
      </c>
      <c r="AP60" s="132">
        <f>sum('Assumptions (NG non-electricity'!AN$3)*10^15*'Assumptions (O&amp;G Upstream)'!AO$312/'Assumptions (O&amp;G Upstream)'!AO$320/10^9/10^3*'Inflation GDP Population'!$S$18/'Inflation GDP Population'!AN$18</f>
        <v>0.886415777</v>
      </c>
      <c r="AQ60" s="132">
        <f>sum('Assumptions (NG non-electricity'!AO$3)*10^15*'Assumptions (O&amp;G Upstream)'!AP$312/'Assumptions (O&amp;G Upstream)'!AP$320/10^9/10^3*'Inflation GDP Population'!$S$18/'Inflation GDP Population'!AO$18</f>
        <v>0.897601188</v>
      </c>
      <c r="AR60" s="132">
        <f>sum('Assumptions (NG non-electricity'!AP$3)*10^15*'Assumptions (O&amp;G Upstream)'!AQ$312/'Assumptions (O&amp;G Upstream)'!AQ$320/10^9/10^3*'Inflation GDP Population'!$S$18/'Inflation GDP Population'!AP$18</f>
        <v>0.9172054343</v>
      </c>
      <c r="AS60" s="132">
        <f>sum('Assumptions (NG non-electricity'!AQ$3)*10^15*'Assumptions (O&amp;G Upstream)'!AR$312/'Assumptions (O&amp;G Upstream)'!AR$320/10^9/10^3*'Inflation GDP Population'!$S$18/'Inflation GDP Population'!AQ$18</f>
        <v>0.9214837888</v>
      </c>
      <c r="AT60" s="132">
        <f>sum('Assumptions (NG non-electricity'!AR$3)*10^15*'Assumptions (O&amp;G Upstream)'!AS$312/'Assumptions (O&amp;G Upstream)'!AS$320/10^9/10^3*'Inflation GDP Population'!$S$18/'Inflation GDP Population'!AR$18</f>
        <v>0.9378259527</v>
      </c>
      <c r="AU60" s="132">
        <f>sum('Assumptions (NG non-electricity'!AS$3)*10^15*'Assumptions (O&amp;G Upstream)'!AT$312/'Assumptions (O&amp;G Upstream)'!AT$320/10^9/10^3*'Inflation GDP Population'!$S$18/'Inflation GDP Population'!AS$18</f>
        <v>0.9588212572</v>
      </c>
      <c r="AV60" s="132">
        <f>sum('Assumptions (NG non-electricity'!AT$3)*10^15*'Assumptions (O&amp;G Upstream)'!AU$312/'Assumptions (O&amp;G Upstream)'!AU$320/10^9/10^3*'Inflation GDP Population'!$S$18/'Inflation GDP Population'!AT$18</f>
        <v>0.9844553433</v>
      </c>
      <c r="AW60" s="132">
        <f>sum('Assumptions (NG non-electricity'!AU$3)*10^15*'Assumptions (O&amp;G Upstream)'!AV$312/'Assumptions (O&amp;G Upstream)'!AV$320/10^9/10^3*'Inflation GDP Population'!$S$18/'Inflation GDP Population'!AU$18</f>
        <v>1.009068238</v>
      </c>
      <c r="AX60" s="132">
        <f>sum('Assumptions (NG non-electricity'!AV$3)*10^15*'Assumptions (O&amp;G Upstream)'!AW$312/'Assumptions (O&amp;G Upstream)'!AW$320/10^9/10^3*'Inflation GDP Population'!$S$18/'Inflation GDP Population'!AV$18</f>
        <v>1.0291131</v>
      </c>
      <c r="AY60" s="132">
        <f>sum('Assumptions (NG non-electricity'!AW$3)*10^15*'Assumptions (O&amp;G Upstream)'!AX$312/'Assumptions (O&amp;G Upstream)'!AX$320/10^9/10^3*'Inflation GDP Population'!$S$18/'Inflation GDP Population'!AW$18</f>
        <v>1.053635072</v>
      </c>
      <c r="AZ60" s="132">
        <f>sum('Assumptions (NG non-electricity'!AX$3)*10^15*'Assumptions (O&amp;G Upstream)'!AY$312/'Assumptions (O&amp;G Upstream)'!AY$320/10^9/10^3*'Inflation GDP Population'!$S$18/'Inflation GDP Population'!AX$18</f>
        <v>1.092384384</v>
      </c>
      <c r="BA60" s="132">
        <f>sum('Assumptions (NG non-electricity'!AY$3)*10^15*'Assumptions (O&amp;G Upstream)'!AZ$312/'Assumptions (O&amp;G Upstream)'!AZ$320/10^9/10^3*'Inflation GDP Population'!$S$18/'Inflation GDP Population'!AY$18</f>
        <v>1.124704138</v>
      </c>
      <c r="BB60" s="132">
        <f>sum('Assumptions (NG non-electricity'!AZ$3)*10^15*'Assumptions (O&amp;G Upstream)'!BA$312/'Assumptions (O&amp;G Upstream)'!BA$320/10^9/10^3*'Inflation GDP Population'!$S$18/'Inflation GDP Population'!AZ$18</f>
        <v>1.154251871</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0.252941187</v>
      </c>
      <c r="E61" s="132">
        <f>sum('Assumptions (NG non-electricity'!C$8)*10^15*'Assumptions (O&amp;G Upstream)'!D$312/'Assumptions (O&amp;G Upstream)'!D$320/10^9/10^3*'Inflation GDP Population'!$S$18/'Inflation GDP Population'!C$18</f>
        <v>0.2363089384</v>
      </c>
      <c r="F61" s="132">
        <f>sum('Assumptions (NG non-electricity'!D$8)*10^15*'Assumptions (O&amp;G Upstream)'!E$312/'Assumptions (O&amp;G Upstream)'!E$320/10^9/10^3*'Inflation GDP Population'!$S$18/'Inflation GDP Population'!D$18</f>
        <v>0.2092232378</v>
      </c>
      <c r="G61" s="132">
        <f>sum('Assumptions (NG non-electricity'!E$8)*10^15*'Assumptions (O&amp;G Upstream)'!F$312/'Assumptions (O&amp;G Upstream)'!F$320/10^9/10^3*'Inflation GDP Population'!$S$18/'Inflation GDP Population'!E$18</f>
        <v>0.3449537157</v>
      </c>
      <c r="H61" s="132">
        <f>sum('Assumptions (NG non-electricity'!F$8)*10^15*'Assumptions (O&amp;G Upstream)'!G$312/'Assumptions (O&amp;G Upstream)'!G$320/10^9/10^3*'Inflation GDP Population'!$S$18/'Inflation GDP Population'!F$18</f>
        <v>0.3743414504</v>
      </c>
      <c r="I61" s="132">
        <f>sum('Assumptions (NG non-electricity'!G$8)*10^15*'Assumptions (O&amp;G Upstream)'!H$312/'Assumptions (O&amp;G Upstream)'!H$320/10^9/10^3*'Inflation GDP Population'!$S$18/'Inflation GDP Population'!G$18</f>
        <v>0.5728660393</v>
      </c>
      <c r="J61" s="132">
        <f>sum('Assumptions (NG non-electricity'!H$8)*10^15*'Assumptions (O&amp;G Upstream)'!I$312/'Assumptions (O&amp;G Upstream)'!I$320/10^9/10^3*'Inflation GDP Population'!$S$18/'Inflation GDP Population'!H$18</f>
        <v>0.4531841202</v>
      </c>
      <c r="K61" s="132">
        <f>sum('Assumptions (NG non-electricity'!I$8)*10^15*'Assumptions (O&amp;G Upstream)'!J$312/'Assumptions (O&amp;G Upstream)'!J$320/10^9/10^3*'Inflation GDP Population'!$S$18/'Inflation GDP Population'!I$18</f>
        <v>0.487910548</v>
      </c>
      <c r="L61" s="132">
        <f>sum('Assumptions (NG non-electricity'!J$8)*10^15*'Assumptions (O&amp;G Upstream)'!K$312/'Assumptions (O&amp;G Upstream)'!K$320/10^9/10^3*'Inflation GDP Population'!$S$18/'Inflation GDP Population'!J$18</f>
        <v>0.6361937627</v>
      </c>
      <c r="M61" s="132">
        <f>sum('Assumptions (NG non-electricity'!K$8)*10^15*'Assumptions (O&amp;G Upstream)'!L$312/'Assumptions (O&amp;G Upstream)'!L$320/10^9/10^3*'Inflation GDP Population'!$S$18/'Inflation GDP Population'!K$18</f>
        <v>0.2820568496</v>
      </c>
      <c r="N61" s="132">
        <f>sum('Assumptions (NG non-electricity'!L$8)*10^15*'Assumptions (O&amp;G Upstream)'!M$312/'Assumptions (O&amp;G Upstream)'!M$320/10^9/10^3*'Inflation GDP Population'!$S$18/'Inflation GDP Population'!L$18</f>
        <v>0.3187330434</v>
      </c>
      <c r="O61" s="132">
        <f>sum('Assumptions (NG non-electricity'!M$8)*10^15*'Assumptions (O&amp;G Upstream)'!N$312/'Assumptions (O&amp;G Upstream)'!N$320/10^9/10^3*'Inflation GDP Population'!$S$18/'Inflation GDP Population'!M$18</f>
        <v>0.269261248</v>
      </c>
      <c r="P61" s="132">
        <f>sum('Assumptions (NG non-electricity'!N$8)*10^15*'Assumptions (O&amp;G Upstream)'!O$312/'Assumptions (O&amp;G Upstream)'!O$320/10^9/10^3*'Inflation GDP Population'!$S$18/'Inflation GDP Population'!N$18</f>
        <v>0.1816118187</v>
      </c>
      <c r="Q61" s="132">
        <f>sum('Assumptions (NG non-electricity'!O$8)*10^15*'Assumptions (O&amp;G Upstream)'!P$312/'Assumptions (O&amp;G Upstream)'!P$320/10^9/10^3*'Inflation GDP Population'!$S$18/'Inflation GDP Population'!O$18</f>
        <v>0.2268518468</v>
      </c>
      <c r="R61" s="132">
        <f>sum('Assumptions (NG non-electricity'!P$8)*10^15*'Assumptions (O&amp;G Upstream)'!Q$312/'Assumptions (O&amp;G Upstream)'!Q$320/10^9/10^3*'Inflation GDP Population'!$S$18/'Inflation GDP Population'!P$18</f>
        <v>0.245263021</v>
      </c>
      <c r="S61" s="132">
        <f>sum('Assumptions (NG non-electricity'!Q$8)*10^15*'Assumptions (O&amp;G Upstream)'!R$312/'Assumptions (O&amp;G Upstream)'!R$320/10^9/10^3*'Inflation GDP Population'!$S$18/'Inflation GDP Population'!Q$18</f>
        <v>0.1414240184</v>
      </c>
      <c r="T61" s="132">
        <f>sum('Assumptions (NG non-electricity'!R$8)*10^15*'Assumptions (O&amp;G Upstream)'!S$312/'Assumptions (O&amp;G Upstream)'!S$320/10^9/10^3*'Inflation GDP Population'!$S$18/'Inflation GDP Population'!R$18</f>
        <v>0.1274870031</v>
      </c>
      <c r="U61" s="132">
        <f>sum('Assumptions (NG non-electricity'!S$8)*10^15*'Assumptions (O&amp;G Upstream)'!T$312/'Assumptions (O&amp;G Upstream)'!T$320/10^9/10^3*'Inflation GDP Population'!$S$18/'Inflation GDP Population'!S$18</f>
        <v>0.1470323842</v>
      </c>
      <c r="V61" s="132">
        <f>sum('Assumptions (NG non-electricity'!T$8)*10^15*'Assumptions (O&amp;G Upstream)'!U$312/'Assumptions (O&amp;G Upstream)'!U$320/10^9/10^3*'Inflation GDP Population'!$S$18/'Inflation GDP Population'!T$18</f>
        <v>0.156769327</v>
      </c>
      <c r="W61" s="132">
        <f>sum('Assumptions (NG non-electricity'!U$8)*10^15*'Assumptions (O&amp;G Upstream)'!V$312/'Assumptions (O&amp;G Upstream)'!V$320/10^9/10^3*'Inflation GDP Population'!$S$18/'Inflation GDP Population'!U$18</f>
        <v>0.1546753364</v>
      </c>
      <c r="X61" s="132">
        <f>sum('Assumptions (NG non-electricity'!V$8)*10^15*'Assumptions (O&amp;G Upstream)'!W$312/'Assumptions (O&amp;G Upstream)'!W$320/10^9/10^3*'Inflation GDP Population'!$S$18/'Inflation GDP Population'!V$18</f>
        <v>0.1634030343</v>
      </c>
      <c r="Y61" s="132">
        <f>sum('Assumptions (NG non-electricity'!W$8)*10^15*'Assumptions (O&amp;G Upstream)'!X$312/'Assumptions (O&amp;G Upstream)'!X$320/10^9/10^3*'Inflation GDP Population'!$S$18/'Inflation GDP Population'!W$18</f>
        <v>0.1644951022</v>
      </c>
      <c r="Z61" s="132">
        <f>sum('Assumptions (NG non-electricity'!X$8)*10^15*'Assumptions (O&amp;G Upstream)'!Y$312/'Assumptions (O&amp;G Upstream)'!Y$320/10^9/10^3*'Inflation GDP Population'!$S$18/'Inflation GDP Population'!X$18</f>
        <v>0.1700651065</v>
      </c>
      <c r="AA61" s="132">
        <f>sum('Assumptions (NG non-electricity'!Y$8)*10^15*'Assumptions (O&amp;G Upstream)'!Z$312/'Assumptions (O&amp;G Upstream)'!Z$320/10^9/10^3*'Inflation GDP Population'!$S$18/'Inflation GDP Population'!Y$18</f>
        <v>0.1828662409</v>
      </c>
      <c r="AB61" s="132">
        <f>sum('Assumptions (NG non-electricity'!Z$8)*10^15*'Assumptions (O&amp;G Upstream)'!AA$312/'Assumptions (O&amp;G Upstream)'!AA$320/10^9/10^3*'Inflation GDP Population'!$S$18/'Inflation GDP Population'!Z$18</f>
        <v>0.198824492</v>
      </c>
      <c r="AC61" s="132">
        <f>sum('Assumptions (NG non-electricity'!AA$8)*10^15*'Assumptions (O&amp;G Upstream)'!AB$312/'Assumptions (O&amp;G Upstream)'!AB$320/10^9/10^3*'Inflation GDP Population'!$S$18/'Inflation GDP Population'!AA$18</f>
        <v>0.2185863684</v>
      </c>
      <c r="AD61" s="132">
        <f>sum('Assumptions (NG non-electricity'!AB$8)*10^15*'Assumptions (O&amp;G Upstream)'!AC$312/'Assumptions (O&amp;G Upstream)'!AC$320/10^9/10^3*'Inflation GDP Population'!$S$18/'Inflation GDP Population'!AB$18</f>
        <v>0.2291737636</v>
      </c>
      <c r="AE61" s="132">
        <f>sum('Assumptions (NG non-electricity'!AC$8)*10^15*'Assumptions (O&amp;G Upstream)'!AD$312/'Assumptions (O&amp;G Upstream)'!AD$320/10^9/10^3*'Inflation GDP Population'!$S$18/'Inflation GDP Population'!AC$18</f>
        <v>0.2369041029</v>
      </c>
      <c r="AF61" s="132">
        <f>sum('Assumptions (NG non-electricity'!AD$8)*10^15*'Assumptions (O&amp;G Upstream)'!AE$312/'Assumptions (O&amp;G Upstream)'!AE$320/10^9/10^3*'Inflation GDP Population'!$S$18/'Inflation GDP Population'!AD$18</f>
        <v>0.2483928643</v>
      </c>
      <c r="AG61" s="132">
        <f>sum('Assumptions (NG non-electricity'!AE$8)*10^15*'Assumptions (O&amp;G Upstream)'!AF$312/'Assumptions (O&amp;G Upstream)'!AF$320/10^9/10^3*'Inflation GDP Population'!$S$18/'Inflation GDP Population'!AE$18</f>
        <v>0.2558714784</v>
      </c>
      <c r="AH61" s="132">
        <f>sum('Assumptions (NG non-electricity'!AF$8)*10^15*'Assumptions (O&amp;G Upstream)'!AG$312/'Assumptions (O&amp;G Upstream)'!AG$320/10^9/10^3*'Inflation GDP Population'!$S$18/'Inflation GDP Population'!AF$18</f>
        <v>0.2646915798</v>
      </c>
      <c r="AI61" s="132">
        <f>sum('Assumptions (NG non-electricity'!AG$8)*10^15*'Assumptions (O&amp;G Upstream)'!AH$312/'Assumptions (O&amp;G Upstream)'!AH$320/10^9/10^3*'Inflation GDP Population'!$S$18/'Inflation GDP Population'!AG$18</f>
        <v>0.2699016097</v>
      </c>
      <c r="AJ61" s="132">
        <f>sum('Assumptions (NG non-electricity'!AH$8)*10^15*'Assumptions (O&amp;G Upstream)'!AI$312/'Assumptions (O&amp;G Upstream)'!AI$320/10^9/10^3*'Inflation GDP Population'!$S$18/'Inflation GDP Population'!AH$18</f>
        <v>0.2860449841</v>
      </c>
      <c r="AK61" s="132">
        <f>sum('Assumptions (NG non-electricity'!AI$8)*10^15*'Assumptions (O&amp;G Upstream)'!AJ$312/'Assumptions (O&amp;G Upstream)'!AJ$320/10^9/10^3*'Inflation GDP Population'!$S$18/'Inflation GDP Population'!AI$18</f>
        <v>0.2970833879</v>
      </c>
      <c r="AL61" s="132">
        <f>sum('Assumptions (NG non-electricity'!AJ$8)*10^15*'Assumptions (O&amp;G Upstream)'!AK$312/'Assumptions (O&amp;G Upstream)'!AK$320/10^9/10^3*'Inflation GDP Population'!$S$18/'Inflation GDP Population'!AJ$18</f>
        <v>0.3071185044</v>
      </c>
      <c r="AM61" s="132">
        <f>sum('Assumptions (NG non-electricity'!AK$8)*10^15*'Assumptions (O&amp;G Upstream)'!AL$312/'Assumptions (O&amp;G Upstream)'!AL$320/10^9/10^3*'Inflation GDP Population'!$S$18/'Inflation GDP Population'!AK$18</f>
        <v>0.3172969013</v>
      </c>
      <c r="AN61" s="132">
        <f>sum('Assumptions (NG non-electricity'!AL$8)*10^15*'Assumptions (O&amp;G Upstream)'!AM$312/'Assumptions (O&amp;G Upstream)'!AM$320/10^9/10^3*'Inflation GDP Population'!$S$18/'Inflation GDP Population'!AL$18</f>
        <v>0.330573711</v>
      </c>
      <c r="AO61" s="132">
        <f>sum('Assumptions (NG non-electricity'!AM$8)*10^15*'Assumptions (O&amp;G Upstream)'!AN$312/'Assumptions (O&amp;G Upstream)'!AN$320/10^9/10^3*'Inflation GDP Population'!$S$18/'Inflation GDP Population'!AM$18</f>
        <v>0.3394993142</v>
      </c>
      <c r="AP61" s="132">
        <f>sum('Assumptions (NG non-electricity'!AN$8)*10^15*'Assumptions (O&amp;G Upstream)'!AO$312/'Assumptions (O&amp;G Upstream)'!AO$320/10^9/10^3*'Inflation GDP Population'!$S$18/'Inflation GDP Population'!AN$18</f>
        <v>0.3476915687</v>
      </c>
      <c r="AQ61" s="132">
        <f>sum('Assumptions (NG non-electricity'!AO$8)*10^15*'Assumptions (O&amp;G Upstream)'!AP$312/'Assumptions (O&amp;G Upstream)'!AP$320/10^9/10^3*'Inflation GDP Population'!$S$18/'Inflation GDP Population'!AO$18</f>
        <v>0.3569845278</v>
      </c>
      <c r="AR61" s="132">
        <f>sum('Assumptions (NG non-electricity'!AP$8)*10^15*'Assumptions (O&amp;G Upstream)'!AQ$312/'Assumptions (O&amp;G Upstream)'!AQ$320/10^9/10^3*'Inflation GDP Population'!$S$18/'Inflation GDP Population'!AP$18</f>
        <v>0.3697495287</v>
      </c>
      <c r="AS61" s="132">
        <f>sum('Assumptions (NG non-electricity'!AQ$8)*10^15*'Assumptions (O&amp;G Upstream)'!AR$312/'Assumptions (O&amp;G Upstream)'!AR$320/10^9/10^3*'Inflation GDP Population'!$S$18/'Inflation GDP Population'!AQ$18</f>
        <v>0.3764215307</v>
      </c>
      <c r="AT61" s="132">
        <f>sum('Assumptions (NG non-electricity'!AR$8)*10^15*'Assumptions (O&amp;G Upstream)'!AS$312/'Assumptions (O&amp;G Upstream)'!AS$320/10^9/10^3*'Inflation GDP Population'!$S$18/'Inflation GDP Population'!AR$18</f>
        <v>0.3880879617</v>
      </c>
      <c r="AU61" s="132">
        <f>sum('Assumptions (NG non-electricity'!AS$8)*10^15*'Assumptions (O&amp;G Upstream)'!AT$312/'Assumptions (O&amp;G Upstream)'!AT$320/10^9/10^3*'Inflation GDP Population'!$S$18/'Inflation GDP Population'!AS$18</f>
        <v>0.4018339532</v>
      </c>
      <c r="AV61" s="132">
        <f>sum('Assumptions (NG non-electricity'!AT$8)*10^15*'Assumptions (O&amp;G Upstream)'!AU$312/'Assumptions (O&amp;G Upstream)'!AU$320/10^9/10^3*'Inflation GDP Population'!$S$18/'Inflation GDP Population'!AT$18</f>
        <v>0.4177247131</v>
      </c>
      <c r="AW61" s="132">
        <f>sum('Assumptions (NG non-electricity'!AU$8)*10^15*'Assumptions (O&amp;G Upstream)'!AV$312/'Assumptions (O&amp;G Upstream)'!AV$320/10^9/10^3*'Inflation GDP Population'!$S$18/'Inflation GDP Population'!AU$18</f>
        <v>0.4333990985</v>
      </c>
      <c r="AX61" s="132">
        <f>sum('Assumptions (NG non-electricity'!AV$8)*10^15*'Assumptions (O&amp;G Upstream)'!AW$312/'Assumptions (O&amp;G Upstream)'!AW$320/10^9/10^3*'Inflation GDP Population'!$S$18/'Inflation GDP Population'!AV$18</f>
        <v>0.4472968756</v>
      </c>
      <c r="AY61" s="132">
        <f>sum('Assumptions (NG non-electricity'!AW$8)*10^15*'Assumptions (O&amp;G Upstream)'!AX$312/'Assumptions (O&amp;G Upstream)'!AX$320/10^9/10^3*'Inflation GDP Population'!$S$18/'Inflation GDP Population'!AW$18</f>
        <v>0.4633230204</v>
      </c>
      <c r="AZ61" s="132">
        <f>sum('Assumptions (NG non-electricity'!AX$8)*10^15*'Assumptions (O&amp;G Upstream)'!AY$312/'Assumptions (O&amp;G Upstream)'!AY$320/10^9/10^3*'Inflation GDP Population'!$S$18/'Inflation GDP Population'!AX$18</f>
        <v>0.4858801135</v>
      </c>
      <c r="BA61" s="132">
        <f>sum('Assumptions (NG non-electricity'!AY$8)*10^15*'Assumptions (O&amp;G Upstream)'!AZ$312/'Assumptions (O&amp;G Upstream)'!AZ$320/10^9/10^3*'Inflation GDP Population'!$S$18/'Inflation GDP Population'!AY$18</f>
        <v>0.5058879055</v>
      </c>
      <c r="BB61" s="132">
        <f>sum('Assumptions (NG non-electricity'!AZ$8)*10^15*'Assumptions (O&amp;G Upstream)'!BA$312/'Assumptions (O&amp;G Upstream)'!BA$320/10^9/10^3*'Inflation GDP Population'!$S$18/'Inflation GDP Population'!AZ$18</f>
        <v>0.5249095621</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1.500097807</v>
      </c>
      <c r="E62" s="132">
        <f>sum('Assumptions (NG non-electricity'!C$6)*10^15*'Assumptions (O&amp;G Upstream)'!D$312/'Assumptions (O&amp;G Upstream)'!D$320/10^9/10^3*'Inflation GDP Population'!$S$18/'Inflation GDP Population'!C$18</f>
        <v>1.389902272</v>
      </c>
      <c r="F62" s="132">
        <f>sum('Assumptions (NG non-electricity'!D$6)*10^15*'Assumptions (O&amp;G Upstream)'!E$312/'Assumptions (O&amp;G Upstream)'!E$320/10^9/10^3*'Inflation GDP Population'!$S$18/'Inflation GDP Population'!D$18</f>
        <v>1.241717813</v>
      </c>
      <c r="G62" s="132">
        <f>sum('Assumptions (NG non-electricity'!E$6)*10^15*'Assumptions (O&amp;G Upstream)'!F$312/'Assumptions (O&amp;G Upstream)'!F$320/10^9/10^3*'Inflation GDP Population'!$S$18/'Inflation GDP Population'!E$18</f>
        <v>1.881832256</v>
      </c>
      <c r="H62" s="132">
        <f>sum('Assumptions (NG non-electricity'!F$6)*10^15*'Assumptions (O&amp;G Upstream)'!G$312/'Assumptions (O&amp;G Upstream)'!G$320/10^9/10^3*'Inflation GDP Population'!$S$18/'Inflation GDP Population'!F$18</f>
        <v>2.026243718</v>
      </c>
      <c r="I62" s="132">
        <f>sum('Assumptions (NG non-electricity'!G$6)*10^15*'Assumptions (O&amp;G Upstream)'!H$312/'Assumptions (O&amp;G Upstream)'!H$320/10^9/10^3*'Inflation GDP Population'!$S$18/'Inflation GDP Population'!G$18</f>
        <v>2.943036737</v>
      </c>
      <c r="J62" s="132">
        <f>sum('Assumptions (NG non-electricity'!H$6)*10^15*'Assumptions (O&amp;G Upstream)'!I$312/'Assumptions (O&amp;G Upstream)'!I$320/10^9/10^3*'Inflation GDP Population'!$S$18/'Inflation GDP Population'!H$18</f>
        <v>2.202548946</v>
      </c>
      <c r="K62" s="132">
        <f>sum('Assumptions (NG non-electricity'!I$6)*10^15*'Assumptions (O&amp;G Upstream)'!J$312/'Assumptions (O&amp;G Upstream)'!J$320/10^9/10^3*'Inflation GDP Population'!$S$18/'Inflation GDP Population'!I$18</f>
        <v>2.332307657</v>
      </c>
      <c r="L62" s="132">
        <f>sum('Assumptions (NG non-electricity'!J$6)*10^15*'Assumptions (O&amp;G Upstream)'!K$312/'Assumptions (O&amp;G Upstream)'!K$320/10^9/10^3*'Inflation GDP Population'!$S$18/'Inflation GDP Population'!J$18</f>
        <v>3.056475966</v>
      </c>
      <c r="M62" s="132">
        <f>sum('Assumptions (NG non-electricity'!K$6)*10^15*'Assumptions (O&amp;G Upstream)'!L$312/'Assumptions (O&amp;G Upstream)'!L$320/10^9/10^3*'Inflation GDP Population'!$S$18/'Inflation GDP Population'!K$18</f>
        <v>1.309230341</v>
      </c>
      <c r="N62" s="132">
        <f>sum('Assumptions (NG non-electricity'!L$6)*10^15*'Assumptions (O&amp;G Upstream)'!M$312/'Assumptions (O&amp;G Upstream)'!M$320/10^9/10^3*'Inflation GDP Population'!$S$18/'Inflation GDP Population'!L$18</f>
        <v>1.448980816</v>
      </c>
      <c r="O62" s="132">
        <f>sum('Assumptions (NG non-electricity'!M$6)*10^15*'Assumptions (O&amp;G Upstream)'!N$312/'Assumptions (O&amp;G Upstream)'!N$320/10^9/10^3*'Inflation GDP Population'!$S$18/'Inflation GDP Population'!M$18</f>
        <v>1.339387773</v>
      </c>
      <c r="P62" s="132">
        <f>sum('Assumptions (NG non-electricity'!N$6)*10^15*'Assumptions (O&amp;G Upstream)'!O$312/'Assumptions (O&amp;G Upstream)'!O$320/10^9/10^3*'Inflation GDP Population'!$S$18/'Inflation GDP Population'!N$18</f>
        <v>0.8011085605</v>
      </c>
      <c r="Q62" s="132">
        <f>sum('Assumptions (NG non-electricity'!O$6)*10^15*'Assumptions (O&amp;G Upstream)'!P$312/'Assumptions (O&amp;G Upstream)'!P$320/10^9/10^3*'Inflation GDP Population'!$S$18/'Inflation GDP Population'!O$18</f>
        <v>1.23283577</v>
      </c>
      <c r="R62" s="132">
        <f>sum('Assumptions (NG non-electricity'!P$6)*10^15*'Assumptions (O&amp;G Upstream)'!Q$312/'Assumptions (O&amp;G Upstream)'!Q$320/10^9/10^3*'Inflation GDP Population'!$S$18/'Inflation GDP Population'!P$18</f>
        <v>1.323143943</v>
      </c>
      <c r="S62" s="132">
        <f>sum('Assumptions (NG non-electricity'!Q$6)*10^15*'Assumptions (O&amp;G Upstream)'!R$312/'Assumptions (O&amp;G Upstream)'!R$320/10^9/10^3*'Inflation GDP Population'!$S$18/'Inflation GDP Population'!Q$18</f>
        <v>0.7415281205</v>
      </c>
      <c r="T62" s="132">
        <f>sum('Assumptions (NG non-electricity'!R$6)*10^15*'Assumptions (O&amp;G Upstream)'!S$312/'Assumptions (O&amp;G Upstream)'!S$320/10^9/10^3*'Inflation GDP Population'!$S$18/'Inflation GDP Population'!R$18</f>
        <v>0.7306041176</v>
      </c>
      <c r="U62" s="132">
        <f>sum('Assumptions (NG non-electricity'!S$6)*10^15*'Assumptions (O&amp;G Upstream)'!T$312/'Assumptions (O&amp;G Upstream)'!T$320/10^9/10^3*'Inflation GDP Population'!$S$18/'Inflation GDP Population'!S$18</f>
        <v>0.8454171024</v>
      </c>
      <c r="V62" s="132">
        <f>sum('Assumptions (NG non-electricity'!T$6)*10^15*'Assumptions (O&amp;G Upstream)'!U$312/'Assumptions (O&amp;G Upstream)'!U$320/10^9/10^3*'Inflation GDP Population'!$S$18/'Inflation GDP Population'!T$18</f>
        <v>0.8685336189</v>
      </c>
      <c r="W62" s="132">
        <f>sum('Assumptions (NG non-electricity'!U$6)*10^15*'Assumptions (O&amp;G Upstream)'!V$312/'Assumptions (O&amp;G Upstream)'!V$320/10^9/10^3*'Inflation GDP Population'!$S$18/'Inflation GDP Population'!U$18</f>
        <v>0.8263478816</v>
      </c>
      <c r="X62" s="132">
        <f>sum('Assumptions (NG non-electricity'!V$6)*10^15*'Assumptions (O&amp;G Upstream)'!W$312/'Assumptions (O&amp;G Upstream)'!W$320/10^9/10^3*'Inflation GDP Population'!$S$18/'Inflation GDP Population'!V$18</f>
        <v>0.8424531955</v>
      </c>
      <c r="Y62" s="132">
        <f>sum('Assumptions (NG non-electricity'!W$6)*10^15*'Assumptions (O&amp;G Upstream)'!X$312/'Assumptions (O&amp;G Upstream)'!X$320/10^9/10^3*'Inflation GDP Population'!$S$18/'Inflation GDP Population'!W$18</f>
        <v>0.8190122063</v>
      </c>
      <c r="Z62" s="132">
        <f>sum('Assumptions (NG non-electricity'!X$6)*10^15*'Assumptions (O&amp;G Upstream)'!Y$312/'Assumptions (O&amp;G Upstream)'!Y$320/10^9/10^3*'Inflation GDP Population'!$S$18/'Inflation GDP Population'!X$18</f>
        <v>0.8182654531</v>
      </c>
      <c r="AA62" s="132">
        <f>sum('Assumptions (NG non-electricity'!Y$6)*10^15*'Assumptions (O&amp;G Upstream)'!Z$312/'Assumptions (O&amp;G Upstream)'!Z$320/10^9/10^3*'Inflation GDP Population'!$S$18/'Inflation GDP Population'!Y$18</f>
        <v>0.8507996393</v>
      </c>
      <c r="AB62" s="132">
        <f>sum('Assumptions (NG non-electricity'!Z$6)*10^15*'Assumptions (O&amp;G Upstream)'!AA$312/'Assumptions (O&amp;G Upstream)'!AA$320/10^9/10^3*'Inflation GDP Population'!$S$18/'Inflation GDP Population'!Z$18</f>
        <v>0.8950269054</v>
      </c>
      <c r="AC62" s="132">
        <f>sum('Assumptions (NG non-electricity'!AA$6)*10^15*'Assumptions (O&amp;G Upstream)'!AB$312/'Assumptions (O&amp;G Upstream)'!AB$320/10^9/10^3*'Inflation GDP Population'!$S$18/'Inflation GDP Population'!AA$18</f>
        <v>0.9525878896</v>
      </c>
      <c r="AD62" s="132">
        <f>sum('Assumptions (NG non-electricity'!AB$6)*10^15*'Assumptions (O&amp;G Upstream)'!AC$312/'Assumptions (O&amp;G Upstream)'!AC$320/10^9/10^3*'Inflation GDP Population'!$S$18/'Inflation GDP Population'!AB$18</f>
        <v>0.967369969</v>
      </c>
      <c r="AE62" s="132">
        <f>sum('Assumptions (NG non-electricity'!AC$6)*10^15*'Assumptions (O&amp;G Upstream)'!AD$312/'Assumptions (O&amp;G Upstream)'!AD$320/10^9/10^3*'Inflation GDP Population'!$S$18/'Inflation GDP Population'!AC$18</f>
        <v>0.9690886134</v>
      </c>
      <c r="AF62" s="132">
        <f>sum('Assumptions (NG non-electricity'!AD$6)*10^15*'Assumptions (O&amp;G Upstream)'!AE$312/'Assumptions (O&amp;G Upstream)'!AE$320/10^9/10^3*'Inflation GDP Population'!$S$18/'Inflation GDP Population'!AD$18</f>
        <v>0.9851425072</v>
      </c>
      <c r="AG62" s="132">
        <f>sum('Assumptions (NG non-electricity'!AE$6)*10^15*'Assumptions (O&amp;G Upstream)'!AF$312/'Assumptions (O&amp;G Upstream)'!AF$320/10^9/10^3*'Inflation GDP Population'!$S$18/'Inflation GDP Population'!AE$18</f>
        <v>0.9843414606</v>
      </c>
      <c r="AH62" s="132">
        <f>sum('Assumptions (NG non-electricity'!AF$6)*10^15*'Assumptions (O&amp;G Upstream)'!AG$312/'Assumptions (O&amp;G Upstream)'!AG$320/10^9/10^3*'Inflation GDP Population'!$S$18/'Inflation GDP Population'!AF$18</f>
        <v>0.9881267879</v>
      </c>
      <c r="AI62" s="132">
        <f>sum('Assumptions (NG non-electricity'!AG$6)*10^15*'Assumptions (O&amp;G Upstream)'!AH$312/'Assumptions (O&amp;G Upstream)'!AH$320/10^9/10^3*'Inflation GDP Population'!$S$18/'Inflation GDP Population'!AG$18</f>
        <v>0.9781416381</v>
      </c>
      <c r="AJ62" s="132">
        <f>sum('Assumptions (NG non-electricity'!AH$6)*10^15*'Assumptions (O&amp;G Upstream)'!AI$312/'Assumptions (O&amp;G Upstream)'!AI$320/10^9/10^3*'Inflation GDP Population'!$S$18/'Inflation GDP Population'!AH$18</f>
        <v>1.006747041</v>
      </c>
      <c r="AK62" s="132">
        <f>sum('Assumptions (NG non-electricity'!AI$6)*10^15*'Assumptions (O&amp;G Upstream)'!AJ$312/'Assumptions (O&amp;G Upstream)'!AJ$320/10^9/10^3*'Inflation GDP Population'!$S$18/'Inflation GDP Population'!AI$18</f>
        <v>1.015808031</v>
      </c>
      <c r="AL62" s="132">
        <f>sum('Assumptions (NG non-electricity'!AJ$6)*10^15*'Assumptions (O&amp;G Upstream)'!AK$312/'Assumptions (O&amp;G Upstream)'!AK$320/10^9/10^3*'Inflation GDP Population'!$S$18/'Inflation GDP Population'!AJ$18</f>
        <v>1.020553895</v>
      </c>
      <c r="AM62" s="132">
        <f>sum('Assumptions (NG non-electricity'!AK$6)*10^15*'Assumptions (O&amp;G Upstream)'!AL$312/'Assumptions (O&amp;G Upstream)'!AL$320/10^9/10^3*'Inflation GDP Population'!$S$18/'Inflation GDP Population'!AK$18</f>
        <v>1.025024604</v>
      </c>
      <c r="AN62" s="132">
        <f>sum('Assumptions (NG non-electricity'!AL$6)*10^15*'Assumptions (O&amp;G Upstream)'!AM$312/'Assumptions (O&amp;G Upstream)'!AM$320/10^9/10^3*'Inflation GDP Population'!$S$18/'Inflation GDP Population'!AL$18</f>
        <v>1.038508032</v>
      </c>
      <c r="AO62" s="132">
        <f>sum('Assumptions (NG non-electricity'!AM$6)*10^15*'Assumptions (O&amp;G Upstream)'!AN$312/'Assumptions (O&amp;G Upstream)'!AN$320/10^9/10^3*'Inflation GDP Population'!$S$18/'Inflation GDP Population'!AM$18</f>
        <v>1.037483665</v>
      </c>
      <c r="AP62" s="132">
        <f>sum('Assumptions (NG non-electricity'!AN$6)*10^15*'Assumptions (O&amp;G Upstream)'!AO$312/'Assumptions (O&amp;G Upstream)'!AO$320/10^9/10^3*'Inflation GDP Population'!$S$18/'Inflation GDP Population'!AN$18</f>
        <v>1.033852446</v>
      </c>
      <c r="AQ62" s="132">
        <f>sum('Assumptions (NG non-electricity'!AO$6)*10^15*'Assumptions (O&amp;G Upstream)'!AP$312/'Assumptions (O&amp;G Upstream)'!AP$320/10^9/10^3*'Inflation GDP Population'!$S$18/'Inflation GDP Population'!AO$18</f>
        <v>1.033120161</v>
      </c>
      <c r="AR62" s="132">
        <f>sum('Assumptions (NG non-electricity'!AP$6)*10^15*'Assumptions (O&amp;G Upstream)'!AQ$312/'Assumptions (O&amp;G Upstream)'!AQ$320/10^9/10^3*'Inflation GDP Population'!$S$18/'Inflation GDP Population'!AP$18</f>
        <v>1.041730089</v>
      </c>
      <c r="AS62" s="132">
        <f>sum('Assumptions (NG non-electricity'!AQ$6)*10^15*'Assumptions (O&amp;G Upstream)'!AR$312/'Assumptions (O&amp;G Upstream)'!AR$320/10^9/10^3*'Inflation GDP Population'!$S$18/'Inflation GDP Population'!AQ$18</f>
        <v>1.032693905</v>
      </c>
      <c r="AT62" s="132">
        <f>sum('Assumptions (NG non-electricity'!AR$6)*10^15*'Assumptions (O&amp;G Upstream)'!AS$312/'Assumptions (O&amp;G Upstream)'!AS$320/10^9/10^3*'Inflation GDP Population'!$S$18/'Inflation GDP Population'!AR$18</f>
        <v>1.036990901</v>
      </c>
      <c r="AU62" s="132">
        <f>sum('Assumptions (NG non-electricity'!AS$6)*10^15*'Assumptions (O&amp;G Upstream)'!AT$312/'Assumptions (O&amp;G Upstream)'!AT$320/10^9/10^3*'Inflation GDP Population'!$S$18/'Inflation GDP Population'!AS$18</f>
        <v>1.046000481</v>
      </c>
      <c r="AV62" s="132">
        <f>sum('Assumptions (NG non-electricity'!AT$6)*10^15*'Assumptions (O&amp;G Upstream)'!AU$312/'Assumptions (O&amp;G Upstream)'!AU$320/10^9/10^3*'Inflation GDP Population'!$S$18/'Inflation GDP Population'!AT$18</f>
        <v>1.059506928</v>
      </c>
      <c r="AW62" s="132">
        <f>sum('Assumptions (NG non-electricity'!AU$6)*10^15*'Assumptions (O&amp;G Upstream)'!AV$312/'Assumptions (O&amp;G Upstream)'!AV$320/10^9/10^3*'Inflation GDP Population'!$S$18/'Inflation GDP Population'!AU$18</f>
        <v>1.07130502</v>
      </c>
      <c r="AX62" s="132">
        <f>sum('Assumptions (NG non-electricity'!AV$6)*10^15*'Assumptions (O&amp;G Upstream)'!AW$312/'Assumptions (O&amp;G Upstream)'!AW$320/10^9/10^3*'Inflation GDP Population'!$S$18/'Inflation GDP Population'!AV$18</f>
        <v>1.077732658</v>
      </c>
      <c r="AY62" s="132">
        <f>sum('Assumptions (NG non-electricity'!AW$6)*10^15*'Assumptions (O&amp;G Upstream)'!AX$312/'Assumptions (O&amp;G Upstream)'!AX$320/10^9/10^3*'Inflation GDP Population'!$S$18/'Inflation GDP Population'!AW$18</f>
        <v>1.088336552</v>
      </c>
      <c r="AZ62" s="132">
        <f>sum('Assumptions (NG non-electricity'!AX$6)*10^15*'Assumptions (O&amp;G Upstream)'!AY$312/'Assumptions (O&amp;G Upstream)'!AY$320/10^9/10^3*'Inflation GDP Population'!$S$18/'Inflation GDP Population'!AX$18</f>
        <v>1.112864953</v>
      </c>
      <c r="BA62" s="132">
        <f>sum('Assumptions (NG non-electricity'!AY$6)*10^15*'Assumptions (O&amp;G Upstream)'!AZ$312/'Assumptions (O&amp;G Upstream)'!AZ$320/10^9/10^3*'Inflation GDP Population'!$S$18/'Inflation GDP Population'!AY$18</f>
        <v>1.129971176</v>
      </c>
      <c r="BB62" s="132">
        <f>sum('Assumptions (NG non-electricity'!AZ$6)*10^15*'Assumptions (O&amp;G Upstream)'!BA$312/'Assumptions (O&amp;G Upstream)'!BA$320/10^9/10^3*'Inflation GDP Population'!$S$18/'Inflation GDP Population'!AZ$18</f>
        <v>1.143560141</v>
      </c>
    </row>
    <row r="63" ht="15.75" customHeight="1">
      <c r="A63" s="119" t="s">
        <v>305</v>
      </c>
      <c r="B63" s="131" t="s">
        <v>306</v>
      </c>
      <c r="C63" s="120" t="s">
        <v>270</v>
      </c>
      <c r="D63" s="132">
        <f>'Transportation and Industrial G'!B$20*10^9*'Transportation and Industrial G'!B28/10^9</f>
        <v>0.3021071458</v>
      </c>
      <c r="E63" s="132">
        <f>'Transportation and Industrial G'!C$20*10^9*'Transportation and Industrial G'!C28/10^9</f>
        <v>0.2705080025</v>
      </c>
      <c r="F63" s="132">
        <f>'Transportation and Industrial G'!D$20*10^9*'Transportation and Industrial G'!D28/10^9</f>
        <v>0.1966155904</v>
      </c>
      <c r="G63" s="132">
        <f>'Transportation and Industrial G'!E$20*10^9*'Transportation and Industrial G'!E28/10^9</f>
        <v>0.1976827307</v>
      </c>
      <c r="H63" s="132">
        <f>'Transportation and Industrial G'!F$20*10^9*'Transportation and Industrial G'!F28/10^9</f>
        <v>0.2952589608</v>
      </c>
      <c r="I63" s="132">
        <f>'Transportation and Industrial G'!G$20*10^9*'Transportation and Industrial G'!G28/10^9</f>
        <v>0.3797346824</v>
      </c>
      <c r="J63" s="132">
        <f>'Transportation and Industrial G'!H$20*10^9*'Transportation and Industrial G'!H28/10^9</f>
        <v>0.3199344679</v>
      </c>
      <c r="K63" s="132">
        <f>'Transportation and Industrial G'!I$20*10^9*'Transportation and Industrial G'!I28/10^9</f>
        <v>0.3324506565</v>
      </c>
      <c r="L63" s="132">
        <f>'Transportation and Industrial G'!J$20*10^9*'Transportation and Industrial G'!J28/10^9</f>
        <v>0.4213258566</v>
      </c>
      <c r="M63" s="132">
        <f>'Transportation and Industrial G'!K$20*10^9*'Transportation and Industrial G'!K28/10^9</f>
        <v>0.4301846565</v>
      </c>
      <c r="N63" s="132">
        <f>'Transportation and Industrial G'!L$20*10^9*'Transportation and Industrial G'!L28/10^9</f>
        <v>0.4955509415</v>
      </c>
      <c r="O63" s="132">
        <f>'Transportation and Industrial G'!M$20*10^9*'Transportation and Industrial G'!M28/10^9</f>
        <v>0.5020479472</v>
      </c>
      <c r="P63" s="132">
        <f>'Transportation and Industrial G'!N$20*10^9*'Transportation and Industrial G'!N28/10^9</f>
        <v>0.4874733808</v>
      </c>
      <c r="Q63" s="132">
        <f>'Transportation and Industrial G'!O$20*10^9*'Transportation and Industrial G'!O28/10^9</f>
        <v>0.4304149271</v>
      </c>
      <c r="R63" s="132">
        <f>'Transportation and Industrial G'!P$20*10^9*'Transportation and Industrial G'!P28/10^9</f>
        <v>0.3577415415</v>
      </c>
      <c r="S63" s="132">
        <f>'Transportation and Industrial G'!Q$20*10^9*'Transportation and Industrial G'!Q28/10^9</f>
        <v>0.2949248527</v>
      </c>
      <c r="T63" s="132">
        <f>'Transportation and Industrial G'!R$20*10^9*'Transportation and Industrial G'!R28/10^9</f>
        <v>0.2381093704</v>
      </c>
      <c r="U63" s="132">
        <f>'Transportation and Industrial G'!S$20*10^9*'Transportation and Industrial G'!S28/10^9</f>
        <v>0.2968796958</v>
      </c>
      <c r="V63" s="132">
        <f>'Transportation and Industrial G'!T$20*10^9*'Transportation and Industrial G'!T28/10^9</f>
        <v>0.3331559077</v>
      </c>
      <c r="W63" s="132">
        <f>'Transportation and Industrial G'!U$20*10^9*'Transportation and Industrial G'!U28/10^9</f>
        <v>0.312063794</v>
      </c>
      <c r="X63" s="132">
        <f>'Transportation and Industrial G'!V$20*10^9*'Transportation and Industrial G'!V28/10^9</f>
        <v>0.3043805921</v>
      </c>
      <c r="Y63" s="132">
        <f>'Transportation and Industrial G'!W$20*10^9*'Transportation and Industrial G'!W28/10^9</f>
        <v>0.2916676275</v>
      </c>
      <c r="Z63" s="132">
        <f>'Transportation and Industrial G'!X$20*10^9*'Transportation and Industrial G'!X28/10^9</f>
        <v>0.2865843598</v>
      </c>
      <c r="AA63" s="132">
        <f>'Transportation and Industrial G'!Y$20*10^9*'Transportation and Industrial G'!Y28/10^9</f>
        <v>0.2840404802</v>
      </c>
      <c r="AB63" s="132">
        <f>'Transportation and Industrial G'!Z$20*10^9*'Transportation and Industrial G'!Z28/10^9</f>
        <v>0.2846470496</v>
      </c>
      <c r="AC63" s="132">
        <f>'Transportation and Industrial G'!AA$20*10^9*'Transportation and Industrial G'!AA28/10^9</f>
        <v>0.2852478528</v>
      </c>
      <c r="AD63" s="132">
        <f>'Transportation and Industrial G'!AB$20*10^9*'Transportation and Industrial G'!AB28/10^9</f>
        <v>0.2864683665</v>
      </c>
      <c r="AE63" s="132">
        <f>'Transportation and Industrial G'!AC$20*10^9*'Transportation and Industrial G'!AC28/10^9</f>
        <v>0.2883042659</v>
      </c>
      <c r="AF63" s="132">
        <f>'Transportation and Industrial G'!AD$20*10^9*'Transportation and Industrial G'!AD28/10^9</f>
        <v>0.2888834455</v>
      </c>
      <c r="AG63" s="132">
        <f>'Transportation and Industrial G'!AE$20*10^9*'Transportation and Industrial G'!AE28/10^9</f>
        <v>0.2913203149</v>
      </c>
      <c r="AH63" s="132">
        <f>'Transportation and Industrial G'!AF$20*10^9*'Transportation and Industrial G'!AF28/10^9</f>
        <v>0.2918836372</v>
      </c>
      <c r="AI63" s="132">
        <f>'Transportation and Industrial G'!AG$20*10^9*'Transportation and Industrial G'!AG28/10^9</f>
        <v>0.2936777309</v>
      </c>
      <c r="AJ63" s="132">
        <f>'Transportation and Industrial G'!AH$20*10^9*'Transportation and Industrial G'!AH28/10^9</f>
        <v>0.2948434647</v>
      </c>
      <c r="AK63" s="132">
        <f>'Transportation and Industrial G'!AI$20*10^9*'Transportation and Industrial G'!AI28/10^9</f>
        <v>0.2947697776</v>
      </c>
      <c r="AL63" s="132">
        <f>'Transportation and Industrial G'!AJ$20*10^9*'Transportation and Industrial G'!AJ28/10^9</f>
        <v>0.2946932073</v>
      </c>
      <c r="AM63" s="132">
        <f>'Transportation and Industrial G'!AK$20*10^9*'Transportation and Industrial G'!AK28/10^9</f>
        <v>0.295838759</v>
      </c>
      <c r="AN63" s="132">
        <f>'Transportation and Industrial G'!AL$20*10^9*'Transportation and Industrial G'!AL28/10^9</f>
        <v>0.2963646003</v>
      </c>
      <c r="AO63" s="132">
        <f>'Transportation and Industrial G'!AM$20*10^9*'Transportation and Industrial G'!AM28/10^9</f>
        <v>0.2962750558</v>
      </c>
      <c r="AP63" s="132">
        <f>'Transportation and Industrial G'!AN$20*10^9*'Transportation and Industrial G'!AN28/10^9</f>
        <v>0.2967908061</v>
      </c>
      <c r="AQ63" s="132">
        <f>'Transportation and Industrial G'!AO$20*10^9*'Transportation and Industrial G'!AO28/10^9</f>
        <v>0.2960873174</v>
      </c>
      <c r="AR63" s="132">
        <f>'Transportation and Industrial G'!AP$20*10^9*'Transportation and Industrial G'!AP28/10^9</f>
        <v>0.2959891235</v>
      </c>
      <c r="AS63" s="132">
        <f>'Transportation and Industrial G'!AQ$20*10^9*'Transportation and Industrial G'!AQ28/10^9</f>
        <v>0.2964918996</v>
      </c>
      <c r="AT63" s="132">
        <f>'Transportation and Industrial G'!AR$20*10^9*'Transportation and Industrial G'!AR28/10^9</f>
        <v>0.2963864978</v>
      </c>
      <c r="AU63" s="132">
        <f>'Transportation and Industrial G'!AS$20*10^9*'Transportation and Industrial G'!AS28/10^9</f>
        <v>0.2962782128</v>
      </c>
      <c r="AV63" s="132">
        <f>'Transportation and Industrial G'!AT$20*10^9*'Transportation and Industrial G'!AT28/10^9</f>
        <v>0.2967665732</v>
      </c>
      <c r="AW63" s="132">
        <f>'Transportation and Industrial G'!AU$20*10^9*'Transportation and Industrial G'!AU28/10^9</f>
        <v>0.297847254</v>
      </c>
      <c r="AX63" s="132">
        <f>'Transportation and Industrial G'!AV$20*10^9*'Transportation and Industrial G'!AV28/10^9</f>
        <v>0.2971293496</v>
      </c>
      <c r="AY63" s="132">
        <f>'Transportation and Industrial G'!AW$20*10^9*'Transportation and Industrial G'!AW28/10^9</f>
        <v>0.2976018526</v>
      </c>
      <c r="AZ63" s="132">
        <f>'Transportation and Industrial G'!AX$20*10^9*'Transportation and Industrial G'!AX28/10^9</f>
        <v>0.2974748272</v>
      </c>
      <c r="BA63" s="132">
        <f>'Transportation and Industrial G'!AY$20*10^9*'Transportation and Industrial G'!AY28/10^9</f>
        <v>0.2973449186</v>
      </c>
      <c r="BB63" s="132">
        <f>'Transportation and Industrial G'!AZ$20*10^9*'Transportation and Industrial G'!AZ28/10^9</f>
        <v>0.2972121269</v>
      </c>
    </row>
    <row r="64" ht="15.75" customHeight="1">
      <c r="A64" s="119" t="s">
        <v>307</v>
      </c>
      <c r="B64" s="131" t="s">
        <v>290</v>
      </c>
      <c r="C64" s="123" t="s">
        <v>273</v>
      </c>
      <c r="D64" s="133">
        <f>D55*1000/'Inflation GDP Population'!B$28</f>
        <v>176.6916344</v>
      </c>
      <c r="E64" s="133">
        <f>E55*1000/'Inflation GDP Population'!C$28</f>
        <v>138.3412092</v>
      </c>
      <c r="F64" s="133">
        <f>F55*1000/'Inflation GDP Population'!D$28</f>
        <v>126.0389148</v>
      </c>
      <c r="G64" s="133">
        <f>G55*1000/'Inflation GDP Population'!E$28</f>
        <v>160.2300109</v>
      </c>
      <c r="H64" s="133">
        <f>H55*1000/'Inflation GDP Population'!F$28</f>
        <v>214.1958347</v>
      </c>
      <c r="I64" s="133">
        <f>I55*1000/'Inflation GDP Population'!G$28</f>
        <v>284.4306986</v>
      </c>
      <c r="J64" s="133">
        <f>J55*1000/'Inflation GDP Population'!H$28</f>
        <v>344.4900989</v>
      </c>
      <c r="K64" s="133">
        <f>K55*1000/'Inflation GDP Population'!I$28</f>
        <v>344.817892</v>
      </c>
      <c r="L64" s="133">
        <f>L55*1000/'Inflation GDP Population'!J$28</f>
        <v>440.3369437</v>
      </c>
      <c r="M64" s="133">
        <f>M55*1000/'Inflation GDP Population'!K$28</f>
        <v>241.980225</v>
      </c>
      <c r="N64" s="133">
        <f>N55*1000/'Inflation GDP Population'!L$28</f>
        <v>315.9535835</v>
      </c>
      <c r="O64" s="133">
        <f>O55*1000/'Inflation GDP Population'!M$28</f>
        <v>390.4996018</v>
      </c>
      <c r="P64" s="133">
        <f>P55*1000/'Inflation GDP Population'!N$28</f>
        <v>369.867686</v>
      </c>
      <c r="Q64" s="133">
        <f>Q55*1000/'Inflation GDP Population'!O$28</f>
        <v>364.4646812</v>
      </c>
      <c r="R64" s="133">
        <f>R55*1000/'Inflation GDP Population'!P$28</f>
        <v>359.5770021</v>
      </c>
      <c r="S64" s="133">
        <f>S55*1000/'Inflation GDP Population'!Q$28</f>
        <v>166.6586176</v>
      </c>
      <c r="T64" s="133">
        <f>T55*1000/'Inflation GDP Population'!R$28</f>
        <v>142.2145083</v>
      </c>
      <c r="U64" s="133">
        <f>U55*1000/'Inflation GDP Population'!S$28</f>
        <v>170.221808</v>
      </c>
      <c r="V64" s="133">
        <f>V55*1000/'Inflation GDP Population'!T$28</f>
        <v>211.6424537</v>
      </c>
      <c r="W64" s="133">
        <f>W55*1000/'Inflation GDP Population'!U$28</f>
        <v>214.5302514</v>
      </c>
      <c r="X64" s="133">
        <f>X55*1000/'Inflation GDP Population'!V$28</f>
        <v>214.4475104</v>
      </c>
      <c r="Y64" s="133">
        <f>Y55*1000/'Inflation GDP Population'!W$28</f>
        <v>219.8979648</v>
      </c>
      <c r="Z64" s="133">
        <f>Z55*1000/'Inflation GDP Population'!X$28</f>
        <v>218.2508173</v>
      </c>
      <c r="AA64" s="133">
        <f>AA55*1000/'Inflation GDP Population'!Y$28</f>
        <v>223.5700088</v>
      </c>
      <c r="AB64" s="133">
        <f>AB55*1000/'Inflation GDP Population'!Z$28</f>
        <v>233.439682</v>
      </c>
      <c r="AC64" s="133">
        <f>AC55*1000/'Inflation GDP Population'!AA$28</f>
        <v>241.9371868</v>
      </c>
      <c r="AD64" s="133">
        <f>AD55*1000/'Inflation GDP Population'!AB$28</f>
        <v>248.590844</v>
      </c>
      <c r="AE64" s="133">
        <f>AE55*1000/'Inflation GDP Population'!AC$28</f>
        <v>255.8100256</v>
      </c>
      <c r="AF64" s="133">
        <f>AF55*1000/'Inflation GDP Population'!AD$28</f>
        <v>261.1598047</v>
      </c>
      <c r="AG64" s="133">
        <f>AG55*1000/'Inflation GDP Population'!AE$28</f>
        <v>267.0795737</v>
      </c>
      <c r="AH64" s="133">
        <f>AH55*1000/'Inflation GDP Population'!AF$28</f>
        <v>271.2158253</v>
      </c>
      <c r="AI64" s="133">
        <f>AI55*1000/'Inflation GDP Population'!AG$28</f>
        <v>276.870384</v>
      </c>
      <c r="AJ64" s="133">
        <f>AJ55*1000/'Inflation GDP Population'!AH$28</f>
        <v>280.3250832</v>
      </c>
      <c r="AK64" s="133">
        <f>AK55*1000/'Inflation GDP Population'!AI$28</f>
        <v>288.6611394</v>
      </c>
      <c r="AL64" s="133">
        <f>AL55*1000/'Inflation GDP Population'!AJ$28</f>
        <v>290.6085807</v>
      </c>
      <c r="AM64" s="133">
        <f>AM55*1000/'Inflation GDP Population'!AK$28</f>
        <v>295.4967711</v>
      </c>
      <c r="AN64" s="133">
        <f>AN55*1000/'Inflation GDP Population'!AL$28</f>
        <v>301.6480512</v>
      </c>
      <c r="AO64" s="133">
        <f>AO55*1000/'Inflation GDP Population'!AM$28</f>
        <v>300.835936</v>
      </c>
      <c r="AP64" s="133">
        <f>AP55*1000/'Inflation GDP Population'!AN$28</f>
        <v>304.729457</v>
      </c>
      <c r="AQ64" s="133">
        <f>AQ55*1000/'Inflation GDP Population'!AO$28</f>
        <v>307.3370646</v>
      </c>
      <c r="AR64" s="133">
        <f>AR55*1000/'Inflation GDP Population'!AP$28</f>
        <v>312.1832251</v>
      </c>
      <c r="AS64" s="133">
        <f>AS55*1000/'Inflation GDP Population'!AQ$28</f>
        <v>313.9983989</v>
      </c>
      <c r="AT64" s="133">
        <f>AT55*1000/'Inflation GDP Population'!AR$28</f>
        <v>318.2279691</v>
      </c>
      <c r="AU64" s="133">
        <f>AU55*1000/'Inflation GDP Population'!AS$28</f>
        <v>319.2255593</v>
      </c>
      <c r="AV64" s="133">
        <f>AV55*1000/'Inflation GDP Population'!AT$28</f>
        <v>321.1190335</v>
      </c>
      <c r="AW64" s="133">
        <f>AW55*1000/'Inflation GDP Population'!AU$28</f>
        <v>323.1119054</v>
      </c>
      <c r="AX64" s="133">
        <f>AX55*1000/'Inflation GDP Population'!AV$28</f>
        <v>324.5598913</v>
      </c>
      <c r="AY64" s="133">
        <f>AY55*1000/'Inflation GDP Population'!AW$28</f>
        <v>325.9408839</v>
      </c>
      <c r="AZ64" s="133">
        <f>AZ55*1000/'Inflation GDP Population'!AX$28</f>
        <v>327.4392783</v>
      </c>
      <c r="BA64" s="133">
        <f>BA55*1000/'Inflation GDP Population'!AY$28</f>
        <v>328.2997401</v>
      </c>
      <c r="BB64" s="133">
        <f>BB55*1000/'Inflation GDP Population'!AZ$28</f>
        <v>328.9732613</v>
      </c>
    </row>
    <row r="65" ht="15.75" customHeight="1">
      <c r="A65" s="119" t="s">
        <v>308</v>
      </c>
      <c r="B65" s="131" t="s">
        <v>292</v>
      </c>
      <c r="C65" s="123" t="s">
        <v>273</v>
      </c>
      <c r="D65" s="133">
        <f>D56*1000/'Inflation GDP Population'!B$28</f>
        <v>14.07557282</v>
      </c>
      <c r="E65" s="133">
        <f>E56*1000/'Inflation GDP Population'!C$28</f>
        <v>12.63509003</v>
      </c>
      <c r="F65" s="133">
        <f>F56*1000/'Inflation GDP Population'!D$28</f>
        <v>10.49869525</v>
      </c>
      <c r="G65" s="133">
        <f>G56*1000/'Inflation GDP Population'!E$28</f>
        <v>11.81825294</v>
      </c>
      <c r="H65" s="133">
        <f>H56*1000/'Inflation GDP Population'!F$28</f>
        <v>15.82781973</v>
      </c>
      <c r="I65" s="133">
        <f>I56*1000/'Inflation GDP Population'!G$28</f>
        <v>23.73967314</v>
      </c>
      <c r="J65" s="133">
        <f>J56*1000/'Inflation GDP Population'!H$28</f>
        <v>24.10461964</v>
      </c>
      <c r="K65" s="133">
        <f>K56*1000/'Inflation GDP Population'!I$28</f>
        <v>22.80530087</v>
      </c>
      <c r="L65" s="133">
        <f>L56*1000/'Inflation GDP Population'!J$28</f>
        <v>33.66478176</v>
      </c>
      <c r="M65" s="133">
        <f>M56*1000/'Inflation GDP Population'!K$28</f>
        <v>22.68958899</v>
      </c>
      <c r="N65" s="133">
        <f>N56*1000/'Inflation GDP Population'!L$28</f>
        <v>27.36351796</v>
      </c>
      <c r="O65" s="133">
        <f>O56*1000/'Inflation GDP Population'!M$28</f>
        <v>41.10987654</v>
      </c>
      <c r="P65" s="133">
        <f>P56*1000/'Inflation GDP Population'!N$28</f>
        <v>35.34435439</v>
      </c>
      <c r="Q65" s="133">
        <f>Q56*1000/'Inflation GDP Population'!O$28</f>
        <v>35.55188673</v>
      </c>
      <c r="R65" s="133">
        <f>R56*1000/'Inflation GDP Population'!P$28</f>
        <v>33.97581927</v>
      </c>
      <c r="S65" s="133">
        <f>S56*1000/'Inflation GDP Population'!Q$28</f>
        <v>26.72833604</v>
      </c>
      <c r="T65" s="133">
        <f>T56*1000/'Inflation GDP Population'!R$28</f>
        <v>22.56893208</v>
      </c>
      <c r="U65" s="133">
        <f>U56*1000/'Inflation GDP Population'!S$28</f>
        <v>25.85947803</v>
      </c>
      <c r="V65" s="133">
        <f>V56*1000/'Inflation GDP Population'!T$28</f>
        <v>31.87002474</v>
      </c>
      <c r="W65" s="133">
        <f>W56*1000/'Inflation GDP Population'!U$28</f>
        <v>32.02559512</v>
      </c>
      <c r="X65" s="133">
        <f>X56*1000/'Inflation GDP Population'!V$28</f>
        <v>31.7403311</v>
      </c>
      <c r="Y65" s="133">
        <f>Y56*1000/'Inflation GDP Population'!W$28</f>
        <v>32.27341496</v>
      </c>
      <c r="Z65" s="133">
        <f>Z56*1000/'Inflation GDP Population'!X$28</f>
        <v>31.76604596</v>
      </c>
      <c r="AA65" s="133">
        <f>AA56*1000/'Inflation GDP Population'!Y$28</f>
        <v>32.27405567</v>
      </c>
      <c r="AB65" s="133">
        <f>AB56*1000/'Inflation GDP Population'!Z$28</f>
        <v>33.42684892</v>
      </c>
      <c r="AC65" s="133">
        <f>AC56*1000/'Inflation GDP Population'!AA$28</f>
        <v>34.36774976</v>
      </c>
      <c r="AD65" s="133">
        <f>AD56*1000/'Inflation GDP Population'!AB$28</f>
        <v>35.03541229</v>
      </c>
      <c r="AE65" s="133">
        <f>AE56*1000/'Inflation GDP Population'!AC$28</f>
        <v>35.77323417</v>
      </c>
      <c r="AF65" s="133">
        <f>AF56*1000/'Inflation GDP Population'!AD$28</f>
        <v>36.2417742</v>
      </c>
      <c r="AG65" s="133">
        <f>AG56*1000/'Inflation GDP Population'!AE$28</f>
        <v>36.78317753</v>
      </c>
      <c r="AH65" s="133">
        <f>AH56*1000/'Inflation GDP Population'!AF$28</f>
        <v>37.07414246</v>
      </c>
      <c r="AI65" s="133">
        <f>AI56*1000/'Inflation GDP Population'!AG$28</f>
        <v>37.56827761</v>
      </c>
      <c r="AJ65" s="133">
        <f>AJ56*1000/'Inflation GDP Population'!AH$28</f>
        <v>37.76032702</v>
      </c>
      <c r="AK65" s="133">
        <f>AK56*1000/'Inflation GDP Population'!AI$28</f>
        <v>38.60384727</v>
      </c>
      <c r="AL65" s="133">
        <f>AL56*1000/'Inflation GDP Population'!AJ$28</f>
        <v>38.58849519</v>
      </c>
      <c r="AM65" s="133">
        <f>AM56*1000/'Inflation GDP Population'!AK$28</f>
        <v>38.96253138</v>
      </c>
      <c r="AN65" s="133">
        <f>AN56*1000/'Inflation GDP Population'!AL$28</f>
        <v>39.49817893</v>
      </c>
      <c r="AO65" s="133">
        <f>AO56*1000/'Inflation GDP Population'!AM$28</f>
        <v>39.12233343</v>
      </c>
      <c r="AP65" s="133">
        <f>AP56*1000/'Inflation GDP Population'!AN$28</f>
        <v>39.36077171</v>
      </c>
      <c r="AQ65" s="133">
        <f>AQ56*1000/'Inflation GDP Population'!AO$28</f>
        <v>39.43239684</v>
      </c>
      <c r="AR65" s="133">
        <f>AR56*1000/'Inflation GDP Population'!AP$28</f>
        <v>39.78974241</v>
      </c>
      <c r="AS65" s="133">
        <f>AS56*1000/'Inflation GDP Population'!AQ$28</f>
        <v>39.75995834</v>
      </c>
      <c r="AT65" s="133">
        <f>AT56*1000/'Inflation GDP Population'!AR$28</f>
        <v>40.03563364</v>
      </c>
      <c r="AU65" s="133">
        <f>AU56*1000/'Inflation GDP Population'!AS$28</f>
        <v>39.90508224</v>
      </c>
      <c r="AV65" s="133">
        <f>AV56*1000/'Inflation GDP Population'!AT$28</f>
        <v>39.88875746</v>
      </c>
      <c r="AW65" s="133">
        <f>AW56*1000/'Inflation GDP Population'!AU$28</f>
        <v>39.88618004</v>
      </c>
      <c r="AX65" s="133">
        <f>AX56*1000/'Inflation GDP Population'!AV$28</f>
        <v>39.81804185</v>
      </c>
      <c r="AY65" s="133">
        <f>AY56*1000/'Inflation GDP Population'!AW$28</f>
        <v>39.7438038</v>
      </c>
      <c r="AZ65" s="133">
        <f>AZ56*1000/'Inflation GDP Population'!AX$28</f>
        <v>39.68590939</v>
      </c>
      <c r="BA65" s="133">
        <f>BA56*1000/'Inflation GDP Population'!AY$28</f>
        <v>39.55304896</v>
      </c>
      <c r="BB65" s="133">
        <f>BB56*1000/'Inflation GDP Population'!AZ$28</f>
        <v>39.40054863</v>
      </c>
    </row>
    <row r="66" ht="15.75" customHeight="1">
      <c r="A66" s="119" t="s">
        <v>309</v>
      </c>
      <c r="B66" s="131" t="s">
        <v>294</v>
      </c>
      <c r="C66" s="123" t="s">
        <v>273</v>
      </c>
      <c r="D66" s="133">
        <f>D57*1000/'Inflation GDP Population'!B$28</f>
        <v>694.4922648</v>
      </c>
      <c r="E66" s="133">
        <f>E57*1000/'Inflation GDP Population'!C$28</f>
        <v>575.4273615</v>
      </c>
      <c r="F66" s="133">
        <f>F57*1000/'Inflation GDP Population'!D$28</f>
        <v>563.1319584</v>
      </c>
      <c r="G66" s="133">
        <f>G57*1000/'Inflation GDP Population'!E$28</f>
        <v>650.498028</v>
      </c>
      <c r="H66" s="133">
        <f>H57*1000/'Inflation GDP Population'!F$28</f>
        <v>877.0057817</v>
      </c>
      <c r="I66" s="133">
        <f>I57*1000/'Inflation GDP Population'!G$28</f>
        <v>1164.031143</v>
      </c>
      <c r="J66" s="133">
        <f>J57*1000/'Inflation GDP Population'!H$28</f>
        <v>1351.848665</v>
      </c>
      <c r="K66" s="133">
        <f>K57*1000/'Inflation GDP Population'!I$28</f>
        <v>1433.356509</v>
      </c>
      <c r="L66" s="133">
        <f>L57*1000/'Inflation GDP Population'!J$28</f>
        <v>1770.494639</v>
      </c>
      <c r="M66" s="133">
        <f>M57*1000/'Inflation GDP Population'!K$28</f>
        <v>1024.99744</v>
      </c>
      <c r="N66" s="133">
        <f>N57*1000/'Inflation GDP Population'!L$28</f>
        <v>1300.514117</v>
      </c>
      <c r="O66" s="133">
        <f>O57*1000/'Inflation GDP Population'!M$28</f>
        <v>1608.085385</v>
      </c>
      <c r="P66" s="133">
        <f>P57*1000/'Inflation GDP Population'!N$28</f>
        <v>1550.21612</v>
      </c>
      <c r="Q66" s="133">
        <f>Q57*1000/'Inflation GDP Population'!O$28</f>
        <v>1588.784992</v>
      </c>
      <c r="R66" s="133">
        <f>R57*1000/'Inflation GDP Population'!P$28</f>
        <v>1480.49532</v>
      </c>
      <c r="S66" s="133">
        <f>S57*1000/'Inflation GDP Population'!Q$28</f>
        <v>775.2946122</v>
      </c>
      <c r="T66" s="133">
        <f>T57*1000/'Inflation GDP Population'!R$28</f>
        <v>687.2283332</v>
      </c>
      <c r="U66" s="133">
        <f>U57*1000/'Inflation GDP Population'!S$28</f>
        <v>776.0857075</v>
      </c>
      <c r="V66" s="133">
        <f>V57*1000/'Inflation GDP Population'!T$28</f>
        <v>945.4115498</v>
      </c>
      <c r="W66" s="133">
        <f>W57*1000/'Inflation GDP Population'!U$28</f>
        <v>938.9725469</v>
      </c>
      <c r="X66" s="133">
        <f>X57*1000/'Inflation GDP Population'!V$28</f>
        <v>919.7129204</v>
      </c>
      <c r="Y66" s="133">
        <f>Y57*1000/'Inflation GDP Population'!W$28</f>
        <v>924.1409388</v>
      </c>
      <c r="Z66" s="133">
        <f>Z57*1000/'Inflation GDP Population'!X$28</f>
        <v>898.825789</v>
      </c>
      <c r="AA66" s="133">
        <f>AA57*1000/'Inflation GDP Population'!Y$28</f>
        <v>902.2999061</v>
      </c>
      <c r="AB66" s="133">
        <f>AB57*1000/'Inflation GDP Population'!Z$28</f>
        <v>923.3003917</v>
      </c>
      <c r="AC66" s="133">
        <f>AC57*1000/'Inflation GDP Population'!AA$28</f>
        <v>937.806772</v>
      </c>
      <c r="AD66" s="133">
        <f>AD57*1000/'Inflation GDP Population'!AB$28</f>
        <v>944.3824343</v>
      </c>
      <c r="AE66" s="133">
        <f>AE57*1000/'Inflation GDP Population'!AC$28</f>
        <v>952.4456687</v>
      </c>
      <c r="AF66" s="133">
        <f>AF57*1000/'Inflation GDP Population'!AD$28</f>
        <v>953.0044524</v>
      </c>
      <c r="AG66" s="133">
        <f>AG57*1000/'Inflation GDP Population'!AE$28</f>
        <v>955.2114256</v>
      </c>
      <c r="AH66" s="133">
        <f>AH57*1000/'Inflation GDP Population'!AF$28</f>
        <v>950.7068646</v>
      </c>
      <c r="AI66" s="133">
        <f>AI57*1000/'Inflation GDP Population'!AG$28</f>
        <v>951.2214639</v>
      </c>
      <c r="AJ66" s="133">
        <f>AJ57*1000/'Inflation GDP Population'!AH$28</f>
        <v>943.9296719</v>
      </c>
      <c r="AK66" s="133">
        <f>AK57*1000/'Inflation GDP Population'!AI$28</f>
        <v>952.6552852</v>
      </c>
      <c r="AL66" s="133">
        <f>AL57*1000/'Inflation GDP Population'!AJ$28</f>
        <v>939.9854901</v>
      </c>
      <c r="AM66" s="133">
        <f>AM57*1000/'Inflation GDP Population'!AK$28</f>
        <v>936.7515402</v>
      </c>
      <c r="AN66" s="133">
        <f>AN57*1000/'Inflation GDP Population'!AL$28</f>
        <v>937.1801543</v>
      </c>
      <c r="AO66" s="133">
        <f>AO57*1000/'Inflation GDP Population'!AM$28</f>
        <v>915.995395</v>
      </c>
      <c r="AP66" s="133">
        <f>AP57*1000/'Inflation GDP Population'!AN$28</f>
        <v>909.300365</v>
      </c>
      <c r="AQ66" s="133">
        <f>AQ57*1000/'Inflation GDP Population'!AO$28</f>
        <v>898.7186082</v>
      </c>
      <c r="AR66" s="133">
        <f>AR57*1000/'Inflation GDP Population'!AP$28</f>
        <v>894.5794343</v>
      </c>
      <c r="AS66" s="133">
        <f>AS57*1000/'Inflation GDP Population'!AQ$28</f>
        <v>881.6986291</v>
      </c>
      <c r="AT66" s="133">
        <f>AT57*1000/'Inflation GDP Population'!AR$28</f>
        <v>875.5791767</v>
      </c>
      <c r="AU66" s="133">
        <f>AU57*1000/'Inflation GDP Population'!AS$28</f>
        <v>860.5936608</v>
      </c>
      <c r="AV66" s="133">
        <f>AV57*1000/'Inflation GDP Population'!AT$28</f>
        <v>848.1781567</v>
      </c>
      <c r="AW66" s="133">
        <f>AW57*1000/'Inflation GDP Population'!AU$28</f>
        <v>836.1221609</v>
      </c>
      <c r="AX66" s="133">
        <f>AX57*1000/'Inflation GDP Population'!AV$28</f>
        <v>822.774012</v>
      </c>
      <c r="AY66" s="133">
        <f>AY57*1000/'Inflation GDP Population'!AW$28</f>
        <v>809.4027656</v>
      </c>
      <c r="AZ66" s="133">
        <f>AZ57*1000/'Inflation GDP Population'!AX$28</f>
        <v>796.4634999</v>
      </c>
      <c r="BA66" s="133">
        <f>BA57*1000/'Inflation GDP Population'!AY$28</f>
        <v>782.1353835</v>
      </c>
      <c r="BB66" s="133">
        <f>BB57*1000/'Inflation GDP Population'!AZ$28</f>
        <v>767.5614926</v>
      </c>
    </row>
    <row r="67" ht="15.75" customHeight="1">
      <c r="A67" s="119" t="s">
        <v>310</v>
      </c>
      <c r="B67" s="131" t="s">
        <v>296</v>
      </c>
      <c r="C67" s="123" t="s">
        <v>273</v>
      </c>
      <c r="D67" s="133">
        <f>D58*1000/'Inflation GDP Population'!B$28</f>
        <v>19.00342908</v>
      </c>
      <c r="E67" s="133">
        <f>E58*1000/'Inflation GDP Population'!C$28</f>
        <v>15.56858229</v>
      </c>
      <c r="F67" s="133">
        <f>F58*1000/'Inflation GDP Population'!D$28</f>
        <v>14.01067074</v>
      </c>
      <c r="G67" s="133">
        <f>G58*1000/'Inflation GDP Population'!E$28</f>
        <v>18.74880783</v>
      </c>
      <c r="H67" s="133">
        <f>H58*1000/'Inflation GDP Population'!F$28</f>
        <v>25.49315028</v>
      </c>
      <c r="I67" s="133">
        <f>I58*1000/'Inflation GDP Population'!G$28</f>
        <v>32.76731343</v>
      </c>
      <c r="J67" s="133">
        <f>J58*1000/'Inflation GDP Population'!H$28</f>
        <v>33.9247821</v>
      </c>
      <c r="K67" s="133">
        <f>K58*1000/'Inflation GDP Population'!I$28</f>
        <v>38.34959593</v>
      </c>
      <c r="L67" s="133">
        <f>L58*1000/'Inflation GDP Population'!J$28</f>
        <v>56.79905287</v>
      </c>
      <c r="M67" s="133">
        <f>M58*1000/'Inflation GDP Population'!K$28</f>
        <v>33.46079039</v>
      </c>
      <c r="N67" s="133">
        <f>N58*1000/'Inflation GDP Population'!L$28</f>
        <v>38.04092207</v>
      </c>
      <c r="O67" s="133">
        <f>O58*1000/'Inflation GDP Population'!M$28</f>
        <v>48.51305194</v>
      </c>
      <c r="P67" s="133">
        <f>P58*1000/'Inflation GDP Population'!N$28</f>
        <v>38.67559622</v>
      </c>
      <c r="Q67" s="133">
        <f>Q58*1000/'Inflation GDP Population'!O$28</f>
        <v>45.48578234</v>
      </c>
      <c r="R67" s="133">
        <f>R58*1000/'Inflation GDP Population'!P$28</f>
        <v>38.85425681</v>
      </c>
      <c r="S67" s="133">
        <f>S58*1000/'Inflation GDP Population'!Q$28</f>
        <v>18.35691476</v>
      </c>
      <c r="T67" s="133">
        <f>T58*1000/'Inflation GDP Population'!R$28</f>
        <v>15.8316127</v>
      </c>
      <c r="U67" s="133">
        <f>U58*1000/'Inflation GDP Population'!S$28</f>
        <v>20.13616101</v>
      </c>
      <c r="V67" s="133">
        <f>V58*1000/'Inflation GDP Population'!T$28</f>
        <v>24.5228766</v>
      </c>
      <c r="W67" s="133">
        <f>W58*1000/'Inflation GDP Population'!U$28</f>
        <v>24.34920534</v>
      </c>
      <c r="X67" s="133">
        <f>X58*1000/'Inflation GDP Population'!V$28</f>
        <v>23.84313636</v>
      </c>
      <c r="Y67" s="133">
        <f>Y58*1000/'Inflation GDP Population'!W$28</f>
        <v>23.95114337</v>
      </c>
      <c r="Z67" s="133">
        <f>Z58*1000/'Inflation GDP Population'!X$28</f>
        <v>23.28832194</v>
      </c>
      <c r="AA67" s="133">
        <f>AA58*1000/'Inflation GDP Population'!Y$28</f>
        <v>23.37145946</v>
      </c>
      <c r="AB67" s="133">
        <f>AB58*1000/'Inflation GDP Population'!Z$28</f>
        <v>23.90824737</v>
      </c>
      <c r="AC67" s="133">
        <f>AC58*1000/'Inflation GDP Population'!AA$28</f>
        <v>24.27646035</v>
      </c>
      <c r="AD67" s="133">
        <f>AD58*1000/'Inflation GDP Population'!AB$28</f>
        <v>24.43906489</v>
      </c>
      <c r="AE67" s="133">
        <f>AE58*1000/'Inflation GDP Population'!AC$28</f>
        <v>24.63989811</v>
      </c>
      <c r="AF67" s="133">
        <f>AF58*1000/'Inflation GDP Population'!AD$28</f>
        <v>24.64636563</v>
      </c>
      <c r="AG67" s="133">
        <f>AG58*1000/'Inflation GDP Population'!AE$28</f>
        <v>24.69527645</v>
      </c>
      <c r="AH67" s="133">
        <f>AH58*1000/'Inflation GDP Population'!AF$28</f>
        <v>24.57052965</v>
      </c>
      <c r="AI67" s="133">
        <f>AI58*1000/'Inflation GDP Population'!AG$28</f>
        <v>24.57536765</v>
      </c>
      <c r="AJ67" s="133">
        <f>AJ58*1000/'Inflation GDP Population'!AH$28</f>
        <v>24.37841181</v>
      </c>
      <c r="AK67" s="133">
        <f>AK58*1000/'Inflation GDP Population'!AI$28</f>
        <v>24.59493832</v>
      </c>
      <c r="AL67" s="133">
        <f>AL58*1000/'Inflation GDP Population'!AJ$28</f>
        <v>24.25894932</v>
      </c>
      <c r="AM67" s="133">
        <f>AM58*1000/'Inflation GDP Population'!AK$28</f>
        <v>24.16644248</v>
      </c>
      <c r="AN67" s="133">
        <f>AN58*1000/'Inflation GDP Population'!AL$28</f>
        <v>24.16825745</v>
      </c>
      <c r="AO67" s="133">
        <f>AO58*1000/'Inflation GDP Population'!AM$28</f>
        <v>23.61271121</v>
      </c>
      <c r="AP67" s="133">
        <f>AP58*1000/'Inflation GDP Population'!AN$28</f>
        <v>23.43076575</v>
      </c>
      <c r="AQ67" s="133">
        <f>AQ58*1000/'Inflation GDP Population'!AO$28</f>
        <v>23.14864195</v>
      </c>
      <c r="AR67" s="133">
        <f>AR58*1000/'Inflation GDP Population'!AP$28</f>
        <v>23.0324079</v>
      </c>
      <c r="AS67" s="133">
        <f>AS58*1000/'Inflation GDP Population'!AQ$28</f>
        <v>22.69107617</v>
      </c>
      <c r="AT67" s="133">
        <f>AT58*1000/'Inflation GDP Population'!AR$28</f>
        <v>22.52374221</v>
      </c>
      <c r="AU67" s="133">
        <f>AU58*1000/'Inflation GDP Population'!AS$28</f>
        <v>22.12834894</v>
      </c>
      <c r="AV67" s="133">
        <f>AV58*1000/'Inflation GDP Population'!AT$28</f>
        <v>21.79912631</v>
      </c>
      <c r="AW67" s="133">
        <f>AW58*1000/'Inflation GDP Population'!AU$28</f>
        <v>21.47919986</v>
      </c>
      <c r="AX67" s="133">
        <f>AX58*1000/'Inflation GDP Population'!AV$28</f>
        <v>21.12614916</v>
      </c>
      <c r="AY67" s="133">
        <f>AY58*1000/'Inflation GDP Population'!AW$28</f>
        <v>20.77259432</v>
      </c>
      <c r="AZ67" s="133">
        <f>AZ58*1000/'Inflation GDP Population'!AX$28</f>
        <v>20.43021276</v>
      </c>
      <c r="BA67" s="133">
        <f>BA58*1000/'Inflation GDP Population'!AY$28</f>
        <v>20.05230843</v>
      </c>
      <c r="BB67" s="133">
        <f>BB58*1000/'Inflation GDP Population'!AZ$28</f>
        <v>19.66823166</v>
      </c>
    </row>
    <row r="68" ht="15.75" customHeight="1">
      <c r="A68" s="119" t="s">
        <v>311</v>
      </c>
      <c r="B68" s="131" t="s">
        <v>312</v>
      </c>
      <c r="C68" s="123" t="s">
        <v>273</v>
      </c>
      <c r="D68" s="133">
        <f t="shared" ref="D68:BB68" si="6">sum(D64:D67)</f>
        <v>904.262901</v>
      </c>
      <c r="E68" s="133">
        <f t="shared" si="6"/>
        <v>741.972243</v>
      </c>
      <c r="F68" s="133">
        <f t="shared" si="6"/>
        <v>713.6802392</v>
      </c>
      <c r="G68" s="133">
        <f t="shared" si="6"/>
        <v>841.2950997</v>
      </c>
      <c r="H68" s="133">
        <f t="shared" si="6"/>
        <v>1132.522586</v>
      </c>
      <c r="I68" s="133">
        <f t="shared" si="6"/>
        <v>1504.968828</v>
      </c>
      <c r="J68" s="133">
        <f t="shared" si="6"/>
        <v>1754.368166</v>
      </c>
      <c r="K68" s="133">
        <f t="shared" si="6"/>
        <v>1839.329297</v>
      </c>
      <c r="L68" s="133">
        <f t="shared" si="6"/>
        <v>2301.295417</v>
      </c>
      <c r="M68" s="133">
        <f t="shared" si="6"/>
        <v>1323.128044</v>
      </c>
      <c r="N68" s="133">
        <f t="shared" si="6"/>
        <v>1681.87214</v>
      </c>
      <c r="O68" s="133">
        <f t="shared" si="6"/>
        <v>2088.207916</v>
      </c>
      <c r="P68" s="133">
        <f t="shared" si="6"/>
        <v>1994.103757</v>
      </c>
      <c r="Q68" s="133">
        <f t="shared" si="6"/>
        <v>2034.287342</v>
      </c>
      <c r="R68" s="133">
        <f t="shared" si="6"/>
        <v>1912.902398</v>
      </c>
      <c r="S68" s="133">
        <f t="shared" si="6"/>
        <v>987.0384806</v>
      </c>
      <c r="T68" s="133">
        <f t="shared" si="6"/>
        <v>867.8433864</v>
      </c>
      <c r="U68" s="133">
        <f t="shared" si="6"/>
        <v>992.3031545</v>
      </c>
      <c r="V68" s="133">
        <f t="shared" si="6"/>
        <v>1213.446905</v>
      </c>
      <c r="W68" s="133">
        <f t="shared" si="6"/>
        <v>1209.877599</v>
      </c>
      <c r="X68" s="133">
        <f t="shared" si="6"/>
        <v>1189.743898</v>
      </c>
      <c r="Y68" s="133">
        <f t="shared" si="6"/>
        <v>1200.263462</v>
      </c>
      <c r="Z68" s="133">
        <f t="shared" si="6"/>
        <v>1172.130974</v>
      </c>
      <c r="AA68" s="133">
        <f t="shared" si="6"/>
        <v>1181.51543</v>
      </c>
      <c r="AB68" s="133">
        <f t="shared" si="6"/>
        <v>1214.07517</v>
      </c>
      <c r="AC68" s="133">
        <f t="shared" si="6"/>
        <v>1238.388169</v>
      </c>
      <c r="AD68" s="133">
        <f t="shared" si="6"/>
        <v>1252.447755</v>
      </c>
      <c r="AE68" s="133">
        <f t="shared" si="6"/>
        <v>1268.668827</v>
      </c>
      <c r="AF68" s="133">
        <f t="shared" si="6"/>
        <v>1275.052397</v>
      </c>
      <c r="AG68" s="133">
        <f t="shared" si="6"/>
        <v>1283.769453</v>
      </c>
      <c r="AH68" s="133">
        <f t="shared" si="6"/>
        <v>1283.567362</v>
      </c>
      <c r="AI68" s="133">
        <f t="shared" si="6"/>
        <v>1290.235493</v>
      </c>
      <c r="AJ68" s="133">
        <f t="shared" si="6"/>
        <v>1286.393494</v>
      </c>
      <c r="AK68" s="133">
        <f t="shared" si="6"/>
        <v>1304.51521</v>
      </c>
      <c r="AL68" s="133">
        <f t="shared" si="6"/>
        <v>1293.441515</v>
      </c>
      <c r="AM68" s="133">
        <f t="shared" si="6"/>
        <v>1295.377285</v>
      </c>
      <c r="AN68" s="133">
        <f t="shared" si="6"/>
        <v>1302.494642</v>
      </c>
      <c r="AO68" s="133">
        <f t="shared" si="6"/>
        <v>1279.566376</v>
      </c>
      <c r="AP68" s="133">
        <f t="shared" si="6"/>
        <v>1276.821359</v>
      </c>
      <c r="AQ68" s="133">
        <f t="shared" si="6"/>
        <v>1268.636712</v>
      </c>
      <c r="AR68" s="133">
        <f t="shared" si="6"/>
        <v>1269.58481</v>
      </c>
      <c r="AS68" s="133">
        <f t="shared" si="6"/>
        <v>1258.148063</v>
      </c>
      <c r="AT68" s="133">
        <f t="shared" si="6"/>
        <v>1256.366522</v>
      </c>
      <c r="AU68" s="133">
        <f t="shared" si="6"/>
        <v>1241.852651</v>
      </c>
      <c r="AV68" s="133">
        <f t="shared" si="6"/>
        <v>1230.985074</v>
      </c>
      <c r="AW68" s="133">
        <f t="shared" si="6"/>
        <v>1220.599446</v>
      </c>
      <c r="AX68" s="133">
        <f t="shared" si="6"/>
        <v>1208.278094</v>
      </c>
      <c r="AY68" s="133">
        <f t="shared" si="6"/>
        <v>1195.860048</v>
      </c>
      <c r="AZ68" s="133">
        <f t="shared" si="6"/>
        <v>1184.0189</v>
      </c>
      <c r="BA68" s="133">
        <f t="shared" si="6"/>
        <v>1170.040481</v>
      </c>
      <c r="BB68" s="133">
        <f t="shared" si="6"/>
        <v>1155.603534</v>
      </c>
    </row>
    <row r="69" ht="15.75" customHeight="1">
      <c r="A69" s="119" t="s">
        <v>313</v>
      </c>
      <c r="B69" s="131" t="s">
        <v>298</v>
      </c>
      <c r="C69" s="123" t="s">
        <v>273</v>
      </c>
      <c r="D69" s="133">
        <f>D59*1000/'Inflation GDP Population'!B$28</f>
        <v>166.2058044</v>
      </c>
      <c r="E69" s="133">
        <f>E59*1000/'Inflation GDP Population'!C$28</f>
        <v>166.4181872</v>
      </c>
      <c r="F69" s="133">
        <f>F59*1000/'Inflation GDP Population'!D$28</f>
        <v>137.9254115</v>
      </c>
      <c r="G69" s="133">
        <f>G59*1000/'Inflation GDP Population'!E$28</f>
        <v>205.771085</v>
      </c>
      <c r="H69" s="133">
        <f>H59*1000/'Inflation GDP Population'!F$28</f>
        <v>210.706746</v>
      </c>
      <c r="I69" s="133">
        <f>I59*1000/'Inflation GDP Population'!G$28</f>
        <v>314.527882</v>
      </c>
      <c r="J69" s="133">
        <f>J59*1000/'Inflation GDP Population'!H$28</f>
        <v>230.956659</v>
      </c>
      <c r="K69" s="133">
        <f>K59*1000/'Inflation GDP Population'!I$28</f>
        <v>251.7378078</v>
      </c>
      <c r="L69" s="133">
        <f>L59*1000/'Inflation GDP Population'!J$28</f>
        <v>311.3546475</v>
      </c>
      <c r="M69" s="133">
        <f>M59*1000/'Inflation GDP Population'!K$28</f>
        <v>136.1375698</v>
      </c>
      <c r="N69" s="133">
        <f>N59*1000/'Inflation GDP Population'!L$28</f>
        <v>152.2010906</v>
      </c>
      <c r="O69" s="133">
        <f>O59*1000/'Inflation GDP Population'!M$28</f>
        <v>143.2901293</v>
      </c>
      <c r="P69" s="133">
        <f>P59*1000/'Inflation GDP Population'!N$28</f>
        <v>98.17399574</v>
      </c>
      <c r="Q69" s="133">
        <f>Q59*1000/'Inflation GDP Population'!O$28</f>
        <v>127.9156011</v>
      </c>
      <c r="R69" s="133">
        <f>R59*1000/'Inflation GDP Population'!P$28</f>
        <v>142.9170933</v>
      </c>
      <c r="S69" s="133">
        <f>S59*1000/'Inflation GDP Population'!Q$28</f>
        <v>83.22641638</v>
      </c>
      <c r="T69" s="133">
        <f>T59*1000/'Inflation GDP Population'!R$28</f>
        <v>73.38335288</v>
      </c>
      <c r="U69" s="133">
        <f>U59*1000/'Inflation GDP Population'!S$28</f>
        <v>84.74482776</v>
      </c>
      <c r="V69" s="133">
        <f>V59*1000/'Inflation GDP Population'!T$28</f>
        <v>87.25199058</v>
      </c>
      <c r="W69" s="133">
        <f>W59*1000/'Inflation GDP Population'!U$28</f>
        <v>80.56470588</v>
      </c>
      <c r="X69" s="133">
        <f>X59*1000/'Inflation GDP Population'!V$28</f>
        <v>79.88603325</v>
      </c>
      <c r="Y69" s="133">
        <f>Y59*1000/'Inflation GDP Population'!W$28</f>
        <v>77.97917643</v>
      </c>
      <c r="Z69" s="133">
        <f>Z59*1000/'Inflation GDP Population'!X$28</f>
        <v>78.23643467</v>
      </c>
      <c r="AA69" s="133">
        <f>AA59*1000/'Inflation GDP Population'!Y$28</f>
        <v>81.70168888</v>
      </c>
      <c r="AB69" s="133">
        <f>AB59*1000/'Inflation GDP Population'!Z$28</f>
        <v>86.33563961</v>
      </c>
      <c r="AC69" s="133">
        <f>AC59*1000/'Inflation GDP Population'!AA$28</f>
        <v>92.3144869</v>
      </c>
      <c r="AD69" s="133">
        <f>AD59*1000/'Inflation GDP Population'!AB$28</f>
        <v>94.19500683</v>
      </c>
      <c r="AE69" s="133">
        <f>AE59*1000/'Inflation GDP Population'!AC$28</f>
        <v>94.82616792</v>
      </c>
      <c r="AF69" s="133">
        <f>AF59*1000/'Inflation GDP Population'!AD$28</f>
        <v>96.88386885</v>
      </c>
      <c r="AG69" s="133">
        <f>AG59*1000/'Inflation GDP Population'!AE$28</f>
        <v>97.30688278</v>
      </c>
      <c r="AH69" s="133">
        <f>AH59*1000/'Inflation GDP Population'!AF$28</f>
        <v>98.2003264</v>
      </c>
      <c r="AI69" s="133">
        <f>AI59*1000/'Inflation GDP Population'!AG$28</f>
        <v>97.75323811</v>
      </c>
      <c r="AJ69" s="133">
        <f>AJ59*1000/'Inflation GDP Population'!AH$28</f>
        <v>101.189012</v>
      </c>
      <c r="AK69" s="133">
        <f>AK59*1000/'Inflation GDP Population'!AI$28</f>
        <v>102.698083</v>
      </c>
      <c r="AL69" s="133">
        <f>AL59*1000/'Inflation GDP Population'!AJ$28</f>
        <v>103.7954166</v>
      </c>
      <c r="AM69" s="133">
        <f>AM59*1000/'Inflation GDP Population'!AK$28</f>
        <v>104.8869996</v>
      </c>
      <c r="AN69" s="133">
        <f>AN59*1000/'Inflation GDP Population'!AL$28</f>
        <v>106.9290698</v>
      </c>
      <c r="AO69" s="133">
        <f>AO59*1000/'Inflation GDP Population'!AM$28</f>
        <v>107.5026147</v>
      </c>
      <c r="AP69" s="133">
        <f>AP59*1000/'Inflation GDP Population'!AN$28</f>
        <v>107.8204957</v>
      </c>
      <c r="AQ69" s="133">
        <f>AQ59*1000/'Inflation GDP Population'!AO$28</f>
        <v>108.4555351</v>
      </c>
      <c r="AR69" s="133">
        <f>AR59*1000/'Inflation GDP Population'!AP$28</f>
        <v>110.0949277</v>
      </c>
      <c r="AS69" s="133">
        <f>AS59*1000/'Inflation GDP Population'!AQ$28</f>
        <v>109.7270118</v>
      </c>
      <c r="AT69" s="133">
        <f>AT59*1000/'Inflation GDP Population'!AR$28</f>
        <v>110.7935962</v>
      </c>
      <c r="AU69" s="133">
        <f>AU59*1000/'Inflation GDP Population'!AS$28</f>
        <v>112.3923893</v>
      </c>
      <c r="AV69" s="133">
        <f>AV59*1000/'Inflation GDP Population'!AT$28</f>
        <v>114.5094456</v>
      </c>
      <c r="AW69" s="133">
        <f>AW59*1000/'Inflation GDP Population'!AU$28</f>
        <v>116.4796457</v>
      </c>
      <c r="AX69" s="133">
        <f>AX59*1000/'Inflation GDP Population'!AV$28</f>
        <v>117.9000542</v>
      </c>
      <c r="AY69" s="133">
        <f>AY59*1000/'Inflation GDP Population'!AW$28</f>
        <v>119.8115639</v>
      </c>
      <c r="AZ69" s="133">
        <f>AZ59*1000/'Inflation GDP Population'!AX$28</f>
        <v>123.3039342</v>
      </c>
      <c r="BA69" s="133">
        <f>BA59*1000/'Inflation GDP Population'!AY$28</f>
        <v>126.0280177</v>
      </c>
      <c r="BB69" s="133">
        <f>BB59*1000/'Inflation GDP Population'!AZ$28</f>
        <v>128.4074858</v>
      </c>
    </row>
    <row r="70" ht="15.75" customHeight="1">
      <c r="A70" s="119" t="s">
        <v>314</v>
      </c>
      <c r="B70" s="131" t="s">
        <v>300</v>
      </c>
      <c r="C70" s="123" t="s">
        <v>273</v>
      </c>
      <c r="D70" s="133">
        <f>D60*1000/'Inflation GDP Population'!B$28</f>
        <v>81.15884232</v>
      </c>
      <c r="E70" s="133">
        <f>E60*1000/'Inflation GDP Population'!C$28</f>
        <v>71.68447343</v>
      </c>
      <c r="F70" s="133">
        <f>F60*1000/'Inflation GDP Population'!D$28</f>
        <v>62.16751526</v>
      </c>
      <c r="G70" s="133">
        <f>G60*1000/'Inflation GDP Population'!E$28</f>
        <v>92.96221945</v>
      </c>
      <c r="H70" s="133">
        <f>H60*1000/'Inflation GDP Population'!F$28</f>
        <v>96.48003706</v>
      </c>
      <c r="I70" s="133">
        <f>I60*1000/'Inflation GDP Population'!G$28</f>
        <v>138.6340064</v>
      </c>
      <c r="J70" s="133">
        <f>J60*1000/'Inflation GDP Population'!H$28</f>
        <v>101.2366062</v>
      </c>
      <c r="K70" s="133">
        <f>K60*1000/'Inflation GDP Population'!I$28</f>
        <v>102.4324118</v>
      </c>
      <c r="L70" s="133">
        <f>L60*1000/'Inflation GDP Population'!J$28</f>
        <v>132.7089284</v>
      </c>
      <c r="M70" s="133">
        <f>M60*1000/'Inflation GDP Population'!K$28</f>
        <v>59.26396807</v>
      </c>
      <c r="N70" s="133">
        <f>N60*1000/'Inflation GDP Population'!L$28</f>
        <v>62.11017184</v>
      </c>
      <c r="O70" s="133">
        <f>O60*1000/'Inflation GDP Population'!M$28</f>
        <v>61.48971892</v>
      </c>
      <c r="P70" s="133">
        <f>P60*1000/'Inflation GDP Population'!N$28</f>
        <v>37.37500027</v>
      </c>
      <c r="Q70" s="133">
        <f>Q60*1000/'Inflation GDP Population'!O$28</f>
        <v>55.5478989</v>
      </c>
      <c r="R70" s="133">
        <f>R60*1000/'Inflation GDP Population'!P$28</f>
        <v>60.37424708</v>
      </c>
      <c r="S70" s="133">
        <f>S60*1000/'Inflation GDP Population'!Q$28</f>
        <v>33.92951685</v>
      </c>
      <c r="T70" s="133">
        <f>T60*1000/'Inflation GDP Population'!R$28</f>
        <v>33.34336949</v>
      </c>
      <c r="U70" s="133">
        <f>U60*1000/'Inflation GDP Population'!S$28</f>
        <v>39.66172977</v>
      </c>
      <c r="V70" s="133">
        <f>V60*1000/'Inflation GDP Population'!T$28</f>
        <v>40.57432357</v>
      </c>
      <c r="W70" s="133">
        <f>W60*1000/'Inflation GDP Population'!U$28</f>
        <v>37.22913516</v>
      </c>
      <c r="X70" s="133">
        <f>X60*1000/'Inflation GDP Population'!V$28</f>
        <v>36.68721269</v>
      </c>
      <c r="Y70" s="133">
        <f>Y60*1000/'Inflation GDP Population'!W$28</f>
        <v>35.59350231</v>
      </c>
      <c r="Z70" s="133">
        <f>Z60*1000/'Inflation GDP Population'!X$28</f>
        <v>35.49692915</v>
      </c>
      <c r="AA70" s="133">
        <f>AA60*1000/'Inflation GDP Population'!Y$28</f>
        <v>36.85045421</v>
      </c>
      <c r="AB70" s="133">
        <f>AB60*1000/'Inflation GDP Population'!Z$28</f>
        <v>38.71430342</v>
      </c>
      <c r="AC70" s="133">
        <f>AC60*1000/'Inflation GDP Population'!AA$28</f>
        <v>41.15847093</v>
      </c>
      <c r="AD70" s="133">
        <f>AD60*1000/'Inflation GDP Population'!AB$28</f>
        <v>41.76022986</v>
      </c>
      <c r="AE70" s="133">
        <f>AE60*1000/'Inflation GDP Population'!AC$28</f>
        <v>41.80666614</v>
      </c>
      <c r="AF70" s="133">
        <f>AF60*1000/'Inflation GDP Population'!AD$28</f>
        <v>42.48024403</v>
      </c>
      <c r="AG70" s="133">
        <f>AG60*1000/'Inflation GDP Population'!AE$28</f>
        <v>42.43579215</v>
      </c>
      <c r="AH70" s="133">
        <f>AH60*1000/'Inflation GDP Population'!AF$28</f>
        <v>42.59799295</v>
      </c>
      <c r="AI70" s="133">
        <f>AI60*1000/'Inflation GDP Population'!AG$28</f>
        <v>42.18210659</v>
      </c>
      <c r="AJ70" s="133">
        <f>AJ60*1000/'Inflation GDP Population'!AH$28</f>
        <v>43.4394258</v>
      </c>
      <c r="AK70" s="133">
        <f>AK60*1000/'Inflation GDP Population'!AI$28</f>
        <v>43.86303111</v>
      </c>
      <c r="AL70" s="133">
        <f>AL60*1000/'Inflation GDP Population'!AJ$28</f>
        <v>44.10941814</v>
      </c>
      <c r="AM70" s="133">
        <f>AM60*1000/'Inflation GDP Population'!AK$28</f>
        <v>44.35292316</v>
      </c>
      <c r="AN70" s="133">
        <f>AN60*1000/'Inflation GDP Population'!AL$28</f>
        <v>44.99598127</v>
      </c>
      <c r="AO70" s="133">
        <f>AO60*1000/'Inflation GDP Population'!AM$28</f>
        <v>45.01980331</v>
      </c>
      <c r="AP70" s="133">
        <f>AP60*1000/'Inflation GDP Population'!AN$28</f>
        <v>44.93876848</v>
      </c>
      <c r="AQ70" s="133">
        <f>AQ60*1000/'Inflation GDP Population'!AO$28</f>
        <v>44.99195692</v>
      </c>
      <c r="AR70" s="133">
        <f>AR60*1000/'Inflation GDP Population'!AP$28</f>
        <v>45.4612366</v>
      </c>
      <c r="AS70" s="133">
        <f>AS60*1000/'Inflation GDP Population'!AQ$28</f>
        <v>45.10296985</v>
      </c>
      <c r="AT70" s="133">
        <f>AT60*1000/'Inflation GDP Population'!AR$28</f>
        <v>45.33673331</v>
      </c>
      <c r="AU70" s="133">
        <f>AU60*1000/'Inflation GDP Population'!AS$28</f>
        <v>45.78700442</v>
      </c>
      <c r="AV70" s="133">
        <f>AV60*1000/'Inflation GDP Population'!AT$28</f>
        <v>46.44528801</v>
      </c>
      <c r="AW70" s="133">
        <f>AW60*1000/'Inflation GDP Population'!AU$28</f>
        <v>47.04030821</v>
      </c>
      <c r="AX70" s="133">
        <f>AX60*1000/'Inflation GDP Population'!AV$28</f>
        <v>47.41089394</v>
      </c>
      <c r="AY70" s="133">
        <f>AY60*1000/'Inflation GDP Population'!AW$28</f>
        <v>47.97673259</v>
      </c>
      <c r="AZ70" s="133">
        <f>AZ60*1000/'Inflation GDP Population'!AX$28</f>
        <v>49.16997123</v>
      </c>
      <c r="BA70" s="133">
        <f>BA60*1000/'Inflation GDP Population'!AY$28</f>
        <v>50.04999736</v>
      </c>
      <c r="BB70" s="133">
        <f>BB60*1000/'Inflation GDP Population'!AZ$28</f>
        <v>50.78829421</v>
      </c>
    </row>
    <row r="71" ht="15.75" customHeight="1">
      <c r="A71" s="119" t="s">
        <v>315</v>
      </c>
      <c r="B71" s="131" t="s">
        <v>302</v>
      </c>
      <c r="C71" s="123" t="s">
        <v>273</v>
      </c>
      <c r="D71" s="133">
        <f>D61*1000/'Inflation GDP Population'!B$28</f>
        <v>22.40863298</v>
      </c>
      <c r="E71" s="133">
        <f>E61*1000/'Inflation GDP Population'!C$28</f>
        <v>20.49623813</v>
      </c>
      <c r="F71" s="133">
        <f>F61*1000/'Inflation GDP Population'!D$28</f>
        <v>17.81977907</v>
      </c>
      <c r="G71" s="133">
        <f>G61*1000/'Inflation GDP Population'!E$28</f>
        <v>28.92892072</v>
      </c>
      <c r="H71" s="133">
        <f>H61*1000/'Inflation GDP Population'!F$28</f>
        <v>30.80053521</v>
      </c>
      <c r="I71" s="133">
        <f>I61*1000/'Inflation GDP Population'!G$28</f>
        <v>46.18304527</v>
      </c>
      <c r="J71" s="133">
        <f>J61*1000/'Inflation GDP Population'!H$28</f>
        <v>35.6483764</v>
      </c>
      <c r="K71" s="133">
        <f>K61*1000/'Inflation GDP Population'!I$28</f>
        <v>37.5103065</v>
      </c>
      <c r="L71" s="133">
        <f>L61*1000/'Inflation GDP Population'!J$28</f>
        <v>47.96695711</v>
      </c>
      <c r="M71" s="133">
        <f>M61*1000/'Inflation GDP Population'!K$28</f>
        <v>20.92634496</v>
      </c>
      <c r="N71" s="133">
        <f>N61*1000/'Inflation GDP Population'!L$28</f>
        <v>23.33845477</v>
      </c>
      <c r="O71" s="133">
        <f>O61*1000/'Inflation GDP Population'!M$28</f>
        <v>21.03630124</v>
      </c>
      <c r="P71" s="133">
        <f>P61*1000/'Inflation GDP Population'!N$28</f>
        <v>14.00951202</v>
      </c>
      <c r="Q71" s="133">
        <f>Q61*1000/'Inflation GDP Population'!O$28</f>
        <v>17.26548898</v>
      </c>
      <c r="R71" s="133">
        <f>R61*1000/'Inflation GDP Population'!P$28</f>
        <v>18.4108508</v>
      </c>
      <c r="S71" s="133">
        <f>S61*1000/'Inflation GDP Population'!Q$28</f>
        <v>10.44454974</v>
      </c>
      <c r="T71" s="133">
        <f>T61*1000/'Inflation GDP Population'!R$28</f>
        <v>9.257961756</v>
      </c>
      <c r="U71" s="133">
        <f>U61*1000/'Inflation GDP Population'!S$28</f>
        <v>10.51037386</v>
      </c>
      <c r="V71" s="133">
        <f>V61*1000/'Inflation GDP Population'!T$28</f>
        <v>11.02223587</v>
      </c>
      <c r="W71" s="133">
        <f>W61*1000/'Inflation GDP Population'!U$28</f>
        <v>10.35883475</v>
      </c>
      <c r="X71" s="133">
        <f>X61*1000/'Inflation GDP Population'!V$28</f>
        <v>10.44745941</v>
      </c>
      <c r="Y71" s="133">
        <f>Y61*1000/'Inflation GDP Population'!W$28</f>
        <v>10.36602624</v>
      </c>
      <c r="Z71" s="133">
        <f>Z61*1000/'Inflation GDP Population'!X$28</f>
        <v>10.56508853</v>
      </c>
      <c r="AA71" s="133">
        <f>AA61*1000/'Inflation GDP Population'!Y$28</f>
        <v>11.20153039</v>
      </c>
      <c r="AB71" s="133">
        <f>AB61*1000/'Inflation GDP Population'!Z$28</f>
        <v>12.01114713</v>
      </c>
      <c r="AC71" s="133">
        <f>AC61*1000/'Inflation GDP Population'!AA$28</f>
        <v>13.0253985</v>
      </c>
      <c r="AD71" s="133">
        <f>AD61*1000/'Inflation GDP Population'!AB$28</f>
        <v>13.47306816</v>
      </c>
      <c r="AE71" s="133">
        <f>AE61*1000/'Inflation GDP Population'!AC$28</f>
        <v>13.74314233</v>
      </c>
      <c r="AF71" s="133">
        <f>AF61*1000/'Inflation GDP Population'!AD$28</f>
        <v>14.22134127</v>
      </c>
      <c r="AG71" s="133">
        <f>AG61*1000/'Inflation GDP Population'!AE$28</f>
        <v>14.46057143</v>
      </c>
      <c r="AH71" s="133">
        <f>AH61*1000/'Inflation GDP Population'!AF$28</f>
        <v>14.76855784</v>
      </c>
      <c r="AI71" s="133">
        <f>AI61*1000/'Inflation GDP Population'!AG$28</f>
        <v>14.87230578</v>
      </c>
      <c r="AJ71" s="133">
        <f>AJ61*1000/'Inflation GDP Population'!AH$28</f>
        <v>15.5685789</v>
      </c>
      <c r="AK71" s="133">
        <f>AK61*1000/'Inflation GDP Population'!AI$28</f>
        <v>15.97350088</v>
      </c>
      <c r="AL71" s="133">
        <f>AL61*1000/'Inflation GDP Population'!AJ$28</f>
        <v>16.31543147</v>
      </c>
      <c r="AM71" s="133">
        <f>AM61*1000/'Inflation GDP Population'!AK$28</f>
        <v>16.65679578</v>
      </c>
      <c r="AN71" s="133">
        <f>AN61*1000/'Inflation GDP Population'!AL$28</f>
        <v>17.1509328</v>
      </c>
      <c r="AO71" s="133">
        <f>AO61*1000/'Inflation GDP Population'!AM$28</f>
        <v>17.41050925</v>
      </c>
      <c r="AP71" s="133">
        <f>AP61*1000/'Inflation GDP Population'!AN$28</f>
        <v>17.62697745</v>
      </c>
      <c r="AQ71" s="133">
        <f>AQ61*1000/'Inflation GDP Population'!AO$28</f>
        <v>17.8937291</v>
      </c>
      <c r="AR71" s="133">
        <f>AR61*1000/'Inflation GDP Population'!AP$28</f>
        <v>18.32661493</v>
      </c>
      <c r="AS71" s="133">
        <f>AS61*1000/'Inflation GDP Population'!AQ$28</f>
        <v>18.42433818</v>
      </c>
      <c r="AT71" s="133">
        <f>AT61*1000/'Inflation GDP Population'!AR$28</f>
        <v>18.76109354</v>
      </c>
      <c r="AU71" s="133">
        <f>AU61*1000/'Inflation GDP Population'!AS$28</f>
        <v>19.18894982</v>
      </c>
      <c r="AV71" s="133">
        <f>AV61*1000/'Inflation GDP Population'!AT$28</f>
        <v>19.70769394</v>
      </c>
      <c r="AW71" s="133">
        <f>AW61*1000/'Inflation GDP Population'!AU$28</f>
        <v>20.20401238</v>
      </c>
      <c r="AX71" s="133">
        <f>AX61*1000/'Inflation GDP Population'!AV$28</f>
        <v>20.60681641</v>
      </c>
      <c r="AY71" s="133">
        <f>AY61*1000/'Inflation GDP Population'!AW$28</f>
        <v>21.09717609</v>
      </c>
      <c r="AZ71" s="133">
        <f>AZ61*1000/'Inflation GDP Population'!AX$28</f>
        <v>21.87024234</v>
      </c>
      <c r="BA71" s="133">
        <f>BA61*1000/'Inflation GDP Population'!AY$28</f>
        <v>22.5123101</v>
      </c>
      <c r="BB71" s="133">
        <f>BB61*1000/'Inflation GDP Population'!AZ$28</f>
        <v>23.09657185</v>
      </c>
    </row>
    <row r="72" ht="15.75" customHeight="1">
      <c r="A72" s="119" t="s">
        <v>316</v>
      </c>
      <c r="B72" s="131" t="s">
        <v>304</v>
      </c>
      <c r="C72" s="123" t="s">
        <v>273</v>
      </c>
      <c r="D72" s="133">
        <f>D62*1000/'Inflation GDP Population'!B$28</f>
        <v>132.8970643</v>
      </c>
      <c r="E72" s="133">
        <f>E62*1000/'Inflation GDP Population'!C$28</f>
        <v>120.5530697</v>
      </c>
      <c r="F72" s="133">
        <f>F62*1000/'Inflation GDP Population'!D$28</f>
        <v>105.7585062</v>
      </c>
      <c r="G72" s="133">
        <f>G62*1000/'Inflation GDP Population'!E$28</f>
        <v>157.8164654</v>
      </c>
      <c r="H72" s="133">
        <f>H62*1000/'Inflation GDP Population'!F$28</f>
        <v>166.7178211</v>
      </c>
      <c r="I72" s="133">
        <f>I62*1000/'Inflation GDP Population'!G$28</f>
        <v>237.2603533</v>
      </c>
      <c r="J72" s="133">
        <f>J62*1000/'Inflation GDP Population'!H$28</f>
        <v>173.2569399</v>
      </c>
      <c r="K72" s="133">
        <f>K62*1000/'Inflation GDP Population'!I$28</f>
        <v>179.3065869</v>
      </c>
      <c r="L72" s="133">
        <f>L62*1000/'Inflation GDP Population'!J$28</f>
        <v>230.4484265</v>
      </c>
      <c r="M72" s="133">
        <f>M62*1000/'Inflation GDP Population'!K$28</f>
        <v>97.13433937</v>
      </c>
      <c r="N72" s="133">
        <f>N62*1000/'Inflation GDP Population'!L$28</f>
        <v>106.0981092</v>
      </c>
      <c r="O72" s="133">
        <f>O62*1000/'Inflation GDP Population'!M$28</f>
        <v>104.6409941</v>
      </c>
      <c r="P72" s="133">
        <f>P62*1000/'Inflation GDP Population'!N$28</f>
        <v>61.79740991</v>
      </c>
      <c r="Q72" s="133">
        <f>Q62*1000/'Inflation GDP Population'!O$28</f>
        <v>93.83001598</v>
      </c>
      <c r="R72" s="133">
        <f>R62*1000/'Inflation GDP Population'!P$28</f>
        <v>99.32278265</v>
      </c>
      <c r="S72" s="133">
        <f>S62*1000/'Inflation GDP Population'!Q$28</f>
        <v>54.7638755</v>
      </c>
      <c r="T72" s="133">
        <f>T62*1000/'Inflation GDP Population'!R$28</f>
        <v>53.05564345</v>
      </c>
      <c r="U72" s="133">
        <f>U62*1000/'Inflation GDP Population'!S$28</f>
        <v>60.4332839</v>
      </c>
      <c r="V72" s="133">
        <f>V62*1000/'Inflation GDP Population'!T$28</f>
        <v>61.06540481</v>
      </c>
      <c r="W72" s="133">
        <f>W62*1000/'Inflation GDP Population'!U$28</f>
        <v>55.34173287</v>
      </c>
      <c r="X72" s="133">
        <f>X62*1000/'Inflation GDP Population'!V$28</f>
        <v>53.86372173</v>
      </c>
      <c r="Y72" s="133">
        <f>Y62*1000/'Inflation GDP Population'!W$28</f>
        <v>51.61188335</v>
      </c>
      <c r="Z72" s="133">
        <f>Z62*1000/'Inflation GDP Population'!X$28</f>
        <v>50.8337491</v>
      </c>
      <c r="AA72" s="133">
        <f>AA62*1000/'Inflation GDP Population'!Y$28</f>
        <v>52.11600552</v>
      </c>
      <c r="AB72" s="133">
        <f>AB62*1000/'Inflation GDP Population'!Z$28</f>
        <v>54.06929367</v>
      </c>
      <c r="AC72" s="133">
        <f>AC62*1000/'Inflation GDP Population'!AA$28</f>
        <v>56.76400114</v>
      </c>
      <c r="AD72" s="133">
        <f>AD62*1000/'Inflation GDP Population'!AB$28</f>
        <v>56.8714382</v>
      </c>
      <c r="AE72" s="133">
        <f>AE62*1000/'Inflation GDP Population'!AC$28</f>
        <v>56.21820212</v>
      </c>
      <c r="AF72" s="133">
        <f>AF62*1000/'Inflation GDP Population'!AD$28</f>
        <v>56.40277886</v>
      </c>
      <c r="AG72" s="133">
        <f>AG62*1000/'Inflation GDP Population'!AE$28</f>
        <v>55.63003773</v>
      </c>
      <c r="AH72" s="133">
        <f>AH62*1000/'Inflation GDP Population'!AF$28</f>
        <v>55.13287437</v>
      </c>
      <c r="AI72" s="133">
        <f>AI62*1000/'Inflation GDP Population'!AG$28</f>
        <v>53.89823926</v>
      </c>
      <c r="AJ72" s="133">
        <f>AJ62*1000/'Inflation GDP Population'!AH$28</f>
        <v>54.79425128</v>
      </c>
      <c r="AK72" s="133">
        <f>AK62*1000/'Inflation GDP Population'!AI$28</f>
        <v>54.61769705</v>
      </c>
      <c r="AL72" s="133">
        <f>AL62*1000/'Inflation GDP Population'!AJ$28</f>
        <v>54.21613121</v>
      </c>
      <c r="AM72" s="133">
        <f>AM62*1000/'Inflation GDP Population'!AK$28</f>
        <v>53.80961939</v>
      </c>
      <c r="AN72" s="133">
        <f>AN62*1000/'Inflation GDP Population'!AL$28</f>
        <v>53.88021152</v>
      </c>
      <c r="AO72" s="133">
        <f>AO62*1000/'Inflation GDP Population'!AM$28</f>
        <v>53.20517065</v>
      </c>
      <c r="AP72" s="133">
        <f>AP62*1000/'Inflation GDP Population'!AN$28</f>
        <v>52.41338987</v>
      </c>
      <c r="AQ72" s="133">
        <f>AQ62*1000/'Inflation GDP Population'!AO$28</f>
        <v>51.78479976</v>
      </c>
      <c r="AR72" s="133">
        <f>AR62*1000/'Inflation GDP Population'!AP$28</f>
        <v>51.6332942</v>
      </c>
      <c r="AS72" s="133">
        <f>AS62*1000/'Inflation GDP Population'!AQ$28</f>
        <v>50.54626314</v>
      </c>
      <c r="AT72" s="133">
        <f>AT62*1000/'Inflation GDP Population'!AR$28</f>
        <v>50.13060237</v>
      </c>
      <c r="AU72" s="133">
        <f>AU62*1000/'Inflation GDP Population'!AS$28</f>
        <v>49.95011142</v>
      </c>
      <c r="AV72" s="133">
        <f>AV62*1000/'Inflation GDP Population'!AT$28</f>
        <v>49.98612153</v>
      </c>
      <c r="AW72" s="133">
        <f>AW62*1000/'Inflation GDP Population'!AU$28</f>
        <v>49.94163569</v>
      </c>
      <c r="AX72" s="133">
        <f>AX62*1000/'Inflation GDP Population'!AV$28</f>
        <v>49.65078058</v>
      </c>
      <c r="AY72" s="133">
        <f>AY62*1000/'Inflation GDP Population'!AW$28</f>
        <v>49.55684666</v>
      </c>
      <c r="AZ72" s="133">
        <f>AZ62*1000/'Inflation GDP Population'!AX$28</f>
        <v>50.09183447</v>
      </c>
      <c r="BA72" s="133">
        <f>BA62*1000/'Inflation GDP Population'!AY$28</f>
        <v>50.28438362</v>
      </c>
      <c r="BB72" s="133">
        <f>BB62*1000/'Inflation GDP Population'!AZ$28</f>
        <v>50.31784686</v>
      </c>
    </row>
    <row r="73" ht="15.75" customHeight="1">
      <c r="A73" s="119" t="s">
        <v>317</v>
      </c>
      <c r="B73" s="131" t="s">
        <v>318</v>
      </c>
      <c r="C73" s="123" t="s">
        <v>273</v>
      </c>
      <c r="D73" s="133">
        <f>sum(D59:D62)*1000/'Inflation GDP Population'!B$28</f>
        <v>402.670344</v>
      </c>
      <c r="E73" s="133">
        <f>sum(E59:E62)*1000/'Inflation GDP Population'!C$28</f>
        <v>379.1519684</v>
      </c>
      <c r="F73" s="133">
        <f>sum(F59:F62)*1000/'Inflation GDP Population'!D$28</f>
        <v>323.6712121</v>
      </c>
      <c r="G73" s="133">
        <f>sum(G59:G62)*1000/'Inflation GDP Population'!E$28</f>
        <v>485.4786906</v>
      </c>
      <c r="H73" s="133">
        <f>sum(H59:H62)*1000/'Inflation GDP Population'!F$28</f>
        <v>504.7051394</v>
      </c>
      <c r="I73" s="133">
        <f>sum(I59:I62)*1000/'Inflation GDP Population'!G$28</f>
        <v>736.6052869</v>
      </c>
      <c r="J73" s="133">
        <f>sum(J59:J62)*1000/'Inflation GDP Population'!H$28</f>
        <v>541.0985814</v>
      </c>
      <c r="K73" s="133">
        <f>sum(K59:K62)*1000/'Inflation GDP Population'!I$28</f>
        <v>570.987113</v>
      </c>
      <c r="L73" s="133">
        <f>sum(L59:L62)*1000/'Inflation GDP Population'!J$28</f>
        <v>722.4789595</v>
      </c>
      <c r="M73" s="133">
        <f>sum(M59:M62)*1000/'Inflation GDP Population'!K$28</f>
        <v>313.4622222</v>
      </c>
      <c r="N73" s="133">
        <f>sum(N59:N62)*1000/'Inflation GDP Population'!L$28</f>
        <v>343.7478264</v>
      </c>
      <c r="O73" s="133">
        <f>sum(O59:O62)*1000/'Inflation GDP Population'!M$28</f>
        <v>330.4571436</v>
      </c>
      <c r="P73" s="133">
        <f>sum(P59:P62)*1000/'Inflation GDP Population'!N$28</f>
        <v>211.3559179</v>
      </c>
      <c r="Q73" s="133">
        <f>sum(Q59:Q62)*1000/'Inflation GDP Population'!O$28</f>
        <v>294.5590049</v>
      </c>
      <c r="R73" s="133">
        <f>sum(R59:R62)*1000/'Inflation GDP Population'!P$28</f>
        <v>321.0249738</v>
      </c>
      <c r="S73" s="133">
        <f>sum(S59:S62)*1000/'Inflation GDP Population'!Q$28</f>
        <v>182.3643585</v>
      </c>
      <c r="T73" s="133">
        <f>sum(T59:T62)*1000/'Inflation GDP Population'!R$28</f>
        <v>169.0403276</v>
      </c>
      <c r="U73" s="133">
        <f>sum(U59:U62)*1000/'Inflation GDP Population'!S$28</f>
        <v>195.3502153</v>
      </c>
      <c r="V73" s="133">
        <f>sum(V59:V62)*1000/'Inflation GDP Population'!T$28</f>
        <v>199.9139548</v>
      </c>
      <c r="W73" s="133">
        <f>sum(W59:W62)*1000/'Inflation GDP Population'!U$28</f>
        <v>183.4944087</v>
      </c>
      <c r="X73" s="133">
        <f>sum(X59:X62)*1000/'Inflation GDP Population'!V$28</f>
        <v>180.8844271</v>
      </c>
      <c r="Y73" s="133">
        <f>sum(Y59:Y62)*1000/'Inflation GDP Population'!W$28</f>
        <v>175.5505883</v>
      </c>
      <c r="Z73" s="133">
        <f>sum(Z59:Z62)*1000/'Inflation GDP Population'!X$28</f>
        <v>175.1322015</v>
      </c>
      <c r="AA73" s="133">
        <f>sum(AA59:AA62)*1000/'Inflation GDP Population'!Y$28</f>
        <v>181.869679</v>
      </c>
      <c r="AB73" s="133">
        <f>sum(AB59:AB62)*1000/'Inflation GDP Population'!Z$28</f>
        <v>191.1303838</v>
      </c>
      <c r="AC73" s="133">
        <f>sum(AC59:AC62)*1000/'Inflation GDP Population'!AA$28</f>
        <v>203.2623575</v>
      </c>
      <c r="AD73" s="133">
        <f>sum(AD59:AD62)*1000/'Inflation GDP Population'!AB$28</f>
        <v>206.2997431</v>
      </c>
      <c r="AE73" s="133">
        <f>sum(AE59:AE62)*1000/'Inflation GDP Population'!AC$28</f>
        <v>206.5941785</v>
      </c>
      <c r="AF73" s="133">
        <f>sum(AF59:AF62)*1000/'Inflation GDP Population'!AD$28</f>
        <v>209.988233</v>
      </c>
      <c r="AG73" s="133">
        <f>sum(AG59:AG62)*1000/'Inflation GDP Population'!AE$28</f>
        <v>209.8332841</v>
      </c>
      <c r="AH73" s="133">
        <f>sum(AH59:AH62)*1000/'Inflation GDP Population'!AF$28</f>
        <v>210.6997516</v>
      </c>
      <c r="AI73" s="133">
        <f>sum(AI59:AI62)*1000/'Inflation GDP Population'!AG$28</f>
        <v>208.7058897</v>
      </c>
      <c r="AJ73" s="133">
        <f>sum(AJ59:AJ62)*1000/'Inflation GDP Population'!AH$28</f>
        <v>214.9912679</v>
      </c>
      <c r="AK73" s="133">
        <f>sum(AK59:AK62)*1000/'Inflation GDP Population'!AI$28</f>
        <v>217.1523121</v>
      </c>
      <c r="AL73" s="133">
        <f>sum(AL59:AL62)*1000/'Inflation GDP Population'!AJ$28</f>
        <v>218.4363974</v>
      </c>
      <c r="AM73" s="133">
        <f>sum(AM59:AM62)*1000/'Inflation GDP Population'!AK$28</f>
        <v>219.7063379</v>
      </c>
      <c r="AN73" s="133">
        <f>sum(AN59:AN62)*1000/'Inflation GDP Population'!AL$28</f>
        <v>222.9561954</v>
      </c>
      <c r="AO73" s="133">
        <f>sum(AO59:AO62)*1000/'Inflation GDP Population'!AM$28</f>
        <v>223.138098</v>
      </c>
      <c r="AP73" s="133">
        <f>sum(AP59:AP62)*1000/'Inflation GDP Population'!AN$28</f>
        <v>222.7996315</v>
      </c>
      <c r="AQ73" s="133">
        <f>sum(AQ59:AQ62)*1000/'Inflation GDP Population'!AO$28</f>
        <v>223.1260209</v>
      </c>
      <c r="AR73" s="133">
        <f>sum(AR59:AR62)*1000/'Inflation GDP Population'!AP$28</f>
        <v>225.5160735</v>
      </c>
      <c r="AS73" s="133">
        <f>sum(AS59:AS62)*1000/'Inflation GDP Population'!AQ$28</f>
        <v>223.8005829</v>
      </c>
      <c r="AT73" s="133">
        <f>sum(AT59:AT62)*1000/'Inflation GDP Population'!AR$28</f>
        <v>225.0220254</v>
      </c>
      <c r="AU73" s="133">
        <f>sum(AU59:AU62)*1000/'Inflation GDP Population'!AS$28</f>
        <v>227.318455</v>
      </c>
      <c r="AV73" s="133">
        <f>sum(AV59:AV62)*1000/'Inflation GDP Population'!AT$28</f>
        <v>230.6485491</v>
      </c>
      <c r="AW73" s="133">
        <f>sum(AW59:AW62)*1000/'Inflation GDP Population'!AU$28</f>
        <v>233.6656019</v>
      </c>
      <c r="AX73" s="133">
        <f>sum(AX59:AX62)*1000/'Inflation GDP Population'!AV$28</f>
        <v>235.5685451</v>
      </c>
      <c r="AY73" s="133">
        <f>sum(AY59:AY62)*1000/'Inflation GDP Population'!AW$28</f>
        <v>238.4423192</v>
      </c>
      <c r="AZ73" s="133">
        <f>sum(AZ59:AZ62)*1000/'Inflation GDP Population'!AX$28</f>
        <v>244.4359822</v>
      </c>
      <c r="BA73" s="133">
        <f>sum(BA59:BA62)*1000/'Inflation GDP Population'!AY$28</f>
        <v>248.8747088</v>
      </c>
      <c r="BB73" s="133">
        <f>sum(BB59:BB62)*1000/'Inflation GDP Population'!AZ$28</f>
        <v>252.6101987</v>
      </c>
    </row>
    <row r="74" ht="15.75" customHeight="1">
      <c r="A74" s="119" t="s">
        <v>319</v>
      </c>
      <c r="B74" s="131" t="s">
        <v>306</v>
      </c>
      <c r="C74" s="123" t="s">
        <v>273</v>
      </c>
      <c r="D74" s="133">
        <f>D63*1000/'Inflation GDP Population'!B$28</f>
        <v>26.76435669</v>
      </c>
      <c r="E74" s="133">
        <f>E63*1000/'Inflation GDP Population'!C$28</f>
        <v>23.46249139</v>
      </c>
      <c r="F74" s="133">
        <f>F63*1000/'Inflation GDP Population'!D$28</f>
        <v>16.74597152</v>
      </c>
      <c r="G74" s="133">
        <f>G63*1000/'Inflation GDP Population'!E$28</f>
        <v>16.57830539</v>
      </c>
      <c r="H74" s="133">
        <f>H63*1000/'Inflation GDP Population'!F$28</f>
        <v>24.29368698</v>
      </c>
      <c r="I74" s="133">
        <f>I63*1000/'Inflation GDP Population'!G$28</f>
        <v>30.61327226</v>
      </c>
      <c r="J74" s="133">
        <f>J63*1000/'Inflation GDP Population'!H$28</f>
        <v>25.16669015</v>
      </c>
      <c r="K74" s="133">
        <f>K63*1000/'Inflation GDP Population'!I$28</f>
        <v>25.55863175</v>
      </c>
      <c r="L74" s="133">
        <f>L63*1000/'Inflation GDP Population'!J$28</f>
        <v>31.76661024</v>
      </c>
      <c r="M74" s="133">
        <f>M63*1000/'Inflation GDP Population'!K$28</f>
        <v>31.91623437</v>
      </c>
      <c r="N74" s="133">
        <f>N63*1000/'Inflation GDP Population'!L$28</f>
        <v>36.2855169</v>
      </c>
      <c r="O74" s="133">
        <f>O63*1000/'Inflation GDP Population'!M$28</f>
        <v>39.22299229</v>
      </c>
      <c r="P74" s="133">
        <f>P63*1000/'Inflation GDP Population'!N$28</f>
        <v>37.60363304</v>
      </c>
      <c r="Q74" s="133">
        <f>Q63*1000/'Inflation GDP Population'!O$28</f>
        <v>32.75849101</v>
      </c>
      <c r="R74" s="133">
        <f>R63*1000/'Inflation GDP Population'!P$28</f>
        <v>26.85413447</v>
      </c>
      <c r="S74" s="133">
        <f>S63*1000/'Inflation GDP Population'!Q$28</f>
        <v>21.78100529</v>
      </c>
      <c r="T74" s="133">
        <f>T63*1000/'Inflation GDP Population'!R$28</f>
        <v>17.29123277</v>
      </c>
      <c r="U74" s="133">
        <f>U63*1000/'Inflation GDP Population'!S$28</f>
        <v>21.22196829</v>
      </c>
      <c r="V74" s="133">
        <f>V63*1000/'Inflation GDP Population'!T$28</f>
        <v>23.42373389</v>
      </c>
      <c r="W74" s="133">
        <f>W63*1000/'Inflation GDP Population'!U$28</f>
        <v>20.89937121</v>
      </c>
      <c r="X74" s="133">
        <f>X63*1000/'Inflation GDP Population'!V$28</f>
        <v>19.46110668</v>
      </c>
      <c r="Y74" s="133">
        <f>Y63*1000/'Inflation GDP Population'!W$28</f>
        <v>18.38008695</v>
      </c>
      <c r="Z74" s="133">
        <f>Z63*1000/'Inflation GDP Population'!X$28</f>
        <v>17.80370586</v>
      </c>
      <c r="AA74" s="133">
        <f>AA63*1000/'Inflation GDP Population'!Y$28</f>
        <v>17.39899096</v>
      </c>
      <c r="AB74" s="133">
        <f>AB63*1000/'Inflation GDP Population'!Z$28</f>
        <v>17.19575672</v>
      </c>
      <c r="AC74" s="133">
        <f>AC63*1000/'Inflation GDP Population'!AA$28</f>
        <v>16.99770659</v>
      </c>
      <c r="AD74" s="133">
        <f>AD63*1000/'Inflation GDP Population'!AB$28</f>
        <v>16.84140352</v>
      </c>
      <c r="AE74" s="133">
        <f>AE63*1000/'Inflation GDP Population'!AC$28</f>
        <v>16.72493853</v>
      </c>
      <c r="AF74" s="133">
        <f>AF63*1000/'Inflation GDP Population'!AD$28</f>
        <v>16.53956557</v>
      </c>
      <c r="AG74" s="133">
        <f>AG63*1000/'Inflation GDP Population'!AE$28</f>
        <v>16.4639617</v>
      </c>
      <c r="AH74" s="133">
        <f>AH63*1000/'Inflation GDP Population'!AF$28</f>
        <v>16.28574804</v>
      </c>
      <c r="AI74" s="133">
        <f>AI63*1000/'Inflation GDP Population'!AG$28</f>
        <v>16.18243411</v>
      </c>
      <c r="AJ74" s="133">
        <f>AJ63*1000/'Inflation GDP Population'!AH$28</f>
        <v>16.04745406</v>
      </c>
      <c r="AK74" s="133">
        <f>AK63*1000/'Inflation GDP Population'!AI$28</f>
        <v>15.84910329</v>
      </c>
      <c r="AL74" s="133">
        <f>AL63*1000/'Inflation GDP Population'!AJ$28</f>
        <v>15.65534723</v>
      </c>
      <c r="AM74" s="133">
        <f>AM63*1000/'Inflation GDP Population'!AK$28</f>
        <v>15.53033065</v>
      </c>
      <c r="AN74" s="133">
        <f>AN63*1000/'Inflation GDP Population'!AL$28</f>
        <v>15.37608459</v>
      </c>
      <c r="AO74" s="133">
        <f>AO63*1000/'Inflation GDP Population'!AM$28</f>
        <v>15.19384395</v>
      </c>
      <c r="AP74" s="133">
        <f>AP63*1000/'Inflation GDP Population'!AN$28</f>
        <v>15.04645299</v>
      </c>
      <c r="AQ74" s="133">
        <f>AQ63*1000/'Inflation GDP Population'!AO$28</f>
        <v>14.84127696</v>
      </c>
      <c r="AR74" s="133">
        <f>AR63*1000/'Inflation GDP Population'!AP$28</f>
        <v>14.67068453</v>
      </c>
      <c r="AS74" s="133">
        <f>AS63*1000/'Inflation GDP Population'!AQ$28</f>
        <v>14.51210034</v>
      </c>
      <c r="AT74" s="133">
        <f>AT63*1000/'Inflation GDP Population'!AR$28</f>
        <v>14.32802704</v>
      </c>
      <c r="AU74" s="133">
        <f>AU63*1000/'Inflation GDP Population'!AS$28</f>
        <v>14.14830109</v>
      </c>
      <c r="AV74" s="133">
        <f>AV63*1000/'Inflation GDP Population'!AT$28</f>
        <v>14.00105048</v>
      </c>
      <c r="AW74" s="133">
        <f>AW63*1000/'Inflation GDP Population'!AU$28</f>
        <v>13.88491492</v>
      </c>
      <c r="AX74" s="133">
        <f>AX63*1000/'Inflation GDP Population'!AV$28</f>
        <v>13.68864907</v>
      </c>
      <c r="AY74" s="133">
        <f>AY63*1000/'Inflation GDP Population'!AW$28</f>
        <v>13.55114772</v>
      </c>
      <c r="AZ74" s="133">
        <f>AZ63*1000/'Inflation GDP Population'!AX$28</f>
        <v>13.38981856</v>
      </c>
      <c r="BA74" s="133">
        <f>BA63*1000/'Inflation GDP Population'!AY$28</f>
        <v>13.23202421</v>
      </c>
      <c r="BB74" s="133">
        <f>BB63*1000/'Inflation GDP Population'!AZ$28</f>
        <v>13.07764563</v>
      </c>
    </row>
    <row r="75" ht="15.75" customHeight="1">
      <c r="A75" s="119" t="s">
        <v>320</v>
      </c>
      <c r="B75" s="131" t="s">
        <v>290</v>
      </c>
      <c r="C75" s="134" t="s">
        <v>276</v>
      </c>
      <c r="D75" s="126">
        <f>D55*1000/'Inflation GDP Population'!B$23*100</f>
        <v>0.3570403552</v>
      </c>
      <c r="E75" s="126">
        <f>E55*1000/'Inflation GDP Population'!C$23*100</f>
        <v>0.2810201516</v>
      </c>
      <c r="F75" s="126">
        <f>F55*1000/'Inflation GDP Population'!D$23*100</f>
        <v>0.2567360253</v>
      </c>
      <c r="G75" s="126">
        <f>G55*1000/'Inflation GDP Population'!E$23*100</f>
        <v>0.3227264841</v>
      </c>
      <c r="H75" s="126">
        <f>H55*1000/'Inflation GDP Population'!F$23*100</f>
        <v>0.418735168</v>
      </c>
      <c r="I75" s="126">
        <f>I55*1000/'Inflation GDP Population'!G$23*100</f>
        <v>0.532211825</v>
      </c>
      <c r="J75" s="126">
        <f>J55*1000/'Inflation GDP Population'!H$23*100</f>
        <v>0.6295624126</v>
      </c>
      <c r="K75" s="126">
        <f>K55*1000/'Inflation GDP Population'!I$23*100</f>
        <v>0.6218595685</v>
      </c>
      <c r="L75" s="126">
        <f>L55*1000/'Inflation GDP Population'!J$23*100</f>
        <v>0.8033571954</v>
      </c>
      <c r="M75" s="126">
        <f>M55*1000/'Inflation GDP Population'!K$23*100</f>
        <v>0.4721362218</v>
      </c>
      <c r="N75" s="126">
        <f>N55*1000/'Inflation GDP Population'!L$23*100</f>
        <v>0.6132844024</v>
      </c>
      <c r="O75" s="126">
        <f>O55*1000/'Inflation GDP Population'!M$23*100</f>
        <v>0.6977319642</v>
      </c>
      <c r="P75" s="126">
        <f>P55*1000/'Inflation GDP Population'!N$23*100</f>
        <v>0.6653972747</v>
      </c>
      <c r="Q75" s="126">
        <f>Q55*1000/'Inflation GDP Population'!O$23*100</f>
        <v>0.6492446983</v>
      </c>
      <c r="R75" s="126">
        <f>R55*1000/'Inflation GDP Population'!P$23*100</f>
        <v>0.6305078377</v>
      </c>
      <c r="S75" s="126">
        <f>S55*1000/'Inflation GDP Population'!Q$23*100</f>
        <v>0.2876785077</v>
      </c>
      <c r="T75" s="126">
        <f>T55*1000/'Inflation GDP Population'!R$23*100</f>
        <v>0.2437144977</v>
      </c>
      <c r="U75" s="126">
        <f>U55*1000/'Inflation GDP Population'!S$23*100</f>
        <v>0.2855788282</v>
      </c>
      <c r="V75" s="126">
        <f>V55*1000/'Inflation GDP Population'!T$23*100</f>
        <v>0.3481471005</v>
      </c>
      <c r="W75" s="126">
        <f>W55*1000/'Inflation GDP Population'!U$23*100</f>
        <v>0.3600538462</v>
      </c>
      <c r="X75" s="126">
        <f>X55*1000/'Inflation GDP Population'!V$23*100</f>
        <v>0.3696973451</v>
      </c>
      <c r="Y75" s="126">
        <f>Y55*1000/'Inflation GDP Population'!W$23*100</f>
        <v>0.3771767609</v>
      </c>
      <c r="Z75" s="126">
        <f>Z55*1000/'Inflation GDP Population'!X$23*100</f>
        <v>0.3723815483</v>
      </c>
      <c r="AA75" s="126">
        <f>AA55*1000/'Inflation GDP Population'!Y$23*100</f>
        <v>0.3793735686</v>
      </c>
      <c r="AB75" s="126">
        <f>AB55*1000/'Inflation GDP Population'!Z$23*100</f>
        <v>0.3938805884</v>
      </c>
      <c r="AC75" s="126">
        <f>AC55*1000/'Inflation GDP Population'!AA$23*100</f>
        <v>0.4058320421</v>
      </c>
      <c r="AD75" s="126">
        <f>AD55*1000/'Inflation GDP Population'!AB$23*100</f>
        <v>0.4144787984</v>
      </c>
      <c r="AE75" s="126">
        <f>AE55*1000/'Inflation GDP Population'!AC$23*100</f>
        <v>0.4238674344</v>
      </c>
      <c r="AF75" s="126">
        <f>AF55*1000/'Inflation GDP Population'!AD$23*100</f>
        <v>0.4299698412</v>
      </c>
      <c r="AG75" s="126">
        <f>AG55*1000/'Inflation GDP Population'!AE$23*100</f>
        <v>0.4368349226</v>
      </c>
      <c r="AH75" s="126">
        <f>AH55*1000/'Inflation GDP Population'!AF$23*100</f>
        <v>0.4406202655</v>
      </c>
      <c r="AI75" s="126">
        <f>AI55*1000/'Inflation GDP Population'!AG$23*100</f>
        <v>0.4466406277</v>
      </c>
      <c r="AJ75" s="126">
        <f>AJ55*1000/'Inflation GDP Population'!AH$23*100</f>
        <v>0.4489614257</v>
      </c>
      <c r="AK75" s="126">
        <f>AK55*1000/'Inflation GDP Population'!AI$23*100</f>
        <v>0.4589183609</v>
      </c>
      <c r="AL75" s="126">
        <f>AL55*1000/'Inflation GDP Population'!AJ$23*100</f>
        <v>0.4585554495</v>
      </c>
      <c r="AM75" s="126">
        <f>AM55*1000/'Inflation GDP Population'!AK$23*100</f>
        <v>0.4627114694</v>
      </c>
      <c r="AN75" s="126">
        <f>AN55*1000/'Inflation GDP Population'!AL$23*100</f>
        <v>0.4686745784</v>
      </c>
      <c r="AO75" s="126">
        <f>AO55*1000/'Inflation GDP Population'!AM$23*100</f>
        <v>0.4637186856</v>
      </c>
      <c r="AP75" s="126">
        <f>AP55*1000/'Inflation GDP Population'!AN$23*100</f>
        <v>0.4659457501</v>
      </c>
      <c r="AQ75" s="126">
        <f>AQ55*1000/'Inflation GDP Population'!AO$23*100</f>
        <v>0.4660958449</v>
      </c>
      <c r="AR75" s="126">
        <f>AR55*1000/'Inflation GDP Population'!AP$23*100</f>
        <v>0.4695197275</v>
      </c>
      <c r="AS75" s="126">
        <f>AS55*1000/'Inflation GDP Population'!AQ$23*100</f>
        <v>0.4689602701</v>
      </c>
      <c r="AT75" s="126">
        <f>AT55*1000/'Inflation GDP Population'!AR$23*100</f>
        <v>0.4718930466</v>
      </c>
      <c r="AU75" s="126">
        <f>AU55*1000/'Inflation GDP Population'!AS$23*100</f>
        <v>0.4699302887</v>
      </c>
      <c r="AV75" s="126">
        <f>AV55*1000/'Inflation GDP Population'!AT$23*100</f>
        <v>0.4692107106</v>
      </c>
      <c r="AW75" s="126">
        <f>AW55*1000/'Inflation GDP Population'!AU$23*100</f>
        <v>0.4685522172</v>
      </c>
      <c r="AX75" s="126">
        <f>AX55*1000/'Inflation GDP Population'!AV$23*100</f>
        <v>0.467026605</v>
      </c>
      <c r="AY75" s="126">
        <f>AY55*1000/'Inflation GDP Population'!AW$23*100</f>
        <v>0.4653367477</v>
      </c>
      <c r="AZ75" s="126">
        <f>AZ55*1000/'Inflation GDP Population'!AX$23*100</f>
        <v>0.4637483889</v>
      </c>
      <c r="BA75" s="126">
        <f>BA55*1000/'Inflation GDP Population'!AY$23*100</f>
        <v>0.4611986571</v>
      </c>
      <c r="BB75" s="126">
        <f>BB55*1000/'Inflation GDP Population'!AZ$23*100</f>
        <v>0.4583402234</v>
      </c>
    </row>
    <row r="76" ht="15.75" customHeight="1">
      <c r="A76" s="119" t="s">
        <v>321</v>
      </c>
      <c r="B76" s="131" t="s">
        <v>292</v>
      </c>
      <c r="C76" s="134" t="s">
        <v>276</v>
      </c>
      <c r="D76" s="126">
        <f>D56*1000/'Inflation GDP Population'!B$23*100</f>
        <v>0.02844247572</v>
      </c>
      <c r="E76" s="126">
        <f>E56*1000/'Inflation GDP Population'!C$23*100</f>
        <v>0.02566635739</v>
      </c>
      <c r="F76" s="126">
        <f>F56*1000/'Inflation GDP Population'!D$23*100</f>
        <v>0.0213854054</v>
      </c>
      <c r="G76" s="126">
        <f>G56*1000/'Inflation GDP Population'!E$23*100</f>
        <v>0.02380367572</v>
      </c>
      <c r="H76" s="126">
        <f>H56*1000/'Inflation GDP Population'!F$23*100</f>
        <v>0.03094208047</v>
      </c>
      <c r="I76" s="126">
        <f>I56*1000/'Inflation GDP Population'!G$23*100</f>
        <v>0.04442043292</v>
      </c>
      <c r="J76" s="126">
        <f>J56*1000/'Inflation GDP Population'!H$23*100</f>
        <v>0.04405166518</v>
      </c>
      <c r="K76" s="126">
        <f>K56*1000/'Inflation GDP Population'!I$23*100</f>
        <v>0.04112807046</v>
      </c>
      <c r="L76" s="126">
        <f>L56*1000/'Inflation GDP Population'!J$23*100</f>
        <v>0.0614185229</v>
      </c>
      <c r="M76" s="126">
        <f>M56*1000/'Inflation GDP Population'!K$23*100</f>
        <v>0.04427046391</v>
      </c>
      <c r="N76" s="126">
        <f>N56*1000/'Inflation GDP Population'!L$23*100</f>
        <v>0.05311419029</v>
      </c>
      <c r="O76" s="126">
        <f>O56*1000/'Inflation GDP Population'!M$23*100</f>
        <v>0.07345378784</v>
      </c>
      <c r="P76" s="126">
        <f>P56*1000/'Inflation GDP Population'!N$23*100</f>
        <v>0.06358500074</v>
      </c>
      <c r="Q76" s="126">
        <f>Q56*1000/'Inflation GDP Population'!O$23*100</f>
        <v>0.06333089367</v>
      </c>
      <c r="R76" s="126">
        <f>R56*1000/'Inflation GDP Population'!P$23*100</f>
        <v>0.05957561305</v>
      </c>
      <c r="S76" s="126">
        <f>S56*1000/'Inflation GDP Population'!Q$23*100</f>
        <v>0.04613723514</v>
      </c>
      <c r="T76" s="126">
        <f>T56*1000/'Inflation GDP Population'!R$23*100</f>
        <v>0.03867661613</v>
      </c>
      <c r="U76" s="126">
        <f>U56*1000/'Inflation GDP Population'!S$23*100</f>
        <v>0.04338409702</v>
      </c>
      <c r="V76" s="126">
        <f>V56*1000/'Inflation GDP Population'!T$23*100</f>
        <v>0.05242547754</v>
      </c>
      <c r="W76" s="126">
        <f>W56*1000/'Inflation GDP Population'!U$23*100</f>
        <v>0.05374970954</v>
      </c>
      <c r="X76" s="126">
        <f>X56*1000/'Inflation GDP Population'!V$23*100</f>
        <v>0.05471882662</v>
      </c>
      <c r="Y76" s="126">
        <f>Y56*1000/'Inflation GDP Population'!W$23*100</f>
        <v>0.05535650196</v>
      </c>
      <c r="Z76" s="126">
        <f>Z56*1000/'Inflation GDP Population'!X$23*100</f>
        <v>0.05419951925</v>
      </c>
      <c r="AA76" s="126">
        <f>AA56*1000/'Inflation GDP Population'!Y$23*100</f>
        <v>0.0547655016</v>
      </c>
      <c r="AB76" s="126">
        <f>AB56*1000/'Inflation GDP Population'!Z$23*100</f>
        <v>0.05640080902</v>
      </c>
      <c r="AC76" s="126">
        <f>AC56*1000/'Inflation GDP Population'!AA$23*100</f>
        <v>0.05764940169</v>
      </c>
      <c r="AD76" s="126">
        <f>AD56*1000/'Inflation GDP Population'!AB$23*100</f>
        <v>0.05841500577</v>
      </c>
      <c r="AE76" s="126">
        <f>AE56*1000/'Inflation GDP Population'!AC$23*100</f>
        <v>0.05927488163</v>
      </c>
      <c r="AF76" s="126">
        <f>AF56*1000/'Inflation GDP Population'!AD$23*100</f>
        <v>0.05966794896</v>
      </c>
      <c r="AG76" s="126">
        <f>AG56*1000/'Inflation GDP Population'!AE$23*100</f>
        <v>0.0601625062</v>
      </c>
      <c r="AH76" s="126">
        <f>AH56*1000/'Inflation GDP Population'!AF$23*100</f>
        <v>0.06023106681</v>
      </c>
      <c r="AI76" s="126">
        <f>AI56*1000/'Inflation GDP Population'!AG$23*100</f>
        <v>0.06060423961</v>
      </c>
      <c r="AJ76" s="126">
        <f>AJ56*1000/'Inflation GDP Population'!AH$23*100</f>
        <v>0.06047596619</v>
      </c>
      <c r="AK76" s="126">
        <f>AK56*1000/'Inflation GDP Population'!AI$23*100</f>
        <v>0.06137304922</v>
      </c>
      <c r="AL76" s="126">
        <f>AL56*1000/'Inflation GDP Population'!AJ$23*100</f>
        <v>0.06088934027</v>
      </c>
      <c r="AM76" s="126">
        <f>AM56*1000/'Inflation GDP Population'!AK$23*100</f>
        <v>0.06101051487</v>
      </c>
      <c r="AN76" s="126">
        <f>AN56*1000/'Inflation GDP Population'!AL$23*100</f>
        <v>0.06136884453</v>
      </c>
      <c r="AO76" s="126">
        <f>AO56*1000/'Inflation GDP Population'!AM$23*100</f>
        <v>0.06030448781</v>
      </c>
      <c r="AP76" s="126">
        <f>AP56*1000/'Inflation GDP Population'!AN$23*100</f>
        <v>0.06018448128</v>
      </c>
      <c r="AQ76" s="126">
        <f>AQ56*1000/'Inflation GDP Population'!AO$23*100</f>
        <v>0.0598016915</v>
      </c>
      <c r="AR76" s="126">
        <f>AR56*1000/'Inflation GDP Population'!AP$23*100</f>
        <v>0.05984328276</v>
      </c>
      <c r="AS76" s="126">
        <f>AS56*1000/'Inflation GDP Population'!AQ$23*100</f>
        <v>0.0593819614</v>
      </c>
      <c r="AT76" s="126">
        <f>AT56*1000/'Inflation GDP Population'!AR$23*100</f>
        <v>0.0593679342</v>
      </c>
      <c r="AU76" s="126">
        <f>AU56*1000/'Inflation GDP Population'!AS$23*100</f>
        <v>0.05874406443</v>
      </c>
      <c r="AV76" s="126">
        <f>AV56*1000/'Inflation GDP Population'!AT$23*100</f>
        <v>0.05828440635</v>
      </c>
      <c r="AW76" s="126">
        <f>AW56*1000/'Inflation GDP Population'!AU$23*100</f>
        <v>0.05783989318</v>
      </c>
      <c r="AX76" s="126">
        <f>AX56*1000/'Inflation GDP Population'!AV$23*100</f>
        <v>0.05729631234</v>
      </c>
      <c r="AY76" s="126">
        <f>AY56*1000/'Inflation GDP Population'!AW$23*100</f>
        <v>0.05674112489</v>
      </c>
      <c r="AZ76" s="126">
        <f>AZ56*1000/'Inflation GDP Population'!AX$23*100</f>
        <v>0.05620668551</v>
      </c>
      <c r="BA76" s="126">
        <f>BA56*1000/'Inflation GDP Population'!AY$23*100</f>
        <v>0.05556450657</v>
      </c>
      <c r="BB76" s="126">
        <f>BB56*1000/'Inflation GDP Population'!AZ$23*100</f>
        <v>0.05489460205</v>
      </c>
    </row>
    <row r="77" ht="15.75" customHeight="1">
      <c r="A77" s="119" t="s">
        <v>322</v>
      </c>
      <c r="B77" s="131" t="s">
        <v>294</v>
      </c>
      <c r="C77" s="134" t="s">
        <v>276</v>
      </c>
      <c r="D77" s="126">
        <f>D57*1000/'Inflation GDP Population'!B$23*100</f>
        <v>1.403358828</v>
      </c>
      <c r="E77" s="126">
        <f>E57*1000/'Inflation GDP Population'!C$23*100</f>
        <v>1.168897434</v>
      </c>
      <c r="F77" s="126">
        <f>F57*1000/'Inflation GDP Population'!D$23*100</f>
        <v>1.147076369</v>
      </c>
      <c r="G77" s="126">
        <f>G57*1000/'Inflation GDP Population'!E$23*100</f>
        <v>1.310197387</v>
      </c>
      <c r="H77" s="126">
        <f>H57*1000/'Inflation GDP Population'!F$23*100</f>
        <v>1.714473878</v>
      </c>
      <c r="I77" s="126">
        <f>I57*1000/'Inflation GDP Population'!G$23*100</f>
        <v>2.178074104</v>
      </c>
      <c r="J77" s="126">
        <f>J57*1000/'Inflation GDP Population'!H$23*100</f>
        <v>2.470529951</v>
      </c>
      <c r="K77" s="126">
        <f>K57*1000/'Inflation GDP Population'!I$23*100</f>
        <v>2.584977406</v>
      </c>
      <c r="L77" s="126">
        <f>L57*1000/'Inflation GDP Population'!J$23*100</f>
        <v>3.230116455</v>
      </c>
      <c r="M77" s="126">
        <f>M57*1000/'Inflation GDP Population'!K$23*100</f>
        <v>1.999908954</v>
      </c>
      <c r="N77" s="126">
        <f>N57*1000/'Inflation GDP Population'!L$23*100</f>
        <v>2.524374036</v>
      </c>
      <c r="O77" s="126">
        <f>O57*1000/'Inflation GDP Population'!M$23*100</f>
        <v>2.873274568</v>
      </c>
      <c r="P77" s="126">
        <f>P57*1000/'Inflation GDP Population'!N$23*100</f>
        <v>2.788861046</v>
      </c>
      <c r="Q77" s="126">
        <f>Q57*1000/'Inflation GDP Population'!O$23*100</f>
        <v>2.830206289</v>
      </c>
      <c r="R77" s="126">
        <f>R57*1000/'Inflation GDP Population'!P$23*100</f>
        <v>2.596005578</v>
      </c>
      <c r="S77" s="126">
        <f>S57*1000/'Inflation GDP Population'!Q$23*100</f>
        <v>1.338278214</v>
      </c>
      <c r="T77" s="126">
        <f>T57*1000/'Inflation GDP Population'!R$23*100</f>
        <v>1.177710418</v>
      </c>
      <c r="U77" s="126">
        <f>U57*1000/'Inflation GDP Population'!S$23*100</f>
        <v>1.302028509</v>
      </c>
      <c r="V77" s="126">
        <f>V57*1000/'Inflation GDP Population'!T$23*100</f>
        <v>1.555180844</v>
      </c>
      <c r="W77" s="126">
        <f>W57*1000/'Inflation GDP Population'!U$23*100</f>
        <v>1.575911438</v>
      </c>
      <c r="X77" s="126">
        <f>X57*1000/'Inflation GDP Population'!V$23*100</f>
        <v>1.585541489</v>
      </c>
      <c r="Y77" s="126">
        <f>Y57*1000/'Inflation GDP Population'!W$23*100</f>
        <v>1.5851192</v>
      </c>
      <c r="Z77" s="126">
        <f>Z57*1000/'Inflation GDP Population'!X$23*100</f>
        <v>1.533584813</v>
      </c>
      <c r="AA77" s="126">
        <f>AA57*1000/'Inflation GDP Population'!Y$23*100</f>
        <v>1.531103108</v>
      </c>
      <c r="AB77" s="126">
        <f>AB57*1000/'Inflation GDP Population'!Z$23*100</f>
        <v>1.557876101</v>
      </c>
      <c r="AC77" s="126">
        <f>AC57*1000/'Inflation GDP Population'!AA$23*100</f>
        <v>1.573102681</v>
      </c>
      <c r="AD77" s="126">
        <f>AD57*1000/'Inflation GDP Population'!AB$23*100</f>
        <v>1.574581309</v>
      </c>
      <c r="AE77" s="126">
        <f>AE57*1000/'Inflation GDP Population'!AC$23*100</f>
        <v>1.578166067</v>
      </c>
      <c r="AF77" s="126">
        <f>AF57*1000/'Inflation GDP Population'!AD$23*100</f>
        <v>1.56901317</v>
      </c>
      <c r="AG77" s="126">
        <f>AG57*1000/'Inflation GDP Population'!AE$23*100</f>
        <v>1.562342276</v>
      </c>
      <c r="AH77" s="126">
        <f>AH57*1000/'Inflation GDP Population'!AF$23*100</f>
        <v>1.544529014</v>
      </c>
      <c r="AI77" s="126">
        <f>AI57*1000/'Inflation GDP Population'!AG$23*100</f>
        <v>1.53448753</v>
      </c>
      <c r="AJ77" s="126">
        <f>AJ57*1000/'Inflation GDP Population'!AH$23*100</f>
        <v>1.511773425</v>
      </c>
      <c r="AK77" s="126">
        <f>AK57*1000/'Inflation GDP Population'!AI$23*100</f>
        <v>1.514547483</v>
      </c>
      <c r="AL77" s="126">
        <f>AL57*1000/'Inflation GDP Population'!AJ$23*100</f>
        <v>1.483216593</v>
      </c>
      <c r="AM77" s="126">
        <f>AM57*1000/'Inflation GDP Population'!AK$23*100</f>
        <v>1.466837286</v>
      </c>
      <c r="AN77" s="126">
        <f>AN57*1000/'Inflation GDP Population'!AL$23*100</f>
        <v>1.456109237</v>
      </c>
      <c r="AO77" s="126">
        <f>AO57*1000/'Inflation GDP Population'!AM$23*100</f>
        <v>1.41194628</v>
      </c>
      <c r="AP77" s="126">
        <f>AP57*1000/'Inflation GDP Population'!AN$23*100</f>
        <v>1.390363258</v>
      </c>
      <c r="AQ77" s="126">
        <f>AQ57*1000/'Inflation GDP Population'!AO$23*100</f>
        <v>1.362962875</v>
      </c>
      <c r="AR77" s="126">
        <f>AR57*1000/'Inflation GDP Population'!AP$23*100</f>
        <v>1.345436457</v>
      </c>
      <c r="AS77" s="126">
        <f>AS57*1000/'Inflation GDP Population'!AQ$23*100</f>
        <v>1.316827183</v>
      </c>
      <c r="AT77" s="126">
        <f>AT57*1000/'Inflation GDP Population'!AR$23*100</f>
        <v>1.298376526</v>
      </c>
      <c r="AU77" s="126">
        <f>AU57*1000/'Inflation GDP Population'!AS$23*100</f>
        <v>1.266875461</v>
      </c>
      <c r="AV77" s="126">
        <f>AV57*1000/'Inflation GDP Population'!AT$23*100</f>
        <v>1.23933568</v>
      </c>
      <c r="AW77" s="126">
        <f>AW57*1000/'Inflation GDP Population'!AU$23*100</f>
        <v>1.212480524</v>
      </c>
      <c r="AX77" s="126">
        <f>AX57*1000/'Inflation GDP Population'!AV$23*100</f>
        <v>1.183933578</v>
      </c>
      <c r="AY77" s="126">
        <f>AY57*1000/'Inflation GDP Population'!AW$23*100</f>
        <v>1.155561849</v>
      </c>
      <c r="AZ77" s="126">
        <f>AZ57*1000/'Inflation GDP Population'!AX$23*100</f>
        <v>1.128021863</v>
      </c>
      <c r="BA77" s="126">
        <f>BA57*1000/'Inflation GDP Population'!AY$23*100</f>
        <v>1.098751368</v>
      </c>
      <c r="BB77" s="126">
        <f>BB57*1000/'Inflation GDP Population'!AZ$23*100</f>
        <v>1.069400913</v>
      </c>
    </row>
    <row r="78" ht="15.75" customHeight="1">
      <c r="A78" s="119" t="s">
        <v>323</v>
      </c>
      <c r="B78" s="131" t="s">
        <v>296</v>
      </c>
      <c r="C78" s="134" t="s">
        <v>276</v>
      </c>
      <c r="D78" s="126">
        <f>D58*1000/'Inflation GDP Population'!B$23*100</f>
        <v>0.03840018285</v>
      </c>
      <c r="E78" s="126">
        <f>E58*1000/'Inflation GDP Population'!C$23*100</f>
        <v>0.0316253225</v>
      </c>
      <c r="F78" s="126">
        <f>F58*1000/'Inflation GDP Population'!D$23*100</f>
        <v>0.02853915336</v>
      </c>
      <c r="G78" s="126">
        <f>G58*1000/'Inflation GDP Population'!E$23*100</f>
        <v>0.03776281858</v>
      </c>
      <c r="H78" s="126">
        <f>H58*1000/'Inflation GDP Population'!F$23*100</f>
        <v>0.04983700351</v>
      </c>
      <c r="I78" s="126">
        <f>I58*1000/'Inflation GDP Population'!G$23*100</f>
        <v>0.06131248057</v>
      </c>
      <c r="J78" s="126">
        <f>J58*1000/'Inflation GDP Population'!H$23*100</f>
        <v>0.06199820469</v>
      </c>
      <c r="K78" s="126">
        <f>K58*1000/'Inflation GDP Population'!I$23*100</f>
        <v>0.06916132757</v>
      </c>
      <c r="L78" s="126">
        <f>L58*1000/'Inflation GDP Population'!J$23*100</f>
        <v>0.1036250273</v>
      </c>
      <c r="M78" s="126">
        <f>M58*1000/'Inflation GDP Population'!K$23*100</f>
        <v>0.06528653798</v>
      </c>
      <c r="N78" s="126">
        <f>N58*1000/'Inflation GDP Population'!L$23*100</f>
        <v>0.07383965676</v>
      </c>
      <c r="O78" s="126">
        <f>O58*1000/'Inflation GDP Population'!M$23*100</f>
        <v>0.08668154042</v>
      </c>
      <c r="P78" s="126">
        <f>P58*1000/'Inflation GDP Population'!N$23*100</f>
        <v>0.0695779526</v>
      </c>
      <c r="Q78" s="126">
        <f>Q58*1000/'Inflation GDP Population'!O$23*100</f>
        <v>0.08102678958</v>
      </c>
      <c r="R78" s="126">
        <f>R58*1000/'Inflation GDP Population'!P$23*100</f>
        <v>0.0681298117</v>
      </c>
      <c r="S78" s="126">
        <f>S58*1000/'Inflation GDP Population'!Q$23*100</f>
        <v>0.03168686937</v>
      </c>
      <c r="T78" s="126">
        <f>T58*1000/'Inflation GDP Population'!R$23*100</f>
        <v>0.02713080109</v>
      </c>
      <c r="U78" s="126">
        <f>U58*1000/'Inflation GDP Population'!S$23*100</f>
        <v>0.03378216535</v>
      </c>
      <c r="V78" s="126">
        <f>V58*1000/'Inflation GDP Population'!T$23*100</f>
        <v>0.04033958327</v>
      </c>
      <c r="W78" s="126">
        <f>W58*1000/'Inflation GDP Population'!U$23*100</f>
        <v>0.04086614814</v>
      </c>
      <c r="X78" s="126">
        <f>X58*1000/'Inflation GDP Population'!V$23*100</f>
        <v>0.04110443714</v>
      </c>
      <c r="Y78" s="126">
        <f>Y58*1000/'Inflation GDP Population'!W$23*100</f>
        <v>0.04108184761</v>
      </c>
      <c r="Z78" s="126">
        <f>Z58*1000/'Inflation GDP Population'!X$23*100</f>
        <v>0.0397347487</v>
      </c>
      <c r="AA78" s="126">
        <f>AA58*1000/'Inflation GDP Population'!Y$23*100</f>
        <v>0.03965878083</v>
      </c>
      <c r="AB78" s="126">
        <f>AB58*1000/'Inflation GDP Population'!Z$23*100</f>
        <v>0.0403401618</v>
      </c>
      <c r="AC78" s="126">
        <f>AC58*1000/'Inflation GDP Population'!AA$23*100</f>
        <v>0.04072199733</v>
      </c>
      <c r="AD78" s="126">
        <f>AD58*1000/'Inflation GDP Population'!AB$23*100</f>
        <v>0.04074757576</v>
      </c>
      <c r="AE78" s="126">
        <f>AE58*1000/'Inflation GDP Population'!AC$23*100</f>
        <v>0.04082736934</v>
      </c>
      <c r="AF78" s="126">
        <f>AF58*1000/'Inflation GDP Population'!AD$23*100</f>
        <v>0.04057743086</v>
      </c>
      <c r="AG78" s="126">
        <f>AG58*1000/'Inflation GDP Population'!AE$23*100</f>
        <v>0.04039155457</v>
      </c>
      <c r="AH78" s="126">
        <f>AH58*1000/'Inflation GDP Population'!AF$23*100</f>
        <v>0.03991755749</v>
      </c>
      <c r="AI78" s="126">
        <f>AI58*1000/'Inflation GDP Population'!AG$23*100</f>
        <v>0.03964439055</v>
      </c>
      <c r="AJ78" s="126">
        <f>AJ58*1000/'Inflation GDP Population'!AH$23*100</f>
        <v>0.0390438358</v>
      </c>
      <c r="AK78" s="126">
        <f>AK58*1000/'Inflation GDP Population'!AI$23*100</f>
        <v>0.03910144887</v>
      </c>
      <c r="AL78" s="126">
        <f>AL58*1000/'Inflation GDP Population'!AJ$23*100</f>
        <v>0.03827854423</v>
      </c>
      <c r="AM78" s="126">
        <f>AM58*1000/'Inflation GDP Population'!AK$23*100</f>
        <v>0.03784166599</v>
      </c>
      <c r="AN78" s="126">
        <f>AN58*1000/'Inflation GDP Population'!AL$23*100</f>
        <v>0.03755054218</v>
      </c>
      <c r="AO78" s="126">
        <f>AO58*1000/'Inflation GDP Population'!AM$23*100</f>
        <v>0.03639743161</v>
      </c>
      <c r="AP78" s="126">
        <f>AP58*1000/'Inflation GDP Population'!AN$23*100</f>
        <v>0.03582674886</v>
      </c>
      <c r="AQ78" s="126">
        <f>AQ58*1000/'Inflation GDP Population'!AO$23*100</f>
        <v>0.03510636064</v>
      </c>
      <c r="AR78" s="126">
        <f>AR58*1000/'Inflation GDP Population'!AP$23*100</f>
        <v>0.03464045794</v>
      </c>
      <c r="AS78" s="126">
        <f>AS58*1000/'Inflation GDP Population'!AQ$23*100</f>
        <v>0.03388938685</v>
      </c>
      <c r="AT78" s="126">
        <f>AT58*1000/'Inflation GDP Population'!AR$23*100</f>
        <v>0.03339994709</v>
      </c>
      <c r="AU78" s="126">
        <f>AU58*1000/'Inflation GDP Population'!AS$23*100</f>
        <v>0.0325750276</v>
      </c>
      <c r="AV78" s="126">
        <f>AV58*1000/'Inflation GDP Population'!AT$23*100</f>
        <v>0.03185231171</v>
      </c>
      <c r="AW78" s="126">
        <f>AW58*1000/'Inflation GDP Population'!AU$23*100</f>
        <v>0.0311474958</v>
      </c>
      <c r="AX78" s="126">
        <f>AX58*1000/'Inflation GDP Population'!AV$23*100</f>
        <v>0.03039954716</v>
      </c>
      <c r="AY78" s="126">
        <f>AY58*1000/'Inflation GDP Population'!AW$23*100</f>
        <v>0.029656456</v>
      </c>
      <c r="AZ78" s="126">
        <f>AZ58*1000/'Inflation GDP Population'!AX$23*100</f>
        <v>0.02893506943</v>
      </c>
      <c r="BA78" s="126">
        <f>BA58*1000/'Inflation GDP Population'!AY$23*100</f>
        <v>0.02816967725</v>
      </c>
      <c r="BB78" s="126">
        <f>BB58*1000/'Inflation GDP Population'!AZ$23*100</f>
        <v>0.02740265777</v>
      </c>
    </row>
    <row r="79" ht="15.75" customHeight="1">
      <c r="A79" s="119" t="s">
        <v>324</v>
      </c>
      <c r="B79" s="131" t="s">
        <v>312</v>
      </c>
      <c r="C79" s="134" t="s">
        <v>276</v>
      </c>
      <c r="D79" s="126">
        <f t="shared" ref="D79:BB79" si="7">sum(D75:D78)</f>
        <v>1.827241841</v>
      </c>
      <c r="E79" s="126">
        <f t="shared" si="7"/>
        <v>1.507209265</v>
      </c>
      <c r="F79" s="126">
        <f t="shared" si="7"/>
        <v>1.453736953</v>
      </c>
      <c r="G79" s="126">
        <f t="shared" si="7"/>
        <v>1.694490365</v>
      </c>
      <c r="H79" s="126">
        <f t="shared" si="7"/>
        <v>2.21398813</v>
      </c>
      <c r="I79" s="126">
        <f t="shared" si="7"/>
        <v>2.816018842</v>
      </c>
      <c r="J79" s="126">
        <f t="shared" si="7"/>
        <v>3.206142233</v>
      </c>
      <c r="K79" s="126">
        <f t="shared" si="7"/>
        <v>3.317126373</v>
      </c>
      <c r="L79" s="126">
        <f t="shared" si="7"/>
        <v>4.198517201</v>
      </c>
      <c r="M79" s="126">
        <f t="shared" si="7"/>
        <v>2.581602177</v>
      </c>
      <c r="N79" s="126">
        <f t="shared" si="7"/>
        <v>3.264612285</v>
      </c>
      <c r="O79" s="126">
        <f t="shared" si="7"/>
        <v>3.73114186</v>
      </c>
      <c r="P79" s="126">
        <f t="shared" si="7"/>
        <v>3.587421274</v>
      </c>
      <c r="Q79" s="126">
        <f t="shared" si="7"/>
        <v>3.62380867</v>
      </c>
      <c r="R79" s="126">
        <f t="shared" si="7"/>
        <v>3.35421884</v>
      </c>
      <c r="S79" s="126">
        <f t="shared" si="7"/>
        <v>1.703780826</v>
      </c>
      <c r="T79" s="126">
        <f t="shared" si="7"/>
        <v>1.487232333</v>
      </c>
      <c r="U79" s="126">
        <f t="shared" si="7"/>
        <v>1.6647736</v>
      </c>
      <c r="V79" s="126">
        <f t="shared" si="7"/>
        <v>1.996093006</v>
      </c>
      <c r="W79" s="126">
        <f t="shared" si="7"/>
        <v>2.030581142</v>
      </c>
      <c r="X79" s="126">
        <f t="shared" si="7"/>
        <v>2.051062098</v>
      </c>
      <c r="Y79" s="126">
        <f t="shared" si="7"/>
        <v>2.05873431</v>
      </c>
      <c r="Z79" s="126">
        <f t="shared" si="7"/>
        <v>1.999900629</v>
      </c>
      <c r="AA79" s="126">
        <f t="shared" si="7"/>
        <v>2.004900959</v>
      </c>
      <c r="AB79" s="126">
        <f t="shared" si="7"/>
        <v>2.04849766</v>
      </c>
      <c r="AC79" s="126">
        <f t="shared" si="7"/>
        <v>2.077306123</v>
      </c>
      <c r="AD79" s="126">
        <f t="shared" si="7"/>
        <v>2.088222689</v>
      </c>
      <c r="AE79" s="126">
        <f t="shared" si="7"/>
        <v>2.102135753</v>
      </c>
      <c r="AF79" s="126">
        <f t="shared" si="7"/>
        <v>2.099228391</v>
      </c>
      <c r="AG79" s="126">
        <f t="shared" si="7"/>
        <v>2.09973126</v>
      </c>
      <c r="AH79" s="126">
        <f t="shared" si="7"/>
        <v>2.085297903</v>
      </c>
      <c r="AI79" s="126">
        <f t="shared" si="7"/>
        <v>2.081376788</v>
      </c>
      <c r="AJ79" s="126">
        <f t="shared" si="7"/>
        <v>2.060254653</v>
      </c>
      <c r="AK79" s="126">
        <f t="shared" si="7"/>
        <v>2.073940342</v>
      </c>
      <c r="AL79" s="126">
        <f t="shared" si="7"/>
        <v>2.040939927</v>
      </c>
      <c r="AM79" s="126">
        <f t="shared" si="7"/>
        <v>2.028400936</v>
      </c>
      <c r="AN79" s="126">
        <f t="shared" si="7"/>
        <v>2.023703202</v>
      </c>
      <c r="AO79" s="126">
        <f t="shared" si="7"/>
        <v>1.972366885</v>
      </c>
      <c r="AP79" s="126">
        <f t="shared" si="7"/>
        <v>1.952320238</v>
      </c>
      <c r="AQ79" s="126">
        <f t="shared" si="7"/>
        <v>1.923966772</v>
      </c>
      <c r="AR79" s="126">
        <f t="shared" si="7"/>
        <v>1.909439925</v>
      </c>
      <c r="AS79" s="126">
        <f t="shared" si="7"/>
        <v>1.879058802</v>
      </c>
      <c r="AT79" s="126">
        <f t="shared" si="7"/>
        <v>1.863037454</v>
      </c>
      <c r="AU79" s="126">
        <f t="shared" si="7"/>
        <v>1.828124842</v>
      </c>
      <c r="AV79" s="126">
        <f t="shared" si="7"/>
        <v>1.798683108</v>
      </c>
      <c r="AW79" s="126">
        <f t="shared" si="7"/>
        <v>1.77002013</v>
      </c>
      <c r="AX79" s="126">
        <f t="shared" si="7"/>
        <v>1.738656043</v>
      </c>
      <c r="AY79" s="126">
        <f t="shared" si="7"/>
        <v>1.707296178</v>
      </c>
      <c r="AZ79" s="126">
        <f t="shared" si="7"/>
        <v>1.676912007</v>
      </c>
      <c r="BA79" s="126">
        <f t="shared" si="7"/>
        <v>1.643684209</v>
      </c>
      <c r="BB79" s="126">
        <f t="shared" si="7"/>
        <v>1.610038396</v>
      </c>
    </row>
    <row r="80" ht="15.75" customHeight="1">
      <c r="A80" s="119" t="s">
        <v>325</v>
      </c>
      <c r="B80" s="131" t="s">
        <v>298</v>
      </c>
      <c r="C80" s="134" t="s">
        <v>276</v>
      </c>
      <c r="D80" s="126">
        <f>D59*1000/'Inflation GDP Population'!B$23*100</f>
        <v>0.3358516641</v>
      </c>
      <c r="E80" s="126">
        <f>E59*1000/'Inflation GDP Population'!C$23*100</f>
        <v>0.3380544703</v>
      </c>
      <c r="F80" s="126">
        <f>F59*1000/'Inflation GDP Population'!D$23*100</f>
        <v>0.2809483247</v>
      </c>
      <c r="G80" s="126">
        <f>G59*1000/'Inflation GDP Population'!E$23*100</f>
        <v>0.4144528134</v>
      </c>
      <c r="H80" s="126">
        <f>H59*1000/'Inflation GDP Population'!F$23*100</f>
        <v>0.4119142879</v>
      </c>
      <c r="I80" s="126">
        <f>I59*1000/'Inflation GDP Population'!G$23*100</f>
        <v>0.5885280981</v>
      </c>
      <c r="J80" s="126">
        <f>J59*1000/'Inflation GDP Population'!H$23*100</f>
        <v>0.4220778242</v>
      </c>
      <c r="K80" s="126">
        <f>K59*1000/'Inflation GDP Population'!I$23*100</f>
        <v>0.4539949004</v>
      </c>
      <c r="L80" s="126">
        <f>L59*1000/'Inflation GDP Population'!J$23*100</f>
        <v>0.5680399974</v>
      </c>
      <c r="M80" s="126">
        <f>M59*1000/'Inflation GDP Population'!K$23*100</f>
        <v>0.2656228535</v>
      </c>
      <c r="N80" s="126">
        <f>N59*1000/'Inflation GDP Population'!L$23*100</f>
        <v>0.2954312272</v>
      </c>
      <c r="O80" s="126">
        <f>O59*1000/'Inflation GDP Population'!M$23*100</f>
        <v>0.2560261339</v>
      </c>
      <c r="P80" s="126">
        <f>P59*1000/'Inflation GDP Population'!N$23*100</f>
        <v>0.1766164271</v>
      </c>
      <c r="Q80" s="126">
        <f>Q59*1000/'Inflation GDP Population'!O$23*100</f>
        <v>0.2278643998</v>
      </c>
      <c r="R80" s="126">
        <f>R59*1000/'Inflation GDP Population'!P$23*100</f>
        <v>0.2506009754</v>
      </c>
      <c r="S80" s="126">
        <f>S59*1000/'Inflation GDP Population'!Q$23*100</f>
        <v>0.1436616457</v>
      </c>
      <c r="T80" s="126">
        <f>T59*1000/'Inflation GDP Population'!R$23*100</f>
        <v>0.1257578232</v>
      </c>
      <c r="U80" s="126">
        <f>U59*1000/'Inflation GDP Population'!S$23*100</f>
        <v>0.1421752529</v>
      </c>
      <c r="V80" s="126">
        <f>V59*1000/'Inflation GDP Population'!T$23*100</f>
        <v>0.1435275721</v>
      </c>
      <c r="W80" s="126">
        <f>W59*1000/'Inflation GDP Population'!U$23*100</f>
        <v>0.135214647</v>
      </c>
      <c r="X80" s="126">
        <f>X59*1000/'Inflation GDP Population'!V$23*100</f>
        <v>0.1377197355</v>
      </c>
      <c r="Y80" s="126">
        <f>Y59*1000/'Inflation GDP Population'!W$23*100</f>
        <v>0.1337526394</v>
      </c>
      <c r="Z80" s="126">
        <f>Z59*1000/'Inflation GDP Population'!X$23*100</f>
        <v>0.1334877231</v>
      </c>
      <c r="AA80" s="126">
        <f>AA59*1000/'Inflation GDP Population'!Y$23*100</f>
        <v>0.1386387264</v>
      </c>
      <c r="AB80" s="126">
        <f>AB59*1000/'Inflation GDP Population'!Z$23*100</f>
        <v>0.1456733159</v>
      </c>
      <c r="AC80" s="126">
        <f>AC59*1000/'Inflation GDP Population'!AA$23*100</f>
        <v>0.1548508405</v>
      </c>
      <c r="AD80" s="126">
        <f>AD59*1000/'Inflation GDP Population'!AB$23*100</f>
        <v>0.1570525793</v>
      </c>
      <c r="AE80" s="126">
        <f>AE59*1000/'Inflation GDP Population'!AC$23*100</f>
        <v>0.1571233356</v>
      </c>
      <c r="AF80" s="126">
        <f>AF59*1000/'Inflation GDP Population'!AD$23*100</f>
        <v>0.1595082435</v>
      </c>
      <c r="AG80" s="126">
        <f>AG59*1000/'Inflation GDP Population'!AE$23*100</f>
        <v>0.1591549815</v>
      </c>
      <c r="AH80" s="126">
        <f>AH59*1000/'Inflation GDP Population'!AF$23*100</f>
        <v>0.1595373494</v>
      </c>
      <c r="AI80" s="126">
        <f>AI59*1000/'Inflation GDP Population'!AG$23*100</f>
        <v>0.1576931667</v>
      </c>
      <c r="AJ80" s="126">
        <f>AJ59*1000/'Inflation GDP Population'!AH$23*100</f>
        <v>0.1620617126</v>
      </c>
      <c r="AK80" s="126">
        <f>AK59*1000/'Inflation GDP Population'!AI$23*100</f>
        <v>0.1632711491</v>
      </c>
      <c r="AL80" s="126">
        <f>AL59*1000/'Inflation GDP Population'!AJ$23*100</f>
        <v>0.1637802772</v>
      </c>
      <c r="AM80" s="126">
        <f>AM59*1000/'Inflation GDP Population'!AK$23*100</f>
        <v>0.1642400948</v>
      </c>
      <c r="AN80" s="126">
        <f>AN59*1000/'Inflation GDP Population'!AL$23*100</f>
        <v>0.1661371142</v>
      </c>
      <c r="AO80" s="126">
        <f>AO59*1000/'Inflation GDP Population'!AM$23*100</f>
        <v>0.165708166</v>
      </c>
      <c r="AP80" s="126">
        <f>AP59*1000/'Inflation GDP Population'!AN$23*100</f>
        <v>0.1648626367</v>
      </c>
      <c r="AQ80" s="126">
        <f>AQ59*1000/'Inflation GDP Population'!AO$23*100</f>
        <v>0.1644795897</v>
      </c>
      <c r="AR80" s="126">
        <f>AR59*1000/'Inflation GDP Population'!AP$23*100</f>
        <v>0.165581416</v>
      </c>
      <c r="AS80" s="126">
        <f>AS59*1000/'Inflation GDP Population'!AQ$23*100</f>
        <v>0.1638785715</v>
      </c>
      <c r="AT80" s="126">
        <f>AT59*1000/'Inflation GDP Population'!AR$23*100</f>
        <v>0.164293314</v>
      </c>
      <c r="AU80" s="126">
        <f>AU59*1000/'Inflation GDP Population'!AS$23*100</f>
        <v>0.1654522529</v>
      </c>
      <c r="AV80" s="126">
        <f>AV59*1000/'Inflation GDP Population'!AT$23*100</f>
        <v>0.167318199</v>
      </c>
      <c r="AW80" s="126">
        <f>AW59*1000/'Inflation GDP Population'!AU$23*100</f>
        <v>0.1689098895</v>
      </c>
      <c r="AX80" s="126">
        <f>AX59*1000/'Inflation GDP Population'!AV$23*100</f>
        <v>0.1696527005</v>
      </c>
      <c r="AY80" s="126">
        <f>AY59*1000/'Inflation GDP Population'!AW$23*100</f>
        <v>0.1710516423</v>
      </c>
      <c r="AZ80" s="126">
        <f>AZ59*1000/'Inflation GDP Population'!AX$23*100</f>
        <v>0.174633908</v>
      </c>
      <c r="BA80" s="126">
        <f>BA59*1000/'Inflation GDP Population'!AY$23*100</f>
        <v>0.1770453809</v>
      </c>
      <c r="BB80" s="126">
        <f>BB59*1000/'Inflation GDP Population'!AZ$23*100</f>
        <v>0.1789030376</v>
      </c>
    </row>
    <row r="81" ht="15.75" customHeight="1">
      <c r="A81" s="119" t="s">
        <v>326</v>
      </c>
      <c r="B81" s="131" t="s">
        <v>300</v>
      </c>
      <c r="C81" s="134" t="s">
        <v>276</v>
      </c>
      <c r="D81" s="126">
        <f>D60*1000/'Inflation GDP Population'!B$23*100</f>
        <v>0.163997475</v>
      </c>
      <c r="E81" s="126">
        <f>E60*1000/'Inflation GDP Population'!C$23*100</f>
        <v>0.1456166366</v>
      </c>
      <c r="F81" s="126">
        <f>F60*1000/'Inflation GDP Population'!D$23*100</f>
        <v>0.126632642</v>
      </c>
      <c r="G81" s="126">
        <f>G60*1000/'Inflation GDP Population'!E$23*100</f>
        <v>0.1872393946</v>
      </c>
      <c r="H81" s="126">
        <f>H60*1000/'Inflation GDP Population'!F$23*100</f>
        <v>0.1886105049</v>
      </c>
      <c r="I81" s="126">
        <f>I60*1000/'Inflation GDP Population'!G$23*100</f>
        <v>0.2594046913</v>
      </c>
      <c r="J81" s="126">
        <f>J60*1000/'Inflation GDP Population'!H$23*100</f>
        <v>0.1850118835</v>
      </c>
      <c r="K81" s="126">
        <f>K60*1000/'Inflation GDP Population'!I$23*100</f>
        <v>0.1847310621</v>
      </c>
      <c r="L81" s="126">
        <f>L60*1000/'Inflation GDP Population'!J$23*100</f>
        <v>0.2421161205</v>
      </c>
      <c r="M81" s="126">
        <f>M60*1000/'Inflation GDP Population'!K$23*100</f>
        <v>0.1156320355</v>
      </c>
      <c r="N81" s="126">
        <f>N60*1000/'Inflation GDP Population'!L$23*100</f>
        <v>0.1205594796</v>
      </c>
      <c r="O81" s="126">
        <f>O60*1000/'Inflation GDP Population'!M$23*100</f>
        <v>0.1098678261</v>
      </c>
      <c r="P81" s="126">
        <f>P60*1000/'Inflation GDP Population'!N$23*100</f>
        <v>0.06723816181</v>
      </c>
      <c r="Q81" s="126">
        <f>Q60*1000/'Inflation GDP Population'!O$23*100</f>
        <v>0.0989510938</v>
      </c>
      <c r="R81" s="126">
        <f>R60*1000/'Inflation GDP Population'!P$23*100</f>
        <v>0.1058644901</v>
      </c>
      <c r="S81" s="126">
        <f>S60*1000/'Inflation GDP Population'!Q$23*100</f>
        <v>0.05856758515</v>
      </c>
      <c r="T81" s="126">
        <f>T60*1000/'Inflation GDP Population'!R$23*100</f>
        <v>0.05714088275</v>
      </c>
      <c r="U81" s="126">
        <f>U60*1000/'Inflation GDP Population'!S$23*100</f>
        <v>0.06653994834</v>
      </c>
      <c r="V81" s="126">
        <f>V60*1000/'Inflation GDP Population'!T$23*100</f>
        <v>0.06674385435</v>
      </c>
      <c r="W81" s="126">
        <f>W60*1000/'Inflation GDP Population'!U$23*100</f>
        <v>0.06248299817</v>
      </c>
      <c r="X81" s="126">
        <f>X60*1000/'Inflation GDP Population'!V$23*100</f>
        <v>0.06324701604</v>
      </c>
      <c r="Y81" s="126">
        <f>Y60*1000/'Inflation GDP Population'!W$23*100</f>
        <v>0.06105123312</v>
      </c>
      <c r="Z81" s="126">
        <f>Z60*1000/'Inflation GDP Population'!X$23*100</f>
        <v>0.06056518641</v>
      </c>
      <c r="AA81" s="126">
        <f>AA60*1000/'Inflation GDP Population'!Y$23*100</f>
        <v>0.06253114357</v>
      </c>
      <c r="AB81" s="126">
        <f>AB60*1000/'Inflation GDP Population'!Z$23*100</f>
        <v>0.06532228146</v>
      </c>
      <c r="AC81" s="126">
        <f>AC60*1000/'Inflation GDP Population'!AA$23*100</f>
        <v>0.06904034277</v>
      </c>
      <c r="AD81" s="126">
        <f>AD60*1000/'Inflation GDP Population'!AB$23*100</f>
        <v>0.06962738295</v>
      </c>
      <c r="AE81" s="126">
        <f>AE60*1000/'Inflation GDP Population'!AC$23*100</f>
        <v>0.06927204779</v>
      </c>
      <c r="AF81" s="126">
        <f>AF60*1000/'Inflation GDP Population'!AD$23*100</f>
        <v>0.06993887824</v>
      </c>
      <c r="AG81" s="126">
        <f>AG60*1000/'Inflation GDP Population'!AE$23*100</f>
        <v>0.06940791361</v>
      </c>
      <c r="AH81" s="126">
        <f>AH60*1000/'Inflation GDP Population'!AF$23*100</f>
        <v>0.06920517616</v>
      </c>
      <c r="AI81" s="126">
        <f>AI60*1000/'Inflation GDP Population'!AG$23*100</f>
        <v>0.06804715727</v>
      </c>
      <c r="AJ81" s="126">
        <f>AJ60*1000/'Inflation GDP Population'!AH$23*100</f>
        <v>0.06957146437</v>
      </c>
      <c r="AK81" s="126">
        <f>AK60*1000/'Inflation GDP Population'!AI$23*100</f>
        <v>0.06973418863</v>
      </c>
      <c r="AL81" s="126">
        <f>AL60*1000/'Inflation GDP Population'!AJ$23*100</f>
        <v>0.06960088382</v>
      </c>
      <c r="AM81" s="126">
        <f>AM60*1000/'Inflation GDP Population'!AK$23*100</f>
        <v>0.06945120303</v>
      </c>
      <c r="AN81" s="126">
        <f>AN60*1000/'Inflation GDP Population'!AL$23*100</f>
        <v>0.06991085295</v>
      </c>
      <c r="AO81" s="126">
        <f>AO60*1000/'Inflation GDP Population'!AM$23*100</f>
        <v>0.06939504733</v>
      </c>
      <c r="AP81" s="126">
        <f>AP60*1000/'Inflation GDP Population'!AN$23*100</f>
        <v>0.06871350211</v>
      </c>
      <c r="AQ81" s="126">
        <f>AQ60*1000/'Inflation GDP Population'!AO$23*100</f>
        <v>0.06823311143</v>
      </c>
      <c r="AR81" s="126">
        <f>AR60*1000/'Inflation GDP Population'!AP$23*100</f>
        <v>0.06837314022</v>
      </c>
      <c r="AS81" s="126">
        <f>AS60*1000/'Inflation GDP Population'!AQ$23*100</f>
        <v>0.06736181138</v>
      </c>
      <c r="AT81" s="126">
        <f>AT60*1000/'Inflation GDP Population'!AR$23*100</f>
        <v>0.0672288148</v>
      </c>
      <c r="AU81" s="126">
        <f>AU60*1000/'Inflation GDP Population'!AS$23*100</f>
        <v>0.06740281153</v>
      </c>
      <c r="AV81" s="126">
        <f>AV60*1000/'Inflation GDP Population'!AT$23*100</f>
        <v>0.06786463685</v>
      </c>
      <c r="AW81" s="126">
        <f>AW60*1000/'Inflation GDP Population'!AU$23*100</f>
        <v>0.06821426367</v>
      </c>
      <c r="AX81" s="126">
        <f>AX60*1000/'Inflation GDP Population'!AV$23*100</f>
        <v>0.06822207374</v>
      </c>
      <c r="AY81" s="126">
        <f>AY60*1000/'Inflation GDP Population'!AW$23*100</f>
        <v>0.06849504868</v>
      </c>
      <c r="AZ81" s="126">
        <f>AZ60*1000/'Inflation GDP Population'!AX$23*100</f>
        <v>0.06963885046</v>
      </c>
      <c r="BA81" s="126">
        <f>BA60*1000/'Inflation GDP Population'!AY$23*100</f>
        <v>0.07031072144</v>
      </c>
      <c r="BB81" s="126">
        <f>BB60*1000/'Inflation GDP Population'!AZ$23*100</f>
        <v>0.07076051721</v>
      </c>
    </row>
    <row r="82" ht="15.75" customHeight="1">
      <c r="A82" s="119" t="s">
        <v>327</v>
      </c>
      <c r="B82" s="131" t="s">
        <v>302</v>
      </c>
      <c r="C82" s="134" t="s">
        <v>276</v>
      </c>
      <c r="D82" s="126">
        <f>D61*1000/'Inflation GDP Population'!B$23*100</f>
        <v>0.04528107008</v>
      </c>
      <c r="E82" s="126">
        <f>E61*1000/'Inflation GDP Population'!C$23*100</f>
        <v>0.04163514241</v>
      </c>
      <c r="F82" s="126">
        <f>F61*1000/'Inflation GDP Population'!D$23*100</f>
        <v>0.03629814854</v>
      </c>
      <c r="G82" s="126">
        <f>G61*1000/'Inflation GDP Population'!E$23*100</f>
        <v>0.05826704261</v>
      </c>
      <c r="H82" s="126">
        <f>H61*1000/'Inflation GDP Population'!F$23*100</f>
        <v>0.06021250276</v>
      </c>
      <c r="I82" s="126">
        <f>I61*1000/'Inflation GDP Population'!G$23*100</f>
        <v>0.08641529529</v>
      </c>
      <c r="J82" s="126">
        <f>J61*1000/'Inflation GDP Population'!H$23*100</f>
        <v>0.06514810708</v>
      </c>
      <c r="K82" s="126">
        <f>K61*1000/'Inflation GDP Population'!I$23*100</f>
        <v>0.06764771655</v>
      </c>
      <c r="L82" s="126">
        <f>L61*1000/'Inflation GDP Population'!J$23*100</f>
        <v>0.08751162193</v>
      </c>
      <c r="M82" s="126">
        <f>M61*1000/'Inflation GDP Population'!K$23*100</f>
        <v>0.04083013578</v>
      </c>
      <c r="N82" s="126">
        <f>N61*1000/'Inflation GDP Population'!L$23*100</f>
        <v>0.04530130701</v>
      </c>
      <c r="O82" s="126">
        <f>O61*1000/'Inflation GDP Population'!M$23*100</f>
        <v>0.0375869776</v>
      </c>
      <c r="P82" s="126">
        <f>P61*1000/'Inflation GDP Population'!N$23*100</f>
        <v>0.02520331315</v>
      </c>
      <c r="Q82" s="126">
        <f>Q61*1000/'Inflation GDP Population'!O$23*100</f>
        <v>0.03075614116</v>
      </c>
      <c r="R82" s="126">
        <f>R61*1000/'Inflation GDP Population'!P$23*100</f>
        <v>0.03228289256</v>
      </c>
      <c r="S82" s="126">
        <f>S61*1000/'Inflation GDP Population'!Q$23*100</f>
        <v>0.0180289056</v>
      </c>
      <c r="T82" s="126">
        <f>T61*1000/'Inflation GDP Population'!R$23*100</f>
        <v>0.01586546637</v>
      </c>
      <c r="U82" s="126">
        <f>U61*1000/'Inflation GDP Population'!S$23*100</f>
        <v>0.01763311227</v>
      </c>
      <c r="V82" s="126">
        <f>V61*1000/'Inflation GDP Population'!T$23*100</f>
        <v>0.01813133137</v>
      </c>
      <c r="W82" s="126">
        <f>W61*1000/'Inflation GDP Population'!U$23*100</f>
        <v>0.01738560538</v>
      </c>
      <c r="X82" s="126">
        <f>X61*1000/'Inflation GDP Population'!V$23*100</f>
        <v>0.01801092492</v>
      </c>
      <c r="Y82" s="126">
        <f>Y61*1000/'Inflation GDP Population'!W$23*100</f>
        <v>0.01778017457</v>
      </c>
      <c r="Z82" s="126">
        <f>Z61*1000/'Inflation GDP Population'!X$23*100</f>
        <v>0.01802625105</v>
      </c>
      <c r="AA82" s="126">
        <f>AA61*1000/'Inflation GDP Population'!Y$23*100</f>
        <v>0.01900775771</v>
      </c>
      <c r="AB82" s="126">
        <f>AB61*1000/'Inflation GDP Population'!Z$23*100</f>
        <v>0.02026629603</v>
      </c>
      <c r="AC82" s="126">
        <f>AC61*1000/'Inflation GDP Population'!AA$23*100</f>
        <v>0.02184915903</v>
      </c>
      <c r="AD82" s="126">
        <f>AD61*1000/'Inflation GDP Population'!AB$23*100</f>
        <v>0.02246382455</v>
      </c>
      <c r="AE82" s="126">
        <f>AE61*1000/'Inflation GDP Population'!AC$23*100</f>
        <v>0.02277186152</v>
      </c>
      <c r="AF82" s="126">
        <f>AF61*1000/'Inflation GDP Population'!AD$23*100</f>
        <v>0.0234138169</v>
      </c>
      <c r="AG82" s="126">
        <f>AG61*1000/'Inflation GDP Population'!AE$23*100</f>
        <v>0.02365168744</v>
      </c>
      <c r="AH82" s="126">
        <f>AH61*1000/'Inflation GDP Population'!AF$23*100</f>
        <v>0.02399316437</v>
      </c>
      <c r="AI82" s="126">
        <f>AI61*1000/'Inflation GDP Population'!AG$23*100</f>
        <v>0.02399164508</v>
      </c>
      <c r="AJ82" s="126">
        <f>AJ61*1000/'Inflation GDP Population'!AH$23*100</f>
        <v>0.02493423456</v>
      </c>
      <c r="AK82" s="126">
        <f>AK61*1000/'Inflation GDP Population'!AI$23*100</f>
        <v>0.02539494183</v>
      </c>
      <c r="AL82" s="126">
        <f>AL61*1000/'Inflation GDP Population'!AJ$23*100</f>
        <v>0.02574435343</v>
      </c>
      <c r="AM82" s="126">
        <f>AM61*1000/'Inflation GDP Population'!AK$23*100</f>
        <v>0.02608248618</v>
      </c>
      <c r="AN82" s="126">
        <f>AN61*1000/'Inflation GDP Population'!AL$23*100</f>
        <v>0.02664763179</v>
      </c>
      <c r="AO82" s="126">
        <f>AO61*1000/'Inflation GDP Population'!AM$23*100</f>
        <v>0.02683714776</v>
      </c>
      <c r="AP82" s="126">
        <f>AP61*1000/'Inflation GDP Population'!AN$23*100</f>
        <v>0.02695248208</v>
      </c>
      <c r="AQ82" s="126">
        <f>AQ61*1000/'Inflation GDP Population'!AO$23*100</f>
        <v>0.02713695725</v>
      </c>
      <c r="AR82" s="126">
        <f>AR61*1000/'Inflation GDP Population'!AP$23*100</f>
        <v>0.02756300326</v>
      </c>
      <c r="AS82" s="126">
        <f>AS61*1000/'Inflation GDP Population'!AQ$23*100</f>
        <v>0.0275169639</v>
      </c>
      <c r="AT82" s="126">
        <f>AT61*1000/'Inflation GDP Population'!AR$23*100</f>
        <v>0.02782040061</v>
      </c>
      <c r="AU82" s="126">
        <f>AU61*1000/'Inflation GDP Population'!AS$23*100</f>
        <v>0.02824795342</v>
      </c>
      <c r="AV82" s="126">
        <f>AV61*1000/'Inflation GDP Population'!AT$23*100</f>
        <v>0.02879636557</v>
      </c>
      <c r="AW82" s="126">
        <f>AW61*1000/'Inflation GDP Population'!AU$23*100</f>
        <v>0.02929831628</v>
      </c>
      <c r="AX82" s="126">
        <f>AX61*1000/'Inflation GDP Population'!AV$23*100</f>
        <v>0.02965225146</v>
      </c>
      <c r="AY82" s="126">
        <f>AY61*1000/'Inflation GDP Population'!AW$23*100</f>
        <v>0.03011985238</v>
      </c>
      <c r="AZ82" s="126">
        <f>AZ61*1000/'Inflation GDP Population'!AX$23*100</f>
        <v>0.03097456635</v>
      </c>
      <c r="BA82" s="126">
        <f>BA61*1000/'Inflation GDP Population'!AY$23*100</f>
        <v>0.03162551145</v>
      </c>
      <c r="BB82" s="126">
        <f>BB61*1000/'Inflation GDP Population'!AZ$23*100</f>
        <v>0.03217917427</v>
      </c>
    </row>
    <row r="83" ht="15.75" customHeight="1">
      <c r="A83" s="119" t="s">
        <v>328</v>
      </c>
      <c r="B83" s="131" t="s">
        <v>304</v>
      </c>
      <c r="C83" s="134" t="s">
        <v>276</v>
      </c>
      <c r="D83" s="126">
        <f>D62*1000/'Inflation GDP Population'!B$23*100</f>
        <v>0.2685447741</v>
      </c>
      <c r="E83" s="126">
        <f>E62*1000/'Inflation GDP Population'!C$23*100</f>
        <v>0.2448861198</v>
      </c>
      <c r="F83" s="126">
        <f>F62*1000/'Inflation GDP Population'!D$23*100</f>
        <v>0.215425677</v>
      </c>
      <c r="G83" s="126">
        <f>G62*1000/'Inflation GDP Population'!E$23*100</f>
        <v>0.3178652534</v>
      </c>
      <c r="H83" s="126">
        <f>H62*1000/'Inflation GDP Population'!F$23*100</f>
        <v>0.3259195724</v>
      </c>
      <c r="I83" s="126">
        <f>I62*1000/'Inflation GDP Population'!G$23*100</f>
        <v>0.4439491456</v>
      </c>
      <c r="J83" s="126">
        <f>J62*1000/'Inflation GDP Population'!H$23*100</f>
        <v>0.3166304559</v>
      </c>
      <c r="K83" s="126">
        <f>K62*1000/'Inflation GDP Population'!I$23*100</f>
        <v>0.3233692896</v>
      </c>
      <c r="L83" s="126">
        <f>L62*1000/'Inflation GDP Population'!J$23*100</f>
        <v>0.4204334981</v>
      </c>
      <c r="M83" s="126">
        <f>M62*1000/'Inflation GDP Population'!K$23*100</f>
        <v>0.1895222636</v>
      </c>
      <c r="N83" s="126">
        <f>N62*1000/'Inflation GDP Population'!L$23*100</f>
        <v>0.2059426411</v>
      </c>
      <c r="O83" s="126">
        <f>O62*1000/'Inflation GDP Population'!M$23*100</f>
        <v>0.1869691186</v>
      </c>
      <c r="P83" s="126">
        <f>P62*1000/'Inflation GDP Population'!N$23*100</f>
        <v>0.1111744272</v>
      </c>
      <c r="Q83" s="126">
        <f>Q62*1000/'Inflation GDP Population'!O$23*100</f>
        <v>0.1671455248</v>
      </c>
      <c r="R83" s="126">
        <f>R62*1000/'Inflation GDP Population'!P$23*100</f>
        <v>0.1741596169</v>
      </c>
      <c r="S83" s="126">
        <f>S62*1000/'Inflation GDP Population'!Q$23*100</f>
        <v>0.09453090523</v>
      </c>
      <c r="T83" s="126">
        <f>T62*1000/'Inflation GDP Population'!R$23*100</f>
        <v>0.09092201384</v>
      </c>
      <c r="U83" s="126">
        <f>U62*1000/'Inflation GDP Population'!S$23*100</f>
        <v>0.1013881042</v>
      </c>
      <c r="V83" s="126">
        <f>V62*1000/'Inflation GDP Population'!T$23*100</f>
        <v>0.1004512245</v>
      </c>
      <c r="W83" s="126">
        <f>W62*1000/'Inflation GDP Population'!U$23*100</f>
        <v>0.09288202315</v>
      </c>
      <c r="X83" s="126">
        <f>X62*1000/'Inflation GDP Population'!V$23*100</f>
        <v>0.09285850362</v>
      </c>
      <c r="Y83" s="126">
        <f>Y62*1000/'Inflation GDP Population'!W$23*100</f>
        <v>0.08852652642</v>
      </c>
      <c r="Z83" s="126">
        <f>Z62*1000/'Inflation GDP Population'!X$23*100</f>
        <v>0.08673300942</v>
      </c>
      <c r="AA83" s="126">
        <f>AA62*1000/'Inflation GDP Population'!Y$23*100</f>
        <v>0.08843509513</v>
      </c>
      <c r="AB83" s="126">
        <f>AB62*1000/'Inflation GDP Population'!Z$23*100</f>
        <v>0.09123061267</v>
      </c>
      <c r="AC83" s="126">
        <f>AC62*1000/'Inflation GDP Population'!AA$23*100</f>
        <v>0.09521748518</v>
      </c>
      <c r="AD83" s="126">
        <f>AD62*1000/'Inflation GDP Population'!AB$23*100</f>
        <v>0.09482250025</v>
      </c>
      <c r="AE83" s="126">
        <f>AE62*1000/'Inflation GDP Population'!AC$23*100</f>
        <v>0.09315141205</v>
      </c>
      <c r="AF83" s="126">
        <f>AF62*1000/'Inflation GDP Population'!AD$23*100</f>
        <v>0.09286074441</v>
      </c>
      <c r="AG83" s="126">
        <f>AG62*1000/'Inflation GDP Population'!AE$23*100</f>
        <v>0.09098840053</v>
      </c>
      <c r="AH83" s="126">
        <f>AH62*1000/'Inflation GDP Population'!AF$23*100</f>
        <v>0.08956948481</v>
      </c>
      <c r="AI83" s="126">
        <f>AI62*1000/'Inflation GDP Population'!AG$23*100</f>
        <v>0.08694734001</v>
      </c>
      <c r="AJ83" s="126">
        <f>AJ62*1000/'Inflation GDP Population'!AH$23*100</f>
        <v>0.0877570601</v>
      </c>
      <c r="AK83" s="126">
        <f>AK62*1000/'Inflation GDP Population'!AI$23*100</f>
        <v>0.08683213841</v>
      </c>
      <c r="AL83" s="126">
        <f>AL62*1000/'Inflation GDP Population'!AJ$23*100</f>
        <v>0.08554841139</v>
      </c>
      <c r="AM83" s="126">
        <f>AM62*1000/'Inflation GDP Population'!AK$23*100</f>
        <v>0.08425922207</v>
      </c>
      <c r="AN83" s="126">
        <f>AN62*1000/'Inflation GDP Population'!AL$23*100</f>
        <v>0.08371439933</v>
      </c>
      <c r="AO83" s="126">
        <f>AO62*1000/'Inflation GDP Population'!AM$23*100</f>
        <v>0.08201224937</v>
      </c>
      <c r="AP83" s="126">
        <f>AP62*1000/'Inflation GDP Population'!AN$23*100</f>
        <v>0.0801425517</v>
      </c>
      <c r="AQ83" s="126">
        <f>AQ62*1000/'Inflation GDP Population'!AO$23*100</f>
        <v>0.07853488166</v>
      </c>
      <c r="AR83" s="126">
        <f>AR62*1000/'Inflation GDP Population'!AP$23*100</f>
        <v>0.07765583887</v>
      </c>
      <c r="AS83" s="126">
        <f>AS62*1000/'Inflation GDP Population'!AQ$23*100</f>
        <v>0.07549143337</v>
      </c>
      <c r="AT83" s="126">
        <f>AT62*1000/'Inflation GDP Population'!AR$23*100</f>
        <v>0.07433753464</v>
      </c>
      <c r="AU83" s="126">
        <f>AU62*1000/'Inflation GDP Population'!AS$23*100</f>
        <v>0.07353129974</v>
      </c>
      <c r="AV83" s="126">
        <f>AV62*1000/'Inflation GDP Population'!AT$23*100</f>
        <v>0.07303840993</v>
      </c>
      <c r="AW83" s="126">
        <f>AW62*1000/'Inflation GDP Population'!AU$23*100</f>
        <v>0.07242154728</v>
      </c>
      <c r="AX83" s="126">
        <f>AX62*1000/'Inflation GDP Population'!AV$23*100</f>
        <v>0.07144516656</v>
      </c>
      <c r="AY83" s="126">
        <f>AY62*1000/'Inflation GDP Population'!AW$23*100</f>
        <v>0.07075093366</v>
      </c>
      <c r="AZ83" s="126">
        <f>AZ62*1000/'Inflation GDP Population'!AX$23*100</f>
        <v>0.07094447449</v>
      </c>
      <c r="BA83" s="126">
        <f>BA62*1000/'Inflation GDP Population'!AY$23*100</f>
        <v>0.07063998953</v>
      </c>
      <c r="BB83" s="126">
        <f>BB62*1000/'Inflation GDP Population'!AZ$23*100</f>
        <v>0.07010506897</v>
      </c>
    </row>
    <row r="84" ht="15.75" customHeight="1">
      <c r="A84" s="119" t="s">
        <v>329</v>
      </c>
      <c r="B84" s="131" t="s">
        <v>318</v>
      </c>
      <c r="C84" s="134" t="s">
        <v>276</v>
      </c>
      <c r="D84" s="126">
        <f t="shared" ref="D84:BB84" si="8">sum(D80:D83)</f>
        <v>0.8136749832</v>
      </c>
      <c r="E84" s="126">
        <f t="shared" si="8"/>
        <v>0.7701923692</v>
      </c>
      <c r="F84" s="126">
        <f t="shared" si="8"/>
        <v>0.6593047922</v>
      </c>
      <c r="G84" s="126">
        <f t="shared" si="8"/>
        <v>0.977824504</v>
      </c>
      <c r="H84" s="126">
        <f t="shared" si="8"/>
        <v>0.9866568679</v>
      </c>
      <c r="I84" s="126">
        <f t="shared" si="8"/>
        <v>1.37829723</v>
      </c>
      <c r="J84" s="126">
        <f t="shared" si="8"/>
        <v>0.9888682706</v>
      </c>
      <c r="K84" s="126">
        <f t="shared" si="8"/>
        <v>1.029742969</v>
      </c>
      <c r="L84" s="126">
        <f t="shared" si="8"/>
        <v>1.318101238</v>
      </c>
      <c r="M84" s="126">
        <f t="shared" si="8"/>
        <v>0.6116072884</v>
      </c>
      <c r="N84" s="126">
        <f t="shared" si="8"/>
        <v>0.6672346549</v>
      </c>
      <c r="O84" s="126">
        <f t="shared" si="8"/>
        <v>0.5904500562</v>
      </c>
      <c r="P84" s="126">
        <f t="shared" si="8"/>
        <v>0.3802323293</v>
      </c>
      <c r="Q84" s="126">
        <f t="shared" si="8"/>
        <v>0.5247171596</v>
      </c>
      <c r="R84" s="126">
        <f t="shared" si="8"/>
        <v>0.5629079749</v>
      </c>
      <c r="S84" s="126">
        <f t="shared" si="8"/>
        <v>0.3147890417</v>
      </c>
      <c r="T84" s="126">
        <f t="shared" si="8"/>
        <v>0.2896861861</v>
      </c>
      <c r="U84" s="126">
        <f t="shared" si="8"/>
        <v>0.3277364177</v>
      </c>
      <c r="V84" s="126">
        <f t="shared" si="8"/>
        <v>0.3288539823</v>
      </c>
      <c r="W84" s="126">
        <f t="shared" si="8"/>
        <v>0.3079652738</v>
      </c>
      <c r="X84" s="126">
        <f t="shared" si="8"/>
        <v>0.31183618</v>
      </c>
      <c r="Y84" s="126">
        <f t="shared" si="8"/>
        <v>0.3011105735</v>
      </c>
      <c r="Z84" s="126">
        <f t="shared" si="8"/>
        <v>0.29881217</v>
      </c>
      <c r="AA84" s="126">
        <f t="shared" si="8"/>
        <v>0.3086127228</v>
      </c>
      <c r="AB84" s="126">
        <f t="shared" si="8"/>
        <v>0.3224925061</v>
      </c>
      <c r="AC84" s="126">
        <f t="shared" si="8"/>
        <v>0.3409578275</v>
      </c>
      <c r="AD84" s="126">
        <f t="shared" si="8"/>
        <v>0.3439662871</v>
      </c>
      <c r="AE84" s="126">
        <f t="shared" si="8"/>
        <v>0.342318657</v>
      </c>
      <c r="AF84" s="126">
        <f t="shared" si="8"/>
        <v>0.345721683</v>
      </c>
      <c r="AG84" s="126">
        <f t="shared" si="8"/>
        <v>0.3432029831</v>
      </c>
      <c r="AH84" s="126">
        <f t="shared" si="8"/>
        <v>0.3423051748</v>
      </c>
      <c r="AI84" s="126">
        <f t="shared" si="8"/>
        <v>0.3366793091</v>
      </c>
      <c r="AJ84" s="126">
        <f t="shared" si="8"/>
        <v>0.3443244716</v>
      </c>
      <c r="AK84" s="126">
        <f t="shared" si="8"/>
        <v>0.345232418</v>
      </c>
      <c r="AL84" s="126">
        <f t="shared" si="8"/>
        <v>0.3446739258</v>
      </c>
      <c r="AM84" s="126">
        <f t="shared" si="8"/>
        <v>0.3440330061</v>
      </c>
      <c r="AN84" s="126">
        <f t="shared" si="8"/>
        <v>0.3464099982</v>
      </c>
      <c r="AO84" s="126">
        <f t="shared" si="8"/>
        <v>0.3439526104</v>
      </c>
      <c r="AP84" s="126">
        <f t="shared" si="8"/>
        <v>0.3406711726</v>
      </c>
      <c r="AQ84" s="126">
        <f t="shared" si="8"/>
        <v>0.33838454</v>
      </c>
      <c r="AR84" s="126">
        <f t="shared" si="8"/>
        <v>0.3391733984</v>
      </c>
      <c r="AS84" s="126">
        <f t="shared" si="8"/>
        <v>0.3342487802</v>
      </c>
      <c r="AT84" s="126">
        <f t="shared" si="8"/>
        <v>0.333680064</v>
      </c>
      <c r="AU84" s="126">
        <f t="shared" si="8"/>
        <v>0.3346343176</v>
      </c>
      <c r="AV84" s="126">
        <f t="shared" si="8"/>
        <v>0.3370176113</v>
      </c>
      <c r="AW84" s="126">
        <f t="shared" si="8"/>
        <v>0.3388440167</v>
      </c>
      <c r="AX84" s="126">
        <f t="shared" si="8"/>
        <v>0.3389721923</v>
      </c>
      <c r="AY84" s="126">
        <f t="shared" si="8"/>
        <v>0.340417477</v>
      </c>
      <c r="AZ84" s="126">
        <f t="shared" si="8"/>
        <v>0.3461917993</v>
      </c>
      <c r="BA84" s="126">
        <f t="shared" si="8"/>
        <v>0.3496216033</v>
      </c>
      <c r="BB84" s="126">
        <f t="shared" si="8"/>
        <v>0.351947798</v>
      </c>
    </row>
    <row r="85" ht="15.75" customHeight="1">
      <c r="A85" s="119" t="s">
        <v>330</v>
      </c>
      <c r="B85" s="131" t="s">
        <v>306</v>
      </c>
      <c r="C85" s="134" t="s">
        <v>276</v>
      </c>
      <c r="D85" s="126">
        <f>D63*1000/'Inflation GDP Population'!B$23*100</f>
        <v>0.05408267037</v>
      </c>
      <c r="E85" s="126">
        <f>E63*1000/'Inflation GDP Population'!C$23*100</f>
        <v>0.04766065677</v>
      </c>
      <c r="F85" s="126">
        <f>F63*1000/'Inflation GDP Population'!D$23*100</f>
        <v>0.03411084725</v>
      </c>
      <c r="G85" s="126">
        <f>G63*1000/'Inflation GDP Population'!E$23*100</f>
        <v>0.03339111182</v>
      </c>
      <c r="H85" s="126">
        <f>H63*1000/'Inflation GDP Population'!F$23*100</f>
        <v>0.04749215181</v>
      </c>
      <c r="I85" s="126">
        <f>I63*1000/'Inflation GDP Population'!G$23*100</f>
        <v>0.05728195155</v>
      </c>
      <c r="J85" s="126">
        <f>J63*1000/'Inflation GDP Population'!H$23*100</f>
        <v>0.04599261988</v>
      </c>
      <c r="K85" s="126">
        <f>K63*1000/'Inflation GDP Population'!I$23*100</f>
        <v>0.046093547</v>
      </c>
      <c r="L85" s="126">
        <f>L63*1000/'Inflation GDP Population'!J$23*100</f>
        <v>0.05795547086</v>
      </c>
      <c r="M85" s="126">
        <f>M63*1000/'Inflation GDP Population'!K$23*100</f>
        <v>0.0622728998</v>
      </c>
      <c r="N85" s="126">
        <f>N63*1000/'Inflation GDP Population'!L$23*100</f>
        <v>0.07043231256</v>
      </c>
      <c r="O85" s="126">
        <f>O63*1000/'Inflation GDP Population'!M$23*100</f>
        <v>0.07008236455</v>
      </c>
      <c r="P85" s="126">
        <f>P63*1000/'Inflation GDP Population'!N$23*100</f>
        <v>0.06764947545</v>
      </c>
      <c r="Q85" s="126">
        <f>Q63*1000/'Inflation GDP Population'!O$23*100</f>
        <v>0.05835483575</v>
      </c>
      <c r="R85" s="126">
        <f>R63*1000/'Inflation GDP Population'!P$23*100</f>
        <v>0.04708794544</v>
      </c>
      <c r="S85" s="126">
        <f>S63*1000/'Inflation GDP Population'!Q$23*100</f>
        <v>0.03759737835</v>
      </c>
      <c r="T85" s="126">
        <f>T63*1000/'Inflation GDP Population'!R$23*100</f>
        <v>0.02963216734</v>
      </c>
      <c r="U85" s="126">
        <f>U63*1000/'Inflation GDP Population'!S$23*100</f>
        <v>0.03560380957</v>
      </c>
      <c r="V85" s="126">
        <f>V63*1000/'Inflation GDP Population'!T$23*100</f>
        <v>0.03853151811</v>
      </c>
      <c r="W85" s="126">
        <f>W63*1000/'Inflation GDP Population'!U$23*100</f>
        <v>0.0350761673</v>
      </c>
      <c r="X85" s="126">
        <f>X63*1000/'Inflation GDP Population'!V$23*100</f>
        <v>0.03355002564</v>
      </c>
      <c r="Y85" s="126">
        <f>Y63*1000/'Inflation GDP Population'!W$23*100</f>
        <v>0.03152617474</v>
      </c>
      <c r="Z85" s="126">
        <f>Z63*1000/'Inflation GDP Population'!X$23*100</f>
        <v>0.03037684639</v>
      </c>
      <c r="AA85" s="126">
        <f>AA63*1000/'Inflation GDP Population'!Y$23*100</f>
        <v>0.02952416259</v>
      </c>
      <c r="AB85" s="126">
        <f>AB63*1000/'Inflation GDP Population'!Z$23*100</f>
        <v>0.02901423921</v>
      </c>
      <c r="AC85" s="126">
        <f>AC63*1000/'Inflation GDP Population'!AA$23*100</f>
        <v>0.02851241707</v>
      </c>
      <c r="AD85" s="126">
        <f>AD63*1000/'Inflation GDP Population'!AB$23*100</f>
        <v>0.02807989459</v>
      </c>
      <c r="AE85" s="126">
        <f>AE63*1000/'Inflation GDP Population'!AC$23*100</f>
        <v>0.02771258386</v>
      </c>
      <c r="AF85" s="126">
        <f>AF63*1000/'Inflation GDP Population'!AD$23*100</f>
        <v>0.02723050888</v>
      </c>
      <c r="AG85" s="126">
        <f>AG63*1000/'Inflation GDP Population'!AE$23*100</f>
        <v>0.02692842937</v>
      </c>
      <c r="AH85" s="126">
        <f>AH63*1000/'Inflation GDP Population'!AF$23*100</f>
        <v>0.02645800855</v>
      </c>
      <c r="AI85" s="126">
        <f>AI63*1000/'Inflation GDP Population'!AG$23*100</f>
        <v>0.02610511252</v>
      </c>
      <c r="AJ85" s="126">
        <f>AJ63*1000/'Inflation GDP Population'!AH$23*100</f>
        <v>0.02570118868</v>
      </c>
      <c r="AK85" s="126">
        <f>AK63*1000/'Inflation GDP Population'!AI$23*100</f>
        <v>0.02519717244</v>
      </c>
      <c r="AL85" s="126">
        <f>AL63*1000/'Inflation GDP Population'!AJ$23*100</f>
        <v>0.02470279704</v>
      </c>
      <c r="AM85" s="126">
        <f>AM63*1000/'Inflation GDP Population'!AK$23*100</f>
        <v>0.02431858084</v>
      </c>
      <c r="AN85" s="126">
        <f>AN63*1000/'Inflation GDP Population'!AL$23*100</f>
        <v>0.02389002659</v>
      </c>
      <c r="AO85" s="126">
        <f>AO63*1000/'Inflation GDP Population'!AM$23*100</f>
        <v>0.0234203049</v>
      </c>
      <c r="AP85" s="126">
        <f>AP63*1000/'Inflation GDP Population'!AN$23*100</f>
        <v>0.02300673816</v>
      </c>
      <c r="AQ85" s="126">
        <f>AQ63*1000/'Inflation GDP Population'!AO$23*100</f>
        <v>0.02250772302</v>
      </c>
      <c r="AR85" s="126">
        <f>AR63*1000/'Inflation GDP Population'!AP$23*100</f>
        <v>0.02206452893</v>
      </c>
      <c r="AS85" s="126">
        <f>AS63*1000/'Inflation GDP Population'!AQ$23*100</f>
        <v>0.02167399108</v>
      </c>
      <c r="AT85" s="126">
        <f>AT63*1000/'Inflation GDP Population'!AR$23*100</f>
        <v>0.02124670672</v>
      </c>
      <c r="AU85" s="126">
        <f>AU63*1000/'Inflation GDP Population'!AS$23*100</f>
        <v>0.02082764059</v>
      </c>
      <c r="AV85" s="126">
        <f>AV63*1000/'Inflation GDP Population'!AT$23*100</f>
        <v>0.0204579678</v>
      </c>
      <c r="AW85" s="126">
        <f>AW63*1000/'Inflation GDP Population'!AU$23*100</f>
        <v>0.02013484357</v>
      </c>
      <c r="AX85" s="126">
        <f>AX63*1000/'Inflation GDP Population'!AV$23*100</f>
        <v>0.01969733005</v>
      </c>
      <c r="AY85" s="126">
        <f>AY63*1000/'Inflation GDP Population'!AW$23*100</f>
        <v>0.01934659724</v>
      </c>
      <c r="AZ85" s="126">
        <f>AZ63*1000/'Inflation GDP Population'!AX$23*100</f>
        <v>0.01896384214</v>
      </c>
      <c r="BA85" s="126">
        <f>BA63*1000/'Inflation GDP Population'!AY$23*100</f>
        <v>0.01858847588</v>
      </c>
      <c r="BB85" s="126">
        <f>BB63*1000/'Inflation GDP Population'!AZ$23*100</f>
        <v>0.01822035931</v>
      </c>
    </row>
    <row r="86" ht="15.75" customHeight="1">
      <c r="A86" s="135" t="s">
        <v>331</v>
      </c>
      <c r="B86" s="93" t="s">
        <v>332</v>
      </c>
      <c r="C86" s="123" t="s">
        <v>273</v>
      </c>
      <c r="D86" s="136">
        <f>D24*1000/'Inflation GDP Population'!B$28</f>
        <v>667.0731</v>
      </c>
      <c r="E86" s="136">
        <f>E24*1000/'Inflation GDP Population'!C$28</f>
        <v>681.6059455</v>
      </c>
      <c r="F86" s="136">
        <f>F24*1000/'Inflation GDP Population'!D$28</f>
        <v>616.4838343</v>
      </c>
      <c r="G86" s="136">
        <f>G24*1000/'Inflation GDP Population'!E$28</f>
        <v>678.6775624</v>
      </c>
      <c r="H86" s="136">
        <f>H24*1000/'Inflation GDP Population'!F$28</f>
        <v>695.592103</v>
      </c>
      <c r="I86" s="136">
        <f>I24*1000/'Inflation GDP Population'!G$28</f>
        <v>769.7766199</v>
      </c>
      <c r="J86" s="136">
        <f>J24*1000/'Inflation GDP Population'!H$28</f>
        <v>661.0461785</v>
      </c>
      <c r="K86" s="136">
        <f>K24*1000/'Inflation GDP Population'!I$28</f>
        <v>707.3142063</v>
      </c>
      <c r="L86" s="136">
        <f>L24*1000/'Inflation GDP Population'!J$28</f>
        <v>777.4489716</v>
      </c>
      <c r="M86" s="136">
        <f>M24*1000/'Inflation GDP Population'!K$28</f>
        <v>602.0611872</v>
      </c>
      <c r="N86" s="136">
        <f>N24*1000/'Inflation GDP Population'!L$28</f>
        <v>586.6860154</v>
      </c>
      <c r="O86" s="136">
        <f>O24*1000/'Inflation GDP Population'!M$28</f>
        <v>590.3899648</v>
      </c>
      <c r="P86" s="136">
        <f>P24*1000/'Inflation GDP Population'!N$28</f>
        <v>556.6323571</v>
      </c>
      <c r="Q86" s="136">
        <f>Q24*1000/'Inflation GDP Population'!O$28</f>
        <v>589.3509689</v>
      </c>
      <c r="R86" s="136">
        <f>R24*1000/'Inflation GDP Population'!P$28</f>
        <v>581.6024011</v>
      </c>
      <c r="S86" s="136">
        <f>S24*1000/'Inflation GDP Population'!Q$28</f>
        <v>500.2276178</v>
      </c>
      <c r="T86" s="136">
        <f>T24*1000/'Inflation GDP Population'!R$28</f>
        <v>452.4503052</v>
      </c>
      <c r="U86" s="136">
        <f>U24*1000/'Inflation GDP Population'!S$28</f>
        <v>431.7151277</v>
      </c>
      <c r="V86" s="136">
        <f>V24*1000/'Inflation GDP Population'!T$28</f>
        <v>438.2317499</v>
      </c>
      <c r="W86" s="136">
        <f>W24*1000/'Inflation GDP Population'!U$28</f>
        <v>397.3307785</v>
      </c>
      <c r="X86" s="136">
        <f>X24*1000/'Inflation GDP Population'!V$28</f>
        <v>397.8416558</v>
      </c>
      <c r="Y86" s="136">
        <f>Y24*1000/'Inflation GDP Population'!W$28</f>
        <v>1207.607273</v>
      </c>
      <c r="Z86" s="136">
        <f>Z24*1000/'Inflation GDP Population'!X$28</f>
        <v>1906.6201</v>
      </c>
      <c r="AA86" s="136">
        <f>AA24*1000/'Inflation GDP Population'!Y$28</f>
        <v>2462.676502</v>
      </c>
      <c r="AB86" s="136">
        <f>AB24*1000/'Inflation GDP Population'!Z$28</f>
        <v>2912.600145</v>
      </c>
      <c r="AC86" s="136">
        <f>AC24*1000/'Inflation GDP Population'!AA$28</f>
        <v>3236.015609</v>
      </c>
      <c r="AD86" s="136">
        <f>AD24*1000/'Inflation GDP Population'!AB$28</f>
        <v>3621.479193</v>
      </c>
      <c r="AE86" s="136">
        <f>AE24*1000/'Inflation GDP Population'!AC$28</f>
        <v>3971.439192</v>
      </c>
      <c r="AF86" s="136">
        <f>AF24*1000/'Inflation GDP Population'!AD$28</f>
        <v>4256.054183</v>
      </c>
      <c r="AG86" s="136">
        <f>AG24*1000/'Inflation GDP Population'!AE$28</f>
        <v>4490.251838</v>
      </c>
      <c r="AH86" s="136">
        <f>AH24*1000/'Inflation GDP Population'!AF$28</f>
        <v>4702.181377</v>
      </c>
      <c r="AI86" s="136">
        <f>AI24*1000/'Inflation GDP Population'!AG$28</f>
        <v>5015.016323</v>
      </c>
      <c r="AJ86" s="136">
        <f>AJ24*1000/'Inflation GDP Population'!AH$28</f>
        <v>5311.879622</v>
      </c>
      <c r="AK86" s="136">
        <f>AK24*1000/'Inflation GDP Population'!AI$28</f>
        <v>5557.557033</v>
      </c>
      <c r="AL86" s="136">
        <f>AL24*1000/'Inflation GDP Population'!AJ$28</f>
        <v>5818.870883</v>
      </c>
      <c r="AM86" s="136">
        <f>AM24*1000/'Inflation GDP Population'!AK$28</f>
        <v>6058.366993</v>
      </c>
      <c r="AN86" s="136">
        <f>AN24*1000/'Inflation GDP Population'!AL$28</f>
        <v>6286.254081</v>
      </c>
      <c r="AO86" s="136">
        <f>AO24*1000/'Inflation GDP Population'!AM$28</f>
        <v>6500.639528</v>
      </c>
      <c r="AP86" s="136">
        <f>AP24*1000/'Inflation GDP Population'!AN$28</f>
        <v>6696.209173</v>
      </c>
      <c r="AQ86" s="136">
        <f>AQ24*1000/'Inflation GDP Population'!AO$28</f>
        <v>6882.451196</v>
      </c>
      <c r="AR86" s="136">
        <f>AR24*1000/'Inflation GDP Population'!AP$28</f>
        <v>7051.572248</v>
      </c>
      <c r="AS86" s="136">
        <f>AS24*1000/'Inflation GDP Population'!AQ$28</f>
        <v>7198.138658</v>
      </c>
      <c r="AT86" s="136">
        <f>AT24*1000/'Inflation GDP Population'!AR$28</f>
        <v>7332.095315</v>
      </c>
      <c r="AU86" s="136">
        <f>AU24*1000/'Inflation GDP Population'!AS$28</f>
        <v>7454.510339</v>
      </c>
      <c r="AV86" s="136">
        <f>AV24*1000/'Inflation GDP Population'!AT$28</f>
        <v>7513.007335</v>
      </c>
      <c r="AW86" s="136">
        <f>AW24*1000/'Inflation GDP Population'!AU$28</f>
        <v>7610.601532</v>
      </c>
      <c r="AX86" s="136">
        <f>AX24*1000/'Inflation GDP Population'!AV$28</f>
        <v>7696.255238</v>
      </c>
      <c r="AY86" s="136">
        <f>AY24*1000/'Inflation GDP Population'!AW$28</f>
        <v>7772.216126</v>
      </c>
      <c r="AZ86" s="136">
        <f>AZ24*1000/'Inflation GDP Population'!AX$28</f>
        <v>7838.994515</v>
      </c>
      <c r="BA86" s="136">
        <f>BA24*1000/'Inflation GDP Population'!AY$28</f>
        <v>7894.316617</v>
      </c>
      <c r="BB86" s="136">
        <f>BB24*1000/'Inflation GDP Population'!AZ$28</f>
        <v>7940.39705</v>
      </c>
    </row>
    <row r="87" ht="15.75" customHeight="1">
      <c r="A87" s="135" t="s">
        <v>333</v>
      </c>
      <c r="B87" s="93" t="s">
        <v>334</v>
      </c>
      <c r="C87" s="123" t="s">
        <v>273</v>
      </c>
      <c r="D87" s="136">
        <f>D25*1000/'Inflation GDP Population'!B$28</f>
        <v>168.5756399</v>
      </c>
      <c r="E87" s="136">
        <f>E25*1000/'Inflation GDP Population'!C$28</f>
        <v>197.2358005</v>
      </c>
      <c r="F87" s="136">
        <f>F25*1000/'Inflation GDP Population'!D$28</f>
        <v>214.4252602</v>
      </c>
      <c r="G87" s="136">
        <f>G25*1000/'Inflation GDP Population'!E$28</f>
        <v>201.0673202</v>
      </c>
      <c r="H87" s="136">
        <f>H25*1000/'Inflation GDP Population'!F$28</f>
        <v>240.7915117</v>
      </c>
      <c r="I87" s="136">
        <f>I25*1000/'Inflation GDP Population'!G$28</f>
        <v>336.7295607</v>
      </c>
      <c r="J87" s="136">
        <f>J25*1000/'Inflation GDP Population'!H$28</f>
        <v>328.4283752</v>
      </c>
      <c r="K87" s="136">
        <f>K25*1000/'Inflation GDP Population'!I$28</f>
        <v>296.4723524</v>
      </c>
      <c r="L87" s="136">
        <f>L25*1000/'Inflation GDP Population'!J$28</f>
        <v>253.5659215</v>
      </c>
      <c r="M87" s="136">
        <f>M25*1000/'Inflation GDP Population'!K$28</f>
        <v>304.1583464</v>
      </c>
      <c r="N87" s="136">
        <f>N25*1000/'Inflation GDP Population'!L$28</f>
        <v>297.3277491</v>
      </c>
      <c r="O87" s="136">
        <f>O25*1000/'Inflation GDP Population'!M$28</f>
        <v>289.0463079</v>
      </c>
      <c r="P87" s="136">
        <f>P25*1000/'Inflation GDP Population'!N$28</f>
        <v>103.1027092</v>
      </c>
      <c r="Q87" s="136">
        <f>Q25*1000/'Inflation GDP Population'!O$28</f>
        <v>207.2357466</v>
      </c>
      <c r="R87" s="136">
        <f>R25*1000/'Inflation GDP Population'!P$28</f>
        <v>232.0168217</v>
      </c>
      <c r="S87" s="136">
        <f>S25*1000/'Inflation GDP Population'!Q$28</f>
        <v>555.189654</v>
      </c>
      <c r="T87" s="136">
        <f>T25*1000/'Inflation GDP Population'!R$28</f>
        <v>264.4249276</v>
      </c>
      <c r="U87" s="136">
        <f>U25*1000/'Inflation GDP Population'!S$28</f>
        <v>180.9010962</v>
      </c>
      <c r="V87" s="136">
        <f>V25*1000/'Inflation GDP Population'!T$28</f>
        <v>129.5205657</v>
      </c>
      <c r="W87" s="136">
        <f>W25*1000/'Inflation GDP Population'!U$28</f>
        <v>156.4143197</v>
      </c>
      <c r="X87" s="136">
        <f>X25*1000/'Inflation GDP Population'!V$28</f>
        <v>35813.12659</v>
      </c>
      <c r="Y87" s="136">
        <f>Y25*1000/'Inflation GDP Population'!W$28</f>
        <v>33026.3111</v>
      </c>
      <c r="Z87" s="136">
        <f>Z25*1000/'Inflation GDP Population'!X$28</f>
        <v>30549.81164</v>
      </c>
      <c r="AA87" s="136">
        <f>AA25*1000/'Inflation GDP Population'!Y$28</f>
        <v>27956.30292</v>
      </c>
      <c r="AB87" s="136">
        <f>AB25*1000/'Inflation GDP Population'!Z$28</f>
        <v>25552.40493</v>
      </c>
      <c r="AC87" s="136">
        <f>AC25*1000/'Inflation GDP Population'!AA$28</f>
        <v>23120.59944</v>
      </c>
      <c r="AD87" s="136">
        <f>AD25*1000/'Inflation GDP Population'!AB$28</f>
        <v>21954.23933</v>
      </c>
      <c r="AE87" s="136">
        <f>AE25*1000/'Inflation GDP Population'!AC$28</f>
        <v>20963.8662</v>
      </c>
      <c r="AF87" s="136">
        <f>AF25*1000/'Inflation GDP Population'!AD$28</f>
        <v>19818.76178</v>
      </c>
      <c r="AG87" s="136">
        <f>AG25*1000/'Inflation GDP Population'!AE$28</f>
        <v>18724.62254</v>
      </c>
      <c r="AH87" s="136">
        <f>AH25*1000/'Inflation GDP Population'!AF$28</f>
        <v>17780.3584</v>
      </c>
      <c r="AI87" s="136">
        <f>AI25*1000/'Inflation GDP Population'!AG$28</f>
        <v>17329.03713</v>
      </c>
      <c r="AJ87" s="136">
        <f>AJ25*1000/'Inflation GDP Population'!AH$28</f>
        <v>16941.87923</v>
      </c>
      <c r="AK87" s="136">
        <f>AK25*1000/'Inflation GDP Population'!AI$28</f>
        <v>16406.33871</v>
      </c>
      <c r="AL87" s="136">
        <f>AL25*1000/'Inflation GDP Population'!AJ$28</f>
        <v>16022.94721</v>
      </c>
      <c r="AM87" s="136">
        <f>AM25*1000/'Inflation GDP Population'!AK$28</f>
        <v>15642.48327</v>
      </c>
      <c r="AN87" s="136">
        <f>AN25*1000/'Inflation GDP Population'!AL$28</f>
        <v>15234.79668</v>
      </c>
      <c r="AO87" s="136">
        <f>AO25*1000/'Inflation GDP Population'!AM$28</f>
        <v>29427.53956</v>
      </c>
      <c r="AP87" s="136">
        <f>AP25*1000/'Inflation GDP Population'!AN$28</f>
        <v>28685.70126</v>
      </c>
      <c r="AQ87" s="136">
        <f>AQ25*1000/'Inflation GDP Population'!AO$28</f>
        <v>27993.52031</v>
      </c>
      <c r="AR87" s="136">
        <f>AR25*1000/'Inflation GDP Population'!AP$28</f>
        <v>27265.7616</v>
      </c>
      <c r="AS87" s="136">
        <f>AS25*1000/'Inflation GDP Population'!AQ$28</f>
        <v>26618.90536</v>
      </c>
      <c r="AT87" s="136">
        <f>AT25*1000/'Inflation GDP Population'!AR$28</f>
        <v>25862.23944</v>
      </c>
      <c r="AU87" s="136">
        <f>AU25*1000/'Inflation GDP Population'!AS$28</f>
        <v>25166.78362</v>
      </c>
      <c r="AV87" s="136">
        <f>AV25*1000/'Inflation GDP Population'!AT$28</f>
        <v>24338.7291</v>
      </c>
      <c r="AW87" s="136">
        <f>AW25*1000/'Inflation GDP Population'!AU$28</f>
        <v>23690.34549</v>
      </c>
      <c r="AX87" s="136">
        <f>AX25*1000/'Inflation GDP Population'!AV$28</f>
        <v>23089.86508</v>
      </c>
      <c r="AY87" s="136">
        <f>AY25*1000/'Inflation GDP Population'!AW$28</f>
        <v>22484.6744</v>
      </c>
      <c r="AZ87" s="136">
        <f>AZ25*1000/'Inflation GDP Population'!AX$28</f>
        <v>21863.14421</v>
      </c>
      <c r="BA87" s="136">
        <f>BA25*1000/'Inflation GDP Population'!AY$28</f>
        <v>21230.46305</v>
      </c>
      <c r="BB87" s="136">
        <f>BB25*1000/'Inflation GDP Population'!AZ$28</f>
        <v>7.120599922</v>
      </c>
    </row>
    <row r="88" ht="15.75" customHeight="1">
      <c r="A88" s="135" t="s">
        <v>335</v>
      </c>
      <c r="B88" s="123" t="s">
        <v>336</v>
      </c>
      <c r="C88" s="123" t="s">
        <v>273</v>
      </c>
      <c r="D88" s="136">
        <f>D26*1000/'Inflation GDP Population'!B$28</f>
        <v>191.3129276</v>
      </c>
      <c r="E88" s="136">
        <f>E26*1000/'Inflation GDP Population'!C$28</f>
        <v>223.5411587</v>
      </c>
      <c r="F88" s="136">
        <f>F26*1000/'Inflation GDP Population'!D$28</f>
        <v>209.3350197</v>
      </c>
      <c r="G88" s="136">
        <f>G26*1000/'Inflation GDP Population'!E$28</f>
        <v>215.5684086</v>
      </c>
      <c r="H88" s="136">
        <f>H26*1000/'Inflation GDP Population'!F$28</f>
        <v>217.6904283</v>
      </c>
      <c r="I88" s="136">
        <f>I26*1000/'Inflation GDP Population'!G$28</f>
        <v>211.3552677</v>
      </c>
      <c r="J88" s="136">
        <f>J26*1000/'Inflation GDP Population'!H$28</f>
        <v>212.5930795</v>
      </c>
      <c r="K88" s="136">
        <f>K26*1000/'Inflation GDP Population'!I$28</f>
        <v>198.0713249</v>
      </c>
      <c r="L88" s="136">
        <f>L26*1000/'Inflation GDP Population'!J$28</f>
        <v>195.5610364</v>
      </c>
      <c r="M88" s="136">
        <f>M26*1000/'Inflation GDP Population'!K$28</f>
        <v>208.4158307</v>
      </c>
      <c r="N88" s="136">
        <f>N26*1000/'Inflation GDP Population'!L$28</f>
        <v>212.9131233</v>
      </c>
      <c r="O88" s="136">
        <f>O26*1000/'Inflation GDP Population'!M$28</f>
        <v>232.2928909</v>
      </c>
      <c r="P88" s="136">
        <f>P26*1000/'Inflation GDP Population'!N$28</f>
        <v>233.3304789</v>
      </c>
      <c r="Q88" s="136">
        <f>Q26*1000/'Inflation GDP Population'!O$28</f>
        <v>229.1582712</v>
      </c>
      <c r="R88" s="136">
        <f>R26*1000/'Inflation GDP Population'!P$28</f>
        <v>214.8412713</v>
      </c>
      <c r="S88" s="136">
        <f>S26*1000/'Inflation GDP Population'!Q$28</f>
        <v>208.4194776</v>
      </c>
      <c r="T88" s="136">
        <f>T26*1000/'Inflation GDP Population'!R$28</f>
        <v>200.5596196</v>
      </c>
      <c r="U88" s="136">
        <f>U26*1000/'Inflation GDP Population'!S$28</f>
        <v>204.4830713</v>
      </c>
      <c r="V88" s="136">
        <f>V26*1000/'Inflation GDP Population'!T$28</f>
        <v>200.6509939</v>
      </c>
      <c r="W88" s="136">
        <f>W26*1000/'Inflation GDP Population'!U$28</f>
        <v>196.4209363</v>
      </c>
      <c r="X88" s="136">
        <f>X26*1000/'Inflation GDP Population'!V$28</f>
        <v>188.0654941</v>
      </c>
      <c r="Y88" s="136">
        <f>Y26*1000/'Inflation GDP Population'!W$28</f>
        <v>185.4042446</v>
      </c>
      <c r="Z88" s="136">
        <f>Z26*1000/'Inflation GDP Population'!X$28</f>
        <v>184.3814382</v>
      </c>
      <c r="AA88" s="136">
        <f>AA26*1000/'Inflation GDP Population'!Y$28</f>
        <v>183.3879612</v>
      </c>
      <c r="AB88" s="136">
        <f>AB26*1000/'Inflation GDP Population'!Z$28</f>
        <v>182.4226006</v>
      </c>
      <c r="AC88" s="136">
        <f>AC26*1000/'Inflation GDP Population'!AA$28</f>
        <v>181.4842097</v>
      </c>
      <c r="AD88" s="136">
        <f>AD26*1000/'Inflation GDP Population'!AB$28</f>
        <v>180.5717031</v>
      </c>
      <c r="AE88" s="136">
        <f>AE26*1000/'Inflation GDP Population'!AC$28</f>
        <v>179.684053</v>
      </c>
      <c r="AF88" s="136">
        <f>AF26*1000/'Inflation GDP Population'!AD$28</f>
        <v>178.8202853</v>
      </c>
      <c r="AG88" s="136">
        <f>AG26*1000/'Inflation GDP Population'!AE$28</f>
        <v>177.9794761</v>
      </c>
      <c r="AH88" s="136">
        <f>AH26*1000/'Inflation GDP Population'!AF$28</f>
        <v>177.1607487</v>
      </c>
      <c r="AI88" s="136">
        <f>AI26*1000/'Inflation GDP Population'!AG$28</f>
        <v>176.3917235</v>
      </c>
      <c r="AJ88" s="136">
        <f>AJ26*1000/'Inflation GDP Population'!AH$28</f>
        <v>175.6422106</v>
      </c>
      <c r="AK88" s="136">
        <f>AK26*1000/'Inflation GDP Population'!AI$28</f>
        <v>174.9115012</v>
      </c>
      <c r="AL88" s="136">
        <f>AL26*1000/'Inflation GDP Population'!AJ$28</f>
        <v>174.1989202</v>
      </c>
      <c r="AM88" s="136">
        <f>AM26*1000/'Inflation GDP Population'!AK$28</f>
        <v>173.5038248</v>
      </c>
      <c r="AN88" s="136">
        <f>AN26*1000/'Inflation GDP Population'!AL$28</f>
        <v>172.8256019</v>
      </c>
      <c r="AO88" s="136">
        <f>AO26*1000/'Inflation GDP Population'!AM$28</f>
        <v>172.1636671</v>
      </c>
      <c r="AP88" s="136">
        <f>AP26*1000/'Inflation GDP Population'!AN$28</f>
        <v>171.5174623</v>
      </c>
      <c r="AQ88" s="136">
        <f>AQ26*1000/'Inflation GDP Population'!AO$28</f>
        <v>170.886455</v>
      </c>
      <c r="AR88" s="136">
        <f>AR26*1000/'Inflation GDP Population'!AP$28</f>
        <v>170.2701362</v>
      </c>
      <c r="AS88" s="136">
        <f>AS26*1000/'Inflation GDP Population'!AQ$28</f>
        <v>169.420316</v>
      </c>
      <c r="AT88" s="136">
        <f>AT26*1000/'Inflation GDP Population'!AR$28</f>
        <v>168.5920394</v>
      </c>
      <c r="AU88" s="136">
        <f>AU26*1000/'Inflation GDP Population'!AS$28</f>
        <v>167.7845191</v>
      </c>
      <c r="AV88" s="136">
        <f>AV26*1000/'Inflation GDP Population'!AT$28</f>
        <v>166.997006</v>
      </c>
      <c r="AW88" s="136">
        <f>AW26*1000/'Inflation GDP Population'!AU$28</f>
        <v>166.2287864</v>
      </c>
      <c r="AX88" s="136">
        <f>AX26*1000/'Inflation GDP Population'!AV$28</f>
        <v>165.4791802</v>
      </c>
      <c r="AY88" s="136">
        <f>AY26*1000/'Inflation GDP Population'!AW$28</f>
        <v>164.747539</v>
      </c>
      <c r="AZ88" s="136">
        <f>AZ26*1000/'Inflation GDP Population'!AX$28</f>
        <v>164.0332439</v>
      </c>
      <c r="BA88" s="136">
        <f>BA26*1000/'Inflation GDP Population'!AY$28</f>
        <v>163.3357045</v>
      </c>
      <c r="BB88" s="136">
        <f>BB26*1000/'Inflation GDP Population'!AZ$28</f>
        <v>162.6543566</v>
      </c>
    </row>
    <row r="89" ht="15.75" customHeight="1">
      <c r="A89" s="135" t="s">
        <v>337</v>
      </c>
      <c r="B89" s="123" t="s">
        <v>338</v>
      </c>
      <c r="C89" s="123" t="s">
        <v>273</v>
      </c>
      <c r="D89" s="136">
        <f>D27*1000/'Inflation GDP Population'!B$28</f>
        <v>133.7812414</v>
      </c>
      <c r="E89" s="136">
        <f>E27*1000/'Inflation GDP Population'!C$28</f>
        <v>176.6267652</v>
      </c>
      <c r="F89" s="136">
        <f>F27*1000/'Inflation GDP Population'!D$28</f>
        <v>142.9169389</v>
      </c>
      <c r="G89" s="136">
        <f>G27*1000/'Inflation GDP Population'!E$28</f>
        <v>174.5203503</v>
      </c>
      <c r="H89" s="136">
        <f>H27*1000/'Inflation GDP Population'!F$28</f>
        <v>216.8635334</v>
      </c>
      <c r="I89" s="136">
        <f>I27*1000/'Inflation GDP Population'!G$28</f>
        <v>152.4004013</v>
      </c>
      <c r="J89" s="136">
        <f>J27*1000/'Inflation GDP Population'!H$28</f>
        <v>152.7283484</v>
      </c>
      <c r="K89" s="136">
        <f>K27*1000/'Inflation GDP Population'!I$28</f>
        <v>174.155727</v>
      </c>
      <c r="L89" s="136">
        <f>L27*1000/'Inflation GDP Population'!J$28</f>
        <v>182.0052966</v>
      </c>
      <c r="M89" s="136">
        <f>M27*1000/'Inflation GDP Population'!K$28</f>
        <v>189.1091845</v>
      </c>
      <c r="N89" s="136">
        <f>N27*1000/'Inflation GDP Population'!L$28</f>
        <v>244.8419441</v>
      </c>
      <c r="O89" s="136">
        <f>O27*1000/'Inflation GDP Population'!M$28</f>
        <v>150.8918579</v>
      </c>
      <c r="P89" s="136">
        <f>P27*1000/'Inflation GDP Population'!N$28</f>
        <v>146.3648508</v>
      </c>
      <c r="Q89" s="136">
        <f>Q27*1000/'Inflation GDP Population'!O$28</f>
        <v>182.7129274</v>
      </c>
      <c r="R89" s="136">
        <f>R27*1000/'Inflation GDP Population'!P$28</f>
        <v>135.7007661</v>
      </c>
      <c r="S89" s="136">
        <f>S27*1000/'Inflation GDP Population'!Q$28</f>
        <v>177.2593225</v>
      </c>
      <c r="T89" s="136">
        <f>T27*1000/'Inflation GDP Population'!R$28</f>
        <v>146.9520093</v>
      </c>
      <c r="U89" s="136">
        <f>U27*1000/'Inflation GDP Population'!S$28</f>
        <v>152.3939092</v>
      </c>
      <c r="V89" s="136">
        <f>V27*1000/'Inflation GDP Population'!T$28</f>
        <v>149.889445</v>
      </c>
      <c r="W89" s="136">
        <f>W27*1000/'Inflation GDP Population'!U$28</f>
        <v>143.4935404</v>
      </c>
      <c r="X89" s="136">
        <f>X27*1000/'Inflation GDP Population'!V$28</f>
        <v>149.853356</v>
      </c>
      <c r="Y89" s="136">
        <f>Y27*1000/'Inflation GDP Population'!W$28</f>
        <v>156.1095203</v>
      </c>
      <c r="Z89" s="136">
        <f>Z27*1000/'Inflation GDP Population'!X$28</f>
        <v>155.0051355</v>
      </c>
      <c r="AA89" s="136">
        <f>AA27*1000/'Inflation GDP Population'!Y$28</f>
        <v>153.9321327</v>
      </c>
      <c r="AB89" s="136">
        <f>AB27*1000/'Inflation GDP Population'!Z$28</f>
        <v>152.8892142</v>
      </c>
      <c r="AC89" s="136">
        <f>AC27*1000/'Inflation GDP Population'!AA$28</f>
        <v>151.8751526</v>
      </c>
      <c r="AD89" s="136">
        <f>AD27*1000/'Inflation GDP Population'!AB$28</f>
        <v>151.0098728</v>
      </c>
      <c r="AE89" s="136">
        <f>AE27*1000/'Inflation GDP Population'!AC$28</f>
        <v>151.2641792</v>
      </c>
      <c r="AF89" s="136">
        <f>AF27*1000/'Inflation GDP Population'!AD$28</f>
        <v>149.3302975</v>
      </c>
      <c r="AG89" s="136">
        <f>AG27*1000/'Inflation GDP Population'!AE$28</f>
        <v>149.5357231</v>
      </c>
      <c r="AH89" s="136">
        <f>AH27*1000/'Inflation GDP Population'!AF$28</f>
        <v>147.1991231</v>
      </c>
      <c r="AI89" s="136">
        <f>AI27*1000/'Inflation GDP Population'!AG$28</f>
        <v>151.792147</v>
      </c>
      <c r="AJ89" s="136">
        <f>AJ27*1000/'Inflation GDP Population'!AH$28</f>
        <v>145.6460454</v>
      </c>
      <c r="AK89" s="136">
        <f>AK27*1000/'Inflation GDP Population'!AI$28</f>
        <v>147.2642386</v>
      </c>
      <c r="AL89" s="136">
        <f>AL27*1000/'Inflation GDP Population'!AJ$28</f>
        <v>146.2502859</v>
      </c>
      <c r="AM89" s="136">
        <f>AM27*1000/'Inflation GDP Population'!AK$28</f>
        <v>156.8491793</v>
      </c>
      <c r="AN89" s="136">
        <f>AN27*1000/'Inflation GDP Population'!AL$28</f>
        <v>151.7553802</v>
      </c>
      <c r="AO89" s="136">
        <f>AO27*1000/'Inflation GDP Population'!AM$28</f>
        <v>157.1954181</v>
      </c>
      <c r="AP89" s="136">
        <f>AP27*1000/'Inflation GDP Population'!AN$28</f>
        <v>150.4120522</v>
      </c>
      <c r="AQ89" s="136">
        <f>AQ27*1000/'Inflation GDP Population'!AO$28</f>
        <v>154.4359424</v>
      </c>
      <c r="AR89" s="136">
        <f>AR27*1000/'Inflation GDP Population'!AP$28</f>
        <v>159.8913357</v>
      </c>
      <c r="AS89" s="136">
        <f>AS27*1000/'Inflation GDP Population'!AQ$28</f>
        <v>139.3252114</v>
      </c>
      <c r="AT89" s="136">
        <f>AT27*1000/'Inflation GDP Population'!AR$28</f>
        <v>142.3788017</v>
      </c>
      <c r="AU89" s="136">
        <f>AU27*1000/'Inflation GDP Population'!AS$28</f>
        <v>143.312716</v>
      </c>
      <c r="AV89" s="136">
        <f>AV27*1000/'Inflation GDP Population'!AT$28</f>
        <v>139.8417998</v>
      </c>
      <c r="AW89" s="136">
        <f>AW27*1000/'Inflation GDP Population'!AU$28</f>
        <v>136.6907231</v>
      </c>
      <c r="AX89" s="136">
        <f>AX27*1000/'Inflation GDP Population'!AV$28</f>
        <v>145.3002643</v>
      </c>
      <c r="AY89" s="136">
        <f>AY27*1000/'Inflation GDP Population'!AW$28</f>
        <v>134.0550117</v>
      </c>
      <c r="AZ89" s="136">
        <f>AZ27*1000/'Inflation GDP Population'!AX$28</f>
        <v>133.3287522</v>
      </c>
      <c r="BA89" s="136">
        <f>BA27*1000/'Inflation GDP Population'!AY$28</f>
        <v>137.026892</v>
      </c>
      <c r="BB89" s="136">
        <f>BB27*1000/'Inflation GDP Population'!AZ$28</f>
        <v>126.628658</v>
      </c>
    </row>
    <row r="90" ht="15.75" customHeight="1">
      <c r="A90" s="135" t="s">
        <v>339</v>
      </c>
      <c r="B90" s="93" t="s">
        <v>332</v>
      </c>
      <c r="C90" s="137" t="s">
        <v>276</v>
      </c>
      <c r="D90" s="138">
        <f>D24*1000/'Inflation GDP Population'!B$23*100</f>
        <v>1.347952988</v>
      </c>
      <c r="E90" s="138">
        <f>E24*1000/'Inflation GDP Population'!C$23*100</f>
        <v>1.384583865</v>
      </c>
      <c r="F90" s="138">
        <f>F24*1000/'Inflation GDP Population'!D$23*100</f>
        <v>1.255751921</v>
      </c>
      <c r="G90" s="138">
        <f>G24*1000/'Inflation GDP Population'!E$23*100</f>
        <v>1.366955056</v>
      </c>
      <c r="H90" s="138">
        <f>H24*1000/'Inflation GDP Population'!F$23*100</f>
        <v>1.359825118</v>
      </c>
      <c r="I90" s="138">
        <f>I24*1000/'Inflation GDP Population'!G$23*100</f>
        <v>1.440365691</v>
      </c>
      <c r="J90" s="138">
        <f>J24*1000/'Inflation GDP Population'!H$23*100</f>
        <v>1.208074857</v>
      </c>
      <c r="K90" s="138">
        <f>K24*1000/'Inflation GDP Population'!I$23*100</f>
        <v>1.275601172</v>
      </c>
      <c r="L90" s="138">
        <f>L24*1000/'Inflation GDP Population'!J$23*100</f>
        <v>1.418389336</v>
      </c>
      <c r="M90" s="138">
        <f>M24*1000/'Inflation GDP Population'!K$23*100</f>
        <v>1.174702991</v>
      </c>
      <c r="N90" s="138">
        <f>N24*1000/'Inflation GDP Population'!L$23*100</f>
        <v>1.138791902</v>
      </c>
      <c r="O90" s="138">
        <f>O24*1000/'Inflation GDP Population'!M$23*100</f>
        <v>1.054889551</v>
      </c>
      <c r="P90" s="138">
        <f>P24*1000/'Inflation GDP Population'!N$23*100</f>
        <v>1.001389598</v>
      </c>
      <c r="Q90" s="138">
        <f>Q24*1000/'Inflation GDP Population'!O$23*100</f>
        <v>1.049849304</v>
      </c>
      <c r="R90" s="138">
        <f>R24*1000/'Inflation GDP Population'!P$23*100</f>
        <v>1.019822931</v>
      </c>
      <c r="S90" s="138">
        <f>S24*1000/'Inflation GDP Population'!Q$23*100</f>
        <v>0.8634701087</v>
      </c>
      <c r="T90" s="138">
        <f>T24*1000/'Inflation GDP Population'!R$23*100</f>
        <v>0.7753688436</v>
      </c>
      <c r="U90" s="138">
        <f>U24*1000/'Inflation GDP Population'!S$23*100</f>
        <v>0.7242826389</v>
      </c>
      <c r="V90" s="138">
        <f>V24*1000/'Inflation GDP Population'!T$23*100</f>
        <v>0.7208814223</v>
      </c>
      <c r="W90" s="138">
        <f>W24*1000/'Inflation GDP Population'!U$23*100</f>
        <v>0.6668545535</v>
      </c>
      <c r="X90" s="138">
        <f>X24*1000/'Inflation GDP Population'!V$23*100</f>
        <v>0.6858601606</v>
      </c>
      <c r="Y90" s="138">
        <f>Y24*1000/'Inflation GDP Population'!W$23*100</f>
        <v>2.071330675</v>
      </c>
      <c r="Z90" s="138">
        <f>Z24*1000/'Inflation GDP Population'!X$23*100</f>
        <v>3.253092719</v>
      </c>
      <c r="AA90" s="138">
        <f>AA24*1000/'Inflation GDP Population'!Y$23*100</f>
        <v>4.178889548</v>
      </c>
      <c r="AB90" s="138">
        <f>AB24*1000/'Inflation GDP Population'!Z$23*100</f>
        <v>4.914402938</v>
      </c>
      <c r="AC90" s="138">
        <f>AC24*1000/'Inflation GDP Population'!AA$23*100</f>
        <v>5.428180926</v>
      </c>
      <c r="AD90" s="138">
        <f>AD24*1000/'Inflation GDP Population'!AB$23*100</f>
        <v>6.038140103</v>
      </c>
      <c r="AE90" s="138">
        <f>AE24*1000/'Inflation GDP Population'!AC$23*100</f>
        <v>6.580522938</v>
      </c>
      <c r="AF90" s="138">
        <f>AF24*1000/'Inflation GDP Population'!AD$23*100</f>
        <v>7.007107942</v>
      </c>
      <c r="AG90" s="138">
        <f>AG24*1000/'Inflation GDP Population'!AE$23*100</f>
        <v>7.344248708</v>
      </c>
      <c r="AH90" s="138">
        <f>AH24*1000/'Inflation GDP Population'!AF$23*100</f>
        <v>7.639216498</v>
      </c>
      <c r="AI90" s="138">
        <f>AI24*1000/'Inflation GDP Population'!AG$23*100</f>
        <v>8.090103412</v>
      </c>
      <c r="AJ90" s="138">
        <f>AJ24*1000/'Inflation GDP Population'!AH$23*100</f>
        <v>8.507369447</v>
      </c>
      <c r="AK90" s="138">
        <f>AK24*1000/'Inflation GDP Population'!AI$23*100</f>
        <v>8.835498155</v>
      </c>
      <c r="AL90" s="138">
        <f>AL24*1000/'Inflation GDP Population'!AJ$23*100</f>
        <v>9.181679863</v>
      </c>
      <c r="AM90" s="138">
        <f>AM24*1000/'Inflation GDP Population'!AK$23*100</f>
        <v>9.486654907</v>
      </c>
      <c r="AN90" s="138">
        <f>AN24*1000/'Inflation GDP Population'!AL$23*100</f>
        <v>9.767036349</v>
      </c>
      <c r="AO90" s="138">
        <f>AO24*1000/'Inflation GDP Population'!AM$23*100</f>
        <v>10.02030561</v>
      </c>
      <c r="AP90" s="138">
        <f>AP24*1000/'Inflation GDP Population'!AN$23*100</f>
        <v>10.23882048</v>
      </c>
      <c r="AQ90" s="138">
        <f>AQ24*1000/'Inflation GDP Population'!AO$23*100</f>
        <v>10.4376669</v>
      </c>
      <c r="AR90" s="138">
        <f>AR24*1000/'Inflation GDP Population'!AP$23*100</f>
        <v>10.60547785</v>
      </c>
      <c r="AS90" s="138">
        <f>AS24*1000/'Inflation GDP Population'!AQ$23*100</f>
        <v>10.75050402</v>
      </c>
      <c r="AT90" s="138">
        <f>AT24*1000/'Inflation GDP Population'!AR$23*100</f>
        <v>10.87259805</v>
      </c>
      <c r="AU90" s="138">
        <f>AU24*1000/'Inflation GDP Population'!AS$23*100</f>
        <v>10.97374597</v>
      </c>
      <c r="AV90" s="138">
        <f>AV24*1000/'Inflation GDP Population'!AT$23*100</f>
        <v>10.9778093</v>
      </c>
      <c r="AW90" s="138">
        <f>AW24*1000/'Inflation GDP Population'!AU$23*100</f>
        <v>11.03631331</v>
      </c>
      <c r="AX90" s="138">
        <f>AX24*1000/'Inflation GDP Population'!AV$23*100</f>
        <v>11.07455373</v>
      </c>
      <c r="AY90" s="138">
        <f>AY24*1000/'Inflation GDP Population'!AW$23*100</f>
        <v>11.09617711</v>
      </c>
      <c r="AZ90" s="138">
        <f>AZ24*1000/'Inflation GDP Population'!AX$23*100</f>
        <v>11.1022755</v>
      </c>
      <c r="BA90" s="138">
        <f>BA24*1000/'Inflation GDP Population'!AY$23*100</f>
        <v>11.0900125</v>
      </c>
      <c r="BB90" s="138">
        <f>BB24*1000/'Inflation GDP Population'!AZ$23*100</f>
        <v>11.0629154</v>
      </c>
    </row>
    <row r="91" ht="15.75" customHeight="1">
      <c r="A91" s="135" t="s">
        <v>340</v>
      </c>
      <c r="B91" s="93" t="s">
        <v>334</v>
      </c>
      <c r="C91" s="137" t="s">
        <v>276</v>
      </c>
      <c r="D91" s="138">
        <f>D25*1000/'Inflation GDP Population'!B$23*100</f>
        <v>0.3406403849</v>
      </c>
      <c r="E91" s="138">
        <f>E25*1000/'Inflation GDP Population'!C$23*100</f>
        <v>0.4006559931</v>
      </c>
      <c r="F91" s="138">
        <f>F25*1000/'Inflation GDP Population'!D$23*100</f>
        <v>0.4367753335</v>
      </c>
      <c r="G91" s="138">
        <f>G25*1000/'Inflation GDP Population'!E$23*100</f>
        <v>0.4049787486</v>
      </c>
      <c r="H91" s="138">
        <f>H25*1000/'Inflation GDP Population'!F$23*100</f>
        <v>0.4707275202</v>
      </c>
      <c r="I91" s="138">
        <f>I25*1000/'Inflation GDP Population'!G$23*100</f>
        <v>0.6300707165</v>
      </c>
      <c r="J91" s="138">
        <f>J25*1000/'Inflation GDP Population'!H$23*100</f>
        <v>0.6002092975</v>
      </c>
      <c r="K91" s="138">
        <f>K25*1000/'Inflation GDP Population'!I$23*100</f>
        <v>0.5346711218</v>
      </c>
      <c r="L91" s="138">
        <f>L25*1000/'Inflation GDP Population'!J$23*100</f>
        <v>0.4626093959</v>
      </c>
      <c r="M91" s="138">
        <f>M25*1000/'Inflation GDP Population'!K$23*100</f>
        <v>0.5934541655</v>
      </c>
      <c r="N91" s="138">
        <f>N25*1000/'Inflation GDP Population'!L$23*100</f>
        <v>0.5771305674</v>
      </c>
      <c r="O91" s="138">
        <f>O25*1000/'Inflation GDP Population'!M$23*100</f>
        <v>0.5164585244</v>
      </c>
      <c r="P91" s="138">
        <f>P25*1000/'Inflation GDP Population'!N$23*100</f>
        <v>0.1854832533</v>
      </c>
      <c r="Q91" s="138">
        <f>Q25*1000/'Inflation GDP Population'!O$23*100</f>
        <v>0.3691625464</v>
      </c>
      <c r="R91" s="138">
        <f>R25*1000/'Inflation GDP Population'!P$23*100</f>
        <v>0.4068347633</v>
      </c>
      <c r="S91" s="138">
        <f>S25*1000/'Inflation GDP Population'!Q$23*100</f>
        <v>0.9583430699</v>
      </c>
      <c r="T91" s="138">
        <f>T25*1000/'Inflation GDP Population'!R$23*100</f>
        <v>0.4531477778</v>
      </c>
      <c r="U91" s="138">
        <f>U25*1000/'Inflation GDP Population'!S$23*100</f>
        <v>0.3034953257</v>
      </c>
      <c r="V91" s="138">
        <f>V25*1000/'Inflation GDP Population'!T$23*100</f>
        <v>0.2130584324</v>
      </c>
      <c r="W91" s="138">
        <f>W25*1000/'Inflation GDP Population'!U$23*100</f>
        <v>0.2625157852</v>
      </c>
      <c r="X91" s="138">
        <f>X25*1000/'Inflation GDP Population'!V$23*100</f>
        <v>61.74013304</v>
      </c>
      <c r="Y91" s="138">
        <f>Y25*1000/'Inflation GDP Population'!W$23*100</f>
        <v>56.64789603</v>
      </c>
      <c r="Z91" s="138">
        <f>Z25*1000/'Inflation GDP Population'!X$23*100</f>
        <v>52.12436909</v>
      </c>
      <c r="AA91" s="138">
        <f>AA25*1000/'Inflation GDP Population'!Y$23*100</f>
        <v>47.4387529</v>
      </c>
      <c r="AB91" s="138">
        <f>AB25*1000/'Inflation GDP Population'!Z$23*100</f>
        <v>43.11433345</v>
      </c>
      <c r="AC91" s="138">
        <f>AC25*1000/'Inflation GDP Population'!AA$23*100</f>
        <v>38.7831247</v>
      </c>
      <c r="AD91" s="138">
        <f>AD25*1000/'Inflation GDP Population'!AB$23*100</f>
        <v>36.60459328</v>
      </c>
      <c r="AE91" s="138">
        <f>AE25*1000/'Inflation GDP Population'!AC$23*100</f>
        <v>34.73632498</v>
      </c>
      <c r="AF91" s="138">
        <f>AF25*1000/'Inflation GDP Population'!AD$23*100</f>
        <v>32.62933156</v>
      </c>
      <c r="AG91" s="138">
        <f>AG25*1000/'Inflation GDP Population'!AE$23*100</f>
        <v>30.62596261</v>
      </c>
      <c r="AH91" s="138">
        <f>AH25*1000/'Inflation GDP Population'!AF$23*100</f>
        <v>28.88616927</v>
      </c>
      <c r="AI91" s="138">
        <f>AI25*1000/'Inflation GDP Population'!AG$23*100</f>
        <v>27.95478487</v>
      </c>
      <c r="AJ91" s="138">
        <f>AJ25*1000/'Inflation GDP Population'!AH$23*100</f>
        <v>27.13367696</v>
      </c>
      <c r="AK91" s="138">
        <f>AK25*1000/'Inflation GDP Population'!AI$23*100</f>
        <v>26.08307473</v>
      </c>
      <c r="AL91" s="138">
        <f>AL25*1000/'Inflation GDP Population'!AJ$23*100</f>
        <v>25.28283832</v>
      </c>
      <c r="AM91" s="138">
        <f>AM25*1000/'Inflation GDP Population'!AK$23*100</f>
        <v>24.494198</v>
      </c>
      <c r="AN91" s="138">
        <f>AN25*1000/'Inflation GDP Population'!AL$23*100</f>
        <v>23.67050569</v>
      </c>
      <c r="AO91" s="138">
        <f>AO25*1000/'Inflation GDP Population'!AM$23*100</f>
        <v>45.36060468</v>
      </c>
      <c r="AP91" s="138">
        <f>AP25*1000/'Inflation GDP Population'!AN$23*100</f>
        <v>43.86179374</v>
      </c>
      <c r="AQ91" s="138">
        <f>AQ25*1000/'Inflation GDP Population'!AO$23*100</f>
        <v>42.45392114</v>
      </c>
      <c r="AR91" s="138">
        <f>AR25*1000/'Inflation GDP Population'!AP$23*100</f>
        <v>41.00736979</v>
      </c>
      <c r="AS91" s="138">
        <f>AS25*1000/'Inflation GDP Population'!AQ$23*100</f>
        <v>39.75564554</v>
      </c>
      <c r="AT91" s="138">
        <f>AT25*1000/'Inflation GDP Population'!AR$23*100</f>
        <v>38.350529</v>
      </c>
      <c r="AU91" s="138">
        <f>AU25*1000/'Inflation GDP Population'!AS$23*100</f>
        <v>37.04789152</v>
      </c>
      <c r="AV91" s="138">
        <f>AV25*1000/'Inflation GDP Population'!AT$23*100</f>
        <v>35.5631127</v>
      </c>
      <c r="AW91" s="138">
        <f>AW25*1000/'Inflation GDP Population'!AU$23*100</f>
        <v>34.35393038</v>
      </c>
      <c r="AX91" s="138">
        <f>AX25*1000/'Inflation GDP Population'!AV$23*100</f>
        <v>33.22524312</v>
      </c>
      <c r="AY91" s="138">
        <f>AY25*1000/'Inflation GDP Population'!AW$23*100</f>
        <v>32.10074518</v>
      </c>
      <c r="AZ91" s="138">
        <f>AZ25*1000/'Inflation GDP Population'!AX$23*100</f>
        <v>30.96451334</v>
      </c>
      <c r="BA91" s="138">
        <f>BA25*1000/'Inflation GDP Population'!AY$23*100</f>
        <v>29.82476029</v>
      </c>
      <c r="BB91" s="138">
        <f>BB25*1000/'Inflation GDP Population'!AZ$23*100</f>
        <v>0.00992073747</v>
      </c>
    </row>
    <row r="92" ht="15.75" customHeight="1">
      <c r="A92" s="135" t="s">
        <v>341</v>
      </c>
      <c r="B92" s="123" t="s">
        <v>336</v>
      </c>
      <c r="C92" s="137" t="s">
        <v>276</v>
      </c>
      <c r="D92" s="138">
        <f>D26*1000/'Inflation GDP Population'!B$23*100</f>
        <v>0.3865855669</v>
      </c>
      <c r="E92" s="138">
        <f>E26*1000/'Inflation GDP Population'!C$23*100</f>
        <v>0.4540915225</v>
      </c>
      <c r="F92" s="138">
        <f>F26*1000/'Inflation GDP Population'!D$23*100</f>
        <v>0.4264067255</v>
      </c>
      <c r="G92" s="138">
        <f>G26*1000/'Inflation GDP Population'!E$23*100</f>
        <v>0.4341860442</v>
      </c>
      <c r="H92" s="138">
        <f>H26*1000/'Inflation GDP Population'!F$23*100</f>
        <v>0.4255668101</v>
      </c>
      <c r="I92" s="138">
        <f>I26*1000/'Inflation GDP Population'!G$23*100</f>
        <v>0.3954769063</v>
      </c>
      <c r="J92" s="138">
        <f>J26*1000/'Inflation GDP Population'!H$23*100</f>
        <v>0.3885180227</v>
      </c>
      <c r="K92" s="138">
        <f>K26*1000/'Inflation GDP Population'!I$23*100</f>
        <v>0.3572104334</v>
      </c>
      <c r="L92" s="138">
        <f>L26*1000/'Inflation GDP Population'!J$23*100</f>
        <v>0.3567844306</v>
      </c>
      <c r="M92" s="138">
        <f>M26*1000/'Inflation GDP Population'!K$23*100</f>
        <v>0.4066475385</v>
      </c>
      <c r="N92" s="138">
        <f>N26*1000/'Inflation GDP Population'!L$23*100</f>
        <v>0.4132768368</v>
      </c>
      <c r="O92" s="138">
        <f>O26*1000/'Inflation GDP Population'!M$23*100</f>
        <v>0.4150533683</v>
      </c>
      <c r="P92" s="138">
        <f>P26*1000/'Inflation GDP Population'!N$23*100</f>
        <v>0.4197648798</v>
      </c>
      <c r="Q92" s="138">
        <f>Q26*1000/'Inflation GDP Population'!O$23*100</f>
        <v>0.4082145688</v>
      </c>
      <c r="R92" s="138">
        <f>R26*1000/'Inflation GDP Population'!P$23*100</f>
        <v>0.3767179342</v>
      </c>
      <c r="S92" s="138">
        <f>S26*1000/'Inflation GDP Population'!Q$23*100</f>
        <v>0.3597642004</v>
      </c>
      <c r="T92" s="138">
        <f>T26*1000/'Inflation GDP Population'!R$23*100</f>
        <v>0.3437011282</v>
      </c>
      <c r="U92" s="138">
        <f>U26*1000/'Inflation GDP Population'!S$23*100</f>
        <v>0.3430584869</v>
      </c>
      <c r="V92" s="138">
        <f>V26*1000/'Inflation GDP Population'!T$23*100</f>
        <v>0.3300663951</v>
      </c>
      <c r="W92" s="138">
        <f>W26*1000/'Inflation GDP Population'!U$23*100</f>
        <v>0.3296603305</v>
      </c>
      <c r="X92" s="138">
        <f>X26*1000/'Inflation GDP Population'!V$23*100</f>
        <v>0.3242159993</v>
      </c>
      <c r="Y92" s="138">
        <f>Y26*1000/'Inflation GDP Population'!W$23*100</f>
        <v>0.3180119129</v>
      </c>
      <c r="Z92" s="138">
        <f>Z26*1000/'Inflation GDP Population'!X$23*100</f>
        <v>0.3145933027</v>
      </c>
      <c r="AA92" s="138">
        <f>AA26*1000/'Inflation GDP Population'!Y$23*100</f>
        <v>0.3111890797</v>
      </c>
      <c r="AB92" s="138">
        <f>AB26*1000/'Inflation GDP Population'!Z$23*100</f>
        <v>0.307799945</v>
      </c>
      <c r="AC92" s="138">
        <f>AC26*1000/'Inflation GDP Population'!AA$23*100</f>
        <v>0.3044265679</v>
      </c>
      <c r="AD92" s="138">
        <f>AD26*1000/'Inflation GDP Population'!AB$23*100</f>
        <v>0.3010695862</v>
      </c>
      <c r="AE92" s="138">
        <f>AE26*1000/'Inflation GDP Population'!AC$23*100</f>
        <v>0.2977296077</v>
      </c>
      <c r="AF92" s="138">
        <f>AF26*1000/'Inflation GDP Population'!AD$23*100</f>
        <v>0.2944072109</v>
      </c>
      <c r="AG92" s="138">
        <f>AG26*1000/'Inflation GDP Population'!AE$23*100</f>
        <v>0.2911029459</v>
      </c>
      <c r="AH92" s="138">
        <f>AH26*1000/'Inflation GDP Population'!AF$23*100</f>
        <v>0.2878173354</v>
      </c>
      <c r="AI92" s="138">
        <f>AI26*1000/'Inflation GDP Population'!AG$23*100</f>
        <v>0.2845508753</v>
      </c>
      <c r="AJ92" s="138">
        <f>AJ26*1000/'Inflation GDP Population'!AH$23*100</f>
        <v>0.281304036</v>
      </c>
      <c r="AK92" s="138">
        <f>AK26*1000/'Inflation GDP Population'!AI$23*100</f>
        <v>0.2780772625</v>
      </c>
      <c r="AL92" s="138">
        <f>AL26*1000/'Inflation GDP Population'!AJ$23*100</f>
        <v>0.2748709758</v>
      </c>
      <c r="AM92" s="138">
        <f>AM26*1000/'Inflation GDP Population'!AK$23*100</f>
        <v>0.2716855734</v>
      </c>
      <c r="AN92" s="138">
        <f>AN26*1000/'Inflation GDP Population'!AL$23*100</f>
        <v>0.2685214302</v>
      </c>
      <c r="AO92" s="138">
        <f>AO26*1000/'Inflation GDP Population'!AM$23*100</f>
        <v>0.2653788988</v>
      </c>
      <c r="AP92" s="138">
        <f>AP26*1000/'Inflation GDP Population'!AN$23*100</f>
        <v>0.2622583108</v>
      </c>
      <c r="AQ92" s="138">
        <f>AQ26*1000/'Inflation GDP Population'!AO$23*100</f>
        <v>0.2591599772</v>
      </c>
      <c r="AR92" s="138">
        <f>AR26*1000/'Inflation GDP Population'!AP$23*100</f>
        <v>0.2560841888</v>
      </c>
      <c r="AS92" s="138">
        <f>AS26*1000/'Inflation GDP Population'!AQ$23*100</f>
        <v>0.2530312174</v>
      </c>
      <c r="AT92" s="138">
        <f>AT26*1000/'Inflation GDP Population'!AR$23*100</f>
        <v>0.250001316</v>
      </c>
      <c r="AU92" s="138">
        <f>AU26*1000/'Inflation GDP Population'!AS$23*100</f>
        <v>0.2469947197</v>
      </c>
      <c r="AV92" s="138">
        <f>AV26*1000/'Inflation GDP Population'!AT$23*100</f>
        <v>0.2440116459</v>
      </c>
      <c r="AW92" s="138">
        <f>AW26*1000/'Inflation GDP Population'!AU$23*100</f>
        <v>0.2410522953</v>
      </c>
      <c r="AX92" s="138">
        <f>AX26*1000/'Inflation GDP Population'!AV$23*100</f>
        <v>0.2381168525</v>
      </c>
      <c r="AY92" s="138">
        <f>AY26*1000/'Inflation GDP Population'!AW$23*100</f>
        <v>0.2352054859</v>
      </c>
      <c r="AZ92" s="138">
        <f>AZ26*1000/'Inflation GDP Population'!AX$23*100</f>
        <v>0.2323183491</v>
      </c>
      <c r="BA92" s="138">
        <f>BA26*1000/'Inflation GDP Population'!AY$23*100</f>
        <v>0.2294555809</v>
      </c>
      <c r="BB92" s="138">
        <f>BB26*1000/'Inflation GDP Population'!AZ$23*100</f>
        <v>0.2266173058</v>
      </c>
    </row>
    <row r="93" ht="15.75" customHeight="1">
      <c r="A93" s="135" t="s">
        <v>342</v>
      </c>
      <c r="B93" s="123" t="s">
        <v>338</v>
      </c>
      <c r="C93" s="137" t="s">
        <v>276</v>
      </c>
      <c r="D93" s="138">
        <f>D27*1000/'Inflation GDP Population'!B$23*100</f>
        <v>0.2703314286</v>
      </c>
      <c r="E93" s="138">
        <f>E27*1000/'Inflation GDP Population'!C$23*100</f>
        <v>0.3587917195</v>
      </c>
      <c r="F93" s="138">
        <f>F27*1000/'Inflation GDP Population'!D$23*100</f>
        <v>0.2911158583</v>
      </c>
      <c r="G93" s="138">
        <f>G27*1000/'Inflation GDP Population'!E$23*100</f>
        <v>0.3515093005</v>
      </c>
      <c r="H93" s="138">
        <f>H27*1000/'Inflation GDP Population'!F$23*100</f>
        <v>0.4239502986</v>
      </c>
      <c r="I93" s="138">
        <f>I27*1000/'Inflation GDP Population'!G$23*100</f>
        <v>0.2851636484</v>
      </c>
      <c r="J93" s="138">
        <f>J27*1000/'Inflation GDP Population'!H$23*100</f>
        <v>0.2791140523</v>
      </c>
      <c r="K93" s="138">
        <f>K27*1000/'Inflation GDP Population'!I$23*100</f>
        <v>0.314080005</v>
      </c>
      <c r="L93" s="138">
        <f>L27*1000/'Inflation GDP Population'!J$23*100</f>
        <v>0.3320531396</v>
      </c>
      <c r="M93" s="138">
        <f>M27*1000/'Inflation GDP Population'!K$23*100</f>
        <v>0.3689776545</v>
      </c>
      <c r="N93" s="138">
        <f>N27*1000/'Inflation GDP Population'!L$23*100</f>
        <v>0.4752525473</v>
      </c>
      <c r="O93" s="138">
        <f>O27*1000/'Inflation GDP Population'!M$23*100</f>
        <v>0.269608655</v>
      </c>
      <c r="P93" s="138">
        <f>P27*1000/'Inflation GDP Population'!N$23*100</f>
        <v>0.2633124669</v>
      </c>
      <c r="Q93" s="138">
        <f>Q27*1000/'Inflation GDP Population'!O$23*100</f>
        <v>0.3254784497</v>
      </c>
      <c r="R93" s="138">
        <f>R27*1000/'Inflation GDP Population'!P$23*100</f>
        <v>0.2379473551</v>
      </c>
      <c r="S93" s="138">
        <f>S27*1000/'Inflation GDP Population'!Q$23*100</f>
        <v>0.3059769613</v>
      </c>
      <c r="T93" s="138">
        <f>T27*1000/'Inflation GDP Population'!R$23*100</f>
        <v>0.2518332029</v>
      </c>
      <c r="U93" s="138">
        <f>U27*1000/'Inflation GDP Population'!S$23*100</f>
        <v>0.2556692032</v>
      </c>
      <c r="V93" s="138">
        <f>V27*1000/'Inflation GDP Population'!T$23*100</f>
        <v>0.246564783</v>
      </c>
      <c r="W93" s="138">
        <f>W27*1000/'Inflation GDP Population'!U$23*100</f>
        <v>0.2408303761</v>
      </c>
      <c r="X93" s="138">
        <f>X27*1000/'Inflation GDP Population'!V$23*100</f>
        <v>0.2583400842</v>
      </c>
      <c r="Y93" s="138">
        <f>Y27*1000/'Inflation GDP Population'!W$23*100</f>
        <v>0.2677645665</v>
      </c>
      <c r="Z93" s="138">
        <f>Z27*1000/'Inflation GDP Population'!X$23*100</f>
        <v>0.2644711853</v>
      </c>
      <c r="AA93" s="138">
        <f>AA27*1000/'Inflation GDP Population'!Y$23*100</f>
        <v>0.2612057978</v>
      </c>
      <c r="AB93" s="138">
        <f>AB27*1000/'Inflation GDP Population'!Z$23*100</f>
        <v>0.2579685387</v>
      </c>
      <c r="AC93" s="138">
        <f>AC27*1000/'Inflation GDP Population'!AA$23*100</f>
        <v>0.2547595272</v>
      </c>
      <c r="AD93" s="138">
        <f>AD27*1000/'Inflation GDP Population'!AB$23*100</f>
        <v>0.251780756</v>
      </c>
      <c r="AE93" s="138">
        <f>AE27*1000/'Inflation GDP Population'!AC$23*100</f>
        <v>0.2506389631</v>
      </c>
      <c r="AF93" s="138">
        <f>AF27*1000/'Inflation GDP Population'!AD$23*100</f>
        <v>0.2458553083</v>
      </c>
      <c r="AG93" s="138">
        <f>AG27*1000/'Inflation GDP Population'!AE$23*100</f>
        <v>0.2445803889</v>
      </c>
      <c r="AH93" s="138">
        <f>AH27*1000/'Inflation GDP Population'!AF$23*100</f>
        <v>0.239141343</v>
      </c>
      <c r="AI93" s="138">
        <f>AI27*1000/'Inflation GDP Population'!AG$23*100</f>
        <v>0.2448674316</v>
      </c>
      <c r="AJ93" s="138">
        <f>AJ27*1000/'Inflation GDP Population'!AH$23*100</f>
        <v>0.2332629511</v>
      </c>
      <c r="AK93" s="138">
        <f>AK27*1000/'Inflation GDP Population'!AI$23*100</f>
        <v>0.2341231769</v>
      </c>
      <c r="AL93" s="138">
        <f>AL27*1000/'Inflation GDP Population'!AJ$23*100</f>
        <v>0.2307704247</v>
      </c>
      <c r="AM93" s="138">
        <f>AM27*1000/'Inflation GDP Population'!AK$23*100</f>
        <v>0.2456064544</v>
      </c>
      <c r="AN93" s="138">
        <f>AN27*1000/'Inflation GDP Population'!AL$23*100</f>
        <v>0.2357843471</v>
      </c>
      <c r="AO93" s="138">
        <f>AO27*1000/'Inflation GDP Population'!AM$23*100</f>
        <v>0.2423063336</v>
      </c>
      <c r="AP93" s="138">
        <f>AP27*1000/'Inflation GDP Population'!AN$23*100</f>
        <v>0.2299871407</v>
      </c>
      <c r="AQ93" s="138">
        <f>AQ27*1000/'Inflation GDP Population'!AO$23*100</f>
        <v>0.2342117478</v>
      </c>
      <c r="AR93" s="138">
        <f>AR27*1000/'Inflation GDP Population'!AP$23*100</f>
        <v>0.2404746006</v>
      </c>
      <c r="AS93" s="138">
        <f>AS27*1000/'Inflation GDP Population'!AQ$23*100</f>
        <v>0.2080838277</v>
      </c>
      <c r="AT93" s="138">
        <f>AT27*1000/'Inflation GDP Population'!AR$23*100</f>
        <v>0.2111302998</v>
      </c>
      <c r="AU93" s="138">
        <f>AU27*1000/'Inflation GDP Population'!AS$23*100</f>
        <v>0.2109699053</v>
      </c>
      <c r="AV93" s="138">
        <f>AV27*1000/'Inflation GDP Population'!AT$23*100</f>
        <v>0.2043331707</v>
      </c>
      <c r="AW93" s="138">
        <f>AW27*1000/'Inflation GDP Population'!AU$23*100</f>
        <v>0.1982184509</v>
      </c>
      <c r="AX93" s="138">
        <f>AX27*1000/'Inflation GDP Population'!AV$23*100</f>
        <v>0.2090803299</v>
      </c>
      <c r="AY93" s="138">
        <f>AY27*1000/'Inflation GDP Population'!AW$23*100</f>
        <v>0.1913866172</v>
      </c>
      <c r="AZ93" s="138">
        <f>AZ27*1000/'Inflation GDP Population'!AX$23*100</f>
        <v>0.1888319396</v>
      </c>
      <c r="BA93" s="138">
        <f>BA27*1000/'Inflation GDP Population'!AY$23*100</f>
        <v>0.1924967061</v>
      </c>
      <c r="BB93" s="138">
        <f>BB27*1000/'Inflation GDP Population'!AZ$23*100</f>
        <v>0.1764246953</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1438.7</v>
      </c>
      <c r="Y6" s="145">
        <f>'Assumptions (Coal)'!X53</f>
        <v>0</v>
      </c>
      <c r="Z6" s="145">
        <f>'Assumptions (Coal)'!Y53</f>
        <v>384</v>
      </c>
      <c r="AA6" s="145">
        <f>'Assumptions (Coal)'!Z53</f>
        <v>410</v>
      </c>
      <c r="AB6" s="145">
        <f>'Assumptions (Coal)'!AA53</f>
        <v>382.5</v>
      </c>
      <c r="AC6" s="145">
        <f>'Assumptions (Coal)'!AB53</f>
        <v>1236.6</v>
      </c>
      <c r="AD6" s="145">
        <f>'Assumptions (Coal)'!AC53</f>
        <v>1391</v>
      </c>
      <c r="AE6" s="145">
        <f>'Assumptions (Coal)'!AD53</f>
        <v>1241.7</v>
      </c>
      <c r="AF6" s="145">
        <f>'Assumptions (Coal)'!AE53</f>
        <v>556.3</v>
      </c>
      <c r="AG6" s="145">
        <f>'Assumptions (Coal)'!AF53</f>
        <v>927.3</v>
      </c>
      <c r="AH6" s="145">
        <f>'Assumptions (Coal)'!AG53</f>
        <v>1054.7</v>
      </c>
      <c r="AI6" s="145">
        <f>'Assumptions (Coal)'!AH53</f>
        <v>1178.4</v>
      </c>
      <c r="AJ6" s="145">
        <f>'Assumptions (Coal)'!AI53</f>
        <v>1969.5</v>
      </c>
      <c r="AK6" s="145">
        <f>'Assumptions (Coal)'!AJ53</f>
        <v>570</v>
      </c>
      <c r="AL6" s="145">
        <f>'Assumptions (Coal)'!AK53</f>
        <v>527.2</v>
      </c>
      <c r="AM6" s="145">
        <f>'Assumptions (Coal)'!AL53</f>
        <v>1652.1</v>
      </c>
      <c r="AN6" s="145">
        <f>'Assumptions (Coal)'!AM53</f>
        <v>289.8</v>
      </c>
      <c r="AO6" s="145">
        <f>'Assumptions (Coal)'!AN53</f>
        <v>2143.2</v>
      </c>
      <c r="AP6" s="145">
        <f>'Assumptions (Coal)'!AO53</f>
        <v>820</v>
      </c>
      <c r="AQ6" s="145">
        <f>'Assumptions (Coal)'!AP53</f>
        <v>0</v>
      </c>
      <c r="AR6" s="145">
        <f>'Assumptions (Coal)'!AQ53</f>
        <v>0</v>
      </c>
      <c r="AS6" s="145">
        <f>'Assumptions (Coal)'!AR53</f>
        <v>46.1</v>
      </c>
      <c r="AT6" s="145">
        <f>'Assumptions (Coal)'!AS53</f>
        <v>79.3</v>
      </c>
      <c r="AU6" s="145">
        <f>'Assumptions (Coal)'!AT53</f>
        <v>0</v>
      </c>
      <c r="AV6" s="145">
        <f>'Assumptions (Coal)'!AU53</f>
        <v>58.1</v>
      </c>
      <c r="AW6" s="145">
        <f>'Assumptions (Coal)'!AV53</f>
        <v>6.2</v>
      </c>
      <c r="AX6" s="145">
        <f>'Assumptions (Coal)'!AW53</f>
        <v>90</v>
      </c>
      <c r="AY6" s="145">
        <f>'Assumptions (Coal)'!AX53</f>
        <v>0</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19014.7</v>
      </c>
      <c r="Y7" s="148">
        <f>X7-'Assumptions (Coal)'!X53+X18</f>
        <v>19771.62</v>
      </c>
      <c r="Z7" s="148">
        <f>Y7-'Assumptions (Coal)'!Y53+Y18</f>
        <v>19387.62</v>
      </c>
      <c r="AA7" s="148">
        <f>Z7-'Assumptions (Coal)'!Z53+Z18</f>
        <v>18977.62</v>
      </c>
      <c r="AB7" s="148">
        <f>AA7-'Assumptions (Coal)'!AA53+AA18</f>
        <v>18595.12</v>
      </c>
      <c r="AC7" s="148">
        <f>AB7-'Assumptions (Coal)'!AB53+AB18</f>
        <v>17358.52</v>
      </c>
      <c r="AD7" s="148">
        <f>AC7-'Assumptions (Coal)'!AC53+AC18</f>
        <v>15967.52</v>
      </c>
      <c r="AE7" s="148">
        <f>AD7-'Assumptions (Coal)'!AD53+AD18</f>
        <v>14725.82</v>
      </c>
      <c r="AF7" s="148">
        <f>AE7-'Assumptions (Coal)'!AE53+AE18</f>
        <v>14442.86</v>
      </c>
      <c r="AG7" s="148">
        <f>AF7-'Assumptions (Coal)'!AF53+AF18</f>
        <v>13515.56</v>
      </c>
      <c r="AH7" s="148">
        <f>AG7-'Assumptions (Coal)'!AG53+AG18</f>
        <v>12580.9</v>
      </c>
      <c r="AI7" s="148">
        <f>AH7-'Assumptions (Coal)'!AH53+AH18</f>
        <v>11775.42</v>
      </c>
      <c r="AJ7" s="148">
        <f>AI7-'Assumptions (Coal)'!AI53+AI18</f>
        <v>10302.54</v>
      </c>
      <c r="AK7" s="148">
        <f>AJ7-'Assumptions (Coal)'!AJ53+AJ18</f>
        <v>11020.26</v>
      </c>
      <c r="AL7" s="148">
        <f>AK7-'Assumptions (Coal)'!AK53+AK18</f>
        <v>10493.06</v>
      </c>
      <c r="AM7" s="148">
        <f>AL7-'Assumptions (Coal)'!AL53+AL18</f>
        <v>8840.96</v>
      </c>
      <c r="AN7" s="148">
        <f>AM7-'Assumptions (Coal)'!AM53+AM18</f>
        <v>9255.12</v>
      </c>
      <c r="AO7" s="148">
        <f>AN7-'Assumptions (Coal)'!AN53+AN18</f>
        <v>7111.92</v>
      </c>
      <c r="AP7" s="148">
        <f>AO7-'Assumptions (Coal)'!AO53+AO18</f>
        <v>7361.36</v>
      </c>
      <c r="AQ7" s="148">
        <f>AP7-'Assumptions (Coal)'!AP53+AP18</f>
        <v>7499.58</v>
      </c>
      <c r="AR7" s="148">
        <f>AQ7-'Assumptions (Coal)'!AQ53+AQ18</f>
        <v>7499.58</v>
      </c>
      <c r="AS7" s="148">
        <f>AR7-'Assumptions (Coal)'!AR53+AR18</f>
        <v>7453.48</v>
      </c>
      <c r="AT7" s="148">
        <f>AS7-'Assumptions (Coal)'!AS53+AS18</f>
        <v>7374.18</v>
      </c>
      <c r="AU7" s="148">
        <f>AT7-'Assumptions (Coal)'!AT53+AT18</f>
        <v>7374.18</v>
      </c>
      <c r="AV7" s="148">
        <f>AU7-'Assumptions (Coal)'!AU53+AU18</f>
        <v>7316.08</v>
      </c>
      <c r="AW7" s="148">
        <f>AV7-'Assumptions (Coal)'!AV53+AV18</f>
        <v>7309.88</v>
      </c>
      <c r="AX7" s="148">
        <f>AW7-'Assumptions (Coal)'!AW53+AW18</f>
        <v>7219.88</v>
      </c>
      <c r="AY7" s="148">
        <f>AX7-'Assumptions (Coal)'!AX53+AX18</f>
        <v>7219.88</v>
      </c>
      <c r="AZ7" s="148">
        <f>AY7-'Assumptions (Coal)'!AY53+AY18</f>
        <v>7219.88</v>
      </c>
      <c r="BA7" s="148">
        <f>AZ7-'Assumptions (Coal)'!AZ53+AZ18</f>
        <v>7219.88</v>
      </c>
      <c r="BB7" s="148"/>
    </row>
    <row r="8" ht="15.0" customHeight="1">
      <c r="A8" s="149" t="s">
        <v>350</v>
      </c>
      <c r="B8" s="150" t="s">
        <v>149</v>
      </c>
      <c r="C8" s="151">
        <v>22293.4</v>
      </c>
      <c r="D8" s="152">
        <v>22293.4</v>
      </c>
      <c r="E8" s="152">
        <v>22205.4</v>
      </c>
      <c r="F8" s="152">
        <v>22295.4</v>
      </c>
      <c r="G8" s="152">
        <v>22295.4</v>
      </c>
      <c r="H8" s="152">
        <v>22295.4</v>
      </c>
      <c r="I8" s="152">
        <v>22411.1</v>
      </c>
      <c r="J8" s="152">
        <v>22411.1</v>
      </c>
      <c r="K8" s="152">
        <v>22748.1</v>
      </c>
      <c r="L8" s="152">
        <v>22766.6</v>
      </c>
      <c r="M8" s="152">
        <v>23664.4</v>
      </c>
      <c r="N8" s="152">
        <v>23999.6</v>
      </c>
      <c r="O8" s="152">
        <v>22238.4</v>
      </c>
      <c r="P8" s="152">
        <v>22042.2</v>
      </c>
      <c r="Q8" s="152">
        <v>21625.5</v>
      </c>
      <c r="R8" s="152">
        <v>21093.6</v>
      </c>
      <c r="S8" s="152">
        <v>20943.6</v>
      </c>
      <c r="T8" s="152">
        <v>20453.4</v>
      </c>
      <c r="U8" s="152">
        <v>20453.4</v>
      </c>
      <c r="V8" s="153">
        <f t="shared" ref="V8:W8" si="1">U8+V18</f>
        <v>20453.4</v>
      </c>
      <c r="W8" s="153">
        <f t="shared" si="1"/>
        <v>20453.4</v>
      </c>
      <c r="X8" s="154">
        <f t="shared" ref="X8:AZ8" si="2">W8+($BA$8-$W$8)/($BA$2-$W$2)</f>
        <v>19771.62</v>
      </c>
      <c r="Y8" s="154">
        <f t="shared" si="2"/>
        <v>19089.84</v>
      </c>
      <c r="Z8" s="154">
        <f t="shared" si="2"/>
        <v>18408.06</v>
      </c>
      <c r="AA8" s="154">
        <f t="shared" si="2"/>
        <v>17726.28</v>
      </c>
      <c r="AB8" s="154">
        <f t="shared" si="2"/>
        <v>17044.5</v>
      </c>
      <c r="AC8" s="154">
        <f t="shared" si="2"/>
        <v>16362.72</v>
      </c>
      <c r="AD8" s="154">
        <f t="shared" si="2"/>
        <v>15680.94</v>
      </c>
      <c r="AE8" s="154">
        <f t="shared" si="2"/>
        <v>14999.16</v>
      </c>
      <c r="AF8" s="154">
        <f t="shared" si="2"/>
        <v>14317.38</v>
      </c>
      <c r="AG8" s="154">
        <f t="shared" si="2"/>
        <v>13635.6</v>
      </c>
      <c r="AH8" s="154">
        <f t="shared" si="2"/>
        <v>12953.82</v>
      </c>
      <c r="AI8" s="154">
        <f t="shared" si="2"/>
        <v>12272.04</v>
      </c>
      <c r="AJ8" s="154">
        <f t="shared" si="2"/>
        <v>11590.26</v>
      </c>
      <c r="AK8" s="154">
        <f t="shared" si="2"/>
        <v>10908.48</v>
      </c>
      <c r="AL8" s="154">
        <f t="shared" si="2"/>
        <v>10226.7</v>
      </c>
      <c r="AM8" s="154">
        <f t="shared" si="2"/>
        <v>9544.92</v>
      </c>
      <c r="AN8" s="154">
        <f t="shared" si="2"/>
        <v>8863.14</v>
      </c>
      <c r="AO8" s="154">
        <f t="shared" si="2"/>
        <v>8181.36</v>
      </c>
      <c r="AP8" s="154">
        <f t="shared" si="2"/>
        <v>7499.58</v>
      </c>
      <c r="AQ8" s="154">
        <f t="shared" si="2"/>
        <v>6817.8</v>
      </c>
      <c r="AR8" s="154">
        <f t="shared" si="2"/>
        <v>6136.02</v>
      </c>
      <c r="AS8" s="154">
        <f t="shared" si="2"/>
        <v>5454.24</v>
      </c>
      <c r="AT8" s="154">
        <f t="shared" si="2"/>
        <v>4772.46</v>
      </c>
      <c r="AU8" s="154">
        <f t="shared" si="2"/>
        <v>4090.68</v>
      </c>
      <c r="AV8" s="154">
        <f t="shared" si="2"/>
        <v>3408.9</v>
      </c>
      <c r="AW8" s="154">
        <f t="shared" si="2"/>
        <v>2727.12</v>
      </c>
      <c r="AX8" s="154">
        <f t="shared" si="2"/>
        <v>2045.34</v>
      </c>
      <c r="AY8" s="154">
        <f t="shared" si="2"/>
        <v>1363.56</v>
      </c>
      <c r="AZ8" s="154">
        <f t="shared" si="2"/>
        <v>681.78</v>
      </c>
      <c r="BA8" s="155">
        <f>Inputs!H3</f>
        <v>0</v>
      </c>
    </row>
    <row r="9">
      <c r="A9" s="149" t="s">
        <v>28</v>
      </c>
      <c r="B9" s="150" t="s">
        <v>150</v>
      </c>
      <c r="C9" s="156">
        <v>148.649786</v>
      </c>
      <c r="D9" s="156">
        <v>147.264783</v>
      </c>
      <c r="E9" s="156">
        <v>143.640662</v>
      </c>
      <c r="F9" s="156">
        <v>148.660607</v>
      </c>
      <c r="G9" s="156">
        <v>151.54868</v>
      </c>
      <c r="H9" s="156">
        <v>151.188997</v>
      </c>
      <c r="I9" s="156">
        <v>140.437705</v>
      </c>
      <c r="J9" s="156">
        <v>141.764592</v>
      </c>
      <c r="K9" s="156">
        <v>142.890148</v>
      </c>
      <c r="L9" s="156">
        <v>132.350195</v>
      </c>
      <c r="M9" s="156">
        <v>137.289292</v>
      </c>
      <c r="N9" s="156">
        <v>128.600237</v>
      </c>
      <c r="O9" s="156">
        <v>126.875467</v>
      </c>
      <c r="P9" s="156">
        <v>134.651539</v>
      </c>
      <c r="Q9" s="156">
        <v>131.535138</v>
      </c>
      <c r="R9" s="156">
        <v>125.038061</v>
      </c>
      <c r="S9" s="156">
        <v>112.380233</v>
      </c>
      <c r="T9" s="156">
        <v>111.453877</v>
      </c>
      <c r="U9" s="156">
        <v>107.839231</v>
      </c>
      <c r="V9" s="157">
        <f t="shared" ref="V9:W9" si="3">U9</f>
        <v>107.839231</v>
      </c>
      <c r="W9" s="157">
        <f t="shared" si="3"/>
        <v>107.839231</v>
      </c>
      <c r="X9" s="154">
        <f t="shared" ref="X9:AZ9" si="4">W9+($BA$9-$W$9)/($BA$2-$W$2)</f>
        <v>104.24459</v>
      </c>
      <c r="Y9" s="154">
        <f t="shared" si="4"/>
        <v>100.6499489</v>
      </c>
      <c r="Z9" s="154">
        <f t="shared" si="4"/>
        <v>97.0553079</v>
      </c>
      <c r="AA9" s="154">
        <f t="shared" si="4"/>
        <v>93.46066687</v>
      </c>
      <c r="AB9" s="154">
        <f t="shared" si="4"/>
        <v>89.86602583</v>
      </c>
      <c r="AC9" s="154">
        <f t="shared" si="4"/>
        <v>86.2713848</v>
      </c>
      <c r="AD9" s="154">
        <f t="shared" si="4"/>
        <v>82.67674377</v>
      </c>
      <c r="AE9" s="154">
        <f t="shared" si="4"/>
        <v>79.08210273</v>
      </c>
      <c r="AF9" s="154">
        <f t="shared" si="4"/>
        <v>75.4874617</v>
      </c>
      <c r="AG9" s="154">
        <f t="shared" si="4"/>
        <v>71.89282067</v>
      </c>
      <c r="AH9" s="154">
        <f t="shared" si="4"/>
        <v>68.29817963</v>
      </c>
      <c r="AI9" s="154">
        <f t="shared" si="4"/>
        <v>64.7035386</v>
      </c>
      <c r="AJ9" s="154">
        <f t="shared" si="4"/>
        <v>61.10889757</v>
      </c>
      <c r="AK9" s="154">
        <f t="shared" si="4"/>
        <v>57.51425653</v>
      </c>
      <c r="AL9" s="154">
        <f t="shared" si="4"/>
        <v>53.9196155</v>
      </c>
      <c r="AM9" s="154">
        <f t="shared" si="4"/>
        <v>50.32497447</v>
      </c>
      <c r="AN9" s="154">
        <f t="shared" si="4"/>
        <v>46.73033343</v>
      </c>
      <c r="AO9" s="154">
        <f t="shared" si="4"/>
        <v>43.1356924</v>
      </c>
      <c r="AP9" s="154">
        <f t="shared" si="4"/>
        <v>39.54105137</v>
      </c>
      <c r="AQ9" s="154">
        <f t="shared" si="4"/>
        <v>35.94641033</v>
      </c>
      <c r="AR9" s="154">
        <f t="shared" si="4"/>
        <v>32.3517693</v>
      </c>
      <c r="AS9" s="154">
        <f t="shared" si="4"/>
        <v>28.75712827</v>
      </c>
      <c r="AT9" s="154">
        <f t="shared" si="4"/>
        <v>25.16248723</v>
      </c>
      <c r="AU9" s="154">
        <f t="shared" si="4"/>
        <v>21.5678462</v>
      </c>
      <c r="AV9" s="154">
        <f t="shared" si="4"/>
        <v>17.97320517</v>
      </c>
      <c r="AW9" s="154">
        <f t="shared" si="4"/>
        <v>14.37856413</v>
      </c>
      <c r="AX9" s="154">
        <f t="shared" si="4"/>
        <v>10.7839231</v>
      </c>
      <c r="AY9" s="154">
        <f t="shared" si="4"/>
        <v>7.189282067</v>
      </c>
      <c r="AZ9" s="154">
        <f t="shared" si="4"/>
        <v>3.594641033</v>
      </c>
      <c r="BA9" s="155">
        <f>Inputs!I3</f>
        <v>0</v>
      </c>
    </row>
    <row r="10" ht="15.0" customHeight="1">
      <c r="A10" s="158" t="s">
        <v>31</v>
      </c>
      <c r="B10" s="159" t="s">
        <v>351</v>
      </c>
      <c r="C10" s="160">
        <f>'Assumptions (Coal)'!B25*Model!C8/10^9+'Assumptions (Coal)'!B26*Model!C9/10^3</f>
        <v>0.9723392682</v>
      </c>
      <c r="D10" s="160">
        <f>'Assumptions (Coal)'!C25*Model!D8/10^9+'Assumptions (Coal)'!C26*Model!D9/10^3</f>
        <v>0.9655017116</v>
      </c>
      <c r="E10" s="160">
        <f>'Assumptions (Coal)'!D25*Model!E8/10^9+'Assumptions (Coal)'!D26*Model!E9/10^3</f>
        <v>0.9484480993</v>
      </c>
      <c r="F10" s="160">
        <f>'Assumptions (Coal)'!E25*Model!F8/10^9+'Assumptions (Coal)'!E26*Model!F9/10^3</f>
        <v>0.9680474032</v>
      </c>
      <c r="G10" s="160">
        <f>'Assumptions (Coal)'!F25*Model!G8/10^9+'Assumptions (Coal)'!F26*Model!G9/10^3</f>
        <v>0.9943995161</v>
      </c>
      <c r="H10" s="160">
        <f>'Assumptions (Coal)'!G25*Model!H8/10^9+'Assumptions (Coal)'!G26*Model!H9/10^3</f>
        <v>1.021909084</v>
      </c>
      <c r="I10" s="160">
        <f>'Assumptions (Coal)'!H25*Model!I8/10^9+'Assumptions (Coal)'!H26*Model!I9/10^3</f>
        <v>1.031725104</v>
      </c>
      <c r="J10" s="160">
        <f>'Assumptions (Coal)'!I25*Model!J8/10^9+'Assumptions (Coal)'!I26*Model!J9/10^3</f>
        <v>1.061967741</v>
      </c>
      <c r="K10" s="160">
        <f>'Assumptions (Coal)'!J25*Model!K8/10^9+'Assumptions (Coal)'!J26*Model!K9/10^3</f>
        <v>1.114841822</v>
      </c>
      <c r="L10" s="160">
        <f>'Assumptions (Coal)'!K25*Model!L8/10^9+'Assumptions (Coal)'!K26*Model!L9/10^3</f>
        <v>1.086615278</v>
      </c>
      <c r="M10" s="160">
        <f>'Assumptions (Coal)'!L25*Model!M8/10^9+'Assumptions (Coal)'!L26*Model!M9/10^3</f>
        <v>1.148236832</v>
      </c>
      <c r="N10" s="160">
        <f>'Assumptions (Coal)'!M25*Model!N8/10^9+'Assumptions (Coal)'!M26*Model!N9/10^3</f>
        <v>1.137944404</v>
      </c>
      <c r="O10" s="160">
        <f>'Assumptions (Coal)'!N25*Model!O8/10^9+'Assumptions (Coal)'!N26*Model!O9/10^3</f>
        <v>1.100032152</v>
      </c>
      <c r="P10" s="160">
        <f>'Assumptions (Coal)'!O25*Model!P8/10^9+'Assumptions (Coal)'!O26*Model!P9/10^3</f>
        <v>1.145867211</v>
      </c>
      <c r="Q10" s="160">
        <f>'Assumptions (Coal)'!P25*Model!Q8/10^9+'Assumptions (Coal)'!P26*Model!Q9/10^3</f>
        <v>1.158785339</v>
      </c>
      <c r="R10" s="160">
        <f>'Assumptions (Coal)'!Q25*Model!R8/10^9+'Assumptions (Coal)'!Q26*Model!R9/10^3</f>
        <v>1.130220869</v>
      </c>
      <c r="S10" s="160">
        <f>'Assumptions (Coal)'!R25*Model!S8/10^9+'Assumptions (Coal)'!R26*Model!S9/10^3</f>
        <v>1.049104631</v>
      </c>
      <c r="T10" s="160">
        <f>'Assumptions (Coal)'!S25*Model!T8/10^9+'Assumptions (Coal)'!S26*Model!T9/10^3</f>
        <v>1.072148323</v>
      </c>
      <c r="U10" s="160">
        <f>'Assumptions (Coal)'!T25*Model!U8/10^9+'Assumptions (Coal)'!T26*Model!U9/10^3</f>
        <v>1.064913901</v>
      </c>
      <c r="V10" s="160">
        <f>'Assumptions (Coal)'!U25*Model!V8/10^9+'Assumptions (Coal)'!U26*Model!V9/10^3</f>
        <v>1.08450218</v>
      </c>
      <c r="W10" s="160">
        <f>'Assumptions (Coal)'!V25*Model!W8/10^9+'Assumptions (Coal)'!V26*Model!W9/10^3</f>
        <v>1.104450771</v>
      </c>
      <c r="X10" s="160">
        <f>IF(W18&gt;0,'Assumptions (Coal)'!W18*Model!W18/10^9+'Assumptions (Coal)'!W19*Model!X9*(Model!W18/Model!X8)/10^3+'Assumptions (Coal)'!W25*(Model!X8-W18)/10^9+'Assumptions (Coal)'!W26*Model!X9*((X8-Model!W18)/Model!X8)/10^3,'Assumptions (Coal)'!W25*Model!X8/10^9+'Assumptions (Coal)'!W26*Model!X9/10^3)</f>
        <v>1.08727409</v>
      </c>
      <c r="Y10" s="160">
        <f>IF(X18&gt;0,'Assumptions (Coal)'!X18*Model!X18/10^9+'Assumptions (Coal)'!X19*Model!Y9*(Model!X18/Model!Y8)/10^3+'Assumptions (Coal)'!X25*(Model!Y8-X18)/10^9+'Assumptions (Coal)'!X26*Model!Y9*((Y8-Model!X18)/Model!Y8)/10^3,'Assumptions (Coal)'!X25*Model!Y8/10^9+'Assumptions (Coal)'!X26*Model!Y9/10^3)</f>
        <v>1.111628685</v>
      </c>
      <c r="Z10" s="160">
        <f>IF(Y18&gt;0,'Assumptions (Coal)'!Y18*Model!Y18/10^9+'Assumptions (Coal)'!Y19*Model!Z9*(Model!Y18/Model!Z8)/10^3+'Assumptions (Coal)'!Y25*(Model!Z8-Y18)/10^9+'Assumptions (Coal)'!Y26*Model!Z9*((Z8-Model!Y18)/Model!Z8)/10^3,'Assumptions (Coal)'!Y25*Model!Z8/10^9+'Assumptions (Coal)'!Y26*Model!Z9/10^3)</f>
        <v>1.049872769</v>
      </c>
      <c r="AA10" s="160">
        <f>IF(Z18&gt;0,'Assumptions (Coal)'!Z18*Model!Z18/10^9+'Assumptions (Coal)'!Z19*Model!AA9*(Model!Z18/Model!AA8)/10^3+'Assumptions (Coal)'!Z25*(Model!AA8-Z18)/10^9+'Assumptions (Coal)'!Z26*Model!AA9*((AA8-Model!Z18)/Model!AA8)/10^3,'Assumptions (Coal)'!Z25*Model!AA8/10^9+'Assumptions (Coal)'!Z26*Model!AA9/10^3)</f>
        <v>1.029584957</v>
      </c>
      <c r="AB10" s="160">
        <f>IF(AA18&gt;0,'Assumptions (Coal)'!AA18*Model!AA18/10^9+'Assumptions (Coal)'!AA19*Model!AB9*(Model!AA18/Model!AB8)/10^3+'Assumptions (Coal)'!AA25*(Model!AB8-AA18)/10^9+'Assumptions (Coal)'!AA26*Model!AB9*((AB8-Model!AA18)/Model!AB8)/10^3,'Assumptions (Coal)'!AA25*Model!AB8/10^9+'Assumptions (Coal)'!AA26*Model!AB9/10^3)</f>
        <v>1.008195564</v>
      </c>
      <c r="AC10" s="160">
        <f>IF(AB18&gt;0,'Assumptions (Coal)'!AB18*Model!AB18/10^9+'Assumptions (Coal)'!AB19*Model!AC9*(Model!AB18/Model!AC8)/10^3+'Assumptions (Coal)'!AB25*(Model!AC8-AB18)/10^9+'Assumptions (Coal)'!AB26*Model!AC9*((AC8-Model!AB18)/Model!AC8)/10^3,'Assumptions (Coal)'!AB25*Model!AC8/10^9+'Assumptions (Coal)'!AB26*Model!AC9/10^3)</f>
        <v>0.9856709307</v>
      </c>
      <c r="AD10" s="160">
        <f>IF(AC18&gt;0,'Assumptions (Coal)'!AC18*Model!AC18/10^9+'Assumptions (Coal)'!AC19*Model!AD9*(Model!AC18/Model!AD8)/10^3+'Assumptions (Coal)'!AC25*(Model!AD8-AC18)/10^9+'Assumptions (Coal)'!AC26*Model!AD9*((AD8-Model!AC18)/Model!AD8)/10^3,'Assumptions (Coal)'!AC25*Model!AD8/10^9+'Assumptions (Coal)'!AC26*Model!AD9/10^3)</f>
        <v>0.9619765293</v>
      </c>
      <c r="AE10" s="160">
        <f>IF(AD18&gt;0,'Assumptions (Coal)'!AD18*Model!AD18/10^9+'Assumptions (Coal)'!AD19*Model!AE9*(Model!AD18/Model!AE8)/10^3+'Assumptions (Coal)'!AD25*(Model!AE8-AD18)/10^9+'Assumptions (Coal)'!AD26*Model!AE9*((AE8-Model!AD18)/Model!AE8)/10^3,'Assumptions (Coal)'!AD25*Model!AE8/10^9+'Assumptions (Coal)'!AD26*Model!AE9/10^3)</f>
        <v>0.9370769473</v>
      </c>
      <c r="AF10" s="160">
        <f>IF(AE18&gt;0,'Assumptions (Coal)'!AE18*Model!AE18/10^9+'Assumptions (Coal)'!AE19*Model!AF9*(Model!AE18/Model!AF8)/10^3+'Assumptions (Coal)'!AE25*(Model!AF8-AE18)/10^9+'Assumptions (Coal)'!AE26*Model!AF9*((AF8-Model!AE18)/Model!AF8)/10^3,'Assumptions (Coal)'!AE25*Model!AF8/10^9+'Assumptions (Coal)'!AE26*Model!AF9/10^3)</f>
        <v>0.9280296088</v>
      </c>
      <c r="AG10" s="160">
        <f>IF(AF18&gt;0,'Assumptions (Coal)'!AF18*Model!AF18/10^9+'Assumptions (Coal)'!AF19*Model!AG9*(Model!AF18/Model!AG8)/10^3+'Assumptions (Coal)'!AF25*(Model!AG8-AF18)/10^9+'Assumptions (Coal)'!AF26*Model!AG9*((AG8-Model!AF18)/Model!AG8)/10^3,'Assumptions (Coal)'!AF25*Model!AG8/10^9+'Assumptions (Coal)'!AF26*Model!AG9/10^3)</f>
        <v>0.8835160336</v>
      </c>
      <c r="AH10" s="160">
        <f>IF(AG18&gt;0,'Assumptions (Coal)'!AG18*Model!AG18/10^9+'Assumptions (Coal)'!AG19*Model!AH9*(Model!AG18/Model!AH8)/10^3+'Assumptions (Coal)'!AG25*(Model!AH8-AG18)/10^9+'Assumptions (Coal)'!AG26*Model!AH9*((AH8-Model!AG18)/Model!AH8)/10^3,'Assumptions (Coal)'!AG25*Model!AH8/10^9+'Assumptions (Coal)'!AG26*Model!AH9/10^3)</f>
        <v>0.8625186166</v>
      </c>
      <c r="AI10" s="160">
        <f>IF(AH18&gt;0,'Assumptions (Coal)'!AH18*Model!AH18/10^9+'Assumptions (Coal)'!AH19*Model!AI9*(Model!AH18/Model!AI8)/10^3+'Assumptions (Coal)'!AH25*(Model!AI8-AH18)/10^9+'Assumptions (Coal)'!AH26*Model!AI9*((AI8-Model!AH18)/Model!AI8)/10^3,'Assumptions (Coal)'!AH25*Model!AI8/10^9+'Assumptions (Coal)'!AH26*Model!AI9/10^3)</f>
        <v>0.8490989817</v>
      </c>
      <c r="AJ10" s="160">
        <f>IF(AI18&gt;0,'Assumptions (Coal)'!AI18*Model!AI18/10^9+'Assumptions (Coal)'!AI19*Model!AJ9*(Model!AI18/Model!AJ8)/10^3+'Assumptions (Coal)'!AI25*(Model!AJ8-AI18)/10^9+'Assumptions (Coal)'!AI26*Model!AJ9*((AJ8-Model!AI18)/Model!AJ8)/10^3,'Assumptions (Coal)'!AI25*Model!AJ8/10^9+'Assumptions (Coal)'!AI26*Model!AJ9/10^3)</f>
        <v>0.8262068068</v>
      </c>
      <c r="AK10" s="160">
        <f>IF(AJ18&gt;0,'Assumptions (Coal)'!AJ18*Model!AJ18/10^9+'Assumptions (Coal)'!AJ19*Model!AK9*(Model!AJ18/Model!AK8)/10^3+'Assumptions (Coal)'!AJ25*(Model!AK8-AJ18)/10^9+'Assumptions (Coal)'!AJ26*Model!AK9*((AK8-Model!AJ18)/Model!AK8)/10^3,'Assumptions (Coal)'!AJ25*Model!AK8/10^9+'Assumptions (Coal)'!AJ26*Model!AK9/10^3)</f>
        <v>0.8471772901</v>
      </c>
      <c r="AL10" s="160">
        <f>IF(AK18&gt;0,'Assumptions (Coal)'!AK18*Model!AK18/10^9+'Assumptions (Coal)'!AK19*Model!AL9*(Model!AK18/Model!AL8)/10^3+'Assumptions (Coal)'!AK25*(Model!AL8-AK18)/10^9+'Assumptions (Coal)'!AK26*Model!AL9*((AL8-Model!AK18)/Model!AL8)/10^3,'Assumptions (Coal)'!AK25*Model!AL8/10^9+'Assumptions (Coal)'!AK26*Model!AL9/10^3)</f>
        <v>0.7258641787</v>
      </c>
      <c r="AM10" s="160">
        <f>IF(AL18&gt;0,'Assumptions (Coal)'!AL18*Model!AL18/10^9+'Assumptions (Coal)'!AL19*Model!AM9*(Model!AL18/Model!AM8)/10^3+'Assumptions (Coal)'!AL25*(Model!AM8-AL18)/10^9+'Assumptions (Coal)'!AL26*Model!AM9*((AM8-Model!AL18)/Model!AM8)/10^3,'Assumptions (Coal)'!AL25*Model!AM8/10^9+'Assumptions (Coal)'!AL26*Model!AM9/10^3)</f>
        <v>0.689934837</v>
      </c>
      <c r="AN10" s="160">
        <f>IF(AM18&gt;0,'Assumptions (Coal)'!AM18*Model!AM18/10^9+'Assumptions (Coal)'!AM19*Model!AN9*(Model!AM18/Model!AN8)/10^3+'Assumptions (Coal)'!AM25*(Model!AN8-AM18)/10^9+'Assumptions (Coal)'!AM26*Model!AN9*((AN8-Model!AM18)/Model!AN8)/10^3,'Assumptions (Coal)'!AM25*Model!AN8/10^9+'Assumptions (Coal)'!AM26*Model!AN9/10^3)</f>
        <v>0.7021677521</v>
      </c>
      <c r="AO10" s="160">
        <f>IF(AN18&gt;0,'Assumptions (Coal)'!AN18*Model!AN18/10^9+'Assumptions (Coal)'!AN19*Model!AO9*(Model!AN18/Model!AO8)/10^3+'Assumptions (Coal)'!AN25*(Model!AO8-AN18)/10^9+'Assumptions (Coal)'!AN26*Model!AO9*((AO8-Model!AN18)/Model!AO8)/10^3,'Assumptions (Coal)'!AN25*Model!AO8/10^9+'Assumptions (Coal)'!AN26*Model!AO9/10^3)</f>
        <v>0.6133285074</v>
      </c>
      <c r="AP10" s="160">
        <f>IF(AO18&gt;0,'Assumptions (Coal)'!AO18*Model!AO18/10^9+'Assumptions (Coal)'!AO19*Model!AP9*(Model!AO18/Model!AP8)/10^3+'Assumptions (Coal)'!AO25*(Model!AP8-AO18)/10^9+'Assumptions (Coal)'!AO26*Model!AP9*((AP8-Model!AO18)/Model!AP8)/10^3,'Assumptions (Coal)'!AO25*Model!AP8/10^9+'Assumptions (Coal)'!AO26*Model!AP9/10^3)</f>
        <v>0.6504413776</v>
      </c>
      <c r="AQ10" s="160">
        <f>IF(AP18&gt;0,'Assumptions (Coal)'!AP18*Model!AP18/10^9+'Assumptions (Coal)'!AP19*Model!AQ9*(Model!AP18/Model!AQ8)/10^3+'Assumptions (Coal)'!AP25*(Model!AQ8-AP18)/10^9+'Assumptions (Coal)'!AP26*Model!AQ9*((AQ8-Model!AP18)/Model!AQ8)/10^3,'Assumptions (Coal)'!AP25*Model!AQ8/10^9+'Assumptions (Coal)'!AP26*Model!AQ9/10^3)</f>
        <v>0.5403029756</v>
      </c>
      <c r="AR10" s="160">
        <f>IF(AQ18&gt;0,'Assumptions (Coal)'!AQ18*Model!AQ18/10^9+'Assumptions (Coal)'!AQ19*Model!AR9*(Model!AQ18/Model!AR8)/10^3+'Assumptions (Coal)'!AQ25*(Model!AR8-AQ18)/10^9+'Assumptions (Coal)'!AQ26*Model!AR9*((AR8-Model!AQ18)/Model!AR8)/10^3,'Assumptions (Coal)'!AQ25*Model!AR8/10^9+'Assumptions (Coal)'!AQ26*Model!AR9/10^3)</f>
        <v>0.4858500078</v>
      </c>
      <c r="AS10" s="160">
        <f>IF(AR18&gt;0,'Assumptions (Coal)'!AR18*Model!AR18/10^9+'Assumptions (Coal)'!AR19*Model!AS9*(Model!AR18/Model!AS8)/10^3+'Assumptions (Coal)'!AR25*(Model!AS8-AR18)/10^9+'Assumptions (Coal)'!AR26*Model!AS9*((AS8-Model!AR18)/Model!AS8)/10^3,'Assumptions (Coal)'!AR25*Model!AS8/10^9+'Assumptions (Coal)'!AR26*Model!AS9/10^3)</f>
        <v>0.4398105317</v>
      </c>
      <c r="AT10" s="160">
        <f>IF(AS18&gt;0,'Assumptions (Coal)'!AS18*Model!AS18/10^9+'Assumptions (Coal)'!AS19*Model!AT9*(Model!AS18/Model!AT8)/10^3+'Assumptions (Coal)'!AS25*(Model!AT8-AS18)/10^9+'Assumptions (Coal)'!AS26*Model!AT9*((AT8-Model!AS18)/Model!AT8)/10^3,'Assumptions (Coal)'!AS25*Model!AT8/10^9+'Assumptions (Coal)'!AS26*Model!AT9/10^3)</f>
        <v>0.3919129472</v>
      </c>
      <c r="AU10" s="160">
        <f>IF(AT18&gt;0,'Assumptions (Coal)'!AT18*Model!AT18/10^9+'Assumptions (Coal)'!AT19*Model!AU9*(Model!AT18/Model!AU8)/10^3+'Assumptions (Coal)'!AT25*(Model!AU8-AT18)/10^9+'Assumptions (Coal)'!AT26*Model!AU9*((AU8-Model!AT18)/Model!AU8)/10^3,'Assumptions (Coal)'!AT25*Model!AU8/10^9+'Assumptions (Coal)'!AT26*Model!AU9/10^3)</f>
        <v>0.3421044745</v>
      </c>
      <c r="AV10" s="160">
        <f>IF(AU18&gt;0,'Assumptions (Coal)'!AU18*Model!AU18/10^9+'Assumptions (Coal)'!AU19*Model!AV9*(Model!AU18/Model!AV8)/10^3+'Assumptions (Coal)'!AU25*(Model!AV8-AU18)/10^9+'Assumptions (Coal)'!AU26*Model!AV9*((AV8-Model!AU18)/Model!AV8)/10^3,'Assumptions (Coal)'!AU25*Model!AV8/10^9+'Assumptions (Coal)'!AU26*Model!AV9/10^3)</f>
        <v>0.2903310212</v>
      </c>
      <c r="AW10" s="160">
        <f>IF(AV18&gt;0,'Assumptions (Coal)'!AV18*Model!AV18/10^9+'Assumptions (Coal)'!AV19*Model!AW9*(Model!AV18/Model!AW8)/10^3+'Assumptions (Coal)'!AV25*(Model!AW8-AV18)/10^9+'Assumptions (Coal)'!AV26*Model!AW9*((AW8-Model!AV18)/Model!AW8)/10^3,'Assumptions (Coal)'!AV25*Model!AW8/10^9+'Assumptions (Coal)'!AV26*Model!AW9/10^3)</f>
        <v>0.2365371511</v>
      </c>
      <c r="AX10" s="160">
        <f>IF(AW18&gt;0,'Assumptions (Coal)'!AW18*Model!AW18/10^9+'Assumptions (Coal)'!AW19*Model!AX9*(Model!AW18/Model!AX8)/10^3+'Assumptions (Coal)'!AW25*(Model!AX8-AW18)/10^9+'Assumptions (Coal)'!AW26*Model!AX9*((AX8-Model!AW18)/Model!AX8)/10^3,'Assumptions (Coal)'!AW25*Model!AX8/10^9+'Assumptions (Coal)'!AW26*Model!AX9/10^3)</f>
        <v>0.1806660537</v>
      </c>
      <c r="AY10" s="160">
        <f>IF(AX18&gt;0,'Assumptions (Coal)'!AX18*Model!AX18/10^9+'Assumptions (Coal)'!AX19*Model!AY9*(Model!AX18/Model!AY8)/10^3+'Assumptions (Coal)'!AX25*(Model!AY8-AX18)/10^9+'Assumptions (Coal)'!AX26*Model!AY9*((AY8-Model!AX18)/Model!AY8)/10^3,'Assumptions (Coal)'!AX25*Model!AY8/10^9+'Assumptions (Coal)'!AX26*Model!AY9/10^3)</f>
        <v>0.122659512</v>
      </c>
      <c r="AZ10" s="160">
        <f>IF(AY18&gt;0,'Assumptions (Coal)'!AY18*Model!AY18/10^9+'Assumptions (Coal)'!AY19*Model!AZ9*(Model!AY18/Model!AZ8)/10^3+'Assumptions (Coal)'!AY25*(Model!AZ8-AY18)/10^9+'Assumptions (Coal)'!AY26*Model!AZ9*((AZ8-Model!AY18)/Model!AZ8)/10^3,'Assumptions (Coal)'!AY25*Model!AZ8/10^9+'Assumptions (Coal)'!AY26*Model!AZ9/10^3)</f>
        <v>0.0624578701</v>
      </c>
      <c r="BA10" s="160">
        <f>IF(AZ18&gt;0,'Assumptions (Coal)'!AZ18*Model!AZ18/10^9+'Assumptions (Coal)'!AZ19*Model!BA9*(Model!AZ18/Model!BA8)/10^3+'Assumptions (Coal)'!AZ25*(Model!BA8-AZ18)/10^9+'Assumptions (Coal)'!AZ26*Model!BA9*((BA8-Model!AZ18)/Model!BA8)/10^3,'Assumptions (Coal)'!AZ25*Model!BA8/10^9+'Assumptions (Coal)'!AZ26*Model!BA9/10^3)</f>
        <v>0</v>
      </c>
    </row>
    <row r="11">
      <c r="A11" s="158" t="s">
        <v>34</v>
      </c>
      <c r="B11" s="159" t="s">
        <v>351</v>
      </c>
      <c r="C11" s="160">
        <f>'Assumptions (Coal)'!B30*Model!C9/10^3</f>
        <v>2.657412224</v>
      </c>
      <c r="D11" s="160">
        <f>'Assumptions (Coal)'!C30*Model!D9/10^3</f>
        <v>2.632652526</v>
      </c>
      <c r="E11" s="160">
        <f>'Assumptions (Coal)'!D30*Model!E9/10^3</f>
        <v>2.567864115</v>
      </c>
      <c r="F11" s="160">
        <f>'Assumptions (Coal)'!E30*Model!F9/10^3</f>
        <v>2.657605671</v>
      </c>
      <c r="G11" s="160">
        <f>'Assumptions (Coal)'!F30*Model!G9/10^3</f>
        <v>2.709235752</v>
      </c>
      <c r="H11" s="160">
        <f>'Assumptions (Coal)'!G30*Model!H9/10^3</f>
        <v>2.702805699</v>
      </c>
      <c r="I11" s="160">
        <f>'Assumptions (Coal)'!H30*Model!I9/10^3</f>
        <v>2.510604852</v>
      </c>
      <c r="J11" s="160">
        <f>'Assumptions (Coal)'!I30*Model!J9/10^3</f>
        <v>2.534325611</v>
      </c>
      <c r="K11" s="160">
        <f>'Assumptions (Coal)'!J30*Model!K9/10^3</f>
        <v>2.987404324</v>
      </c>
      <c r="L11" s="160">
        <f>'Assumptions (Coal)'!K30*Model!L9/10^3</f>
        <v>2.954188703</v>
      </c>
      <c r="M11" s="160">
        <f>'Assumptions (Coal)'!L30*Model!M9/10^3</f>
        <v>3.147631598</v>
      </c>
      <c r="N11" s="160">
        <f>'Assumptions (Coal)'!M30*Model!N9/10^3</f>
        <v>3.104281121</v>
      </c>
      <c r="O11" s="160">
        <f>'Assumptions (Coal)'!N30*Model!O9/10^3</f>
        <v>3.049832476</v>
      </c>
      <c r="P11" s="160">
        <f>'Assumptions (Coal)'!O30*Model!P9/10^3</f>
        <v>3.182354473</v>
      </c>
      <c r="Q11" s="160">
        <f>'Assumptions (Coal)'!P30*Model!Q9/10^3</f>
        <v>3.148556598</v>
      </c>
      <c r="R11" s="160">
        <f>'Assumptions (Coal)'!Q30*Model!R9/10^3</f>
        <v>2.803603404</v>
      </c>
      <c r="S11" s="160">
        <f>'Assumptions (Coal)'!R30*Model!S9/10^3</f>
        <v>2.394935145</v>
      </c>
      <c r="T11" s="160">
        <f>'Assumptions (Coal)'!S30*Model!T9/10^3</f>
        <v>2.318909365</v>
      </c>
      <c r="U11" s="160">
        <f>'Assumptions (Coal)'!T30*Model!U9/10^3</f>
        <v>2.24370304</v>
      </c>
      <c r="V11" s="160">
        <f>'Assumptions (Coal)'!U30*Model!V9/10^3</f>
        <v>2.24370304</v>
      </c>
      <c r="W11" s="160">
        <f>'Assumptions (Coal)'!V30*Model!W9/10^3</f>
        <v>2.613531741</v>
      </c>
      <c r="X11" s="161">
        <f>X9*X14*'Assumptions (Coal)'!W49/10^3</f>
        <v>2.59125195</v>
      </c>
      <c r="Y11" s="161">
        <f>Y9*Y14*'Assumptions (Coal)'!X49/10^3</f>
        <v>2.550469418</v>
      </c>
      <c r="Z11" s="161">
        <f>Z9*Z14*'Assumptions (Coal)'!Y49/10^3</f>
        <v>2.529529778</v>
      </c>
      <c r="AA11" s="161">
        <f>AA9*AA14*'Assumptions (Coal)'!Z49/10^3</f>
        <v>2.52207839</v>
      </c>
      <c r="AB11" s="161">
        <f>AB9*AB14*'Assumptions (Coal)'!AA49/10^3</f>
        <v>2.498975713</v>
      </c>
      <c r="AC11" s="161">
        <f>AC9*AC14*'Assumptions (Coal)'!AB49/10^3</f>
        <v>2.460424725</v>
      </c>
      <c r="AD11" s="161">
        <f>AD9*AD14*'Assumptions (Coal)'!AC49/10^3</f>
        <v>2.415610217</v>
      </c>
      <c r="AE11" s="161">
        <f>AE9*AE14*'Assumptions (Coal)'!AD49/10^3</f>
        <v>2.358059145</v>
      </c>
      <c r="AF11" s="161">
        <f>AF9*AF14*'Assumptions (Coal)'!AE49/10^3</f>
        <v>2.305682678</v>
      </c>
      <c r="AG11" s="161">
        <f>AG9*AG14*'Assumptions (Coal)'!AF49/10^3</f>
        <v>2.249814152</v>
      </c>
      <c r="AH11" s="161">
        <f>AH9*AH14*'Assumptions (Coal)'!AG49/10^3</f>
        <v>2.180970106</v>
      </c>
      <c r="AI11" s="161">
        <f>AI9*AI14*'Assumptions (Coal)'!AH49/10^3</f>
        <v>2.106282057</v>
      </c>
      <c r="AJ11" s="161">
        <f>AJ9*AJ14*'Assumptions (Coal)'!AI49/10^3</f>
        <v>2.021437976</v>
      </c>
      <c r="AK11" s="161">
        <f>AK9*AK14*'Assumptions (Coal)'!AJ49/10^3</f>
        <v>1.950409214</v>
      </c>
      <c r="AL11" s="161">
        <f>AL9*AL14*'Assumptions (Coal)'!AK49/10^3</f>
        <v>1.879744672</v>
      </c>
      <c r="AM11" s="161">
        <f>AM9*AM14*'Assumptions (Coal)'!AL49/10^3</f>
        <v>1.786505277</v>
      </c>
      <c r="AN11" s="161">
        <f>AN9*AN14*'Assumptions (Coal)'!AM49/10^3</f>
        <v>1.706183808</v>
      </c>
      <c r="AO11" s="161">
        <f>AO9*AO14*'Assumptions (Coal)'!AN49/10^3</f>
        <v>1.591647616</v>
      </c>
      <c r="AP11" s="161">
        <f>AP9*AP14*'Assumptions (Coal)'!AO49/10^3</f>
        <v>1.492883879</v>
      </c>
      <c r="AQ11" s="161">
        <f>AQ9*AQ14*'Assumptions (Coal)'!AP49/10^3</f>
        <v>1.392108426</v>
      </c>
      <c r="AR11" s="161">
        <f>AR9*AR14*'Assumptions (Coal)'!AQ49/10^3</f>
        <v>1.286979519</v>
      </c>
      <c r="AS11" s="161">
        <f>AS9*AS14*'Assumptions (Coal)'!AR49/10^3</f>
        <v>1.174035811</v>
      </c>
      <c r="AT11" s="161">
        <f>AT9*AT14*'Assumptions (Coal)'!AS49/10^3</f>
        <v>1.0532568</v>
      </c>
      <c r="AU11" s="161">
        <f>AU9*AU14*'Assumptions (Coal)'!AT49/10^3</f>
        <v>0.9268465264</v>
      </c>
      <c r="AV11" s="161">
        <f>AV9*AV14*'Assumptions (Coal)'!AU49/10^3</f>
        <v>0.7920045045</v>
      </c>
      <c r="AW11" s="161">
        <f>AW9*AW14*'Assumptions (Coal)'!AV49/10^3</f>
        <v>0.6505080757</v>
      </c>
      <c r="AX11" s="161">
        <f>AX9*AX14*'Assumptions (Coal)'!AW49/10^3</f>
        <v>0.5002250045</v>
      </c>
      <c r="AY11" s="161">
        <f>AY9*AY14*'Assumptions (Coal)'!AX49/10^3</f>
        <v>0.3423076109</v>
      </c>
      <c r="AZ11" s="161">
        <f>AZ9*AZ14*'Assumptions (Coal)'!AY49/10^3</f>
        <v>0.1760793959</v>
      </c>
      <c r="BA11" s="161">
        <f>BA9*BA14*'Assumptions (Coal)'!AZ49/10^3</f>
        <v>0</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20453.4</v>
      </c>
      <c r="X12" s="164">
        <f>$W8-'Assumptions (Coal)'!$W53</f>
        <v>19014.7</v>
      </c>
      <c r="Y12" s="164">
        <f>$W8-sum('Assumptions (Coal)'!$W53 :'Assumptions (Coal)'!X53)</f>
        <v>19014.7</v>
      </c>
      <c r="Z12" s="164">
        <f>$W8-sum('Assumptions (Coal)'!$W53 :'Assumptions (Coal)'!Y53)</f>
        <v>18630.7</v>
      </c>
      <c r="AA12" s="164">
        <f>$W8-sum('Assumptions (Coal)'!$W53 :'Assumptions (Coal)'!Z53)</f>
        <v>18220.7</v>
      </c>
      <c r="AB12" s="164">
        <f>$W8-sum('Assumptions (Coal)'!$W53 :'Assumptions (Coal)'!AA53)</f>
        <v>17838.2</v>
      </c>
      <c r="AC12" s="164">
        <f>$W8-sum('Assumptions (Coal)'!$W53 :'Assumptions (Coal)'!AB53)</f>
        <v>16601.6</v>
      </c>
      <c r="AD12" s="164">
        <f>$W8-sum('Assumptions (Coal)'!$W53 :'Assumptions (Coal)'!AC53)</f>
        <v>15210.6</v>
      </c>
      <c r="AE12" s="164">
        <f>$W8-sum('Assumptions (Coal)'!$W53 :'Assumptions (Coal)'!AD53)</f>
        <v>13968.9</v>
      </c>
      <c r="AF12" s="164">
        <f>$W8-sum('Assumptions (Coal)'!$W53 :'Assumptions (Coal)'!AE53)</f>
        <v>13412.6</v>
      </c>
      <c r="AG12" s="164">
        <f>$W8-sum('Assumptions (Coal)'!$W53 :'Assumptions (Coal)'!AF53)</f>
        <v>12485.3</v>
      </c>
      <c r="AH12" s="164">
        <f>$W8-sum('Assumptions (Coal)'!$W53 :'Assumptions (Coal)'!AG53)</f>
        <v>11430.6</v>
      </c>
      <c r="AI12" s="164">
        <f>$W8-sum('Assumptions (Coal)'!$W53 :'Assumptions (Coal)'!AH53)</f>
        <v>10252.2</v>
      </c>
      <c r="AJ12" s="164">
        <f>$W8-sum('Assumptions (Coal)'!$W53 :'Assumptions (Coal)'!AI53)</f>
        <v>8282.7</v>
      </c>
      <c r="AK12" s="164">
        <f>$W8-sum('Assumptions (Coal)'!$W53 :'Assumptions (Coal)'!AJ53)</f>
        <v>7712.7</v>
      </c>
      <c r="AL12" s="164">
        <f>$W8-sum('Assumptions (Coal)'!$W53 :'Assumptions (Coal)'!AK53)</f>
        <v>7185.5</v>
      </c>
      <c r="AM12" s="164">
        <f>$W8-sum('Assumptions (Coal)'!$W53 :'Assumptions (Coal)'!AL53)</f>
        <v>5533.4</v>
      </c>
      <c r="AN12" s="164">
        <f>$W8-sum('Assumptions (Coal)'!$W53 :'Assumptions (Coal)'!AM53)</f>
        <v>5243.6</v>
      </c>
      <c r="AO12" s="164">
        <f>$W8-sum('Assumptions (Coal)'!$W53 :'Assumptions (Coal)'!AN53)</f>
        <v>3100.4</v>
      </c>
      <c r="AP12" s="164">
        <f>$W8-sum('Assumptions (Coal)'!$W53 :'Assumptions (Coal)'!AO53)</f>
        <v>2280.4</v>
      </c>
      <c r="AQ12" s="164">
        <f>$W8-sum('Assumptions (Coal)'!$W53 :'Assumptions (Coal)'!AP53)</f>
        <v>2280.4</v>
      </c>
      <c r="AR12" s="164">
        <f>$W8-sum('Assumptions (Coal)'!$W53 :'Assumptions (Coal)'!AQ53)</f>
        <v>2280.4</v>
      </c>
      <c r="AS12" s="164">
        <f>$W8-sum('Assumptions (Coal)'!$W53 :'Assumptions (Coal)'!AR53)</f>
        <v>2234.3</v>
      </c>
      <c r="AT12" s="164">
        <f>$W8-sum('Assumptions (Coal)'!$W53 :'Assumptions (Coal)'!AS53)</f>
        <v>2155</v>
      </c>
      <c r="AU12" s="164">
        <f>$W8-sum('Assumptions (Coal)'!$W53 :'Assumptions (Coal)'!AT53)</f>
        <v>2155</v>
      </c>
      <c r="AV12" s="164">
        <f>$W8-sum('Assumptions (Coal)'!$W53 :'Assumptions (Coal)'!AU53)</f>
        <v>2096.9</v>
      </c>
      <c r="AW12" s="164">
        <f>$W8-sum('Assumptions (Coal)'!$W53 :'Assumptions (Coal)'!AV53)</f>
        <v>2090.7</v>
      </c>
      <c r="AX12" s="164">
        <f>$W8-sum('Assumptions (Coal)'!$W53 :'Assumptions (Coal)'!AW53)</f>
        <v>2000.7</v>
      </c>
      <c r="AY12" s="164">
        <f>$W8-sum('Assumptions (Coal)'!$W53 :'Assumptions (Coal)'!AX53)</f>
        <v>2000.7</v>
      </c>
      <c r="AZ12" s="164">
        <f>$W8-sum('Assumptions (Coal)'!$W53 :'Assumptions (Coal)'!AY53)</f>
        <v>2000.7</v>
      </c>
      <c r="BA12" s="164">
        <f>$W8-sum('Assumptions (Coal)'!$W53 :'Assumptions (Coal)'!AZ53)</f>
        <v>2000.7</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756.92</v>
      </c>
      <c r="Y13" s="164">
        <f t="shared" si="5"/>
        <v>756.92</v>
      </c>
      <c r="Z13" s="164">
        <f>sum(W18:Z18)</f>
        <v>756.92</v>
      </c>
      <c r="AA13" s="164">
        <f>sum(W18:AA18)</f>
        <v>756.92</v>
      </c>
      <c r="AB13" s="164">
        <f>sum(W18:AB18)</f>
        <v>756.92</v>
      </c>
      <c r="AC13" s="164">
        <f>sum(W18:AC18)</f>
        <v>756.92</v>
      </c>
      <c r="AD13" s="164">
        <f>sum(W18:AD18)</f>
        <v>756.92</v>
      </c>
      <c r="AE13" s="164">
        <f>sum(W18:AE18)</f>
        <v>1030.26</v>
      </c>
      <c r="AF13" s="164">
        <f>sum(W18:AF18)</f>
        <v>1030.26</v>
      </c>
      <c r="AG13" s="164">
        <f>sum(W18:AG18)</f>
        <v>1150.3</v>
      </c>
      <c r="AH13" s="164">
        <f>sum(W18:AH18)</f>
        <v>1523.22</v>
      </c>
      <c r="AI13" s="164">
        <f>sum(W18:AI18)</f>
        <v>2019.84</v>
      </c>
      <c r="AJ13" s="164">
        <f>sum(W18:AJ18)</f>
        <v>3307.56</v>
      </c>
      <c r="AK13" s="164">
        <f>sum(W18:AK18)</f>
        <v>3307.56</v>
      </c>
      <c r="AL13" s="164">
        <f>sum(W18:AL18)</f>
        <v>3307.56</v>
      </c>
      <c r="AM13" s="164">
        <f>sum(W18:AM18)</f>
        <v>4011.52</v>
      </c>
      <c r="AN13" s="164">
        <f>sum(W18:AN18)</f>
        <v>4011.52</v>
      </c>
      <c r="AO13" s="164">
        <f>sum(W18:AO18)</f>
        <v>5080.96</v>
      </c>
      <c r="AP13" s="164">
        <f>sum(W18:AP18)</f>
        <v>5219.18</v>
      </c>
      <c r="AQ13" s="164">
        <f>sum(W18:AQ18)</f>
        <v>5219.18</v>
      </c>
      <c r="AR13" s="164">
        <f>sum(W18:AR18)</f>
        <v>5219.18</v>
      </c>
      <c r="AS13" s="164">
        <f>sum(W18:AS18)</f>
        <v>5219.18</v>
      </c>
      <c r="AT13" s="164">
        <f>sum(W18:AT18)</f>
        <v>5219.18</v>
      </c>
      <c r="AU13" s="164">
        <f>sum(W18:AU18)</f>
        <v>5219.18</v>
      </c>
      <c r="AV13" s="164">
        <f>sum(W18:AV18)</f>
        <v>5219.18</v>
      </c>
      <c r="AW13" s="164">
        <f>sum(W18:AW18)</f>
        <v>5219.18</v>
      </c>
      <c r="AX13" s="164">
        <f>sum(W18:AX18)</f>
        <v>5219.18</v>
      </c>
      <c r="AY13" s="164">
        <f>sum(W18:AY18)</f>
        <v>5219.18</v>
      </c>
      <c r="AZ13" s="164">
        <f>sum(W18:AZ18)</f>
        <v>5219.18</v>
      </c>
      <c r="BA13" s="164">
        <f>sum(W18:BA18)</f>
        <v>5219.18</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10.08449532</v>
      </c>
      <c r="Y14" s="168">
        <f>((sum($X$15:Y15)+Y12*'Assumptions (Coal)'!$V$29)/(Y12+sum($X18:Y18)))</f>
        <v>10.08449532</v>
      </c>
      <c r="Z14" s="168">
        <f>((sum($X$15:Z15)+Z12*'Assumptions (Coal)'!$V$29)/(Z12+sum($X18:Z18)))</f>
        <v>10.08418823</v>
      </c>
      <c r="AA14" s="168">
        <f>((sum($X$15:AA15)+AA12*'Assumptions (Coal)'!$V$29)/(AA12+sum($X18:AA18)))</f>
        <v>10.08384663</v>
      </c>
      <c r="AB14" s="168">
        <f>((sum($X$15:AB15)+AB12*'Assumptions (Coal)'!$V$29)/(AB12+sum($X18:AB18)))</f>
        <v>10.08351435</v>
      </c>
      <c r="AC14" s="168">
        <f>((sum($X$15:AC15)+AC12*'Assumptions (Coal)'!$V$29)/(AC12+sum($X18:AC18)))</f>
        <v>10.08233993</v>
      </c>
      <c r="AD14" s="168">
        <f>((sum($X$15:AD15)+AD12*'Assumptions (Coal)'!$V$29)/(AD12+sum($X18:AD18)))</f>
        <v>10.08080149</v>
      </c>
      <c r="AE14" s="168">
        <f>((sum($X$15:AE15)+AE12*'Assumptions (Coal)'!$V$29)/(AE12+sum($X18:AE18)))</f>
        <v>10.0651653</v>
      </c>
      <c r="AF14" s="168">
        <f>((sum($X$15:AF15)+AF12*'Assumptions (Coal)'!$V$29)/(AF12+sum($X18:AF18)))</f>
        <v>10.06382356</v>
      </c>
      <c r="AG14" s="168">
        <f>((sum($X$15:AG15)+AG12*'Assumptions (Coal)'!$V$29)/(AG12+sum($X18:AG18)))</f>
        <v>10.05375875</v>
      </c>
      <c r="AH14" s="168">
        <f>((sum($X$15:AH15)+AH12*'Assumptions (Coal)'!$V$29)/(AH12+sum($X18:AH18)))</f>
        <v>10.02541542</v>
      </c>
      <c r="AI14" s="168">
        <f>((sum($X$15:AI15)+AI12*'Assumptions (Coal)'!$V$29)/(AI12+sum($X18:AI18)))</f>
        <v>9.984850995</v>
      </c>
      <c r="AJ14" s="168">
        <f>((sum($X$15:AJ15)+AJ12*'Assumptions (Coal)'!$V$29)/(AJ12+sum($X18:AJ18)))</f>
        <v>9.878084254</v>
      </c>
      <c r="AK14" s="168">
        <f>((sum($X$15:AK15)+AK12*'Assumptions (Coal)'!$V$29)/(AK12+sum($X18:AK18)))</f>
        <v>9.866606124</v>
      </c>
      <c r="AL14" s="168">
        <f>((sum($X$15:AL15)+AL12*'Assumptions (Coal)'!$V$29)/(AL12+sum($X18:AL18)))</f>
        <v>9.854879778</v>
      </c>
      <c r="AM14" s="168">
        <f>((sum($X$15:AM15)+AM12*'Assumptions (Coal)'!$V$29)/(AM12+sum($X18:AM18)))</f>
        <v>9.764153791</v>
      </c>
      <c r="AN14" s="168">
        <f>((sum($X$15:AN15)+AN12*'Assumptions (Coal)'!$V$29)/(AN12+sum($X18:AN18)))</f>
        <v>9.753637641</v>
      </c>
      <c r="AO14" s="168">
        <f>((sum($X$15:AO15)+AO12*'Assumptions (Coal)'!$V$29)/(AO12+sum($X18:AO18)))</f>
        <v>9.590534434</v>
      </c>
      <c r="AP14" s="168">
        <f>((sum($X$15:AP15)+AP12*'Assumptions (Coal)'!$V$29)/(AP12+sum($X18:AP18)))</f>
        <v>9.527632054</v>
      </c>
      <c r="AQ14" s="168">
        <f>((sum($X$15:AQ15)+AQ12*'Assumptions (Coal)'!$V$29)/(AQ12+sum($X18:AQ18)))</f>
        <v>9.527632054</v>
      </c>
      <c r="AR14" s="168">
        <f>((sum($X$15:AR15)+AR12*'Assumptions (Coal)'!$V$29)/(AR12+sum($X18:AR18)))</f>
        <v>9.527632054</v>
      </c>
      <c r="AS14" s="168">
        <f>((sum($X$15:AS15)+AS12*'Assumptions (Coal)'!$V$29)/(AS12+sum($X18:AS18)))</f>
        <v>9.524091941</v>
      </c>
      <c r="AT14" s="168">
        <f>((sum($X$15:AT15)+AT12*'Assumptions (Coal)'!$V$29)/(AT12+sum($X18:AT18)))</f>
        <v>9.517898777</v>
      </c>
      <c r="AU14" s="168">
        <f>((sum($X$15:AU15)+AU12*'Assumptions (Coal)'!$V$29)/(AU12+sum($X18:AU18)))</f>
        <v>9.517898777</v>
      </c>
      <c r="AV14" s="168">
        <f>((sum($X$15:AV15)+AV12*'Assumptions (Coal)'!$V$29)/(AV12+sum($X18:AV18)))</f>
        <v>9.513276071</v>
      </c>
      <c r="AW14" s="168">
        <f>((sum($X$15:AW15)+AW12*'Assumptions (Coal)'!$V$29)/(AW12+sum($X18:AW18)))</f>
        <v>9.512778431</v>
      </c>
      <c r="AX14" s="168">
        <f>((sum($X$15:AX15)+AX12*'Assumptions (Coal)'!$V$29)/(AX12+sum($X18:AX18)))</f>
        <v>9.505458373</v>
      </c>
      <c r="AY14" s="168">
        <f>((sum($X$15:AY15)+AY12*'Assumptions (Coal)'!$V$29)/(AY12+sum($X18:AY18)))</f>
        <v>9.505458373</v>
      </c>
      <c r="AZ14" s="168">
        <f>((sum($X$15:AZ15)+AZ12*'Assumptions (Coal)'!$V$29)/(AZ12+sum($X18:AZ18)))</f>
        <v>9.505458373</v>
      </c>
      <c r="BA14" s="168">
        <f>((sum($X$15:BA15)+BA12*'Assumptions (Coal)'!$V$29)/(BA12+sum($X18:BA18)))</f>
        <v>9.505458373</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7338.3394</v>
      </c>
      <c r="Y15" s="168">
        <f>Y18*'Assumptions (Coal)'!X22</f>
        <v>0</v>
      </c>
      <c r="Z15" s="168">
        <f>Z18*'Assumptions (Coal)'!Y22</f>
        <v>0</v>
      </c>
      <c r="AA15" s="168">
        <f>AA18*'Assumptions (Coal)'!Z22</f>
        <v>0</v>
      </c>
      <c r="AB15" s="168">
        <f>AB18*'Assumptions (Coal)'!AA22</f>
        <v>0</v>
      </c>
      <c r="AC15" s="168">
        <f>AC18*'Assumptions (Coal)'!AB22</f>
        <v>0</v>
      </c>
      <c r="AD15" s="168">
        <f>AD18*'Assumptions (Coal)'!AC22</f>
        <v>0</v>
      </c>
      <c r="AE15" s="168">
        <f>AE18*'Assumptions (Coal)'!AD22</f>
        <v>2544.7954</v>
      </c>
      <c r="AF15" s="168">
        <f>AF18*'Assumptions (Coal)'!AE22</f>
        <v>0</v>
      </c>
      <c r="AG15" s="168">
        <f>AG18*'Assumptions (Coal)'!AF22</f>
        <v>1104.368</v>
      </c>
      <c r="AH15" s="168">
        <f>AH18*'Assumptions (Coal)'!AG22</f>
        <v>3430.864</v>
      </c>
      <c r="AI15" s="168">
        <f>AI18*'Assumptions (Coal)'!AH22</f>
        <v>4568.904</v>
      </c>
      <c r="AJ15" s="168">
        <f>AJ18*'Assumptions (Coal)'!AI22</f>
        <v>11847.024</v>
      </c>
      <c r="AK15" s="168">
        <f>AK18*'Assumptions (Coal)'!AJ22</f>
        <v>0</v>
      </c>
      <c r="AL15" s="168">
        <f>AL18*'Assumptions (Coal)'!AK22</f>
        <v>0</v>
      </c>
      <c r="AM15" s="168">
        <f>AM18*'Assumptions (Coal)'!AL22</f>
        <v>6476.432</v>
      </c>
      <c r="AN15" s="168">
        <f>AN18*'Assumptions (Coal)'!AM22</f>
        <v>0</v>
      </c>
      <c r="AO15" s="168">
        <f>AO18*'Assumptions (Coal)'!AN22</f>
        <v>9838.848</v>
      </c>
      <c r="AP15" s="168">
        <f>AP18*'Assumptions (Coal)'!AO22</f>
        <v>1271.624</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9.950111266</v>
      </c>
      <c r="D16" s="160">
        <f>D9*'Assumptions (Coal)'!C44/10^3</f>
        <v>10.09687114</v>
      </c>
      <c r="E16" s="160">
        <f>E9*'Assumptions (Coal)'!D44/10^3</f>
        <v>8.9039399</v>
      </c>
      <c r="F16" s="160">
        <f>F9*'Assumptions (Coal)'!E44/10^3</f>
        <v>11.20156187</v>
      </c>
      <c r="G16" s="160">
        <f>G9*'Assumptions (Coal)'!F44/10^3</f>
        <v>11.99776043</v>
      </c>
      <c r="H16" s="160">
        <f>H9*'Assumptions (Coal)'!G44/10^3</f>
        <v>14.49190381</v>
      </c>
      <c r="I16" s="160">
        <f>I9*'Assumptions (Coal)'!H44/10^3</f>
        <v>12.11102467</v>
      </c>
      <c r="J16" s="160">
        <f>J9*'Assumptions (Coal)'!I44/10^3</f>
        <v>12.42590749</v>
      </c>
      <c r="K16" s="160">
        <f>K9*'Assumptions (Coal)'!J44/10^3</f>
        <v>14.49451941</v>
      </c>
      <c r="L16" s="160">
        <f>L9*'Assumptions (Coal)'!K44/10^3</f>
        <v>9.373715796</v>
      </c>
      <c r="M16" s="160">
        <f>M9*'Assumptions (Coal)'!L44/10^3</f>
        <v>10.05354383</v>
      </c>
      <c r="N16" s="160">
        <f>N9*'Assumptions (Coal)'!M44/10^3</f>
        <v>9.071756499</v>
      </c>
      <c r="O16" s="160">
        <f>O9*'Assumptions (Coal)'!N44/10^3</f>
        <v>7.739124361</v>
      </c>
      <c r="P16" s="160">
        <f>P9*'Assumptions (Coal)'!O44/10^3</f>
        <v>9.117834707</v>
      </c>
      <c r="Q16" s="160">
        <f>Q9*'Assumptions (Coal)'!P44/10^3</f>
        <v>9.557777193</v>
      </c>
      <c r="R16" s="160">
        <f>R9*'Assumptions (Coal)'!Q44/10^3</f>
        <v>7.485603583</v>
      </c>
      <c r="S16" s="160">
        <f>S9*'Assumptions (Coal)'!R44/10^3</f>
        <v>7.200201528</v>
      </c>
      <c r="T16" s="160">
        <f>T9*'Assumptions (Coal)'!S44/10^3</f>
        <v>6.970325468</v>
      </c>
      <c r="U16" s="160">
        <f>U9*'Assumptions (Coal)'!T44/10^3</f>
        <v>6.92327863</v>
      </c>
      <c r="V16" s="160">
        <f>V9*'Assumptions (Coal)'!U44/10^3</f>
        <v>7.019255546</v>
      </c>
      <c r="W16" s="160">
        <f>W9*'Assumptions (Coal)'!V44/10^3</f>
        <v>7.321559105</v>
      </c>
      <c r="X16" s="160">
        <f>X9*'Assumptions (Coal)'!W44/10^3</f>
        <v>7.131187887</v>
      </c>
      <c r="Y16" s="160">
        <f>Y9*'Assumptions (Coal)'!X44/10^3</f>
        <v>6.94885637</v>
      </c>
      <c r="Z16" s="160">
        <f>Z9*'Assumptions (Coal)'!Y44/10^3</f>
        <v>6.80997594</v>
      </c>
      <c r="AA16" s="160">
        <f>AA9*'Assumptions (Coal)'!Z44/10^3</f>
        <v>6.682394689</v>
      </c>
      <c r="AB16" s="160">
        <f>AB9*'Assumptions (Coal)'!AA44/10^3</f>
        <v>6.606643776</v>
      </c>
      <c r="AC16" s="160">
        <f>AC9*'Assumptions (Coal)'!AB44/10^3</f>
        <v>6.444784747</v>
      </c>
      <c r="AD16" s="160">
        <f>AD9*'Assumptions (Coal)'!AC44/10^3</f>
        <v>6.297620682</v>
      </c>
      <c r="AE16" s="160">
        <f>AE9*'Assumptions (Coal)'!AD44/10^3</f>
        <v>6.12961266</v>
      </c>
      <c r="AF16" s="160">
        <f>AF9*'Assumptions (Coal)'!AE44/10^3</f>
        <v>5.958756029</v>
      </c>
      <c r="AG16" s="160">
        <f>AG9*'Assumptions (Coal)'!AF44/10^3</f>
        <v>5.779806063</v>
      </c>
      <c r="AH16" s="160">
        <f>AH9*'Assumptions (Coal)'!AG44/10^3</f>
        <v>5.600397457</v>
      </c>
      <c r="AI16" s="160">
        <f>AI9*'Assumptions (Coal)'!AH44/10^3</f>
        <v>5.389038028</v>
      </c>
      <c r="AJ16" s="160">
        <f>AJ9*'Assumptions (Coal)'!AI44/10^3</f>
        <v>5.166890507</v>
      </c>
      <c r="AK16" s="160">
        <f>AK9*'Assumptions (Coal)'!AJ44/10^3</f>
        <v>4.937171017</v>
      </c>
      <c r="AL16" s="160">
        <f>AL9*'Assumptions (Coal)'!AK44/10^3</f>
        <v>4.70623884</v>
      </c>
      <c r="AM16" s="160">
        <f>AM9*'Assumptions (Coal)'!AL44/10^3</f>
        <v>4.483530482</v>
      </c>
      <c r="AN16" s="160">
        <f>AN9*'Assumptions (Coal)'!AM44/10^3</f>
        <v>4.245222281</v>
      </c>
      <c r="AO16" s="160">
        <f>AO9*'Assumptions (Coal)'!AN44/10^3</f>
        <v>4.006653181</v>
      </c>
      <c r="AP16" s="160">
        <f>AP9*'Assumptions (Coal)'!AO44/10^3</f>
        <v>3.754833263</v>
      </c>
      <c r="AQ16" s="160">
        <f>AQ9*'Assumptions (Coal)'!AP44/10^3</f>
        <v>3.483137066</v>
      </c>
      <c r="AR16" s="160">
        <f>AR9*'Assumptions (Coal)'!AQ44/10^3</f>
        <v>3.196125756</v>
      </c>
      <c r="AS16" s="160">
        <f>AS9*'Assumptions (Coal)'!AR44/10^3</f>
        <v>2.895121588</v>
      </c>
      <c r="AT16" s="160">
        <f>AT9*'Assumptions (Coal)'!AS44/10^3</f>
        <v>2.583427783</v>
      </c>
      <c r="AU16" s="160">
        <f>AU9*'Assumptions (Coal)'!AT44/10^3</f>
        <v>2.260270166</v>
      </c>
      <c r="AV16" s="160">
        <f>AV9*'Assumptions (Coal)'!AU44/10^3</f>
        <v>1.922793798</v>
      </c>
      <c r="AW16" s="160">
        <f>AW9*'Assumptions (Coal)'!AV44/10^3</f>
        <v>1.566967005</v>
      </c>
      <c r="AX16" s="160">
        <f>AX9*'Assumptions (Coal)'!AW44/10^3</f>
        <v>1.201055337</v>
      </c>
      <c r="AY16" s="160">
        <f>AY9*'Assumptions (Coal)'!AX44/10^3</f>
        <v>0.8295662971</v>
      </c>
      <c r="AZ16" s="160">
        <f>AZ9*'Assumptions (Coal)'!AY44/10^3</f>
        <v>0.4258319607</v>
      </c>
      <c r="BA16" s="160">
        <f>BA9*'Assumptions (Coal)'!AZ44/10^3</f>
        <v>0</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0.81499843</v>
      </c>
      <c r="K17" s="160">
        <f>K8*'Assumptions (Coal)'!J47*'Assumptions (Coal)'!J46*365/10^9</f>
        <v>0.840817817</v>
      </c>
      <c r="L17" s="160">
        <f>L8*'Assumptions (Coal)'!K47*'Assumptions (Coal)'!K46*365/10^9</f>
        <v>0.9738591406</v>
      </c>
      <c r="M17" s="160">
        <f>M8*'Assumptions (Coal)'!L47*'Assumptions (Coal)'!L46*365/10^9</f>
        <v>0.7067716609</v>
      </c>
      <c r="N17" s="160">
        <f>N8*'Assumptions (Coal)'!M47*'Assumptions (Coal)'!M46*365/10^9</f>
        <v>0.7411104676</v>
      </c>
      <c r="O17" s="160">
        <f>O8*'Assumptions (Coal)'!N47*'Assumptions (Coal)'!N46*365/10^9</f>
        <v>0.661530065</v>
      </c>
      <c r="P17" s="160">
        <f>P8*'Assumptions (Coal)'!O47*'Assumptions (Coal)'!O46*365/10^9</f>
        <v>0.5669771334</v>
      </c>
      <c r="Q17" s="160">
        <f>Q8*'Assumptions (Coal)'!P47*'Assumptions (Coal)'!P46*365/10^9</f>
        <v>0.6175085629</v>
      </c>
      <c r="R17" s="160">
        <f>R8*'Assumptions (Coal)'!Q47*'Assumptions (Coal)'!Q46*365/10^9</f>
        <v>0.6463418205</v>
      </c>
      <c r="S17" s="160">
        <f>S8*'Assumptions (Coal)'!R47*'Assumptions (Coal)'!R46*365/10^9</f>
        <v>0.5287280635</v>
      </c>
      <c r="T17" s="160">
        <f>T8*'Assumptions (Coal)'!S47*'Assumptions (Coal)'!S46*365/10^9</f>
        <v>0.5526073656</v>
      </c>
      <c r="U17" s="160">
        <f>U8*'Assumptions (Coal)'!T47*'Assumptions (Coal)'!T46*365/10^9</f>
        <v>0.5394110293</v>
      </c>
      <c r="V17" s="160">
        <f>V8*'Assumptions (Coal)'!U47*'Assumptions (Coal)'!U46*365/10^9</f>
        <v>0.553728623</v>
      </c>
      <c r="W17" s="160">
        <f>W8*'Assumptions (Coal)'!V47*'Assumptions (Coal)'!V46*365/10^9</f>
        <v>0.5614049232</v>
      </c>
      <c r="X17" s="160">
        <f>X8*'Assumptions (Coal)'!W47*'Assumptions (Coal)'!W46*365/10^9</f>
        <v>0.5468075761</v>
      </c>
      <c r="Y17" s="160">
        <f>Y8*'Assumptions (Coal)'!X47*'Assumptions (Coal)'!X46*365/10^9</f>
        <v>0.5328267</v>
      </c>
      <c r="Z17" s="160">
        <f>Z8*'Assumptions (Coal)'!Y47*'Assumptions (Coal)'!Y46*365/10^9</f>
        <v>0.5221775806</v>
      </c>
      <c r="AA17" s="160">
        <f>AA8*'Assumptions (Coal)'!Z47*'Assumptions (Coal)'!Z46*365/10^9</f>
        <v>0.5123948633</v>
      </c>
      <c r="AB17" s="160">
        <f>AB8*'Assumptions (Coal)'!AA47*'Assumptions (Coal)'!AA46*365/10^9</f>
        <v>0.5065864099</v>
      </c>
      <c r="AC17" s="160">
        <f>AC8*'Assumptions (Coal)'!AB47*'Assumptions (Coal)'!AB46*365/10^9</f>
        <v>0.4941753299</v>
      </c>
      <c r="AD17" s="160">
        <f>AD8*'Assumptions (Coal)'!AC47*'Assumptions (Coal)'!AC46*365/10^9</f>
        <v>0.4828910352</v>
      </c>
      <c r="AE17" s="160">
        <f>AE8*'Assumptions (Coal)'!AD47*'Assumptions (Coal)'!AD46*365/10^9</f>
        <v>0.4700084607</v>
      </c>
      <c r="AF17" s="160">
        <f>AF8*'Assumptions (Coal)'!AE47*'Assumptions (Coal)'!AE46*365/10^9</f>
        <v>0.4569074596</v>
      </c>
      <c r="AG17" s="160">
        <f>AG8*'Assumptions (Coal)'!AF47*'Assumptions (Coal)'!AF46*365/10^9</f>
        <v>0.4431858751</v>
      </c>
      <c r="AH17" s="160">
        <f>AH8*'Assumptions (Coal)'!AG47*'Assumptions (Coal)'!AG46*365/10^9</f>
        <v>0.4294291228</v>
      </c>
      <c r="AI17" s="160">
        <f>AI8*'Assumptions (Coal)'!AH47*'Assumptions (Coal)'!AH46*365/10^9</f>
        <v>0.4132224349</v>
      </c>
      <c r="AJ17" s="160">
        <f>AJ8*'Assumptions (Coal)'!AI47*'Assumptions (Coal)'!AI46*365/10^9</f>
        <v>0.3961885339</v>
      </c>
      <c r="AK17" s="160">
        <f>AK8*'Assumptions (Coal)'!AJ47*'Assumptions (Coal)'!AJ46*365/10^9</f>
        <v>0.3785740272</v>
      </c>
      <c r="AL17" s="160">
        <f>AL8*'Assumptions (Coal)'!AK47*'Assumptions (Coal)'!AK46*365/10^9</f>
        <v>0.3608665335</v>
      </c>
      <c r="AM17" s="160">
        <f>AM8*'Assumptions (Coal)'!AL47*'Assumptions (Coal)'!AL46*365/10^9</f>
        <v>0.3437896287</v>
      </c>
      <c r="AN17" s="160">
        <f>AN8*'Assumptions (Coal)'!AM47*'Assumptions (Coal)'!AM46*365/10^9</f>
        <v>0.3255165538</v>
      </c>
      <c r="AO17" s="160">
        <f>AO8*'Assumptions (Coal)'!AN47*'Assumptions (Coal)'!AN46*365/10^9</f>
        <v>0.3072234737</v>
      </c>
      <c r="AP17" s="160">
        <f>AP8*'Assumptions (Coal)'!AO47*'Assumptions (Coal)'!AO46*365/10^9</f>
        <v>0.287914343</v>
      </c>
      <c r="AQ17" s="160">
        <f>AQ8*'Assumptions (Coal)'!AP47*'Assumptions (Coal)'!AP46*365/10^9</f>
        <v>0.2670811324</v>
      </c>
      <c r="AR17" s="160">
        <f>AR8*'Assumptions (Coal)'!AQ47*'Assumptions (Coal)'!AQ46*365/10^9</f>
        <v>0.2450735846</v>
      </c>
      <c r="AS17" s="160">
        <f>AS8*'Assumptions (Coal)'!AR47*'Assumptions (Coal)'!AR46*365/10^9</f>
        <v>0.2219930877</v>
      </c>
      <c r="AT17" s="160">
        <f>AT8*'Assumptions (Coal)'!AS47*'Assumptions (Coal)'!AS46*365/10^9</f>
        <v>0.1980929274</v>
      </c>
      <c r="AU17" s="160">
        <f>AU8*'Assumptions (Coal)'!AT47*'Assumptions (Coal)'!AT46*365/10^9</f>
        <v>0.173313741</v>
      </c>
      <c r="AV17" s="160">
        <f>AV8*'Assumptions (Coal)'!AU47*'Assumptions (Coal)'!AU46*365/10^9</f>
        <v>0.1474366169</v>
      </c>
      <c r="AW17" s="160">
        <f>AW8*'Assumptions (Coal)'!AV47*'Assumptions (Coal)'!AV46*365/10^9</f>
        <v>0.1201524126</v>
      </c>
      <c r="AX17" s="160">
        <f>AX8*'Assumptions (Coal)'!AW47*'Assumptions (Coal)'!AW46*365/10^9</f>
        <v>0.09209491718</v>
      </c>
      <c r="AY17" s="160">
        <f>AY8*'Assumptions (Coal)'!AX47*'Assumptions (Coal)'!AX46*365/10^9</f>
        <v>0.06360975806</v>
      </c>
      <c r="AZ17" s="160">
        <f>AZ8*'Assumptions (Coal)'!AY47*'Assumptions (Coal)'!AY46*365/10^9</f>
        <v>0.03265208349</v>
      </c>
      <c r="BA17" s="160">
        <f>BA8*'Assumptions (Coal)'!AZ47*'Assumptions (Coal)'!AZ46*365/10^9</f>
        <v>0</v>
      </c>
    </row>
    <row r="18" ht="15.75" customHeight="1">
      <c r="A18" s="158" t="s">
        <v>46</v>
      </c>
      <c r="B18" s="159" t="s">
        <v>149</v>
      </c>
      <c r="C18" s="171">
        <f t="array" ref="C18:V18">transpose('Assumptions (Coal)'!V125:V144)</f>
        <v>0</v>
      </c>
      <c r="D18" s="172">
        <v>0.0</v>
      </c>
      <c r="E18" s="172">
        <v>0.0</v>
      </c>
      <c r="F18" s="172">
        <v>90.0</v>
      </c>
      <c r="G18" s="172">
        <v>0.0</v>
      </c>
      <c r="H18" s="172">
        <v>0.0</v>
      </c>
      <c r="I18" s="172">
        <v>115.7</v>
      </c>
      <c r="J18" s="172">
        <v>0.0</v>
      </c>
      <c r="K18" s="172">
        <v>337.0</v>
      </c>
      <c r="L18" s="172">
        <v>0.0</v>
      </c>
      <c r="M18" s="172">
        <v>972.8</v>
      </c>
      <c r="N18" s="172">
        <v>485.2</v>
      </c>
      <c r="O18" s="172">
        <v>0.0</v>
      </c>
      <c r="P18" s="172">
        <v>0.0</v>
      </c>
      <c r="Q18" s="172">
        <v>0.0</v>
      </c>
      <c r="R18" s="172">
        <v>0.0</v>
      </c>
      <c r="S18" s="172">
        <v>0.0</v>
      </c>
      <c r="T18" s="172">
        <v>0.0</v>
      </c>
      <c r="U18" s="172">
        <v>0.0</v>
      </c>
      <c r="V18" s="172">
        <v>0.0</v>
      </c>
      <c r="W18" s="173">
        <v>0.0</v>
      </c>
      <c r="X18" s="148">
        <f t="shared" ref="X18:BA18" si="6">if(X8&gt;X7,X8-X7,0)</f>
        <v>756.92</v>
      </c>
      <c r="Y18" s="148">
        <f t="shared" si="6"/>
        <v>0</v>
      </c>
      <c r="Z18" s="148">
        <f t="shared" si="6"/>
        <v>0</v>
      </c>
      <c r="AA18" s="148">
        <f t="shared" si="6"/>
        <v>0</v>
      </c>
      <c r="AB18" s="148">
        <f t="shared" si="6"/>
        <v>0</v>
      </c>
      <c r="AC18" s="148">
        <f t="shared" si="6"/>
        <v>0</v>
      </c>
      <c r="AD18" s="148">
        <f t="shared" si="6"/>
        <v>0</v>
      </c>
      <c r="AE18" s="148">
        <f t="shared" si="6"/>
        <v>273.34</v>
      </c>
      <c r="AF18" s="148">
        <f t="shared" si="6"/>
        <v>0</v>
      </c>
      <c r="AG18" s="148">
        <f t="shared" si="6"/>
        <v>120.04</v>
      </c>
      <c r="AH18" s="148">
        <f t="shared" si="6"/>
        <v>372.92</v>
      </c>
      <c r="AI18" s="148">
        <f t="shared" si="6"/>
        <v>496.62</v>
      </c>
      <c r="AJ18" s="148">
        <f t="shared" si="6"/>
        <v>1287.72</v>
      </c>
      <c r="AK18" s="148">
        <f t="shared" si="6"/>
        <v>0</v>
      </c>
      <c r="AL18" s="148">
        <f t="shared" si="6"/>
        <v>0</v>
      </c>
      <c r="AM18" s="148">
        <f t="shared" si="6"/>
        <v>703.96</v>
      </c>
      <c r="AN18" s="148">
        <f t="shared" si="6"/>
        <v>0</v>
      </c>
      <c r="AO18" s="148">
        <f t="shared" si="6"/>
        <v>1069.44</v>
      </c>
      <c r="AP18" s="148">
        <f t="shared" si="6"/>
        <v>138.22</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0.2326531707</v>
      </c>
      <c r="D20" s="176">
        <f t="shared" si="7"/>
        <v>0.1028094491</v>
      </c>
      <c r="E20" s="176">
        <f t="shared" si="7"/>
        <v>0.2755333936</v>
      </c>
      <c r="F20" s="176">
        <f t="shared" si="7"/>
        <v>0.2341080368</v>
      </c>
      <c r="G20" s="176">
        <f t="shared" si="7"/>
        <v>0.757025501</v>
      </c>
      <c r="H20" s="176">
        <f t="shared" si="7"/>
        <v>1.046302485</v>
      </c>
      <c r="I20" s="176">
        <f t="shared" si="7"/>
        <v>1.012690973</v>
      </c>
      <c r="J20" s="176">
        <f t="shared" si="7"/>
        <v>1.039894956</v>
      </c>
      <c r="K20" s="176">
        <f t="shared" si="7"/>
        <v>0.8610909415</v>
      </c>
      <c r="L20" s="176">
        <f t="shared" si="7"/>
        <v>0.8676553526</v>
      </c>
      <c r="M20" s="176">
        <f t="shared" si="7"/>
        <v>0.2921069497</v>
      </c>
      <c r="N20" s="176">
        <f t="shared" si="7"/>
        <v>0</v>
      </c>
      <c r="O20" s="176">
        <f t="shared" si="7"/>
        <v>0</v>
      </c>
      <c r="P20" s="176">
        <f t="shared" si="7"/>
        <v>0</v>
      </c>
      <c r="Q20" s="176">
        <f t="shared" si="7"/>
        <v>0</v>
      </c>
      <c r="R20" s="176">
        <f t="shared" si="7"/>
        <v>0.4964974441</v>
      </c>
      <c r="S20" s="176">
        <f t="shared" si="7"/>
        <v>0.501637573</v>
      </c>
      <c r="T20" s="176">
        <f t="shared" si="7"/>
        <v>0.5110865182</v>
      </c>
      <c r="U20" s="176">
        <f t="shared" si="7"/>
        <v>0.5235363333</v>
      </c>
      <c r="V20" s="176">
        <f t="shared" si="7"/>
        <v>0.5337499904</v>
      </c>
      <c r="W20" s="176">
        <f t="shared" si="7"/>
        <v>0.6895789687</v>
      </c>
      <c r="X20" s="176">
        <f t="shared" si="7"/>
        <v>0</v>
      </c>
      <c r="Y20" s="176">
        <f t="shared" si="7"/>
        <v>0.2569133402</v>
      </c>
      <c r="Z20" s="176">
        <f t="shared" si="7"/>
        <v>0.2609219103</v>
      </c>
      <c r="AA20" s="176">
        <f t="shared" si="7"/>
        <v>0.3813617262</v>
      </c>
      <c r="AB20" s="176">
        <f t="shared" si="7"/>
        <v>0.7525565083</v>
      </c>
      <c r="AC20" s="176">
        <f t="shared" si="7"/>
        <v>1.259061332</v>
      </c>
      <c r="AD20" s="176">
        <f t="shared" si="7"/>
        <v>2.579303258</v>
      </c>
      <c r="AE20" s="176">
        <f t="shared" si="7"/>
        <v>2.337228328</v>
      </c>
      <c r="AF20" s="176">
        <f t="shared" si="7"/>
        <v>2.371089513</v>
      </c>
      <c r="AG20" s="176">
        <f t="shared" si="7"/>
        <v>3.019137287</v>
      </c>
      <c r="AH20" s="176">
        <f t="shared" si="7"/>
        <v>2.661930713</v>
      </c>
      <c r="AI20" s="176">
        <f t="shared" si="7"/>
        <v>3.317879503</v>
      </c>
      <c r="AJ20" s="176">
        <f t="shared" si="7"/>
        <v>2.099612654</v>
      </c>
      <c r="AK20" s="176">
        <f t="shared" si="7"/>
        <v>2.129289491</v>
      </c>
      <c r="AL20" s="176">
        <f t="shared" si="7"/>
        <v>2.15888266</v>
      </c>
      <c r="AM20" s="176">
        <f t="shared" si="7"/>
        <v>1.380785351</v>
      </c>
      <c r="AN20" s="176">
        <f t="shared" si="7"/>
        <v>1.399878161</v>
      </c>
      <c r="AO20" s="176">
        <f t="shared" si="7"/>
        <v>0.1623963321</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0.1760671462</v>
      </c>
      <c r="D24" s="177">
        <f>IF($F$18&gt;0,'Assumptions (Coal)'!$V$14*Model!$F$18*'Assumptions (Coal)'!C$2/10^9,0)</f>
        <v>0.04498225773</v>
      </c>
      <c r="E24" s="177">
        <f>IF($F$18&gt;0,'Assumptions (Coal)'!$V$14*Model!$F$18*'Assumptions (Coal)'!D$2/10^9,0)</f>
        <v>0.04569376344</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0.0565860245</v>
      </c>
      <c r="D27" s="177">
        <f>IF($I$18&gt;0,'Assumptions (Coal)'!$V$14*Model!$I$18*'Assumptions (Coal)'!C$2/10^9,0)</f>
        <v>0.05782719132</v>
      </c>
      <c r="E27" s="177">
        <f>IF($I$18&gt;0,'Assumptions (Coal)'!$V$14*Model!$I$18*'Assumptions (Coal)'!D$2/10^9,0)</f>
        <v>0.05874187145</v>
      </c>
      <c r="F27" s="177">
        <f>IF($I$18&gt;0,'Assumptions (Coal)'!$V$14*Model!$I$18*'Assumptions (Coal)'!E$2/10^9,0)</f>
        <v>0.05983278077</v>
      </c>
      <c r="G27" s="177">
        <f>IF($I$18&gt;0,'Assumptions (Coal)'!$V$14*Model!$I$18*'Assumptions (Coal)'!F$2/10^9,0)</f>
        <v>0.06144359906</v>
      </c>
      <c r="H27" s="177">
        <f>IF($I$18&gt;0,'Assumptions (Coal)'!$V$14*Model!$I$18*'Assumptions (Coal)'!G$2/10^9,0)</f>
        <v>0.06335751163</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0.1710977587</v>
      </c>
      <c r="F29" s="177">
        <f>IF($K$18&gt;0,'Assumptions (Coal)'!$V$14*Model!$K$18*'Assumptions (Coal)'!E$2/10^9,0)</f>
        <v>0.174275256</v>
      </c>
      <c r="G29" s="177">
        <f>IF($K$18&gt;0,'Assumptions (Coal)'!$V$14*Model!$K$18*'Assumptions (Coal)'!F$2/10^9,0)</f>
        <v>0.1789670949</v>
      </c>
      <c r="H29" s="177">
        <f>IF($K$18&gt;0,'Assumptions (Coal)'!$V$14*Model!$K$18*'Assumptions (Coal)'!G$2/10^9,0)</f>
        <v>0.1845417582</v>
      </c>
      <c r="I29" s="177">
        <f>IF($K$18&gt;0,'Assumptions (Coal)'!$V$14*Model!$K$18*'Assumptions (Coal)'!H$2/10^9,0)</f>
        <v>0.1901263833</v>
      </c>
      <c r="J29" s="177">
        <f>IF($K$18&gt;0,'Assumptions (Coal)'!$V$14*Model!$K$18*'Assumptions (Coal)'!I$2/10^9,0)</f>
        <v>0.1952337605</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0.516614807</v>
      </c>
      <c r="H31" s="177">
        <f>IF($M$18&gt;0,'Assumptions (Coal)'!$V$14*Model!$M$18*'Assumptions (Coal)'!G$2/10^9,0)</f>
        <v>0.5327068912</v>
      </c>
      <c r="I31" s="177">
        <f>IF($M$18&gt;0,'Assumptions (Coal)'!$V$14*Model!$M$18*'Assumptions (Coal)'!H$2/10^9,0)</f>
        <v>0.5488277319</v>
      </c>
      <c r="J31" s="177">
        <f>IF($M$18&gt;0,'Assumptions (Coal)'!$V$14*Model!$M$18*'Assumptions (Coal)'!I$2/10^9,0)</f>
        <v>0.5635709264</v>
      </c>
      <c r="K31" s="177">
        <f>IF($M$18&gt;0,'Assumptions (Coal)'!$V$14*Model!$M$18*'Assumptions (Coal)'!J$2/10^9,0)</f>
        <v>0.5745331055</v>
      </c>
      <c r="L31" s="177">
        <f>IF($M$18&gt;0,'Assumptions (Coal)'!$V$14*Model!$M$18*'Assumptions (Coal)'!K$2/10^9,0)</f>
        <v>0.5789129815</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0.2656963236</v>
      </c>
      <c r="I32" s="160">
        <f>IF($N$18&gt;0,'Assumptions (Coal)'!$V$14*Model!$N$18*'Assumptions (Coal)'!H$2/10^9,0)</f>
        <v>0.2737368581</v>
      </c>
      <c r="J32" s="160">
        <f>IF($N$18&gt;0,'Assumptions (Coal)'!$V$14*Model!$N$18*'Assumptions (Coal)'!I$2/10^9,0)</f>
        <v>0.2810902688</v>
      </c>
      <c r="K32" s="160">
        <f>IF($N$18&gt;0,'Assumptions (Coal)'!$V$14*Model!$N$18*'Assumptions (Coal)'!J$2/10^9,0)</f>
        <v>0.2865578359</v>
      </c>
      <c r="L32" s="160">
        <f>IF($N$18&gt;0,'Assumptions (Coal)'!$V$14*Model!$N$18*'Assumptions (Coal)'!K$2/10^9,0)</f>
        <v>0.2887423711</v>
      </c>
      <c r="M32" s="160">
        <f>IF($N$18&gt;0,'Assumptions (Coal)'!$V$14*Model!$N$18*'Assumptions (Coal)'!L$2/10^9,0)</f>
        <v>0.2921069497</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0.4964974441</v>
      </c>
      <c r="S42" s="160">
        <f>IF($X$18&gt;0,'Assumptions (Coal)'!$V$14*Model!$X$18*'Assumptions (Coal)'!R$2/10^9,0)</f>
        <v>0.501637573</v>
      </c>
      <c r="T42" s="160">
        <f>IF($X$18&gt;0,'Assumptions (Coal)'!$V$14*Model!$X$18*'Assumptions (Coal)'!S$2/10^9,0)</f>
        <v>0.5110865182</v>
      </c>
      <c r="U42" s="160">
        <f>IF($X$18&gt;0,'Assumptions (Coal)'!$V$14*Model!$X$18*'Assumptions (Coal)'!T$2/10^9,0)</f>
        <v>0.5235363333</v>
      </c>
      <c r="V42" s="160">
        <f>IF($X$18&gt;0,'Assumptions (Coal)'!$V$14*Model!$X$18*'Assumptions (Coal)'!U$2/10^9,0)</f>
        <v>0.5337499904</v>
      </c>
      <c r="W42" s="160">
        <f>IF($X$18&gt;0,'Assumptions (Coal)'!$V$14*Model!$X$18*'Assumptions (Coal)'!V$2/10^9,0)</f>
        <v>0.6895789687</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v>
      </c>
      <c r="T43" s="160">
        <f>IF($Y$18&gt;0,'Assumptions (Coal)'!$V$14*Model!$Y$18*'Assumptions (Coal)'!S$2/10^9,0)</f>
        <v>0</v>
      </c>
      <c r="U43" s="160">
        <f>IF($Y$18&gt;0,'Assumptions (Coal)'!$V$14*Model!$Y$18*'Assumptions (Coal)'!T$2/10^9,0)</f>
        <v>0</v>
      </c>
      <c r="V43" s="160">
        <f>IF($Y$18&gt;0,'Assumptions (Coal)'!$V$14*Model!$Y$18*'Assumptions (Coal)'!U$2/10^9,0)</f>
        <v>0</v>
      </c>
      <c r="W43" s="160">
        <f>IF($Y$18&gt;0,'Assumptions (Coal)'!$V$14*Model!$Y$18*'Assumptions (Coal)'!V$2/10^9,0)</f>
        <v>0</v>
      </c>
      <c r="X43" s="160">
        <f>IF($Y$18&gt;0,'Assumptions (Coal)'!$V$14*Model!$Y$18*'Assumptions (Coal)'!W$2/10^9,0)</f>
        <v>0</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v>
      </c>
      <c r="W46" s="160">
        <f>IF($AB$18&gt;0,'Assumptions (Coal)'!$V$14*Model!$AB$18*'Assumptions (Coal)'!V$2/10^9,0)</f>
        <v>0</v>
      </c>
      <c r="X46" s="160">
        <f>IF($AB$18&gt;0,'Assumptions (Coal)'!$V$14*Model!$AB$18*'Assumptions (Coal)'!W$2/10^9,0)</f>
        <v>0</v>
      </c>
      <c r="Y46" s="160">
        <f>IF($AB$18&gt;0,'Assumptions (Coal)'!$V$14*Model!$AB$18*'Assumptions (Coal)'!X$2/10^9,0)</f>
        <v>0</v>
      </c>
      <c r="Z46" s="160">
        <f>IF($AB$18&gt;0,'Assumptions (Coal)'!$V$14*Model!$AB$18*'Assumptions (Coal)'!Y$2/10^9,0)</f>
        <v>0</v>
      </c>
      <c r="AA46" s="160">
        <f>IF($AB$18&gt;0,'Assumptions (Coal)'!$V$14*Model!$AB$18*'Assumptions (Coal)'!Z$2/10^9,0)</f>
        <v>0</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0.2569133402</v>
      </c>
      <c r="Z49" s="160">
        <f>IF($AE$18&gt;0,'Assumptions (Coal)'!$V$14*Model!$AE$18*'Assumptions (Coal)'!Y$2/10^9,0)</f>
        <v>0.2609219103</v>
      </c>
      <c r="AA49" s="160">
        <f>IF($AE$18&gt;0,'Assumptions (Coal)'!$V$14*Model!$AE$18*'Assumptions (Coal)'!Z$2/10^9,0)</f>
        <v>0.2649891053</v>
      </c>
      <c r="AB49" s="160">
        <f>IF($AE$18&gt;0,'Assumptions (Coal)'!$V$14*Model!$AE$18*'Assumptions (Coal)'!AA$2/10^9,0)</f>
        <v>0.2684376823</v>
      </c>
      <c r="AC49" s="160">
        <f>IF($AE$18&gt;0,'Assumptions (Coal)'!$V$14*Model!$AE$18*'Assumptions (Coal)'!AB$2/10^9,0)</f>
        <v>0.2725048494</v>
      </c>
      <c r="AD49" s="160">
        <f>IF($AE$18&gt;0,'Assumptions (Coal)'!$V$14*Model!$AE$18*'Assumptions (Coal)'!AC$2/10^9,0)</f>
        <v>0.2764117055</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0.1163726209</v>
      </c>
      <c r="AB51" s="160">
        <f>IF($AG$18&gt;0,'Assumptions (Coal)'!$V$14*Model!$AG$18*'Assumptions (Coal)'!AA$2/10^9,0)</f>
        <v>0.1178870981</v>
      </c>
      <c r="AC51" s="160">
        <f>IF($AG$18&gt;0,'Assumptions (Coal)'!$V$14*Model!$AG$18*'Assumptions (Coal)'!AB$2/10^9,0)</f>
        <v>0.1196732352</v>
      </c>
      <c r="AD51" s="160">
        <f>IF($AG$18&gt;0,'Assumptions (Coal)'!$V$14*Model!$AG$18*'Assumptions (Coal)'!AC$2/10^9,0)</f>
        <v>0.1213889703</v>
      </c>
      <c r="AE51" s="160">
        <f>IF($AG$18&gt;0,'Assumptions (Coal)'!$V$14*Model!$AG$18*'Assumptions (Coal)'!AD$2/10^9,0)</f>
        <v>0.1231989147</v>
      </c>
      <c r="AF51" s="160">
        <f>IF($AG$18&gt;0,'Assumptions (Coal)'!$V$14*Model!$AG$18*'Assumptions (Coal)'!AE$2/10^9,0)</f>
        <v>0.1249837901</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0.3662317279</v>
      </c>
      <c r="AC52" s="160">
        <f>IF($AH$18&gt;0,'Assumptions (Coal)'!$V$14*Model!$AH$18*'Assumptions (Coal)'!AB$2/10^9,0)</f>
        <v>0.3717805972</v>
      </c>
      <c r="AD52" s="160">
        <f>IF($AH$18&gt;0,'Assumptions (Coal)'!$V$14*Model!$AH$18*'Assumptions (Coal)'!AC$2/10^9,0)</f>
        <v>0.377110753</v>
      </c>
      <c r="AE52" s="160">
        <f>IF($AH$18&gt;0,'Assumptions (Coal)'!$V$14*Model!$AH$18*'Assumptions (Coal)'!AD$2/10^9,0)</f>
        <v>0.3827335827</v>
      </c>
      <c r="AF52" s="160">
        <f>IF($AH$18&gt;0,'Assumptions (Coal)'!$V$14*Model!$AH$18*'Assumptions (Coal)'!AE$2/10^9,0)</f>
        <v>0.3882785321</v>
      </c>
      <c r="AG52" s="160">
        <f>IF($AH$18&gt;0,'Assumptions (Coal)'!$V$14*Model!$AH$18*'Assumptions (Coal)'!AF$2/10^9,0)</f>
        <v>0.3935023091</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0.4951026498</v>
      </c>
      <c r="AD53" s="160">
        <f>IF($AI$18&gt;0,'Assumptions (Coal)'!$V$14*Model!$AI$18*'Assumptions (Coal)'!AC$2/10^9,0)</f>
        <v>0.5022008531</v>
      </c>
      <c r="AE53" s="160">
        <f>IF($AI$18&gt;0,'Assumptions (Coal)'!$V$14*Model!$AI$18*'Assumptions (Coal)'!AD$2/10^9,0)</f>
        <v>0.5096888122</v>
      </c>
      <c r="AF53" s="160">
        <f>IF($AI$18&gt;0,'Assumptions (Coal)'!$V$14*Model!$AI$18*'Assumptions (Coal)'!AE$2/10^9,0)</f>
        <v>0.5170730575</v>
      </c>
      <c r="AG53" s="160">
        <f>IF($AI$18&gt;0,'Assumptions (Coal)'!$V$14*Model!$AI$18*'Assumptions (Coal)'!AF$2/10^9,0)</f>
        <v>0.5240295955</v>
      </c>
      <c r="AH53" s="160">
        <f>IF($AI$18&gt;0,'Assumptions (Coal)'!$V$14*Model!$AI$18*'Assumptions (Coal)'!AG$2/10^9,0)</f>
        <v>0.5312735726</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1.302190976</v>
      </c>
      <c r="AE54" s="177">
        <f>IF($AJ$18&gt;0,'Assumptions (Coal)'!$V$14*Model!$AJ$18*'Assumptions (Coal)'!AD$2/10^9,0)</f>
        <v>1.321607018</v>
      </c>
      <c r="AF54" s="177">
        <f>IF($AJ$18&gt;0,'Assumptions (Coal)'!$V$14*Model!$AJ$18*'Assumptions (Coal)'!AE$2/10^9,0)</f>
        <v>1.340754133</v>
      </c>
      <c r="AG54" s="177">
        <f>IF($AJ$18&gt;0,'Assumptions (Coal)'!$V$14*Model!$AJ$18*'Assumptions (Coal)'!AF$2/10^9,0)</f>
        <v>1.358792217</v>
      </c>
      <c r="AH54" s="177">
        <f>IF($AJ$18&gt;0,'Assumptions (Coal)'!$V$14*Model!$AJ$18*'Assumptions (Coal)'!AG$2/10^9,0)</f>
        <v>1.377575621</v>
      </c>
      <c r="AI54" s="177">
        <f>IF($AJ$18&gt;0,'Assumptions (Coal)'!$V$14*Model!$AJ$18*'Assumptions (Coal)'!AH$2/10^9,0)</f>
        <v>1.395730907</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0.7428131651</v>
      </c>
      <c r="AH57" s="160">
        <f>IF($AM$18&gt;0,'Assumptions (Coal)'!$V$14*Model!$AM$18*'Assumptions (Coal)'!AG$2/10^9,0)</f>
        <v>0.7530815194</v>
      </c>
      <c r="AI57" s="160">
        <f>IF($AM$18&gt;0,'Assumptions (Coal)'!$V$14*Model!$AM$18*'Assumptions (Coal)'!AH$2/10^9,0)</f>
        <v>0.7630064992</v>
      </c>
      <c r="AJ57" s="160">
        <f>IF($AM$18&gt;0,'Assumptions (Coal)'!$V$14*Model!$AM$18*'Assumptions (Coal)'!AI$2/10^9,0)</f>
        <v>0.7731888784</v>
      </c>
      <c r="AK57" s="160">
        <f>IF($AM$18&gt;0,'Assumptions (Coal)'!$V$14*Model!$AM$18*'Assumptions (Coal)'!AJ$2/10^9,0)</f>
        <v>0.7841174658</v>
      </c>
      <c r="AL57" s="160">
        <f>IF($AM$18&gt;0,'Assumptions (Coal)'!$V$14*Model!$AM$18*'Assumptions (Coal)'!AK$2/10^9,0)</f>
        <v>0.7950152422</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v>
      </c>
      <c r="AI58" s="160">
        <f>IF($AN$18&gt;0,'Assumptions (Coal)'!$V$14*Model!$AN$18*'Assumptions (Coal)'!AH$2/10^9,0)</f>
        <v>0</v>
      </c>
      <c r="AJ58" s="160">
        <f>IF($AN$18&gt;0,'Assumptions (Coal)'!$V$14*Model!$AN$18*'Assumptions (Coal)'!AI$2/10^9,0)</f>
        <v>0</v>
      </c>
      <c r="AK58" s="160">
        <f>IF($AN$18&gt;0,'Assumptions (Coal)'!$V$14*Model!$AN$18*'Assumptions (Coal)'!AJ$2/10^9,0)</f>
        <v>0</v>
      </c>
      <c r="AL58" s="160">
        <f>IF($AN$18&gt;0,'Assumptions (Coal)'!$V$14*Model!$AN$18*'Assumptions (Coal)'!AK$2/10^9,0)</f>
        <v>0</v>
      </c>
      <c r="AM58" s="160">
        <f>IF($AN$18&gt;0,'Assumptions (Coal)'!$V$14*Model!$AN$18*'Assumptions (Coal)'!AL$2/10^9,0)</f>
        <v>0</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1.159142097</v>
      </c>
      <c r="AJ59" s="160">
        <f>IF($AO$18&gt;0,'Assumptions (Coal)'!$V$14*Model!$AO$18*'Assumptions (Coal)'!AI$2/10^9,0)</f>
        <v>1.174610935</v>
      </c>
      <c r="AK59" s="160">
        <f>IF($AO$18&gt;0,'Assumptions (Coal)'!$V$14*Model!$AO$18*'Assumptions (Coal)'!AJ$2/10^9,0)</f>
        <v>1.191213397</v>
      </c>
      <c r="AL59" s="160">
        <f>IF($AO$18&gt;0,'Assumptions (Coal)'!$V$14*Model!$AO$18*'Assumptions (Coal)'!AK$2/10^9,0)</f>
        <v>1.20776905</v>
      </c>
      <c r="AM59" s="160">
        <f>IF($AO$18&gt;0,'Assumptions (Coal)'!$V$14*Model!$AO$18*'Assumptions (Coal)'!AL$2/10^9,0)</f>
        <v>1.22275068</v>
      </c>
      <c r="AN59" s="160">
        <f>IF($AO$18&gt;0,'Assumptions (Coal)'!$V$14*Model!$AO$18*'Assumptions (Coal)'!AM$2/10^9,0)</f>
        <v>1.239658265</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0.1518128399</v>
      </c>
      <c r="AK60" s="160">
        <f>IF($AP$18&gt;0,'Assumptions (Coal)'!$V$14*Model!$AP$18*'Assumptions (Coal)'!AJ$2/10^9,0)</f>
        <v>0.1539586285</v>
      </c>
      <c r="AL60" s="160">
        <f>IF($AP$18&gt;0,'Assumptions (Coal)'!$V$14*Model!$AP$18*'Assumptions (Coal)'!AK$2/10^9,0)</f>
        <v>0.1560983675</v>
      </c>
      <c r="AM60" s="160">
        <f>IF($AP$18&gt;0,'Assumptions (Coal)'!$V$14*Model!$AP$18*'Assumptions (Coal)'!AL$2/10^9,0)</f>
        <v>0.1580346713</v>
      </c>
      <c r="AN60" s="160">
        <f>IF($AP$18&gt;0,'Assumptions (Coal)'!$V$14*Model!$AP$18*'Assumptions (Coal)'!AM$2/10^9,0)</f>
        <v>0.1602198959</v>
      </c>
      <c r="AO60" s="160">
        <f>IF($AP$18&gt;0,'Assumptions (Coal)'!$V$14*Model!$AP$18*'Assumptions (Coal)'!AN$2/10^9,0)</f>
        <v>0.1623963321</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0.0930612683</v>
      </c>
      <c r="D81" s="177">
        <f>'Assumptions (Coal)'!$V$5*Model!D20</f>
        <v>0.04112377962</v>
      </c>
      <c r="E81" s="177">
        <f>'Assumptions (Coal)'!$V$5*Model!E20</f>
        <v>0.1102133574</v>
      </c>
      <c r="F81" s="177">
        <f>'Assumptions (Coal)'!$V$5*Model!F20</f>
        <v>0.09364321471</v>
      </c>
      <c r="G81" s="177">
        <f>'Assumptions (Coal)'!$V$5*Model!G20</f>
        <v>0.3028102004</v>
      </c>
      <c r="H81" s="177">
        <f>'Assumptions (Coal)'!$V$5*Model!H20</f>
        <v>0.4185209938</v>
      </c>
      <c r="I81" s="177">
        <f>'Assumptions (Coal)'!$V$5*Model!I20</f>
        <v>0.4050763893</v>
      </c>
      <c r="J81" s="177">
        <f>'Assumptions (Coal)'!$V$5*Model!J20</f>
        <v>0.4159579823</v>
      </c>
      <c r="K81" s="177">
        <f>'Assumptions (Coal)'!$V$5*Model!K20</f>
        <v>0.3444363766</v>
      </c>
      <c r="L81" s="177">
        <f>'Assumptions (Coal)'!$V$5*Model!L20</f>
        <v>0.347062141</v>
      </c>
      <c r="M81" s="177">
        <f>'Assumptions (Coal)'!$V$5*Model!M20</f>
        <v>0.1168427799</v>
      </c>
      <c r="N81" s="177">
        <f>'Assumptions (Coal)'!$V$5*Model!N20</f>
        <v>0</v>
      </c>
      <c r="O81" s="177">
        <f>'Assumptions (Coal)'!$V$5*Model!O20</f>
        <v>0</v>
      </c>
      <c r="P81" s="177">
        <f>'Assumptions (Coal)'!$V$5*Model!P20</f>
        <v>0</v>
      </c>
      <c r="Q81" s="177">
        <f>'Assumptions (Coal)'!$V$5*Model!Q20</f>
        <v>0</v>
      </c>
      <c r="R81" s="177">
        <f>'Assumptions (Coal)'!$V$5*Model!R20</f>
        <v>0.1985989776</v>
      </c>
      <c r="S81" s="177">
        <f>'Assumptions (Coal)'!$V$5*Model!S20</f>
        <v>0.2006550292</v>
      </c>
      <c r="T81" s="177">
        <f>'Assumptions (Coal)'!$V$5*Model!T20</f>
        <v>0.2044346073</v>
      </c>
      <c r="U81" s="177">
        <f>'Assumptions (Coal)'!$V$5*Model!U20</f>
        <v>0.2094145333</v>
      </c>
      <c r="V81" s="177">
        <f>'Assumptions (Coal)'!$V$5*Model!V20</f>
        <v>0.2134999962</v>
      </c>
      <c r="W81" s="177">
        <f>'Assumptions (Coal)'!$V$5*Model!W20</f>
        <v>0.2758315875</v>
      </c>
      <c r="X81" s="177">
        <f>'Assumptions (Coal)'!$V$5*Model!X20</f>
        <v>0</v>
      </c>
      <c r="Y81" s="177">
        <f>'Assumptions (Coal)'!$V$5*Model!Y20</f>
        <v>0.1027653361</v>
      </c>
      <c r="Z81" s="177">
        <f>'Assumptions (Coal)'!$V$5*Model!Z20</f>
        <v>0.1043687641</v>
      </c>
      <c r="AA81" s="177">
        <f>'Assumptions (Coal)'!$V$5*Model!AA20</f>
        <v>0.1525446905</v>
      </c>
      <c r="AB81" s="177">
        <f>'Assumptions (Coal)'!$V$5*Model!AB20</f>
        <v>0.3010226033</v>
      </c>
      <c r="AC81" s="177">
        <f>'Assumptions (Coal)'!$V$5*Model!AC20</f>
        <v>0.5036245326</v>
      </c>
      <c r="AD81" s="177">
        <f>'Assumptions (Coal)'!$V$5*Model!AD20</f>
        <v>1.031721303</v>
      </c>
      <c r="AE81" s="177">
        <f>'Assumptions (Coal)'!$V$5*Model!AE20</f>
        <v>0.934891331</v>
      </c>
      <c r="AF81" s="177">
        <f>'Assumptions (Coal)'!$V$5*Model!AF20</f>
        <v>0.9484358052</v>
      </c>
      <c r="AG81" s="177">
        <f>'Assumptions (Coal)'!$V$5*Model!AG20</f>
        <v>1.207654915</v>
      </c>
      <c r="AH81" s="177">
        <f>'Assumptions (Coal)'!$V$5*Model!AH20</f>
        <v>1.064772285</v>
      </c>
      <c r="AI81" s="177">
        <f>'Assumptions (Coal)'!$V$5*Model!AI20</f>
        <v>1.327151801</v>
      </c>
      <c r="AJ81" s="177">
        <f>'Assumptions (Coal)'!$V$5*Model!AJ20</f>
        <v>0.8398450615</v>
      </c>
      <c r="AK81" s="177">
        <f>'Assumptions (Coal)'!$V$5*Model!AK20</f>
        <v>0.8517157963</v>
      </c>
      <c r="AL81" s="177">
        <f>'Assumptions (Coal)'!$V$5*Model!AL20</f>
        <v>0.8635530639</v>
      </c>
      <c r="AM81" s="177">
        <f>'Assumptions (Coal)'!$V$5*Model!AM20</f>
        <v>0.5523141404</v>
      </c>
      <c r="AN81" s="177">
        <f>'Assumptions (Coal)'!$V$5*Model!AN20</f>
        <v>0.5599512645</v>
      </c>
      <c r="AO81" s="177">
        <f>'Assumptions (Coal)'!$V$5*Model!AO20</f>
        <v>0.06495853285</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0.1395919024</v>
      </c>
      <c r="D82" s="176">
        <f>'Assumptions (Coal)'!$V$6*Model!D20</f>
        <v>0.06168566943</v>
      </c>
      <c r="E82" s="176">
        <f>'Assumptions (Coal)'!$V$6*Model!E20</f>
        <v>0.1653200361</v>
      </c>
      <c r="F82" s="176">
        <f>'Assumptions (Coal)'!$V$6*Model!F20</f>
        <v>0.1404648221</v>
      </c>
      <c r="G82" s="176">
        <f>'Assumptions (Coal)'!$V$6*Model!G20</f>
        <v>0.4542153006</v>
      </c>
      <c r="H82" s="176">
        <f>'Assumptions (Coal)'!$V$6*Model!H20</f>
        <v>0.6277814907</v>
      </c>
      <c r="I82" s="176">
        <f>'Assumptions (Coal)'!$V$6*Model!I20</f>
        <v>0.607614584</v>
      </c>
      <c r="J82" s="176">
        <f>'Assumptions (Coal)'!$V$6*Model!J20</f>
        <v>0.6239369734</v>
      </c>
      <c r="K82" s="176">
        <f>'Assumptions (Coal)'!$V$6*Model!K20</f>
        <v>0.5166545649</v>
      </c>
      <c r="L82" s="176">
        <f>'Assumptions (Coal)'!$V$6*Model!L20</f>
        <v>0.5205932116</v>
      </c>
      <c r="M82" s="176">
        <f>'Assumptions (Coal)'!$V$6*Model!M20</f>
        <v>0.1752641698</v>
      </c>
      <c r="N82" s="176">
        <f>'Assumptions (Coal)'!$V$6*Model!N20</f>
        <v>0</v>
      </c>
      <c r="O82" s="176">
        <f>'Assumptions (Coal)'!$V$6*Model!O20</f>
        <v>0</v>
      </c>
      <c r="P82" s="176">
        <f>'Assumptions (Coal)'!$V$6*Model!P20</f>
        <v>0</v>
      </c>
      <c r="Q82" s="176">
        <f>'Assumptions (Coal)'!$V$6*Model!Q20</f>
        <v>0</v>
      </c>
      <c r="R82" s="176">
        <f>'Assumptions (Coal)'!$V$6*Model!R20</f>
        <v>0.2978984664</v>
      </c>
      <c r="S82" s="176">
        <f>'Assumptions (Coal)'!$V$6*Model!S20</f>
        <v>0.3009825438</v>
      </c>
      <c r="T82" s="176">
        <f>'Assumptions (Coal)'!$V$6*Model!T20</f>
        <v>0.3066519109</v>
      </c>
      <c r="U82" s="176">
        <f>'Assumptions (Coal)'!$V$6*Model!U20</f>
        <v>0.3141218</v>
      </c>
      <c r="V82" s="176">
        <f>'Assumptions (Coal)'!$V$6*Model!V20</f>
        <v>0.3202499943</v>
      </c>
      <c r="W82" s="176">
        <f>'Assumptions (Coal)'!$V$6*Model!W20</f>
        <v>0.4137473812</v>
      </c>
      <c r="X82" s="176">
        <f>'Assumptions (Coal)'!$V$6*Model!X20</f>
        <v>0</v>
      </c>
      <c r="Y82" s="176">
        <f>'Assumptions (Coal)'!$V$6*Model!Y20</f>
        <v>0.1541480041</v>
      </c>
      <c r="Z82" s="176">
        <f>'Assumptions (Coal)'!$V$6*Model!Z20</f>
        <v>0.1565531462</v>
      </c>
      <c r="AA82" s="176">
        <f>'Assumptions (Coal)'!$V$6*Model!AA20</f>
        <v>0.2288170357</v>
      </c>
      <c r="AB82" s="176">
        <f>'Assumptions (Coal)'!$V$6*Model!AB20</f>
        <v>0.451533905</v>
      </c>
      <c r="AC82" s="176">
        <f>'Assumptions (Coal)'!$V$6*Model!AC20</f>
        <v>0.7554367989</v>
      </c>
      <c r="AD82" s="176">
        <f>'Assumptions (Coal)'!$V$6*Model!AD20</f>
        <v>1.547581955</v>
      </c>
      <c r="AE82" s="176">
        <f>'Assumptions (Coal)'!$V$6*Model!AE20</f>
        <v>1.402336997</v>
      </c>
      <c r="AF82" s="176">
        <f>'Assumptions (Coal)'!$V$6*Model!AF20</f>
        <v>1.422653708</v>
      </c>
      <c r="AG82" s="176">
        <f>'Assumptions (Coal)'!$V$6*Model!AG20</f>
        <v>1.811482372</v>
      </c>
      <c r="AH82" s="176">
        <f>'Assumptions (Coal)'!$V$6*Model!AH20</f>
        <v>1.597158428</v>
      </c>
      <c r="AI82" s="176">
        <f>'Assumptions (Coal)'!$V$6*Model!AI20</f>
        <v>1.990727702</v>
      </c>
      <c r="AJ82" s="176">
        <f>'Assumptions (Coal)'!$V$6*Model!AJ20</f>
        <v>1.259767592</v>
      </c>
      <c r="AK82" s="176">
        <f>'Assumptions (Coal)'!$V$6*Model!AK20</f>
        <v>1.277573694</v>
      </c>
      <c r="AL82" s="176">
        <f>'Assumptions (Coal)'!$V$6*Model!AL20</f>
        <v>1.295329596</v>
      </c>
      <c r="AM82" s="176">
        <f>'Assumptions (Coal)'!$V$6*Model!AM20</f>
        <v>0.8284712105</v>
      </c>
      <c r="AN82" s="176">
        <f>'Assumptions (Coal)'!$V$6*Model!AN20</f>
        <v>0.8399268967</v>
      </c>
      <c r="AO82" s="176">
        <f>'Assumptions (Coal)'!$V$6*Model!AO20</f>
        <v>0.09743779928</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-0.005088277742</v>
      </c>
      <c r="G83" s="177">
        <f t="array" ref="G83">SUM(IF(ISERROR(G84:G135),"",G84:G135))</f>
        <v>-0.005329970935</v>
      </c>
      <c r="H83" s="177">
        <f t="array" ref="H83">SUM(IF(ISERROR(H84:H135),"",H84:H135))</f>
        <v>-0.005583144555</v>
      </c>
      <c r="I83" s="177">
        <f t="array" ref="I83">SUM(IF(ISERROR(I84:I135),"",I84:I135))</f>
        <v>-0.0126064245</v>
      </c>
      <c r="J83" s="177">
        <f t="array" ref="J83">SUM(IF(ISERROR(J84:J135),"",J84:J135))</f>
        <v>-0.01320522967</v>
      </c>
      <c r="K83" s="177">
        <f t="array" ref="K83">SUM(IF(ISERROR(K84:K135),"",K84:K135))</f>
        <v>-0.03450101772</v>
      </c>
      <c r="L83" s="177">
        <f t="array" ref="L83">SUM(IF(ISERROR(L84:L135),"",L84:L135))</f>
        <v>-0.03613981606</v>
      </c>
      <c r="M83" s="177">
        <f t="array" ref="M83">SUM(IF(ISERROR(M84:M135),"",M84:M135))</f>
        <v>-0.1004748254</v>
      </c>
      <c r="N83" s="177">
        <f t="array" ref="N83">SUM(IF(ISERROR(N84:N135),"",N84:N135))</f>
        <v>-0.1371297789</v>
      </c>
      <c r="O83" s="177">
        <f t="array" ref="O83">SUM(IF(ISERROR(O84:O135),"",O84:O135))</f>
        <v>-0.1436434433</v>
      </c>
      <c r="P83" s="177">
        <f t="array" ref="P83">SUM(IF(ISERROR(P84:P135),"",P84:P135))</f>
        <v>-0.1504665069</v>
      </c>
      <c r="Q83" s="177">
        <f t="array" ref="Q83">SUM(IF(ISERROR(Q84:Q135),"",Q84:Q135))</f>
        <v>-0.157613666</v>
      </c>
      <c r="R83" s="177">
        <f t="array" ref="R83">SUM(IF(ISERROR(R84:R135),"",R84:R135))</f>
        <v>-0.1651003151</v>
      </c>
      <c r="S83" s="177">
        <f t="array" ref="S83">SUM(IF(ISERROR(S84:S135),"",S84:S135))</f>
        <v>-0.1729425801</v>
      </c>
      <c r="T83" s="177">
        <f t="array" ref="T83">SUM(IF(ISERROR(T84:T135),"",T84:T135))</f>
        <v>-0.1811573526</v>
      </c>
      <c r="U83" s="177">
        <f t="array" ref="U83">SUM(IF(ISERROR(U84:U135),"",U84:U135))</f>
        <v>-0.1795557225</v>
      </c>
      <c r="V83" s="177">
        <f t="array" ref="V83">SUM(IF(ISERROR(V84:V135),"",V84:V135))</f>
        <v>-0.1880846193</v>
      </c>
      <c r="W83" s="177">
        <f t="array" ref="W83">SUM(IF(ISERROR(W84:W135),"",W84:W135))</f>
        <v>-0.1970186387</v>
      </c>
      <c r="X83" s="177">
        <f t="array" ref="X83">SUM(IF(ISERROR(X84:X135),"",X84:X135))</f>
        <v>-0.2543233983</v>
      </c>
      <c r="Y83" s="177">
        <f t="array" ref="Y83">SUM(IF(ISERROR(Y84:Y135),"",Y84:Y135))</f>
        <v>-0.2664037598</v>
      </c>
      <c r="Z83" s="177">
        <f t="array" ref="Z83">SUM(IF(ISERROR(Z84:Z135),"",Z84:Z135))</f>
        <v>-0.2375988005</v>
      </c>
      <c r="AA83" s="177">
        <f t="array" ref="AA83">SUM(IF(ISERROR(AA84:AA135),"",AA84:AA135))</f>
        <v>-0.2488847435</v>
      </c>
      <c r="AB83" s="177">
        <f t="array" ref="AB83">SUM(IF(ISERROR(AB84:AB135),"",AB84:AB135))</f>
        <v>-0.1351002383</v>
      </c>
      <c r="AC83" s="177">
        <f t="array" ref="AC83">SUM(IF(ISERROR(AC84:AC135),"",AC84:AC135))</f>
        <v>-0.07756441887</v>
      </c>
      <c r="AD83" s="177">
        <f t="array" ref="AD83">SUM(IF(ISERROR(AD84:AD135),"",AD84:AD135))</f>
        <v>-0.08124872876</v>
      </c>
      <c r="AE83" s="177">
        <f t="array" ref="AE83">SUM(IF(ISERROR(AE84:AE135),"",AE84:AE135))</f>
        <v>-0.1153329427</v>
      </c>
      <c r="AF83" s="177">
        <f t="array" ref="AF83">SUM(IF(ISERROR(AF84:AF135),"",AF84:AF135))</f>
        <v>-0.1208112575</v>
      </c>
      <c r="AG83" s="177">
        <f t="array" ref="AG83">SUM(IF(ISERROR(AG84:AG135),"",AG84:AG135))</f>
        <v>-0.140215676</v>
      </c>
      <c r="AH83" s="177">
        <f t="array" ref="AH83">SUM(IF(ISERROR(AH84:AH135),"",AH84:AH135))</f>
        <v>-0.1899347482</v>
      </c>
      <c r="AI83" s="177">
        <f t="array" ref="AI83">SUM(IF(ISERROR(AI84:AI135),"",AI84:AI135))</f>
        <v>-0.257121159</v>
      </c>
      <c r="AJ83" s="177">
        <f t="array" ref="AJ83">SUM(IF(ISERROR(AJ84:AJ135),"",AJ84:AJ135))</f>
        <v>-0.4222676297</v>
      </c>
      <c r="AK83" s="177">
        <f t="array" ref="AK83">SUM(IF(ISERROR(AK84:AK135),"",AK84:AK135))</f>
        <v>-0.4423253421</v>
      </c>
      <c r="AL83" s="177">
        <f t="array" ref="AL83">SUM(IF(ISERROR(AL84:AL135),"",AL84:AL135))</f>
        <v>-0.4633357959</v>
      </c>
      <c r="AM83" s="177">
        <f t="array" ref="AM83">SUM(IF(ISERROR(AM84:AM135),"",AM84:AM135))</f>
        <v>-0.449075019</v>
      </c>
      <c r="AN83" s="177">
        <f t="array" ref="AN83">SUM(IF(ISERROR(AN84:AN135),"",AN84:AN135))</f>
        <v>-0.4704060824</v>
      </c>
      <c r="AO83" s="177">
        <f t="array" ref="AO83">SUM(IF(ISERROR(AO84:AO135),"",AO84:AO135))</f>
        <v>-0.6286555241</v>
      </c>
      <c r="AP83" s="177">
        <f t="array" ref="AP83">SUM(IF(ISERROR(AP84:AP135),"",AP84:AP135))</f>
        <v>-0.6763194209</v>
      </c>
      <c r="AQ83" s="177">
        <f t="array" ref="AQ83">SUM(IF(ISERROR(AQ84:AQ135),"",AQ84:AQ135))</f>
        <v>-0.7084445934</v>
      </c>
      <c r="AR83" s="177">
        <f t="array" ref="AR83">SUM(IF(ISERROR(AR84:AR135),"",AR84:AR135))</f>
        <v>-0.7420957115</v>
      </c>
      <c r="AS83" s="177">
        <f t="array" ref="AS83">SUM(IF(ISERROR(AS84:AS135),"",AS84:AS135))</f>
        <v>-0.7773452578</v>
      </c>
      <c r="AT83" s="177">
        <f t="array" ref="AT83">SUM(IF(ISERROR(AT84:AT135),"",AT84:AT135))</f>
        <v>-0.7536408649</v>
      </c>
      <c r="AU83" s="177">
        <f t="array" ref="AU83">SUM(IF(ISERROR(AU84:AU135),"",AU84:AU135))</f>
        <v>-0.789438806</v>
      </c>
      <c r="AV83" s="177">
        <f t="array" ref="AV83">SUM(IF(ISERROR(AV84:AV135),"",AV84:AV135))</f>
        <v>-0.7995246776</v>
      </c>
      <c r="AW83" s="177">
        <f t="array" ref="AW83">SUM(IF(ISERROR(AW84:AW135),"",AW84:AW135))</f>
        <v>-0.7511301597</v>
      </c>
      <c r="AX83" s="177">
        <f t="array" ref="AX83">SUM(IF(ISERROR(AX84:AX135),"",AX84:AX135))</f>
        <v>-0.6701363297</v>
      </c>
      <c r="AY83" s="177">
        <f t="array" ref="AY83">SUM(IF(ISERROR(AY84:AY135),"",AY84:AY135))</f>
        <v>-0.3951982232</v>
      </c>
      <c r="AZ83" s="177">
        <f t="array" ref="AZ83">SUM(IF(ISERROR(AZ84:AZ135),"",AZ84:AZ135))</f>
        <v>-0.4139701388</v>
      </c>
      <c r="BA83" s="177">
        <f t="array" ref="BA83">SUM(IF(ISERROR(BA84:BA135),"",BA84:BA135))</f>
        <v>-0.4336337204</v>
      </c>
      <c r="BB83" s="177">
        <f t="array" ref="BB83">SUM(IF(ISERROR(BB84:BB135),"",BB84:BB135))</f>
        <v>-0.2795192214</v>
      </c>
      <c r="BC83" s="177">
        <f t="array" ref="BC83">SUM(IF(ISERROR(BC84:BC135),"",BC84:BC135))</f>
        <v>-0.2927963844</v>
      </c>
      <c r="BD83" s="177">
        <f t="array" ref="BD83">SUM(IF(ISERROR(BD84:BD135),"",BD84:BD135))</f>
        <v>-0.0340913158</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-0.005088277742</v>
      </c>
      <c r="G87" s="160">
        <f>IF($F$18&gt;0,PPMT('Assumptions (Coal)'!$V$7,Model!X$1,'Assumptions (Coal)'!$V$10,'Assumptions (Coal)'!$V$5*Model!$F$18*AVERAGE('Assumptions (Coal)'!$B$2:$D$2)/10^9),0)</f>
        <v>-0.005329970935</v>
      </c>
      <c r="H87" s="160">
        <f>IF($F$18&gt;0,PPMT('Assumptions (Coal)'!$V$7,Model!Y$1,'Assumptions (Coal)'!$V$10,'Assumptions (Coal)'!$V$5*Model!$F$18*AVERAGE('Assumptions (Coal)'!$B$2:$D$2)/10^9),0)</f>
        <v>-0.005583144555</v>
      </c>
      <c r="I87" s="160">
        <f>IF($F$18&gt;0,PPMT('Assumptions (Coal)'!$V$7,Model!Z$1,'Assumptions (Coal)'!$V$10,'Assumptions (Coal)'!$V$5*Model!$F$18*AVERAGE('Assumptions (Coal)'!$B$2:$D$2)/10^9),0)</f>
        <v>-0.005848343921</v>
      </c>
      <c r="J87" s="160">
        <f>IF($F$18&gt;0,PPMT('Assumptions (Coal)'!$V$7,Model!AA$1,'Assumptions (Coal)'!$V$10,'Assumptions (Coal)'!$V$5*Model!$F$18*AVERAGE('Assumptions (Coal)'!$B$2:$D$2)/10^9),0)</f>
        <v>-0.006126140257</v>
      </c>
      <c r="K87" s="160">
        <f>IF($F$18&gt;0,PPMT('Assumptions (Coal)'!$V$7,Model!AB$1,'Assumptions (Coal)'!$V$10,'Assumptions (Coal)'!$V$5*Model!$F$18*AVERAGE('Assumptions (Coal)'!$B$2:$D$2)/10^9),0)</f>
        <v>-0.006417131919</v>
      </c>
      <c r="L87" s="160">
        <f>IF($F$18&gt;0,PPMT('Assumptions (Coal)'!$V$7,Model!AC$1,'Assumptions (Coal)'!$V$10,'Assumptions (Coal)'!$V$5*Model!$F$18*AVERAGE('Assumptions (Coal)'!$B$2:$D$2)/10^9),0)</f>
        <v>-0.006721945686</v>
      </c>
      <c r="M87" s="160">
        <f>IF($F$18&gt;0,PPMT('Assumptions (Coal)'!$V$7,Model!AD$1,'Assumptions (Coal)'!$V$10,'Assumptions (Coal)'!$V$5*Model!$F$18*AVERAGE('Assumptions (Coal)'!$B$2:$D$2)/10^9),0)</f>
        <v>-0.007041238106</v>
      </c>
      <c r="N87" s="177">
        <f>IF($F$18&gt;0,PPMT('Assumptions (Coal)'!$V$7,Model!AE$1,'Assumptions (Coal)'!$V$10,'Assumptions (Coal)'!$V$5*Model!$F$18*AVERAGE('Assumptions (Coal)'!$B$2:$D$2)/10^9),0)</f>
        <v>-0.007375696916</v>
      </c>
      <c r="O87" s="160">
        <f>IF($F$18&gt;0,PPMT('Assumptions (Coal)'!$V$7,Model!AF$1,'Assumptions (Coal)'!$V$10,'Assumptions (Coal)'!$V$5*Model!$F$18*AVERAGE('Assumptions (Coal)'!$B$2:$D$2)/10^9),0)</f>
        <v>-0.007726042519</v>
      </c>
      <c r="P87" s="160">
        <f>IF($F$18&gt;0,PPMT('Assumptions (Coal)'!$V$7,Model!AG$1,'Assumptions (Coal)'!$V$10,'Assumptions (Coal)'!$V$5*Model!$F$18*AVERAGE('Assumptions (Coal)'!$B$2:$D$2)/10^9),0)</f>
        <v>-0.008093029539</v>
      </c>
      <c r="Q87" s="160">
        <f>IF($F$18&gt;0,PPMT('Assumptions (Coal)'!$V$7,Model!AH$1,'Assumptions (Coal)'!$V$10,'Assumptions (Coal)'!$V$5*Model!$F$18*AVERAGE('Assumptions (Coal)'!$B$2:$D$2)/10^9),0)</f>
        <v>-0.008477448442</v>
      </c>
      <c r="R87" s="160">
        <f>IF($F$18&gt;0,PPMT('Assumptions (Coal)'!$V$7,Model!AI$1,'Assumptions (Coal)'!$V$10,'Assumptions (Coal)'!$V$5*Model!$F$18*AVERAGE('Assumptions (Coal)'!$B$2:$D$2)/10^9),0)</f>
        <v>-0.008880127243</v>
      </c>
      <c r="S87" s="160">
        <f>IF($F$18&gt;0,PPMT('Assumptions (Coal)'!$V$7,Model!AJ$1,'Assumptions (Coal)'!$V$10,'Assumptions (Coal)'!$V$5*Model!$F$18*AVERAGE('Assumptions (Coal)'!$B$2:$D$2)/10^9),0)</f>
        <v>-0.009301933287</v>
      </c>
      <c r="T87" s="160">
        <f>IF($F$18&gt;0,PPMT('Assumptions (Coal)'!$V$7,Model!AK$1,'Assumptions (Coal)'!$V$10,'Assumptions (Coal)'!$V$5*Model!$F$18*AVERAGE('Assumptions (Coal)'!$B$2:$D$2)/10^9),0)</f>
        <v>-0.009743775118</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-0.006758080582</v>
      </c>
      <c r="J90" s="160">
        <f>IF($I$18&gt;0,PPMT('Assumptions (Coal)'!$V$7,Model!X$1,'Assumptions (Coal)'!$V$10,'Assumptions (Coal)'!$V$5*Model!$I$18*AVERAGE('Assumptions (Coal)'!$B$2:$G$2)/10^9),0)</f>
        <v>-0.00707908941</v>
      </c>
      <c r="K90" s="160">
        <f>IF($I$18&gt;0,PPMT('Assumptions (Coal)'!$V$7,Model!Y$1,'Assumptions (Coal)'!$V$10,'Assumptions (Coal)'!$V$5*Model!$I$18*AVERAGE('Assumptions (Coal)'!$B$2:$G$2)/10^9),0)</f>
        <v>-0.007415346157</v>
      </c>
      <c r="L90" s="160">
        <f>IF($I$18&gt;0,PPMT('Assumptions (Coal)'!$V$7,Model!Z$1,'Assumptions (Coal)'!$V$10,'Assumptions (Coal)'!$V$5*Model!$I$18*AVERAGE('Assumptions (Coal)'!$B$2:$G$2)/10^9),0)</f>
        <v>-0.007767575099</v>
      </c>
      <c r="M90" s="160">
        <f>IF($I$18&gt;0,PPMT('Assumptions (Coal)'!$V$7,Model!AA$1,'Assumptions (Coal)'!$V$10,'Assumptions (Coal)'!$V$5*Model!$I$18*AVERAGE('Assumptions (Coal)'!$B$2:$G$2)/10^9),0)</f>
        <v>-0.008136534916</v>
      </c>
      <c r="N90" s="177">
        <f>IF($I$18&gt;0,PPMT('Assumptions (Coal)'!$V$7,Model!AB$1,'Assumptions (Coal)'!$V$10,'Assumptions (Coal)'!$V$5*Model!$I$18*AVERAGE('Assumptions (Coal)'!$B$2:$G$2)/10^9),0)</f>
        <v>-0.008523020325</v>
      </c>
      <c r="O90" s="160">
        <f>IF($I$18&gt;0,PPMT('Assumptions (Coal)'!$V$7,Model!AC$1,'Assumptions (Coal)'!$V$10,'Assumptions (Coal)'!$V$5*Model!$I$18*AVERAGE('Assumptions (Coal)'!$B$2:$G$2)/10^9),0)</f>
        <v>-0.00892786379</v>
      </c>
      <c r="P90" s="160">
        <f>IF($I$18&gt;0,PPMT('Assumptions (Coal)'!$V$7,Model!AD$1,'Assumptions (Coal)'!$V$10,'Assumptions (Coal)'!$V$5*Model!$I$18*AVERAGE('Assumptions (Coal)'!$B$2:$G$2)/10^9),0)</f>
        <v>-0.00935193732</v>
      </c>
      <c r="Q90" s="160">
        <f>IF($I$18&gt;0,PPMT('Assumptions (Coal)'!$V$7,Model!AE$1,'Assumptions (Coal)'!$V$10,'Assumptions (Coal)'!$V$5*Model!$I$18*AVERAGE('Assumptions (Coal)'!$B$2:$G$2)/10^9),0)</f>
        <v>-0.009796154343</v>
      </c>
      <c r="R90" s="160">
        <f>IF($I$18&gt;0,PPMT('Assumptions (Coal)'!$V$7,Model!AF$1,'Assumptions (Coal)'!$V$10,'Assumptions (Coal)'!$V$5*Model!$I$18*AVERAGE('Assumptions (Coal)'!$B$2:$G$2)/10^9),0)</f>
        <v>-0.01026147167</v>
      </c>
      <c r="S90" s="160">
        <f>IF($I$18&gt;0,PPMT('Assumptions (Coal)'!$V$7,Model!AG$1,'Assumptions (Coal)'!$V$10,'Assumptions (Coal)'!$V$5*Model!$I$18*AVERAGE('Assumptions (Coal)'!$B$2:$G$2)/10^9),0)</f>
        <v>-0.01074889158</v>
      </c>
      <c r="T90" s="160">
        <f>IF($I$18&gt;0,PPMT('Assumptions (Coal)'!$V$7,Model!AH$1,'Assumptions (Coal)'!$V$10,'Assumptions (Coal)'!$V$5*Model!$I$18*AVERAGE('Assumptions (Coal)'!$B$2:$G$2)/10^9),0)</f>
        <v>-0.01125946393</v>
      </c>
      <c r="U90" s="160">
        <f>IF($I$18&gt;0,PPMT('Assumptions (Coal)'!$V$7,Model!AI$1,'Assumptions (Coal)'!$V$10,'Assumptions (Coal)'!$V$5*Model!$I$18*AVERAGE('Assumptions (Coal)'!$B$2:$G$2)/10^9),0)</f>
        <v>-0.01179428847</v>
      </c>
      <c r="V90" s="160">
        <f>IF($I$18&gt;0,PPMT('Assumptions (Coal)'!$V$7,Model!AJ$1,'Assumptions (Coal)'!$V$10,'Assumptions (Coal)'!$V$5*Model!$I$18*AVERAGE('Assumptions (Coal)'!$B$2:$G$2)/10^9),0)</f>
        <v>-0.01235451717</v>
      </c>
      <c r="W90" s="160">
        <f>IF($I$18&gt;0,PPMT('Assumptions (Coal)'!$V$7,Model!AK$1,'Assumptions (Coal)'!$V$10,'Assumptions (Coal)'!$V$5*Model!$I$18*AVERAGE('Assumptions (Coal)'!$B$2:$G$2)/10^9),0)</f>
        <v>-0.01294135673</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-0.02066853964</v>
      </c>
      <c r="L92" s="160">
        <f>IF($K$18&gt;0,PPMT('Assumptions (Coal)'!$V$7,Model!X$1,'Assumptions (Coal)'!$V$10,'Assumptions (Coal)'!$V$5*Model!$K$18*AVERAGE('Assumptions (Coal)'!$D$2:$I$2)/10^9),0)</f>
        <v>-0.02165029527</v>
      </c>
      <c r="M92" s="160">
        <f>IF($K$18&gt;0,PPMT('Assumptions (Coal)'!$V$7,Model!Y$1,'Assumptions (Coal)'!$V$10,'Assumptions (Coal)'!$V$5*Model!$K$18*AVERAGE('Assumptions (Coal)'!$D$2:$I$2)/10^9),0)</f>
        <v>-0.0226786843</v>
      </c>
      <c r="N92" s="177">
        <f>IF($K$18&gt;0,PPMT('Assumptions (Coal)'!$V$7,Model!Z$1,'Assumptions (Coal)'!$V$10,'Assumptions (Coal)'!$V$5*Model!$K$18*AVERAGE('Assumptions (Coal)'!$D$2:$I$2)/10^9),0)</f>
        <v>-0.0237559218</v>
      </c>
      <c r="O92" s="160">
        <f>IF($K$18&gt;0,PPMT('Assumptions (Coal)'!$V$7,Model!AA$1,'Assumptions (Coal)'!$V$10,'Assumptions (Coal)'!$V$5*Model!$K$18*AVERAGE('Assumptions (Coal)'!$D$2:$I$2)/10^9),0)</f>
        <v>-0.02488432809</v>
      </c>
      <c r="P92" s="160">
        <f>IF($K$18&gt;0,PPMT('Assumptions (Coal)'!$V$7,Model!AB$1,'Assumptions (Coal)'!$V$10,'Assumptions (Coal)'!$V$5*Model!$K$18*AVERAGE('Assumptions (Coal)'!$D$2:$I$2)/10^9),0)</f>
        <v>-0.02606633367</v>
      </c>
      <c r="Q92" s="160">
        <f>IF($K$18&gt;0,PPMT('Assumptions (Coal)'!$V$7,Model!AC$1,'Assumptions (Coal)'!$V$10,'Assumptions (Coal)'!$V$5*Model!$K$18*AVERAGE('Assumptions (Coal)'!$D$2:$I$2)/10^9),0)</f>
        <v>-0.02730448452</v>
      </c>
      <c r="R92" s="160">
        <f>IF($K$18&gt;0,PPMT('Assumptions (Coal)'!$V$7,Model!AD$1,'Assumptions (Coal)'!$V$10,'Assumptions (Coal)'!$V$5*Model!$K$18*AVERAGE('Assumptions (Coal)'!$D$2:$I$2)/10^9),0)</f>
        <v>-0.02860144754</v>
      </c>
      <c r="S92" s="160">
        <f>IF($K$18&gt;0,PPMT('Assumptions (Coal)'!$V$7,Model!AE$1,'Assumptions (Coal)'!$V$10,'Assumptions (Coal)'!$V$5*Model!$K$18*AVERAGE('Assumptions (Coal)'!$D$2:$I$2)/10^9),0)</f>
        <v>-0.0299600163</v>
      </c>
      <c r="T92" s="160">
        <f>IF($K$18&gt;0,PPMT('Assumptions (Coal)'!$V$7,Model!AF$1,'Assumptions (Coal)'!$V$10,'Assumptions (Coal)'!$V$5*Model!$K$18*AVERAGE('Assumptions (Coal)'!$D$2:$I$2)/10^9),0)</f>
        <v>-0.03138311707</v>
      </c>
      <c r="U92" s="160">
        <f>IF($K$18&gt;0,PPMT('Assumptions (Coal)'!$V$7,Model!AG$1,'Assumptions (Coal)'!$V$10,'Assumptions (Coal)'!$V$5*Model!$K$18*AVERAGE('Assumptions (Coal)'!$D$2:$I$2)/10^9),0)</f>
        <v>-0.03287381513</v>
      </c>
      <c r="V92" s="160">
        <f>IF($K$18&gt;0,PPMT('Assumptions (Coal)'!$V$7,Model!AH$1,'Assumptions (Coal)'!$V$10,'Assumptions (Coal)'!$V$5*Model!$K$18*AVERAGE('Assumptions (Coal)'!$D$2:$I$2)/10^9),0)</f>
        <v>-0.03443532135</v>
      </c>
      <c r="W92" s="160">
        <f>IF($K$18&gt;0,PPMT('Assumptions (Coal)'!$V$7,Model!AI$1,'Assumptions (Coal)'!$V$10,'Assumptions (Coal)'!$V$5*Model!$K$18*AVERAGE('Assumptions (Coal)'!$D$2:$I$2)/10^9),0)</f>
        <v>-0.03607099912</v>
      </c>
      <c r="X92" s="160">
        <f>IF($K$18&gt;0,PPMT('Assumptions (Coal)'!$V$7,Model!AJ$1,'Assumptions (Coal)'!$V$10,'Assumptions (Coal)'!$V$5*Model!$K$18*AVERAGE('Assumptions (Coal)'!$D$2:$I$2)/10^9),0)</f>
        <v>-0.03778437157</v>
      </c>
      <c r="Y92" s="160">
        <f>IF($K$18&gt;0,PPMT('Assumptions (Coal)'!$V$7,Model!AK$1,'Assumptions (Coal)'!$V$10,'Assumptions (Coal)'!$V$5*Model!$K$18*AVERAGE('Assumptions (Coal)'!$D$2:$I$2)/10^9),0)</f>
        <v>-0.03957912922</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-0.06261836809</v>
      </c>
      <c r="N94" s="177">
        <f>IF($M$18&gt;0,PPMT('Assumptions (Coal)'!$V$7,Model!X$1,'Assumptions (Coal)'!$V$10,'Assumptions (Coal)'!$V$5*Model!$M$18*AVERAGE('Assumptions (Coal)'!$F$2:$K$2)/10^9),0)</f>
        <v>-0.06559274057</v>
      </c>
      <c r="O94" s="160">
        <f>IF($M$18&gt;0,PPMT('Assumptions (Coal)'!$V$7,Model!Y$1,'Assumptions (Coal)'!$V$10,'Assumptions (Coal)'!$V$5*Model!$M$18*AVERAGE('Assumptions (Coal)'!$F$2:$K$2)/10^9),0)</f>
        <v>-0.06870839575</v>
      </c>
      <c r="P94" s="160">
        <f>IF($M$18&gt;0,PPMT('Assumptions (Coal)'!$V$7,Model!Z$1,'Assumptions (Coal)'!$V$10,'Assumptions (Coal)'!$V$5*Model!$M$18*AVERAGE('Assumptions (Coal)'!$F$2:$K$2)/10^9),0)</f>
        <v>-0.07197204455</v>
      </c>
      <c r="Q94" s="160">
        <f>IF($M$18&gt;0,PPMT('Assumptions (Coal)'!$V$7,Model!AA$1,'Assumptions (Coal)'!$V$10,'Assumptions (Coal)'!$V$5*Model!$M$18*AVERAGE('Assumptions (Coal)'!$F$2:$K$2)/10^9),0)</f>
        <v>-0.07539071667</v>
      </c>
      <c r="R94" s="160">
        <f>IF($M$18&gt;0,PPMT('Assumptions (Coal)'!$V$7,Model!AB$1,'Assumptions (Coal)'!$V$10,'Assumptions (Coal)'!$V$5*Model!$M$18*AVERAGE('Assumptions (Coal)'!$F$2:$K$2)/10^9),0)</f>
        <v>-0.07897177571</v>
      </c>
      <c r="S94" s="160">
        <f>IF($M$18&gt;0,PPMT('Assumptions (Coal)'!$V$7,Model!AC$1,'Assumptions (Coal)'!$V$10,'Assumptions (Coal)'!$V$5*Model!$M$18*AVERAGE('Assumptions (Coal)'!$F$2:$K$2)/10^9),0)</f>
        <v>-0.08272293505</v>
      </c>
      <c r="T94" s="160">
        <f>IF($M$18&gt;0,PPMT('Assumptions (Coal)'!$V$7,Model!AD$1,'Assumptions (Coal)'!$V$10,'Assumptions (Coal)'!$V$5*Model!$M$18*AVERAGE('Assumptions (Coal)'!$F$2:$K$2)/10^9),0)</f>
        <v>-0.08665227447</v>
      </c>
      <c r="U94" s="160">
        <f>IF($M$18&gt;0,PPMT('Assumptions (Coal)'!$V$7,Model!AE$1,'Assumptions (Coal)'!$V$10,'Assumptions (Coal)'!$V$5*Model!$M$18*AVERAGE('Assumptions (Coal)'!$F$2:$K$2)/10^9),0)</f>
        <v>-0.09076825751</v>
      </c>
      <c r="V94" s="160">
        <f>IF($M$18&gt;0,PPMT('Assumptions (Coal)'!$V$7,Model!AF$1,'Assumptions (Coal)'!$V$10,'Assumptions (Coal)'!$V$5*Model!$M$18*AVERAGE('Assumptions (Coal)'!$F$2:$K$2)/10^9),0)</f>
        <v>-0.09507974974</v>
      </c>
      <c r="W94" s="160">
        <f>IF($M$18&gt;0,PPMT('Assumptions (Coal)'!$V$7,Model!AG$1,'Assumptions (Coal)'!$V$10,'Assumptions (Coal)'!$V$5*Model!$M$18*AVERAGE('Assumptions (Coal)'!$F$2:$K$2)/10^9),0)</f>
        <v>-0.09959603785</v>
      </c>
      <c r="X94" s="160">
        <f>IF($M$18&gt;0,PPMT('Assumptions (Coal)'!$V$7,Model!AH$1,'Assumptions (Coal)'!$V$10,'Assumptions (Coal)'!$V$5*Model!$M$18*AVERAGE('Assumptions (Coal)'!$F$2:$K$2)/10^9),0)</f>
        <v>-0.1043268496</v>
      </c>
      <c r="Y94" s="160">
        <f>IF($M$18&gt;0,PPMT('Assumptions (Coal)'!$V$7,Model!AI$1,'Assumptions (Coal)'!$V$10,'Assumptions (Coal)'!$V$5*Model!$M$18*AVERAGE('Assumptions (Coal)'!$F$2:$K$2)/10^9),0)</f>
        <v>-0.109282375</v>
      </c>
      <c r="Z94" s="160">
        <f>IF($M$18&gt;0,PPMT('Assumptions (Coal)'!$V$7,Model!AJ$1,'Assumptions (Coal)'!$V$10,'Assumptions (Coal)'!$V$5*Model!$M$18*AVERAGE('Assumptions (Coal)'!$F$2:$K$2)/10^9),0)</f>
        <v>-0.1144732878</v>
      </c>
      <c r="AA94" s="160">
        <f>IF($M$18&gt;0,PPMT('Assumptions (Coal)'!$V$7,Model!AK$1,'Assumptions (Coal)'!$V$10,'Assumptions (Coal)'!$V$5*Model!$M$18*AVERAGE('Assumptions (Coal)'!$F$2:$K$2)/10^9),0)</f>
        <v>-0.119910769</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-0.03188239923</v>
      </c>
      <c r="O95" s="160">
        <f>IF($N$18&gt;0,PPMT('Assumptions (Coal)'!$V$7,Model!X$1,'Assumptions (Coal)'!$V$10,'Assumptions (Coal)'!$V$5*Model!$N$18*AVERAGE('Assumptions (Coal)'!$G$2:$L$2)/10^9),0)</f>
        <v>-0.0333968132</v>
      </c>
      <c r="P95" s="160">
        <f>IF($N$18&gt;0,PPMT('Assumptions (Coal)'!$V$7,Model!Y$1,'Assumptions (Coal)'!$V$10,'Assumptions (Coal)'!$V$5*Model!$N$18*AVERAGE('Assumptions (Coal)'!$G$2:$L$2)/10^9),0)</f>
        <v>-0.03498316182</v>
      </c>
      <c r="Q95" s="160">
        <f>IF($N$18&gt;0,PPMT('Assumptions (Coal)'!$V$7,Model!Z$1,'Assumptions (Coal)'!$V$10,'Assumptions (Coal)'!$V$5*Model!$N$18*AVERAGE('Assumptions (Coal)'!$G$2:$L$2)/10^9),0)</f>
        <v>-0.03664486201</v>
      </c>
      <c r="R95" s="160">
        <f>IF($N$18&gt;0,PPMT('Assumptions (Coal)'!$V$7,Model!AA$1,'Assumptions (Coal)'!$V$10,'Assumptions (Coal)'!$V$5*Model!$N$18*AVERAGE('Assumptions (Coal)'!$G$2:$L$2)/10^9),0)</f>
        <v>-0.03838549296</v>
      </c>
      <c r="S95" s="160">
        <f>IF($N$18&gt;0,PPMT('Assumptions (Coal)'!$V$7,Model!AB$1,'Assumptions (Coal)'!$V$10,'Assumptions (Coal)'!$V$5*Model!$N$18*AVERAGE('Assumptions (Coal)'!$G$2:$L$2)/10^9),0)</f>
        <v>-0.04020880387</v>
      </c>
      <c r="T95" s="160">
        <f>IF($N$18&gt;0,PPMT('Assumptions (Coal)'!$V$7,Model!AC$1,'Assumptions (Coal)'!$V$10,'Assumptions (Coal)'!$V$5*Model!$N$18*AVERAGE('Assumptions (Coal)'!$G$2:$L$2)/10^9),0)</f>
        <v>-0.04211872205</v>
      </c>
      <c r="U95" s="160">
        <f>IF($N$18&gt;0,PPMT('Assumptions (Coal)'!$V$7,Model!AD$1,'Assumptions (Coal)'!$V$10,'Assumptions (Coal)'!$V$5*Model!$N$18*AVERAGE('Assumptions (Coal)'!$G$2:$L$2)/10^9),0)</f>
        <v>-0.04411936135</v>
      </c>
      <c r="V95" s="160">
        <f>IF($N$18&gt;0,PPMT('Assumptions (Coal)'!$V$7,Model!AE$1,'Assumptions (Coal)'!$V$10,'Assumptions (Coal)'!$V$5*Model!$N$18*AVERAGE('Assumptions (Coal)'!$G$2:$L$2)/10^9),0)</f>
        <v>-0.04621503102</v>
      </c>
      <c r="W95" s="160">
        <f>IF($N$18&gt;0,PPMT('Assumptions (Coal)'!$V$7,Model!AF$1,'Assumptions (Coal)'!$V$10,'Assumptions (Coal)'!$V$5*Model!$N$18*AVERAGE('Assumptions (Coal)'!$G$2:$L$2)/10^9),0)</f>
        <v>-0.04841024499</v>
      </c>
      <c r="X95" s="160">
        <f>IF($N$18&gt;0,PPMT('Assumptions (Coal)'!$V$7,Model!AG$1,'Assumptions (Coal)'!$V$10,'Assumptions (Coal)'!$V$5*Model!$N$18*AVERAGE('Assumptions (Coal)'!$G$2:$L$2)/10^9),0)</f>
        <v>-0.05070973163</v>
      </c>
      <c r="Y95" s="160">
        <f>IF($N$18&gt;0,PPMT('Assumptions (Coal)'!$V$7,Model!AH$1,'Assumptions (Coal)'!$V$10,'Assumptions (Coal)'!$V$5*Model!$N$18*AVERAGE('Assumptions (Coal)'!$G$2:$L$2)/10^9),0)</f>
        <v>-0.05311844388</v>
      </c>
      <c r="Z95" s="160">
        <f>IF($N$18&gt;0,PPMT('Assumptions (Coal)'!$V$7,Model!AI$1,'Assumptions (Coal)'!$V$10,'Assumptions (Coal)'!$V$5*Model!$N$18*AVERAGE('Assumptions (Coal)'!$G$2:$L$2)/10^9),0)</f>
        <v>-0.05564156996</v>
      </c>
      <c r="AA95" s="160">
        <f>IF($N$18&gt;0,PPMT('Assumptions (Coal)'!$V$7,Model!AJ$1,'Assumptions (Coal)'!$V$10,'Assumptions (Coal)'!$V$5*Model!$N$18*AVERAGE('Assumptions (Coal)'!$G$2:$L$2)/10^9),0)</f>
        <v>-0.05828454454</v>
      </c>
      <c r="AB95" s="160">
        <f>IF($N$18&gt;0,PPMT('Assumptions (Coal)'!$V$7,Model!AK$1,'Assumptions (Coal)'!$V$10,'Assumptions (Coal)'!$V$5*Model!$N$18*AVERAGE('Assumptions (Coal)'!$G$2:$L$2)/10^9),0)</f>
        <v>-0.0610530604</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-0.0615024455</v>
      </c>
      <c r="Y105" s="160">
        <f>IF($X$18&gt;0,PPMT('Assumptions (Coal)'!$V$7,Model!X1,'Assumptions (Coal)'!$V$10,'Assumptions (Coal)'!$V$5*Model!$X$18*average('Assumptions (Coal)'!$Q$2:$V$2)/10^9),0)</f>
        <v>-0.06442381166</v>
      </c>
      <c r="Z105" s="160">
        <f>IF($X$18&gt;0,PPMT('Assumptions (Coal)'!$V$7,Model!Y1,'Assumptions (Coal)'!$V$10,'Assumptions (Coal)'!$V$5*Model!$X$18*average('Assumptions (Coal)'!$Q$2:$V$2)/10^9),0)</f>
        <v>-0.06748394271</v>
      </c>
      <c r="AA105" s="160">
        <f>IF($X$18&gt;0,PPMT('Assumptions (Coal)'!$V$7,Model!Z1,'Assumptions (Coal)'!$V$10,'Assumptions (Coal)'!$V$5*Model!$X$18*average('Assumptions (Coal)'!$Q$2:$V$2)/10^9),0)</f>
        <v>-0.07068942999</v>
      </c>
      <c r="AB105" s="160">
        <f>IF($X$18&gt;0,PPMT('Assumptions (Coal)'!$V$7,Model!AA1,'Assumptions (Coal)'!$V$10,'Assumptions (Coal)'!$V$5*Model!$X$18*average('Assumptions (Coal)'!$Q$2:$V$2)/10^9),0)</f>
        <v>-0.07404717792</v>
      </c>
      <c r="AC105" s="160">
        <f>IF($X$18&gt;0,PPMT('Assumptions (Coal)'!$V$7,Model!AB1,'Assumptions (Coal)'!$V$10,'Assumptions (Coal)'!$V$5*Model!$X$18*average('Assumptions (Coal)'!$Q$2:$V$2)/10^9),0)</f>
        <v>-0.07756441887</v>
      </c>
      <c r="AD105" s="160">
        <f>IF($X$18&gt;0,PPMT('Assumptions (Coal)'!$V$7,Model!AC1,'Assumptions (Coal)'!$V$10,'Assumptions (Coal)'!$V$5*Model!$X$18*average('Assumptions (Coal)'!$Q$2:$V$2)/10^9),0)</f>
        <v>-0.08124872876</v>
      </c>
      <c r="AE105" s="160">
        <f>IF($X$18&gt;0,PPMT('Assumptions (Coal)'!$V$7,Model!AD1,'Assumptions (Coal)'!$V$10,'Assumptions (Coal)'!$V$5*Model!$X$18*average('Assumptions (Coal)'!$Q$2:$V$2)/10^9),0)</f>
        <v>-0.08510804338</v>
      </c>
      <c r="AF105" s="160">
        <f>IF($X$18&gt;0,PPMT('Assumptions (Coal)'!$V$7,Model!AE1,'Assumptions (Coal)'!$V$10,'Assumptions (Coal)'!$V$5*Model!$X$18*average('Assumptions (Coal)'!$Q$2:$V$2)/10^9),0)</f>
        <v>-0.08915067544</v>
      </c>
      <c r="AG105" s="160">
        <f>IF($X$18&gt;0,PPMT('Assumptions (Coal)'!$V$7,Model!AF1,'Assumptions (Coal)'!$V$10,'Assumptions (Coal)'!$V$5*Model!$X$18*average('Assumptions (Coal)'!$Q$2:$V$2)/10^9),0)</f>
        <v>-0.09338533252</v>
      </c>
      <c r="AH105" s="160">
        <f>IF($X$18&gt;0,PPMT('Assumptions (Coal)'!$V$7,Model!AG1,'Assumptions (Coal)'!$V$10,'Assumptions (Coal)'!$V$5*Model!$X$18*average('Assumptions (Coal)'!$Q$2:$V$2)/10^9),0)</f>
        <v>-0.09782113582</v>
      </c>
      <c r="AI105" s="160">
        <f>IF($X$18&gt;0,PPMT('Assumptions (Coal)'!$V$7,Model!AH1,'Assumptions (Coal)'!$V$10,'Assumptions (Coal)'!$V$5*Model!$X$18*average('Assumptions (Coal)'!$Q$2:$V$2)/10^9),0)</f>
        <v>-0.1024676398</v>
      </c>
      <c r="AJ105" s="160">
        <f>IF($X$18&gt;0,PPMT('Assumptions (Coal)'!$V$7,Model!AI1,'Assumptions (Coal)'!$V$10,'Assumptions (Coal)'!$V$5*Model!$X$18*average('Assumptions (Coal)'!$Q$2:$V$2)/10^9),0)</f>
        <v>-0.1073348527</v>
      </c>
      <c r="AK105" s="160">
        <f>IF($X$18&gt;0,PPMT('Assumptions (Coal)'!$V$7,Model!AJ1,'Assumptions (Coal)'!$V$10,'Assumptions (Coal)'!$V$5*Model!$X$18*average('Assumptions (Coal)'!$Q$2:$V$2)/10^9),0)</f>
        <v>-0.1124332582</v>
      </c>
      <c r="AL105" s="160">
        <f>IF($X$18&gt;0,PPMT('Assumptions (Coal)'!$V$7,Model!AK1,'Assumptions (Coal)'!$V$10,'Assumptions (Coal)'!$V$5*Model!$X$18*average('Assumptions (Coal)'!$Q$2:$V$2)/10^9),0)</f>
        <v>-0.1177738379</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v>
      </c>
      <c r="Z106" s="160">
        <f>IF($Y$18&gt;0,PPMT('Assumptions (Coal)'!$V$7,Model!X1,'Assumptions (Coal)'!$V$10,'Assumptions (Coal)'!$V$5*Model!$Y$18*AVERAGE('Assumptions (Coal)'!$R$2:$W$2)/10^9),0)</f>
        <v>0</v>
      </c>
      <c r="AA106" s="160">
        <f>IF($Y$18&gt;0,PPMT('Assumptions (Coal)'!$V$7,Model!Y1,'Assumptions (Coal)'!$V$10,'Assumptions (Coal)'!$V$5*Model!$Y$18*AVERAGE('Assumptions (Coal)'!$R$2:$W$2)/10^9),0)</f>
        <v>0</v>
      </c>
      <c r="AB106" s="160">
        <f>IF($Y$18&gt;0,PPMT('Assumptions (Coal)'!$V$7,Model!Z1,'Assumptions (Coal)'!$V$10,'Assumptions (Coal)'!$V$5*Model!$Y$18*AVERAGE('Assumptions (Coal)'!$R$2:$W$2)/10^9),0)</f>
        <v>0</v>
      </c>
      <c r="AC106" s="160">
        <f>IF($Y$18&gt;0,PPMT('Assumptions (Coal)'!$V$7,Model!AA1,'Assumptions (Coal)'!$V$10,'Assumptions (Coal)'!$V$5*Model!$Y$18*AVERAGE('Assumptions (Coal)'!$R$2:$W$2)/10^9),0)</f>
        <v>0</v>
      </c>
      <c r="AD106" s="160">
        <f>IF($Y$18&gt;0,PPMT('Assumptions (Coal)'!$V$7,Model!AB1,'Assumptions (Coal)'!$V$10,'Assumptions (Coal)'!$V$5*Model!$Y$18*AVERAGE('Assumptions (Coal)'!$R$2:$W$2)/10^9),0)</f>
        <v>0</v>
      </c>
      <c r="AE106" s="160">
        <f>IF($Y$18&gt;0,PPMT('Assumptions (Coal)'!$V$7,Model!AC1,'Assumptions (Coal)'!$V$10,'Assumptions (Coal)'!$V$5*Model!$Y$18*AVERAGE('Assumptions (Coal)'!$R$2:$W$2)/10^9),0)</f>
        <v>0</v>
      </c>
      <c r="AF106" s="160">
        <f>IF($Y$18&gt;0,PPMT('Assumptions (Coal)'!$V$7,Model!AD1,'Assumptions (Coal)'!$V$10,'Assumptions (Coal)'!$V$5*Model!$Y$18*AVERAGE('Assumptions (Coal)'!$R$2:$W$2)/10^9),0)</f>
        <v>0</v>
      </c>
      <c r="AG106" s="160">
        <f>IF($Y$18&gt;0,PPMT('Assumptions (Coal)'!$V$7,Model!AE1,'Assumptions (Coal)'!$V$10,'Assumptions (Coal)'!$V$5*Model!$Y$18*AVERAGE('Assumptions (Coal)'!$R$2:$W$2)/10^9),0)</f>
        <v>0</v>
      </c>
      <c r="AH106" s="160">
        <f>IF($Y$18&gt;0,PPMT('Assumptions (Coal)'!$V$7,Model!AF1,'Assumptions (Coal)'!$V$10,'Assumptions (Coal)'!$V$5*Model!$Y$18*AVERAGE('Assumptions (Coal)'!$R$2:$W$2)/10^9),0)</f>
        <v>0</v>
      </c>
      <c r="AI106" s="160">
        <f>IF($Y$18&gt;0,PPMT('Assumptions (Coal)'!$V$7,Model!AG1,'Assumptions (Coal)'!$V$10,'Assumptions (Coal)'!$V$5*Model!$Y$18*AVERAGE('Assumptions (Coal)'!$R$2:$W$2)/10^9),0)</f>
        <v>0</v>
      </c>
      <c r="AJ106" s="160">
        <f>IF($Y$18&gt;0,PPMT('Assumptions (Coal)'!$V$7,Model!AH1,'Assumptions (Coal)'!$V$10,'Assumptions (Coal)'!$V$5*Model!$Y$18*AVERAGE('Assumptions (Coal)'!$R$2:$W$2)/10^9),0)</f>
        <v>0</v>
      </c>
      <c r="AK106" s="160">
        <f>IF($Y$18&gt;0,PPMT('Assumptions (Coal)'!$V$7,Model!AI1,'Assumptions (Coal)'!$V$10,'Assumptions (Coal)'!$V$5*Model!$Y$18*AVERAGE('Assumptions (Coal)'!$R$2:$W$2)/10^9),0)</f>
        <v>0</v>
      </c>
      <c r="AL106" s="160">
        <f>IF($Y$18&gt;0,PPMT('Assumptions (Coal)'!$V$7,Model!AJ1,'Assumptions (Coal)'!$V$10,'Assumptions (Coal)'!$V$5*Model!$Y$18*AVERAGE('Assumptions (Coal)'!$R$2:$W$2)/10^9),0)</f>
        <v>0</v>
      </c>
      <c r="AM106" s="160">
        <f>IF($Y$18&gt;0,PPMT('Assumptions (Coal)'!$V$7,Model!AK1,'Assumptions (Coal)'!$V$10,'Assumptions (Coal)'!$V$5*Model!$Y$18*AVERAGE('Assumptions (Coal)'!$R$2:$W$2)/10^9),0)</f>
        <v>0</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v>
      </c>
      <c r="AC109" s="160">
        <f>IF($AB$18&gt;0,PPMT('Assumptions (Coal)'!$V$7,Model!X1,'Assumptions (Coal)'!$V$10,'Assumptions (Coal)'!$V$5*Model!$AB$18*AVERAGE('Assumptions (Coal)'!$U$2:$Z$2)/10^9),0)</f>
        <v>0</v>
      </c>
      <c r="AD109" s="160">
        <f>IF($AB$18&gt;0,PPMT('Assumptions (Coal)'!$V$7,Model!Y1,'Assumptions (Coal)'!$V$10,'Assumptions (Coal)'!$V$5*Model!$AB$18*AVERAGE('Assumptions (Coal)'!$U$2:$Z$2)/10^9),0)</f>
        <v>0</v>
      </c>
      <c r="AE109" s="160">
        <f>IF($AB$18&gt;0,PPMT('Assumptions (Coal)'!$V$7,Model!Z1,'Assumptions (Coal)'!$V$10,'Assumptions (Coal)'!$V$5*Model!$AB$18*AVERAGE('Assumptions (Coal)'!$U$2:$Z$2)/10^9),0)</f>
        <v>0</v>
      </c>
      <c r="AF109" s="160">
        <f>IF($AB$18&gt;0,PPMT('Assumptions (Coal)'!$V$7,Model!AA1,'Assumptions (Coal)'!$V$10,'Assumptions (Coal)'!$V$5*Model!$AB$18*AVERAGE('Assumptions (Coal)'!$U$2:$Z$2)/10^9),0)</f>
        <v>0</v>
      </c>
      <c r="AG109" s="160">
        <f>IF($AB$18&gt;0,PPMT('Assumptions (Coal)'!$V$7,Model!AB1,'Assumptions (Coal)'!$V$10,'Assumptions (Coal)'!$V$5*Model!$AB$18*AVERAGE('Assumptions (Coal)'!$U$2:$Z$2)/10^9),0)</f>
        <v>0</v>
      </c>
      <c r="AH109" s="160">
        <f>IF($AB$18&gt;0,PPMT('Assumptions (Coal)'!$V$7,Model!AC1,'Assumptions (Coal)'!$V$10,'Assumptions (Coal)'!$V$5*Model!$AB$18*AVERAGE('Assumptions (Coal)'!$U$2:$Z$2)/10^9),0)</f>
        <v>0</v>
      </c>
      <c r="AI109" s="160">
        <f>IF($AB$18&gt;0,PPMT('Assumptions (Coal)'!$V$7,Model!AD1,'Assumptions (Coal)'!$V$10,'Assumptions (Coal)'!$V$5*Model!$AB$18*AVERAGE('Assumptions (Coal)'!$U$2:$Z$2)/10^9),0)</f>
        <v>0</v>
      </c>
      <c r="AJ109" s="160">
        <f>IF($AB$18&gt;0,PPMT('Assumptions (Coal)'!$V$7,Model!AE1,'Assumptions (Coal)'!$V$10,'Assumptions (Coal)'!$V$5*Model!$AB$18*AVERAGE('Assumptions (Coal)'!$U$2:$Z$2)/10^9),0)</f>
        <v>0</v>
      </c>
      <c r="AK109" s="160">
        <f>IF($AB$18&gt;0,PPMT('Assumptions (Coal)'!$V$7,Model!AF1,'Assumptions (Coal)'!$V$10,'Assumptions (Coal)'!$V$5*Model!$AB$18*AVERAGE('Assumptions (Coal)'!$U$2:$Z$2)/10^9),0)</f>
        <v>0</v>
      </c>
      <c r="AL109" s="160">
        <f>IF($AB$18&gt;0,PPMT('Assumptions (Coal)'!$V$7,Model!AG1,'Assumptions (Coal)'!$V$10,'Assumptions (Coal)'!$V$5*Model!$AB$18*AVERAGE('Assumptions (Coal)'!$U$2:$Z$2)/10^9),0)</f>
        <v>0</v>
      </c>
      <c r="AM109" s="160">
        <f>IF($AB$18&gt;0,PPMT('Assumptions (Coal)'!$V$7,Model!AH1,'Assumptions (Coal)'!$V$10,'Assumptions (Coal)'!$V$5*Model!$AB$18*AVERAGE('Assumptions (Coal)'!$U$2:$Z$2)/10^9),0)</f>
        <v>0</v>
      </c>
      <c r="AN109" s="160">
        <f>IF($AB$18&gt;0,PPMT('Assumptions (Coal)'!$V$7,Model!AI1,'Assumptions (Coal)'!$V$10,'Assumptions (Coal)'!$V$5*Model!$AB$18*AVERAGE('Assumptions (Coal)'!$U$2:$Z$2)/10^9),0)</f>
        <v>0</v>
      </c>
      <c r="AO109" s="160">
        <f>IF($AB$18&gt;0,PPMT('Assumptions (Coal)'!$V$7,Model!AJ1,'Assumptions (Coal)'!$V$10,'Assumptions (Coal)'!$V$5*Model!$AB$18*AVERAGE('Assumptions (Coal)'!$U$2:$Z$2)/10^9),0)</f>
        <v>0</v>
      </c>
      <c r="AP109" s="160">
        <f>IF($AB$18&gt;0,PPMT('Assumptions (Coal)'!$V$7,Model!AK1,'Assumptions (Coal)'!$V$10,'Assumptions (Coal)'!$V$5*Model!$AB$18*AVERAGE('Assumptions (Coal)'!$U$2:$Z$2)/10^9),0)</f>
        <v>0</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-0.03022489937</v>
      </c>
      <c r="AF112" s="160">
        <f>IF($AE$18&gt;0,PPMT('Assumptions (Coal)'!$V$7,Model!X1,'Assumptions (Coal)'!$V$10,'Assumptions (Coal)'!$V$5*Model!$AE$18*AVERAGE('Assumptions (Coal)'!$X$2:$AC$2)/10^9),0)</f>
        <v>-0.03166058209</v>
      </c>
      <c r="AG112" s="160">
        <f>IF($AE$18&gt;0,PPMT('Assumptions (Coal)'!$V$7,Model!Y1,'Assumptions (Coal)'!$V$10,'Assumptions (Coal)'!$V$5*Model!$AE$18*AVERAGE('Assumptions (Coal)'!$X$2:$AC$2)/10^9),0)</f>
        <v>-0.03316445974</v>
      </c>
      <c r="AH112" s="160">
        <f>IF($AE$18&gt;0,PPMT('Assumptions (Coal)'!$V$7,Model!Z1,'Assumptions (Coal)'!$V$10,'Assumptions (Coal)'!$V$5*Model!$AE$18*AVERAGE('Assumptions (Coal)'!$X$2:$AC$2)/10^9),0)</f>
        <v>-0.03473977158</v>
      </c>
      <c r="AI112" s="160">
        <f>IF($AE$18&gt;0,PPMT('Assumptions (Coal)'!$V$7,Model!AA1,'Assumptions (Coal)'!$V$10,'Assumptions (Coal)'!$V$5*Model!$AE$18*AVERAGE('Assumptions (Coal)'!$X$2:$AC$2)/10^9),0)</f>
        <v>-0.03638991072</v>
      </c>
      <c r="AJ112" s="160">
        <f>IF($AE$18&gt;0,PPMT('Assumptions (Coal)'!$V$7,Model!AB1,'Assumptions (Coal)'!$V$10,'Assumptions (Coal)'!$V$5*Model!$AE$18*AVERAGE('Assumptions (Coal)'!$X$2:$AC$2)/10^9),0)</f>
        <v>-0.03811843148</v>
      </c>
      <c r="AK112" s="160">
        <f>IF($AE$18&gt;0,PPMT('Assumptions (Coal)'!$V$7,Model!AC1,'Assumptions (Coal)'!$V$10,'Assumptions (Coal)'!$V$5*Model!$AE$18*AVERAGE('Assumptions (Coal)'!$X$2:$AC$2)/10^9),0)</f>
        <v>-0.03992905698</v>
      </c>
      <c r="AL112" s="160">
        <f>IF($AE$18&gt;0,PPMT('Assumptions (Coal)'!$V$7,Model!AD1,'Assumptions (Coal)'!$V$10,'Assumptions (Coal)'!$V$5*Model!$AE$18*AVERAGE('Assumptions (Coal)'!$X$2:$AC$2)/10^9),0)</f>
        <v>-0.04182568719</v>
      </c>
      <c r="AM112" s="160">
        <f>IF($AE$18&gt;0,PPMT('Assumptions (Coal)'!$V$7,Model!AE1,'Assumptions (Coal)'!$V$10,'Assumptions (Coal)'!$V$5*Model!$AE$18*AVERAGE('Assumptions (Coal)'!$X$2:$AC$2)/10^9),0)</f>
        <v>-0.04381240733</v>
      </c>
      <c r="AN112" s="160">
        <f>IF($AE$18&gt;0,PPMT('Assumptions (Coal)'!$V$7,Model!AF1,'Assumptions (Coal)'!$V$10,'Assumptions (Coal)'!$V$5*Model!$AE$18*AVERAGE('Assumptions (Coal)'!$X$2:$AC$2)/10^9),0)</f>
        <v>-0.04589349668</v>
      </c>
      <c r="AO112" s="160">
        <f>IF($AE$18&gt;0,PPMT('Assumptions (Coal)'!$V$7,Model!AG1,'Assumptions (Coal)'!$V$10,'Assumptions (Coal)'!$V$5*Model!$AE$18*AVERAGE('Assumptions (Coal)'!$X$2:$AC$2)/10^9),0)</f>
        <v>-0.04807343777</v>
      </c>
      <c r="AP112" s="160">
        <f>IF($AE$18&gt;0,PPMT('Assumptions (Coal)'!$V$7,Model!AH1,'Assumptions (Coal)'!$V$10,'Assumptions (Coal)'!$V$5*Model!$AE$18*AVERAGE('Assumptions (Coal)'!$X$2:$AC$2)/10^9),0)</f>
        <v>-0.05035692606</v>
      </c>
      <c r="AQ112" s="160">
        <f>IF($AE$18&gt;0,PPMT('Assumptions (Coal)'!$V$7,Model!AI1,'Assumptions (Coal)'!$V$10,'Assumptions (Coal)'!$V$5*Model!$AE$18*AVERAGE('Assumptions (Coal)'!$X$2:$AC$2)/10^9),0)</f>
        <v>-0.05274888005</v>
      </c>
      <c r="AR112" s="160">
        <f>IF($AE$18&gt;0,PPMT('Assumptions (Coal)'!$V$7,Model!AJ1,'Assumptions (Coal)'!$V$10,'Assumptions (Coal)'!$V$5*Model!$AE$18*AVERAGE('Assumptions (Coal)'!$X$2:$AC$2)/10^9),0)</f>
        <v>-0.05525445185</v>
      </c>
      <c r="AS112" s="160">
        <f>IF($AE$18&gt;0,PPMT('Assumptions (Coal)'!$V$7,Model!AK1,'Assumptions (Coal)'!$V$10,'Assumptions (Coal)'!$V$5*Model!$AE$18*AVERAGE('Assumptions (Coal)'!$X$2:$AC$2)/10^9),0)</f>
        <v>-0.05787903832</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-0.01366588374</v>
      </c>
      <c r="AH114" s="160">
        <f>IF($AG$18&gt;0,PPMT('Assumptions (Coal)'!$V$7,Model!X1,'Assumptions (Coal)'!$V$10,'Assumptions (Coal)'!$V$5*Model!$AG$18*AVERAGE('Assumptions (Coal)'!$Z$2:$AE$2)/10^9),0)</f>
        <v>-0.01431501322</v>
      </c>
      <c r="AI114" s="160">
        <f>IF($AG$18&gt;0,PPMT('Assumptions (Coal)'!$V$7,Model!Y1,'Assumptions (Coal)'!$V$10,'Assumptions (Coal)'!$V$5*Model!$AG$18*AVERAGE('Assumptions (Coal)'!$Z$2:$AE$2)/10^9),0)</f>
        <v>-0.01499497634</v>
      </c>
      <c r="AJ114" s="160">
        <f>IF($AG$18&gt;0,PPMT('Assumptions (Coal)'!$V$7,Model!Z1,'Assumptions (Coal)'!$V$10,'Assumptions (Coal)'!$V$5*Model!$AG$18*AVERAGE('Assumptions (Coal)'!$Z$2:$AE$2)/10^9),0)</f>
        <v>-0.01570723772</v>
      </c>
      <c r="AK114" s="160">
        <f>IF($AG$18&gt;0,PPMT('Assumptions (Coal)'!$V$7,Model!AA1,'Assumptions (Coal)'!$V$10,'Assumptions (Coal)'!$V$5*Model!$AG$18*AVERAGE('Assumptions (Coal)'!$Z$2:$AE$2)/10^9),0)</f>
        <v>-0.01645333151</v>
      </c>
      <c r="AL114" s="160">
        <f>IF($AG$18&gt;0,PPMT('Assumptions (Coal)'!$V$7,Model!AB1,'Assumptions (Coal)'!$V$10,'Assumptions (Coal)'!$V$5*Model!$AG$18*AVERAGE('Assumptions (Coal)'!$Z$2:$AE$2)/10^9),0)</f>
        <v>-0.01723486476</v>
      </c>
      <c r="AM114" s="160">
        <f>IF($AG$18&gt;0,PPMT('Assumptions (Coal)'!$V$7,Model!AC1,'Assumptions (Coal)'!$V$10,'Assumptions (Coal)'!$V$5*Model!$AG$18*AVERAGE('Assumptions (Coal)'!$Z$2:$AE$2)/10^9),0)</f>
        <v>-0.01805352083</v>
      </c>
      <c r="AN114" s="160">
        <f>IF($AG$18&gt;0,PPMT('Assumptions (Coal)'!$V$7,Model!AD1,'Assumptions (Coal)'!$V$10,'Assumptions (Coal)'!$V$5*Model!$AG$18*AVERAGE('Assumptions (Coal)'!$Z$2:$AE$2)/10^9),0)</f>
        <v>-0.01891106307</v>
      </c>
      <c r="AO114" s="160">
        <f>IF($AG$18&gt;0,PPMT('Assumptions (Coal)'!$V$7,Model!AE1,'Assumptions (Coal)'!$V$10,'Assumptions (Coal)'!$V$5*Model!$AG$18*AVERAGE('Assumptions (Coal)'!$Z$2:$AE$2)/10^9),0)</f>
        <v>-0.01980933857</v>
      </c>
      <c r="AP114" s="160">
        <f>IF($AG$18&gt;0,PPMT('Assumptions (Coal)'!$V$7,Model!AF1,'Assumptions (Coal)'!$V$10,'Assumptions (Coal)'!$V$5*Model!$AG$18*AVERAGE('Assumptions (Coal)'!$Z$2:$AE$2)/10^9),0)</f>
        <v>-0.02075028215</v>
      </c>
      <c r="AQ114" s="160">
        <f>IF($AG$18&gt;0,PPMT('Assumptions (Coal)'!$V$7,Model!AG1,'Assumptions (Coal)'!$V$10,'Assumptions (Coal)'!$V$5*Model!$AG$18*AVERAGE('Assumptions (Coal)'!$Z$2:$AE$2)/10^9),0)</f>
        <v>-0.02173592055</v>
      </c>
      <c r="AR114" s="160">
        <f>IF($AG$18&gt;0,PPMT('Assumptions (Coal)'!$V$7,Model!AH1,'Assumptions (Coal)'!$V$10,'Assumptions (Coal)'!$V$5*Model!$AG$18*AVERAGE('Assumptions (Coal)'!$Z$2:$AE$2)/10^9),0)</f>
        <v>-0.02276837678</v>
      </c>
      <c r="AS114" s="160">
        <f>IF($AG$18&gt;0,PPMT('Assumptions (Coal)'!$V$7,Model!AI1,'Assumptions (Coal)'!$V$10,'Assumptions (Coal)'!$V$5*Model!$AG$18*AVERAGE('Assumptions (Coal)'!$Z$2:$AE$2)/10^9),0)</f>
        <v>-0.02384987468</v>
      </c>
      <c r="AT114" s="160">
        <f>IF($AG$18&gt;0,PPMT('Assumptions (Coal)'!$V$7,Model!AJ1,'Assumptions (Coal)'!$V$10,'Assumptions (Coal)'!$V$5*Model!$AG$18*AVERAGE('Assumptions (Coal)'!$Z$2:$AE$2)/10^9),0)</f>
        <v>-0.02498274372</v>
      </c>
      <c r="AU114" s="160">
        <f>IF($AG$18&gt;0,PPMT('Assumptions (Coal)'!$V$7,Model!AK1,'Assumptions (Coal)'!$V$10,'Assumptions (Coal)'!$V$5*Model!$AG$18*AVERAGE('Assumptions (Coal)'!$Z$2:$AE$2)/10^9),0)</f>
        <v>-0.02616942405</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-0.04305882756</v>
      </c>
      <c r="AI115" s="160">
        <f>IF($AH$18&gt;0,PPMT('Assumptions (Coal)'!$V$7,Model!X1,'Assumptions (Coal)'!$V$10,'Assumptions (Coal)'!$V$5*Model!$AH$18*AVERAGE('Assumptions (Coal)'!$AA$2:$AF$2)/10^9),0)</f>
        <v>-0.04510412186</v>
      </c>
      <c r="AJ115" s="160">
        <f>IF($AH$18&gt;0,PPMT('Assumptions (Coal)'!$V$7,Model!Y1,'Assumptions (Coal)'!$V$10,'Assumptions (Coal)'!$V$5*Model!$AH$18*AVERAGE('Assumptions (Coal)'!$AA$2:$AF$2)/10^9),0)</f>
        <v>-0.04724656765</v>
      </c>
      <c r="AK115" s="160">
        <f>IF($AH$18&gt;0,PPMT('Assumptions (Coal)'!$V$7,Model!Z1,'Assumptions (Coal)'!$V$10,'Assumptions (Coal)'!$V$5*Model!$AH$18*AVERAGE('Assumptions (Coal)'!$AA$2:$AF$2)/10^9),0)</f>
        <v>-0.04949077962</v>
      </c>
      <c r="AL115" s="160">
        <f>IF($AH$18&gt;0,PPMT('Assumptions (Coal)'!$V$7,Model!AA1,'Assumptions (Coal)'!$V$10,'Assumptions (Coal)'!$V$5*Model!$AH$18*AVERAGE('Assumptions (Coal)'!$AA$2:$AF$2)/10^9),0)</f>
        <v>-0.05184159165</v>
      </c>
      <c r="AM115" s="160">
        <f>IF($AH$18&gt;0,PPMT('Assumptions (Coal)'!$V$7,Model!AB1,'Assumptions (Coal)'!$V$10,'Assumptions (Coal)'!$V$5*Model!$AH$18*AVERAGE('Assumptions (Coal)'!$AA$2:$AF$2)/10^9),0)</f>
        <v>-0.05430406725</v>
      </c>
      <c r="AN115" s="160">
        <f>IF($AH$18&gt;0,PPMT('Assumptions (Coal)'!$V$7,Model!AC1,'Assumptions (Coal)'!$V$10,'Assumptions (Coal)'!$V$5*Model!$AH$18*AVERAGE('Assumptions (Coal)'!$AA$2:$AF$2)/10^9),0)</f>
        <v>-0.05688351045</v>
      </c>
      <c r="AO115" s="160">
        <f>IF($AH$18&gt;0,PPMT('Assumptions (Coal)'!$V$7,Model!AD1,'Assumptions (Coal)'!$V$10,'Assumptions (Coal)'!$V$5*Model!$AH$18*AVERAGE('Assumptions (Coal)'!$AA$2:$AF$2)/10^9),0)</f>
        <v>-0.05958547719</v>
      </c>
      <c r="AP115" s="160">
        <f>IF($AH$18&gt;0,PPMT('Assumptions (Coal)'!$V$7,Model!AE1,'Assumptions (Coal)'!$V$10,'Assumptions (Coal)'!$V$5*Model!$AH$18*AVERAGE('Assumptions (Coal)'!$AA$2:$AF$2)/10^9),0)</f>
        <v>-0.06241578736</v>
      </c>
      <c r="AQ115" s="160">
        <f>IF($AH$18&gt;0,PPMT('Assumptions (Coal)'!$V$7,Model!AF1,'Assumptions (Coal)'!$V$10,'Assumptions (Coal)'!$V$5*Model!$AH$18*AVERAGE('Assumptions (Coal)'!$AA$2:$AF$2)/10^9),0)</f>
        <v>-0.06538053726</v>
      </c>
      <c r="AR115" s="160">
        <f>IF($AH$18&gt;0,PPMT('Assumptions (Coal)'!$V$7,Model!AG1,'Assumptions (Coal)'!$V$10,'Assumptions (Coal)'!$V$5*Model!$AH$18*AVERAGE('Assumptions (Coal)'!$AA$2:$AF$2)/10^9),0)</f>
        <v>-0.06848611278</v>
      </c>
      <c r="AS115" s="160">
        <f>IF($AH$18&gt;0,PPMT('Assumptions (Coal)'!$V$7,Model!AH1,'Assumptions (Coal)'!$V$10,'Assumptions (Coal)'!$V$5*Model!$AH$18*AVERAGE('Assumptions (Coal)'!$AA$2:$AF$2)/10^9),0)</f>
        <v>-0.07173920314</v>
      </c>
      <c r="AT115" s="160">
        <f>IF($AH$18&gt;0,PPMT('Assumptions (Coal)'!$V$7,Model!AI1,'Assumptions (Coal)'!$V$10,'Assumptions (Coal)'!$V$5*Model!$AH$18*AVERAGE('Assumptions (Coal)'!$AA$2:$AF$2)/10^9),0)</f>
        <v>-0.07514681528</v>
      </c>
      <c r="AU115" s="160">
        <f>IF($AH$18&gt;0,PPMT('Assumptions (Coal)'!$V$7,Model!AJ1,'Assumptions (Coal)'!$V$10,'Assumptions (Coal)'!$V$5*Model!$AH$18*AVERAGE('Assumptions (Coal)'!$AA$2:$AF$2)/10^9),0)</f>
        <v>-0.07871628901</v>
      </c>
      <c r="AV115" s="160">
        <f>IF($AH$18&gt;0,PPMT('Assumptions (Coal)'!$V$7,Model!AK1,'Assumptions (Coal)'!$V$10,'Assumptions (Coal)'!$V$5*Model!$AH$18*AVERAGE('Assumptions (Coal)'!$AA$2:$AF$2)/10^9),0)</f>
        <v>-0.08245531274</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-0.05816451031</v>
      </c>
      <c r="AJ116" s="160">
        <f>IF($AI$18&gt;0,PPMT('Assumptions (Coal)'!$V$7,Model!X1,'Assumptions (Coal)'!$V$10,'Assumptions (Coal)'!$V$5*Model!$AI$18*AVERAGE('Assumptions (Coal)'!$AB$2:$AG$2)/10^9),0)</f>
        <v>-0.06092732455</v>
      </c>
      <c r="AK116" s="160">
        <f>IF($AI$18&gt;0,PPMT('Assumptions (Coal)'!$V$7,Model!Y1,'Assumptions (Coal)'!$V$10,'Assumptions (Coal)'!$V$5*Model!$AI$18*AVERAGE('Assumptions (Coal)'!$AB$2:$AG$2)/10^9),0)</f>
        <v>-0.06382137246</v>
      </c>
      <c r="AL116" s="160">
        <f>IF($AI$18&gt;0,PPMT('Assumptions (Coal)'!$V$7,Model!Z1,'Assumptions (Coal)'!$V$10,'Assumptions (Coal)'!$V$5*Model!$AI$18*AVERAGE('Assumptions (Coal)'!$AB$2:$AG$2)/10^9),0)</f>
        <v>-0.06685288765</v>
      </c>
      <c r="AM116" s="160">
        <f>IF($AI$18&gt;0,PPMT('Assumptions (Coal)'!$V$7,Model!AA1,'Assumptions (Coal)'!$V$10,'Assumptions (Coal)'!$V$5*Model!$AI$18*AVERAGE('Assumptions (Coal)'!$AB$2:$AG$2)/10^9),0)</f>
        <v>-0.07002839982</v>
      </c>
      <c r="AN116" s="160">
        <f>IF($AI$18&gt;0,PPMT('Assumptions (Coal)'!$V$7,Model!AB1,'Assumptions (Coal)'!$V$10,'Assumptions (Coal)'!$V$5*Model!$AI$18*AVERAGE('Assumptions (Coal)'!$AB$2:$AG$2)/10^9),0)</f>
        <v>-0.07335474881</v>
      </c>
      <c r="AO116" s="160">
        <f>IF($AI$18&gt;0,PPMT('Assumptions (Coal)'!$V$7,Model!AC1,'Assumptions (Coal)'!$V$10,'Assumptions (Coal)'!$V$5*Model!$AI$18*AVERAGE('Assumptions (Coal)'!$AB$2:$AG$2)/10^9),0)</f>
        <v>-0.07683909938</v>
      </c>
      <c r="AP116" s="160">
        <f>IF($AI$18&gt;0,PPMT('Assumptions (Coal)'!$V$7,Model!AD1,'Assumptions (Coal)'!$V$10,'Assumptions (Coal)'!$V$5*Model!$AI$18*AVERAGE('Assumptions (Coal)'!$AB$2:$AG$2)/10^9),0)</f>
        <v>-0.0804889566</v>
      </c>
      <c r="AQ116" s="160">
        <f>IF($AI$18&gt;0,PPMT('Assumptions (Coal)'!$V$7,Model!AE1,'Assumptions (Coal)'!$V$10,'Assumptions (Coal)'!$V$5*Model!$AI$18*AVERAGE('Assumptions (Coal)'!$AB$2:$AG$2)/10^9),0)</f>
        <v>-0.08431218204</v>
      </c>
      <c r="AR116" s="160">
        <f>IF($AI$18&gt;0,PPMT('Assumptions (Coal)'!$V$7,Model!AF1,'Assumptions (Coal)'!$V$10,'Assumptions (Coal)'!$V$5*Model!$AI$18*AVERAGE('Assumptions (Coal)'!$AB$2:$AG$2)/10^9),0)</f>
        <v>-0.08831701068</v>
      </c>
      <c r="AS116" s="160">
        <f>IF($AI$18&gt;0,PPMT('Assumptions (Coal)'!$V$7,Model!AG1,'Assumptions (Coal)'!$V$10,'Assumptions (Coal)'!$V$5*Model!$AI$18*AVERAGE('Assumptions (Coal)'!$AB$2:$AG$2)/10^9),0)</f>
        <v>-0.09251206869</v>
      </c>
      <c r="AT116" s="160">
        <f>IF($AI$18&gt;0,PPMT('Assumptions (Coal)'!$V$7,Model!AH1,'Assumptions (Coal)'!$V$10,'Assumptions (Coal)'!$V$5*Model!$AI$18*AVERAGE('Assumptions (Coal)'!$AB$2:$AG$2)/10^9),0)</f>
        <v>-0.09690639195</v>
      </c>
      <c r="AU116" s="160">
        <f>IF($AI$18&gt;0,PPMT('Assumptions (Coal)'!$V$7,Model!AI1,'Assumptions (Coal)'!$V$10,'Assumptions (Coal)'!$V$5*Model!$AI$18*AVERAGE('Assumptions (Coal)'!$AB$2:$AG$2)/10^9),0)</f>
        <v>-0.1015094456</v>
      </c>
      <c r="AV116" s="160">
        <f>IF($AI$18&gt;0,PPMT('Assumptions (Coal)'!$V$7,Model!AJ1,'Assumptions (Coal)'!$V$10,'Assumptions (Coal)'!$V$5*Model!$AI$18*AVERAGE('Assumptions (Coal)'!$AB$2:$AG$2)/10^9),0)</f>
        <v>-0.1063311442</v>
      </c>
      <c r="AW116" s="160">
        <f>IF($AI$18&gt;0,PPMT('Assumptions (Coal)'!$V$7,Model!AK1,'Assumptions (Coal)'!$V$10,'Assumptions (Coal)'!$V$5*Model!$AI$18*AVERAGE('Assumptions (Coal)'!$AB$2:$AG$2)/10^9),0)</f>
        <v>-0.1113818736</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-0.1529332156</v>
      </c>
      <c r="AK117" s="177">
        <f>IF($AJ$18&gt;0,PPMT('Assumptions (Coal)'!$V$7,Model!X1,'Assumptions (Coal)'!$V$10,'Assumptions (Coal)'!$V$5*Model!$AJ$18*AVERAGE('Assumptions (Coal)'!$AC$2:$AH$2)/10^9),0)</f>
        <v>-0.1601975434</v>
      </c>
      <c r="AL117" s="177">
        <f>IF($AJ$18&gt;0,PPMT('Assumptions (Coal)'!$V$7,Model!Y1,'Assumptions (Coal)'!$V$10,'Assumptions (Coal)'!$V$5*Model!$AJ$18*AVERAGE('Assumptions (Coal)'!$AC$2:$AH$2)/10^9),0)</f>
        <v>-0.1678069267</v>
      </c>
      <c r="AM117" s="177">
        <f>IF($AJ$18&gt;0,PPMT('Assumptions (Coal)'!$V$7,Model!Z1,'Assumptions (Coal)'!$V$10,'Assumptions (Coal)'!$V$5*Model!$AJ$18*AVERAGE('Assumptions (Coal)'!$AC$2:$AH$2)/10^9),0)</f>
        <v>-0.1757777557</v>
      </c>
      <c r="AN117" s="177">
        <f>IF($AJ$18&gt;0,PPMT('Assumptions (Coal)'!$V$7,Model!AA1,'Assumptions (Coal)'!$V$10,'Assumptions (Coal)'!$V$5*Model!$AJ$18*AVERAGE('Assumptions (Coal)'!$AC$2:$AH$2)/10^9),0)</f>
        <v>-0.1841271991</v>
      </c>
      <c r="AO117" s="177">
        <f>IF($AJ$18&gt;0,PPMT('Assumptions (Coal)'!$V$7,Model!AB1,'Assumptions (Coal)'!$V$10,'Assumptions (Coal)'!$V$5*Model!$AJ$18*AVERAGE('Assumptions (Coal)'!$AC$2:$AH$2)/10^9),0)</f>
        <v>-0.1928732411</v>
      </c>
      <c r="AP117" s="177">
        <f>IF($AJ$18&gt;0,PPMT('Assumptions (Coal)'!$V$7,Model!AC1,'Assumptions (Coal)'!$V$10,'Assumptions (Coal)'!$V$5*Model!$AJ$18*AVERAGE('Assumptions (Coal)'!$AC$2:$AH$2)/10^9),0)</f>
        <v>-0.20203472</v>
      </c>
      <c r="AQ117" s="177">
        <f>IF($AJ$18&gt;0,PPMT('Assumptions (Coal)'!$V$7,Model!AD1,'Assumptions (Coal)'!$V$10,'Assumptions (Coal)'!$V$5*Model!$AJ$18*AVERAGE('Assumptions (Coal)'!$AC$2:$AH$2)/10^9),0)</f>
        <v>-0.2116313692</v>
      </c>
      <c r="AR117" s="177">
        <f>IF($AJ$18&gt;0,PPMT('Assumptions (Coal)'!$V$7,Model!AE1,'Assumptions (Coal)'!$V$10,'Assumptions (Coal)'!$V$5*Model!$AJ$18*AVERAGE('Assumptions (Coal)'!$AC$2:$AH$2)/10^9),0)</f>
        <v>-0.2216838593</v>
      </c>
      <c r="AS117" s="177">
        <f>IF($AJ$18&gt;0,PPMT('Assumptions (Coal)'!$V$7,Model!AF1,'Assumptions (Coal)'!$V$10,'Assumptions (Coal)'!$V$5*Model!$AJ$18*AVERAGE('Assumptions (Coal)'!$AC$2:$AH$2)/10^9),0)</f>
        <v>-0.2322138426</v>
      </c>
      <c r="AT117" s="177">
        <f>IF($AJ$18&gt;0,PPMT('Assumptions (Coal)'!$V$7,Model!AG1,'Assumptions (Coal)'!$V$10,'Assumptions (Coal)'!$V$5*Model!$AJ$18*AVERAGE('Assumptions (Coal)'!$AC$2:$AH$2)/10^9),0)</f>
        <v>-0.2432440001</v>
      </c>
      <c r="AU117" s="177">
        <f>IF($AJ$18&gt;0,PPMT('Assumptions (Coal)'!$V$7,Model!AH1,'Assumptions (Coal)'!$V$10,'Assumptions (Coal)'!$V$5*Model!$AJ$18*AVERAGE('Assumptions (Coal)'!$AC$2:$AH$2)/10^9),0)</f>
        <v>-0.2547980901</v>
      </c>
      <c r="AV117" s="177">
        <f>IF($AJ$18&gt;0,PPMT('Assumptions (Coal)'!$V$7,Model!AI1,'Assumptions (Coal)'!$V$10,'Assumptions (Coal)'!$V$5*Model!$AJ$18*AVERAGE('Assumptions (Coal)'!$AC$2:$AH$2)/10^9),0)</f>
        <v>-0.2669009994</v>
      </c>
      <c r="AW117" s="177">
        <f>IF($AJ$18&gt;0,PPMT('Assumptions (Coal)'!$V$7,Model!AJ1,'Assumptions (Coal)'!$V$10,'Assumptions (Coal)'!$V$5*Model!$AJ$18*AVERAGE('Assumptions (Coal)'!$AC$2:$AH$2)/10^9),0)</f>
        <v>-0.2795787969</v>
      </c>
      <c r="AX117" s="177">
        <f>IF($AJ$18&gt;0,PPMT('Assumptions (Coal)'!$V$7,Model!AK1,'Assumptions (Coal)'!$V$10,'Assumptions (Coal)'!$V$5*Model!$AJ$18*AVERAGE('Assumptions (Coal)'!$AC$2:$AH$2)/10^9),0)</f>
        <v>-0.2928587897</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-0.08709886809</v>
      </c>
      <c r="AN120" s="160">
        <f>IF($AM$18&gt;0,PPMT('Assumptions (Coal)'!$V$7,Model!X1,'Assumptions (Coal)'!$V$10,'Assumptions (Coal)'!$V$5*Model!$AM$18*AVERAGE('Assumptions (Coal)'!$AF$2:$AK$2)/10^9),0)</f>
        <v>-0.09123606432</v>
      </c>
      <c r="AO120" s="160">
        <f>IF($AM$18&gt;0,PPMT('Assumptions (Coal)'!$V$7,Model!Y1,'Assumptions (Coal)'!$V$10,'Assumptions (Coal)'!$V$5*Model!$AM$18*AVERAGE('Assumptions (Coal)'!$AF$2:$AK$2)/10^9),0)</f>
        <v>-0.09556977738</v>
      </c>
      <c r="AP120" s="160">
        <f>IF($AM$18&gt;0,PPMT('Assumptions (Coal)'!$V$7,Model!Z1,'Assumptions (Coal)'!$V$10,'Assumptions (Coal)'!$V$5*Model!$AM$18*AVERAGE('Assumptions (Coal)'!$AF$2:$AK$2)/10^9),0)</f>
        <v>-0.1001093418</v>
      </c>
      <c r="AQ120" s="160">
        <f>IF($AM$18&gt;0,PPMT('Assumptions (Coal)'!$V$7,Model!AA1,'Assumptions (Coal)'!$V$10,'Assumptions (Coal)'!$V$5*Model!$AM$18*AVERAGE('Assumptions (Coal)'!$AF$2:$AK$2)/10^9),0)</f>
        <v>-0.1048645355</v>
      </c>
      <c r="AR120" s="160">
        <f>IF($AM$18&gt;0,PPMT('Assumptions (Coal)'!$V$7,Model!AB1,'Assumptions (Coal)'!$V$10,'Assumptions (Coal)'!$V$5*Model!$AM$18*AVERAGE('Assumptions (Coal)'!$AF$2:$AK$2)/10^9),0)</f>
        <v>-0.109845601</v>
      </c>
      <c r="AS120" s="160">
        <f>IF($AM$18&gt;0,PPMT('Assumptions (Coal)'!$V$7,Model!AC1,'Assumptions (Coal)'!$V$10,'Assumptions (Coal)'!$V$5*Model!$AM$18*AVERAGE('Assumptions (Coal)'!$AF$2:$AK$2)/10^9),0)</f>
        <v>-0.115063267</v>
      </c>
      <c r="AT120" s="160">
        <f>IF($AM$18&gt;0,PPMT('Assumptions (Coal)'!$V$7,Model!AD1,'Assumptions (Coal)'!$V$10,'Assumptions (Coal)'!$V$5*Model!$AM$18*AVERAGE('Assumptions (Coal)'!$AF$2:$AK$2)/10^9),0)</f>
        <v>-0.1205287722</v>
      </c>
      <c r="AU120" s="160">
        <f>IF($AM$18&gt;0,PPMT('Assumptions (Coal)'!$V$7,Model!AE1,'Assumptions (Coal)'!$V$10,'Assumptions (Coal)'!$V$5*Model!$AM$18*AVERAGE('Assumptions (Coal)'!$AF$2:$AK$2)/10^9),0)</f>
        <v>-0.1262538889</v>
      </c>
      <c r="AV120" s="160">
        <f>IF($AM$18&gt;0,PPMT('Assumptions (Coal)'!$V$7,Model!AF1,'Assumptions (Coal)'!$V$10,'Assumptions (Coal)'!$V$5*Model!$AM$18*AVERAGE('Assumptions (Coal)'!$AF$2:$AK$2)/10^9),0)</f>
        <v>-0.1322509486</v>
      </c>
      <c r="AW120" s="160">
        <f>IF($AM$18&gt;0,PPMT('Assumptions (Coal)'!$V$7,Model!AG1,'Assumptions (Coal)'!$V$10,'Assumptions (Coal)'!$V$5*Model!$AM$18*AVERAGE('Assumptions (Coal)'!$AF$2:$AK$2)/10^9),0)</f>
        <v>-0.1385328687</v>
      </c>
      <c r="AX120" s="160">
        <f>IF($AM$18&gt;0,PPMT('Assumptions (Coal)'!$V$7,Model!AH1,'Assumptions (Coal)'!$V$10,'Assumptions (Coal)'!$V$5*Model!$AM$18*AVERAGE('Assumptions (Coal)'!$AF$2:$AK$2)/10^9),0)</f>
        <v>-0.1451131799</v>
      </c>
      <c r="AY120" s="160">
        <f>IF($AM$18&gt;0,PPMT('Assumptions (Coal)'!$V$7,Model!AI1,'Assumptions (Coal)'!$V$10,'Assumptions (Coal)'!$V$5*Model!$AM$18*AVERAGE('Assumptions (Coal)'!$AF$2:$AK$2)/10^9),0)</f>
        <v>-0.152006056</v>
      </c>
      <c r="AZ120" s="160">
        <f>IF($AM$18&gt;0,PPMT('Assumptions (Coal)'!$V$7,Model!AJ1,'Assumptions (Coal)'!$V$10,'Assumptions (Coal)'!$V$5*Model!$AM$18*AVERAGE('Assumptions (Coal)'!$AF$2:$AK$2)/10^9),0)</f>
        <v>-0.1592263436</v>
      </c>
      <c r="BA120" s="160">
        <f>IF($AM$18&gt;0,PPMT('Assumptions (Coal)'!$V$7,Model!AK1,'Assumptions (Coal)'!$V$10,'Assumptions (Coal)'!$V$5*Model!$AM$18*AVERAGE('Assumptions (Coal)'!$AF$2:$AK$2)/10^9),0)</f>
        <v>-0.166789595</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v>
      </c>
      <c r="AO121" s="160">
        <f>IF($AN$18&gt;0,PPMT('Assumptions (Coal)'!$V$7,Model!X1,'Assumptions (Coal)'!$V$10,'Assumptions (Coal)'!$V$5*Model!$AN$18*AVERAGE('Assumptions (Coal)'!$AG$2:$AL$2)/10^9),0)</f>
        <v>0</v>
      </c>
      <c r="AP121" s="160">
        <f>IF($AN$18&gt;0,PPMT('Assumptions (Coal)'!$V$7,Model!Y1,'Assumptions (Coal)'!$V$10,'Assumptions (Coal)'!$V$5*Model!$AN$18*AVERAGE('Assumptions (Coal)'!$AG$2:$AL$2)/10^9),0)</f>
        <v>0</v>
      </c>
      <c r="AQ121" s="160">
        <f>IF($AN$18&gt;0,PPMT('Assumptions (Coal)'!$V$7,Model!Z1,'Assumptions (Coal)'!$V$10,'Assumptions (Coal)'!$V$5*Model!$AN$18*AVERAGE('Assumptions (Coal)'!$AG$2:$AL$2)/10^9),0)</f>
        <v>0</v>
      </c>
      <c r="AR121" s="160">
        <f>IF($AN$18&gt;0,PPMT('Assumptions (Coal)'!$V$7,Model!AA1,'Assumptions (Coal)'!$V$10,'Assumptions (Coal)'!$V$5*Model!$AN$18*AVERAGE('Assumptions (Coal)'!$AG$2:$AL$2)/10^9),0)</f>
        <v>0</v>
      </c>
      <c r="AS121" s="160">
        <f>IF($AN$18&gt;0,PPMT('Assumptions (Coal)'!$V$7,Model!AB1,'Assumptions (Coal)'!$V$10,'Assumptions (Coal)'!$V$5*Model!$AN$18*AVERAGE('Assumptions (Coal)'!$AG$2:$AL$2)/10^9),0)</f>
        <v>0</v>
      </c>
      <c r="AT121" s="160">
        <f>IF($AN$18&gt;0,PPMT('Assumptions (Coal)'!$V$7,Model!AC1,'Assumptions (Coal)'!$V$10,'Assumptions (Coal)'!$V$5*Model!$AN$18*AVERAGE('Assumptions (Coal)'!$AG$2:$AL$2)/10^9),0)</f>
        <v>0</v>
      </c>
      <c r="AU121" s="160">
        <f>IF($AN$18&gt;0,PPMT('Assumptions (Coal)'!$V$7,Model!AD1,'Assumptions (Coal)'!$V$10,'Assumptions (Coal)'!$V$5*Model!$AN$18*AVERAGE('Assumptions (Coal)'!$AG$2:$AL$2)/10^9),0)</f>
        <v>0</v>
      </c>
      <c r="AV121" s="160">
        <f>IF($AN$18&gt;0,PPMT('Assumptions (Coal)'!$V$7,Model!AE1,'Assumptions (Coal)'!$V$10,'Assumptions (Coal)'!$V$5*Model!$AN$18*AVERAGE('Assumptions (Coal)'!$AG$2:$AL$2)/10^9),0)</f>
        <v>0</v>
      </c>
      <c r="AW121" s="160">
        <f>IF($AN$18&gt;0,PPMT('Assumptions (Coal)'!$V$7,Model!AF1,'Assumptions (Coal)'!$V$10,'Assumptions (Coal)'!$V$5*Model!$AN$18*AVERAGE('Assumptions (Coal)'!$AG$2:$AL$2)/10^9),0)</f>
        <v>0</v>
      </c>
      <c r="AX121" s="160">
        <f>IF($AN$18&gt;0,PPMT('Assumptions (Coal)'!$V$7,Model!AG1,'Assumptions (Coal)'!$V$10,'Assumptions (Coal)'!$V$5*Model!$AN$18*AVERAGE('Assumptions (Coal)'!$AG$2:$AL$2)/10^9),0)</f>
        <v>0</v>
      </c>
      <c r="AY121" s="160">
        <f>IF($AN$18&gt;0,PPMT('Assumptions (Coal)'!$V$7,Model!AH1,'Assumptions (Coal)'!$V$10,'Assumptions (Coal)'!$V$5*Model!$AN$18*AVERAGE('Assumptions (Coal)'!$AG$2:$AL$2)/10^9),0)</f>
        <v>0</v>
      </c>
      <c r="AZ121" s="160">
        <f>IF($AN$18&gt;0,PPMT('Assumptions (Coal)'!$V$7,Model!AI1,'Assumptions (Coal)'!$V$10,'Assumptions (Coal)'!$V$5*Model!$AN$18*AVERAGE('Assumptions (Coal)'!$AG$2:$AL$2)/10^9),0)</f>
        <v>0</v>
      </c>
      <c r="BA121" s="160">
        <f>IF($AN$18&gt;0,PPMT('Assumptions (Coal)'!$V$7,Model!AJ1,'Assumptions (Coal)'!$V$10,'Assumptions (Coal)'!$V$5*Model!$AN$18*AVERAGE('Assumptions (Coal)'!$AG$2:$AL$2)/10^9),0)</f>
        <v>0</v>
      </c>
      <c r="BB121" s="160">
        <f>IF($AN$18&gt;0,PPMT('Assumptions (Coal)'!$V$7,Model!AK1,'Assumptions (Coal)'!$V$10,'Assumptions (Coal)'!$V$5*Model!$AN$18*AVERAGE('Assumptions (Coal)'!$AG$2:$AL$2)/10^9),0)</f>
        <v>0</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-0.1359051528</v>
      </c>
      <c r="AP122" s="160">
        <f>IF($AO$18&gt;0,PPMT('Assumptions (Coal)'!$V$7,Model!X1,'Assumptions (Coal)'!$V$10,'Assumptions (Coal)'!$V$5*Model!$AO$18*AVERAGE('Assumptions (Coal)'!$AH$2:$AM$2)/10^9),0)</f>
        <v>-0.1423606475</v>
      </c>
      <c r="AQ122" s="160">
        <f>IF($AO$18&gt;0,PPMT('Assumptions (Coal)'!$V$7,Model!Y1,'Assumptions (Coal)'!$V$10,'Assumptions (Coal)'!$V$5*Model!$AO$18*AVERAGE('Assumptions (Coal)'!$AH$2:$AM$2)/10^9),0)</f>
        <v>-0.1491227783</v>
      </c>
      <c r="AR122" s="160">
        <f>IF($AO$18&gt;0,PPMT('Assumptions (Coal)'!$V$7,Model!Z1,'Assumptions (Coal)'!$V$10,'Assumptions (Coal)'!$V$5*Model!$AO$18*AVERAGE('Assumptions (Coal)'!$AH$2:$AM$2)/10^9),0)</f>
        <v>-0.1562061103</v>
      </c>
      <c r="AS122" s="160">
        <f>IF($AO$18&gt;0,PPMT('Assumptions (Coal)'!$V$7,Model!AA1,'Assumptions (Coal)'!$V$10,'Assumptions (Coal)'!$V$5*Model!$AO$18*AVERAGE('Assumptions (Coal)'!$AH$2:$AM$2)/10^9),0)</f>
        <v>-0.1636259005</v>
      </c>
      <c r="AT122" s="160">
        <f>IF($AO$18&gt;0,PPMT('Assumptions (Coal)'!$V$7,Model!AB1,'Assumptions (Coal)'!$V$10,'Assumptions (Coal)'!$V$5*Model!$AO$18*AVERAGE('Assumptions (Coal)'!$AH$2:$AM$2)/10^9),0)</f>
        <v>-0.1713981308</v>
      </c>
      <c r="AU122" s="160">
        <f>IF($AO$18&gt;0,PPMT('Assumptions (Coal)'!$V$7,Model!AC1,'Assumptions (Coal)'!$V$10,'Assumptions (Coal)'!$V$5*Model!$AO$18*AVERAGE('Assumptions (Coal)'!$AH$2:$AM$2)/10^9),0)</f>
        <v>-0.179539542</v>
      </c>
      <c r="AV122" s="160">
        <f>IF($AO$18&gt;0,PPMT('Assumptions (Coal)'!$V$7,Model!AD1,'Assumptions (Coal)'!$V$10,'Assumptions (Coal)'!$V$5*Model!$AO$18*AVERAGE('Assumptions (Coal)'!$AH$2:$AM$2)/10^9),0)</f>
        <v>-0.1880676702</v>
      </c>
      <c r="AW122" s="160">
        <f>IF($AO$18&gt;0,PPMT('Assumptions (Coal)'!$V$7,Model!AE1,'Assumptions (Coal)'!$V$10,'Assumptions (Coal)'!$V$5*Model!$AO$18*AVERAGE('Assumptions (Coal)'!$AH$2:$AM$2)/10^9),0)</f>
        <v>-0.1970008846</v>
      </c>
      <c r="AX122" s="160">
        <f>IF($AO$18&gt;0,PPMT('Assumptions (Coal)'!$V$7,Model!AF1,'Assumptions (Coal)'!$V$10,'Assumptions (Coal)'!$V$5*Model!$AO$18*AVERAGE('Assumptions (Coal)'!$AH$2:$AM$2)/10^9),0)</f>
        <v>-0.2063584266</v>
      </c>
      <c r="AY122" s="160">
        <f>IF($AO$18&gt;0,PPMT('Assumptions (Coal)'!$V$7,Model!AG1,'Assumptions (Coal)'!$V$10,'Assumptions (Coal)'!$V$5*Model!$AO$18*AVERAGE('Assumptions (Coal)'!$AH$2:$AM$2)/10^9),0)</f>
        <v>-0.2161604518</v>
      </c>
      <c r="AZ122" s="160">
        <f>IF($AO$18&gt;0,PPMT('Assumptions (Coal)'!$V$7,Model!AH1,'Assumptions (Coal)'!$V$10,'Assumptions (Coal)'!$V$5*Model!$AO$18*AVERAGE('Assumptions (Coal)'!$AH$2:$AM$2)/10^9),0)</f>
        <v>-0.2264280733</v>
      </c>
      <c r="BA122" s="160">
        <f>IF($AO$18&gt;0,PPMT('Assumptions (Coal)'!$V$7,Model!AI1,'Assumptions (Coal)'!$V$10,'Assumptions (Coal)'!$V$5*Model!$AO$18*AVERAGE('Assumptions (Coal)'!$AH$2:$AM$2)/10^9),0)</f>
        <v>-0.2371834068</v>
      </c>
      <c r="BB122" s="160">
        <f>IF($AO$18&gt;0,PPMT('Assumptions (Coal)'!$V$7,Model!AJ1,'Assumptions (Coal)'!$V$10,'Assumptions (Coal)'!$V$5*Model!$AO$18*AVERAGE('Assumptions (Coal)'!$AH$2:$AM$2)/10^9),0)</f>
        <v>-0.2484496186</v>
      </c>
      <c r="BC122" s="160">
        <f>IF($AO$18&gt;0,PPMT('Assumptions (Coal)'!$V$7,Model!AK1,'Assumptions (Coal)'!$V$10,'Assumptions (Coal)'!$V$5*Model!$AO$18*AVERAGE('Assumptions (Coal)'!$AH$2:$AM$2)/10^9),0)</f>
        <v>-0.2602509755</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-0.01780275933</v>
      </c>
      <c r="AQ123" s="160">
        <f>IF($AP$18&gt;0,PPMT('Assumptions (Coal)'!$V$7,Model!X1,'Assumptions (Coal)'!$V$10,'Assumptions (Coal)'!$V$5*Model!$AP$18*AVERAGE('Assumptions (Coal)'!$AI$2:$AN$2)/10^9),0)</f>
        <v>-0.0186483904</v>
      </c>
      <c r="AR123" s="160">
        <f>IF($AP$18&gt;0,PPMT('Assumptions (Coal)'!$V$7,Model!Y1,'Assumptions (Coal)'!$V$10,'Assumptions (Coal)'!$V$5*Model!$AP$18*AVERAGE('Assumptions (Coal)'!$AI$2:$AN$2)/10^9),0)</f>
        <v>-0.01953418894</v>
      </c>
      <c r="AS123" s="160">
        <f>IF($AP$18&gt;0,PPMT('Assumptions (Coal)'!$V$7,Model!Z1,'Assumptions (Coal)'!$V$10,'Assumptions (Coal)'!$V$5*Model!$AP$18*AVERAGE('Assumptions (Coal)'!$AI$2:$AN$2)/10^9),0)</f>
        <v>-0.02046206292</v>
      </c>
      <c r="AT123" s="160">
        <f>IF($AP$18&gt;0,PPMT('Assumptions (Coal)'!$V$7,Model!AA1,'Assumptions (Coal)'!$V$10,'Assumptions (Coal)'!$V$5*Model!$AP$18*AVERAGE('Assumptions (Coal)'!$AI$2:$AN$2)/10^9),0)</f>
        <v>-0.0214340109</v>
      </c>
      <c r="AU123" s="160">
        <f>IF($AP$18&gt;0,PPMT('Assumptions (Coal)'!$V$7,Model!AB1,'Assumptions (Coal)'!$V$10,'Assumptions (Coal)'!$V$5*Model!$AP$18*AVERAGE('Assumptions (Coal)'!$AI$2:$AN$2)/10^9),0)</f>
        <v>-0.02245212642</v>
      </c>
      <c r="AV123" s="160">
        <f>IF($AP$18&gt;0,PPMT('Assumptions (Coal)'!$V$7,Model!AC1,'Assumptions (Coal)'!$V$10,'Assumptions (Coal)'!$V$5*Model!$AP$18*AVERAGE('Assumptions (Coal)'!$AI$2:$AN$2)/10^9),0)</f>
        <v>-0.02351860243</v>
      </c>
      <c r="AW123" s="160">
        <f>IF($AP$18&gt;0,PPMT('Assumptions (Coal)'!$V$7,Model!AD1,'Assumptions (Coal)'!$V$10,'Assumptions (Coal)'!$V$5*Model!$AP$18*AVERAGE('Assumptions (Coal)'!$AI$2:$AN$2)/10^9),0)</f>
        <v>-0.02463573604</v>
      </c>
      <c r="AX123" s="160">
        <f>IF($AP$18&gt;0,PPMT('Assumptions (Coal)'!$V$7,Model!AE1,'Assumptions (Coal)'!$V$10,'Assumptions (Coal)'!$V$5*Model!$AP$18*AVERAGE('Assumptions (Coal)'!$AI$2:$AN$2)/10^9),0)</f>
        <v>-0.0258059335</v>
      </c>
      <c r="AY123" s="160">
        <f>IF($AP$18&gt;0,PPMT('Assumptions (Coal)'!$V$7,Model!AF1,'Assumptions (Coal)'!$V$10,'Assumptions (Coal)'!$V$5*Model!$AP$18*AVERAGE('Assumptions (Coal)'!$AI$2:$AN$2)/10^9),0)</f>
        <v>-0.02703171535</v>
      </c>
      <c r="AZ123" s="160">
        <f>IF($AP$18&gt;0,PPMT('Assumptions (Coal)'!$V$7,Model!AG1,'Assumptions (Coal)'!$V$10,'Assumptions (Coal)'!$V$5*Model!$AP$18*AVERAGE('Assumptions (Coal)'!$AI$2:$AN$2)/10^9),0)</f>
        <v>-0.02831572183</v>
      </c>
      <c r="BA123" s="160">
        <f>IF($AP$18&gt;0,PPMT('Assumptions (Coal)'!$V$7,Model!AH1,'Assumptions (Coal)'!$V$10,'Assumptions (Coal)'!$V$5*Model!$AP$18*AVERAGE('Assumptions (Coal)'!$AI$2:$AN$2)/10^9),0)</f>
        <v>-0.02966071861</v>
      </c>
      <c r="BB123" s="160">
        <f>IF($AP$18&gt;0,PPMT('Assumptions (Coal)'!$V$7,Model!AI1,'Assumptions (Coal)'!$V$10,'Assumptions (Coal)'!$V$5*Model!$AP$18*AVERAGE('Assumptions (Coal)'!$AI$2:$AN$2)/10^9),0)</f>
        <v>-0.03106960275</v>
      </c>
      <c r="BC123" s="160">
        <f>IF($AP$18&gt;0,PPMT('Assumptions (Coal)'!$V$7,Model!AJ1,'Assumptions (Coal)'!$V$10,'Assumptions (Coal)'!$V$5*Model!$AP$18*AVERAGE('Assumptions (Coal)'!$AI$2:$AN$2)/10^9),0)</f>
        <v>-0.03254540888</v>
      </c>
      <c r="BD123" s="160">
        <f>IF($AP$18&gt;0,PPMT('Assumptions (Coal)'!$V$7,Model!AK1,'Assumptions (Coal)'!$V$10,'Assumptions (Coal)'!$V$5*Model!$AP$18*AVERAGE('Assumptions (Coal)'!$AI$2:$AN$2)/10^9),0)</f>
        <v>-0.0340913158</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-0.005118326694</v>
      </c>
      <c r="G136" s="177">
        <f t="array" ref="G136">SUM(IF(ISERROR(G137:G188),"",G137:G188))</f>
        <v>-0.004876633501</v>
      </c>
      <c r="H136" s="177">
        <f t="array" ref="H136">SUM(IF(ISERROR(H137:H188),"",H137:H188))</f>
        <v>-0.004623459882</v>
      </c>
      <c r="I136" s="177">
        <f t="array" ref="I136">SUM(IF(ISERROR(I137:I188),"",I137:I188))</f>
        <v>-0.01115625111</v>
      </c>
      <c r="J136" s="177">
        <f t="array" ref="J136">SUM(IF(ISERROR(J137:J188),"",J137:J188))</f>
        <v>-0.01055744595</v>
      </c>
      <c r="K136" s="177">
        <f t="array" ref="K136">SUM(IF(ISERROR(K137:K188),"",K137:K188))</f>
        <v>-0.03072079576</v>
      </c>
      <c r="L136" s="177">
        <f t="array" ref="L136">SUM(IF(ISERROR(L137:L188),"",L137:L188))</f>
        <v>-0.02908199742</v>
      </c>
      <c r="M136" s="177">
        <f t="array" ref="M136">SUM(IF(ISERROR(M137:M188),"",M137:M188))</f>
        <v>-0.09035351858</v>
      </c>
      <c r="N136" s="177">
        <f t="array" ref="N136">SUM(IF(ISERROR(N137:N188),"",N137:N188))</f>
        <v>-0.1176516459</v>
      </c>
      <c r="O136" s="177">
        <f t="array" ref="O136">SUM(IF(ISERROR(O137:O188),"",O137:O188))</f>
        <v>-0.1111379814</v>
      </c>
      <c r="P136" s="177">
        <f t="array" ref="P136">SUM(IF(ISERROR(P137:P188),"",P137:P188))</f>
        <v>-0.1043149179</v>
      </c>
      <c r="Q136" s="177">
        <f t="array" ref="Q136">SUM(IF(ISERROR(Q137:Q188),"",Q137:Q188))</f>
        <v>-0.09716775878</v>
      </c>
      <c r="R136" s="177">
        <f t="array" ref="R136">SUM(IF(ISERROR(R137:R188),"",R137:R188))</f>
        <v>-0.08968110964</v>
      </c>
      <c r="S136" s="177">
        <f t="array" ref="S136">SUM(IF(ISERROR(S137:S188),"",S137:S188))</f>
        <v>-0.08183884468</v>
      </c>
      <c r="T136" s="177">
        <f t="array" ref="T136">SUM(IF(ISERROR(T137:T188),"",T137:T188))</f>
        <v>-0.07362407212</v>
      </c>
      <c r="U136" s="177">
        <f t="array" ref="U136">SUM(IF(ISERROR(U137:U188),"",U137:U188))</f>
        <v>-0.06501909787</v>
      </c>
      <c r="V136" s="177">
        <f t="array" ref="V136">SUM(IF(ISERROR(V137:V188),"",V137:V188))</f>
        <v>-0.05649020105</v>
      </c>
      <c r="W136" s="177">
        <f t="array" ref="W136">SUM(IF(ISERROR(W137:W188),"",W137:W188))</f>
        <v>-0.04755618164</v>
      </c>
      <c r="X136" s="177">
        <f t="array" ref="X136">SUM(IF(ISERROR(X137:X188),"",X137:X188))</f>
        <v>-0.100063446</v>
      </c>
      <c r="Y136" s="177">
        <f t="array" ref="Y136">SUM(IF(ISERROR(Y137:Y188),"",Y137:Y188))</f>
        <v>-0.08798308461</v>
      </c>
      <c r="Z136" s="177">
        <f t="array" ref="Z136">SUM(IF(ISERROR(Z137:Z188),"",Z137:Z188))</f>
        <v>-0.07532890602</v>
      </c>
      <c r="AA136" s="177">
        <f t="array" ref="AA136">SUM(IF(ISERROR(AA137:AA188),"",AA137:AA188))</f>
        <v>-0.06404296299</v>
      </c>
      <c r="AB136" s="177">
        <f t="array" ref="AB136">SUM(IF(ISERROR(AB137:AB188),"",AB137:AB188))</f>
        <v>-0.05222093768</v>
      </c>
      <c r="AC136" s="177">
        <f t="array" ref="AC136">SUM(IF(ISERROR(AC137:AC188),"",AC137:AC188))</f>
        <v>-0.04580367636</v>
      </c>
      <c r="AD136" s="177">
        <f t="array" ref="AD136">SUM(IF(ISERROR(AD137:AD188),"",AD137:AD188))</f>
        <v>-0.04211936646</v>
      </c>
      <c r="AE136" s="177">
        <f t="array" ref="AE136">SUM(IF(ISERROR(AE137:AE188),"",AE137:AE188))</f>
        <v>-0.06866344511</v>
      </c>
      <c r="AF136" s="177">
        <f t="array" ref="AF136">SUM(IF(ISERROR(AF137:AF188),"",AF137:AF188))</f>
        <v>-0.06318513033</v>
      </c>
      <c r="AG136" s="177">
        <f t="array" ref="AG136">SUM(IF(ISERROR(AG137:AG188),"",AG137:AG188))</f>
        <v>-0.07119318355</v>
      </c>
      <c r="AH136" s="177">
        <f t="array" ref="AH136">SUM(IF(ISERROR(AH137:AH188),"",AH137:AH188))</f>
        <v>-0.1078460515</v>
      </c>
      <c r="AI136" s="177">
        <f t="array" ref="AI136">SUM(IF(ISERROR(AI137:AI188),"",AI137:AI188))</f>
        <v>-0.1573321532</v>
      </c>
      <c r="AJ136" s="177">
        <f t="array" ref="AJ136">SUM(IF(ISERROR(AJ137:AJ188),"",AJ137:AJ188))</f>
        <v>-0.2989552647</v>
      </c>
      <c r="AK136" s="177">
        <f t="array" ref="AK136">SUM(IF(ISERROR(AK137:AK188),"",AK137:AK188))</f>
        <v>-0.2788975523</v>
      </c>
      <c r="AL136" s="177">
        <f t="array" ref="AL136">SUM(IF(ISERROR(AL137:AL188),"",AL137:AL188))</f>
        <v>-0.2578870986</v>
      </c>
      <c r="AM136" s="177">
        <f t="array" ref="AM136">SUM(IF(ISERROR(AM137:AM188),"",AM137:AM188))</f>
        <v>-0.3234918809</v>
      </c>
      <c r="AN136" s="177">
        <f t="array" ref="AN136">SUM(IF(ISERROR(AN137:AN188),"",AN137:AN188))</f>
        <v>-0.3021608175</v>
      </c>
      <c r="AO136" s="177">
        <f t="array" ref="AO136">SUM(IF(ISERROR(AO137:AO188),"",AO137:AO188))</f>
        <v>-0.4165242726</v>
      </c>
      <c r="AP136" s="177">
        <f t="array" ref="AP136">SUM(IF(ISERROR(AP137:AP188),"",AP137:AP188))</f>
        <v>-0.4045710292</v>
      </c>
      <c r="AQ136" s="177">
        <f t="array" ref="AQ136">SUM(IF(ISERROR(AQ137:AQ188),"",AQ137:AQ188))</f>
        <v>-0.3724458567</v>
      </c>
      <c r="AR136" s="177">
        <f t="array" ref="AR136">SUM(IF(ISERROR(AR137:AR188),"",AR137:AR188))</f>
        <v>-0.3387947385</v>
      </c>
      <c r="AS136" s="177">
        <f t="array" ref="AS136">SUM(IF(ISERROR(AS137:AS188),"",AS137:AS188))</f>
        <v>-0.3035451922</v>
      </c>
      <c r="AT136" s="177">
        <f t="array" ref="AT136">SUM(IF(ISERROR(AT137:AT188),"",AT137:AT188))</f>
        <v>-0.2666212925</v>
      </c>
      <c r="AU136" s="177">
        <f t="array" ref="AU136">SUM(IF(ISERROR(AU137:AU188),"",AU137:AU188))</f>
        <v>-0.2308233514</v>
      </c>
      <c r="AV136" s="177">
        <f t="array" ref="AV136">SUM(IF(ISERROR(AV137:AV188),"",AV137:AV188))</f>
        <v>-0.1933250081</v>
      </c>
      <c r="AW136" s="177">
        <f t="array" ref="AW136">SUM(IF(ISERROR(AW137:AW188),"",AW137:AW188))</f>
        <v>-0.1553475859</v>
      </c>
      <c r="AX136" s="177">
        <f t="array" ref="AX136">SUM(IF(ISERROR(AX137:AX188),"",AX137:AX188))</f>
        <v>-0.1196689033</v>
      </c>
      <c r="AY136" s="177">
        <f t="array" ref="AY136">SUM(IF(ISERROR(AY137:AY188),"",AY137:AY188))</f>
        <v>-0.08783742768</v>
      </c>
      <c r="AZ136" s="177">
        <f t="array" ref="AZ136">SUM(IF(ISERROR(AZ137:AZ188),"",AZ137:AZ188))</f>
        <v>-0.06906551208</v>
      </c>
      <c r="BA136" s="177">
        <f t="array" ref="BA136">SUM(IF(ISERROR(BA137:BA188),"",BA137:BA188))</f>
        <v>-0.04940193049</v>
      </c>
      <c r="BB136" s="177">
        <f t="array" ref="BB136">SUM(IF(ISERROR(BB137:BB188),"",BB137:BB188))</f>
        <v>-0.02880432877</v>
      </c>
      <c r="BC136" s="177">
        <f t="array" ref="BC136">SUM(IF(ISERROR(BC137:BC188),"",BC137:BC188))</f>
        <v>-0.01552716576</v>
      </c>
      <c r="BD136" s="177">
        <f t="array" ref="BD136">SUM(IF(ISERROR(BD137:BD188),"",BD137:BD188))</f>
        <v>-0.0016193375</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-0.005118326694</v>
      </c>
      <c r="G140" s="160">
        <f>IF($F$18&gt;0,IPMT('Assumptions (Coal)'!$V$7,Model!X$1,'Assumptions (Coal)'!$V$10,'Assumptions (Coal)'!$V$5*Model!$F$18*AVERAGE('Assumptions (Coal)'!$B$2:$D$2)/10^9),0)</f>
        <v>-0.004876633501</v>
      </c>
      <c r="H140" s="160">
        <f>IF($F$18&gt;0,IPMT('Assumptions (Coal)'!$V$7,Model!Y$1,'Assumptions (Coal)'!$V$10,'Assumptions (Coal)'!$V$5*Model!$F$18*AVERAGE('Assumptions (Coal)'!$B$2:$D$2)/10^9),0)</f>
        <v>-0.004623459882</v>
      </c>
      <c r="I140" s="160">
        <f>IF($F$18&gt;0,IPMT('Assumptions (Coal)'!$V$7,Model!Z$1,'Assumptions (Coal)'!$V$10,'Assumptions (Coal)'!$V$5*Model!$F$18*AVERAGE('Assumptions (Coal)'!$B$2:$D$2)/10^9),0)</f>
        <v>-0.004358260515</v>
      </c>
      <c r="J140" s="160">
        <f>IF($F$18&gt;0,IPMT('Assumptions (Coal)'!$V$7,Model!AA$1,'Assumptions (Coal)'!$V$10,'Assumptions (Coal)'!$V$5*Model!$F$18*AVERAGE('Assumptions (Coal)'!$B$2:$D$2)/10^9),0)</f>
        <v>-0.004080464179</v>
      </c>
      <c r="K140" s="160">
        <f>IF($F$18&gt;0,IPMT('Assumptions (Coal)'!$V$7,Model!AB$1,'Assumptions (Coal)'!$V$10,'Assumptions (Coal)'!$V$5*Model!$F$18*AVERAGE('Assumptions (Coal)'!$B$2:$D$2)/10^9),0)</f>
        <v>-0.003789472517</v>
      </c>
      <c r="L140" s="160">
        <f>IF($F$18&gt;0,IPMT('Assumptions (Coal)'!$V$7,Model!AC$1,'Assumptions (Coal)'!$V$10,'Assumptions (Coal)'!$V$5*Model!$F$18*AVERAGE('Assumptions (Coal)'!$B$2:$D$2)/10^9),0)</f>
        <v>-0.003484658751</v>
      </c>
      <c r="M140" s="160">
        <f>IF($F$18&gt;0,IPMT('Assumptions (Coal)'!$V$7,Model!AD$1,'Assumptions (Coal)'!$V$10,'Assumptions (Coal)'!$V$5*Model!$F$18*AVERAGE('Assumptions (Coal)'!$B$2:$D$2)/10^9),0)</f>
        <v>-0.003165366331</v>
      </c>
      <c r="N140" s="177">
        <f>IF($F$18&gt;0,IPMT('Assumptions (Coal)'!$V$7,Model!AE$1,'Assumptions (Coal)'!$V$10,'Assumptions (Coal)'!$V$5*Model!$F$18*AVERAGE('Assumptions (Coal)'!$B$2:$D$2)/10^9),0)</f>
        <v>-0.002830907521</v>
      </c>
      <c r="O140" s="160">
        <f>IF($F$18&gt;0,IPMT('Assumptions (Coal)'!$V$7,Model!AF$1,'Assumptions (Coal)'!$V$10,'Assumptions (Coal)'!$V$5*Model!$F$18*AVERAGE('Assumptions (Coal)'!$B$2:$D$2)/10^9),0)</f>
        <v>-0.002480561917</v>
      </c>
      <c r="P140" s="160">
        <f>IF($F$18&gt;0,IPMT('Assumptions (Coal)'!$V$7,Model!AG$1,'Assumptions (Coal)'!$V$10,'Assumptions (Coal)'!$V$5*Model!$F$18*AVERAGE('Assumptions (Coal)'!$B$2:$D$2)/10^9),0)</f>
        <v>-0.002113574897</v>
      </c>
      <c r="Q140" s="160">
        <f>IF($F$18&gt;0,IPMT('Assumptions (Coal)'!$V$7,Model!AH$1,'Assumptions (Coal)'!$V$10,'Assumptions (Coal)'!$V$5*Model!$F$18*AVERAGE('Assumptions (Coal)'!$B$2:$D$2)/10^9),0)</f>
        <v>-0.001729155994</v>
      </c>
      <c r="R140" s="160">
        <f>IF($F$18&gt;0,IPMT('Assumptions (Coal)'!$V$7,Model!AI$1,'Assumptions (Coal)'!$V$10,'Assumptions (Coal)'!$V$5*Model!$F$18*AVERAGE('Assumptions (Coal)'!$B$2:$D$2)/10^9),0)</f>
        <v>-0.001326477193</v>
      </c>
      <c r="S140" s="160">
        <f>IF($F$18&gt;0,IPMT('Assumptions (Coal)'!$V$7,Model!AJ$1,'Assumptions (Coal)'!$V$10,'Assumptions (Coal)'!$V$5*Model!$F$18*AVERAGE('Assumptions (Coal)'!$B$2:$D$2)/10^9),0)</f>
        <v>-0.0009046711492</v>
      </c>
      <c r="T140" s="160">
        <f>IF($F$18&gt;0,IPMT('Assumptions (Coal)'!$V$7,Model!AK$1,'Assumptions (Coal)'!$V$10,'Assumptions (Coal)'!$V$5*Model!$F$18*AVERAGE('Assumptions (Coal)'!$B$2:$D$2)/10^9),0)</f>
        <v>-0.0004628293181</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-0.006797990596</v>
      </c>
      <c r="J143" s="160">
        <f>IF($I$18&gt;0,IPMT('Assumptions (Coal)'!$V$7,Model!X$1,'Assumptions (Coal)'!$V$10,'Assumptions (Coal)'!$V$5*Model!$I$18*AVERAGE('Assumptions (Coal)'!$B$2:$G$2)/10^9),0)</f>
        <v>-0.006476981768</v>
      </c>
      <c r="K143" s="160">
        <f>IF($I$18&gt;0,IPMT('Assumptions (Coal)'!$V$7,Model!Y$1,'Assumptions (Coal)'!$V$10,'Assumptions (Coal)'!$V$5*Model!$I$18*AVERAGE('Assumptions (Coal)'!$B$2:$G$2)/10^9),0)</f>
        <v>-0.006140725021</v>
      </c>
      <c r="L143" s="160">
        <f>IF($I$18&gt;0,IPMT('Assumptions (Coal)'!$V$7,Model!Z$1,'Assumptions (Coal)'!$V$10,'Assumptions (Coal)'!$V$5*Model!$I$18*AVERAGE('Assumptions (Coal)'!$B$2:$G$2)/10^9),0)</f>
        <v>-0.005788496079</v>
      </c>
      <c r="M143" s="160">
        <f>IF($I$18&gt;0,IPMT('Assumptions (Coal)'!$V$7,Model!AA$1,'Assumptions (Coal)'!$V$10,'Assumptions (Coal)'!$V$5*Model!$I$18*AVERAGE('Assumptions (Coal)'!$B$2:$G$2)/10^9),0)</f>
        <v>-0.005419536262</v>
      </c>
      <c r="N143" s="177">
        <f>IF($I$18&gt;0,IPMT('Assumptions (Coal)'!$V$7,Model!AB$1,'Assumptions (Coal)'!$V$10,'Assumptions (Coal)'!$V$5*Model!$I$18*AVERAGE('Assumptions (Coal)'!$B$2:$G$2)/10^9),0)</f>
        <v>-0.005033050853</v>
      </c>
      <c r="O143" s="160">
        <f>IF($I$18&gt;0,IPMT('Assumptions (Coal)'!$V$7,Model!AC$1,'Assumptions (Coal)'!$V$10,'Assumptions (Coal)'!$V$5*Model!$I$18*AVERAGE('Assumptions (Coal)'!$B$2:$G$2)/10^9),0)</f>
        <v>-0.004628207388</v>
      </c>
      <c r="P143" s="160">
        <f>IF($I$18&gt;0,IPMT('Assumptions (Coal)'!$V$7,Model!AD$1,'Assumptions (Coal)'!$V$10,'Assumptions (Coal)'!$V$5*Model!$I$18*AVERAGE('Assumptions (Coal)'!$B$2:$G$2)/10^9),0)</f>
        <v>-0.004204133858</v>
      </c>
      <c r="Q143" s="160">
        <f>IF($I$18&gt;0,IPMT('Assumptions (Coal)'!$V$7,Model!AE$1,'Assumptions (Coal)'!$V$10,'Assumptions (Coal)'!$V$5*Model!$I$18*AVERAGE('Assumptions (Coal)'!$B$2:$G$2)/10^9),0)</f>
        <v>-0.003759916835</v>
      </c>
      <c r="R143" s="160">
        <f>IF($I$18&gt;0,IPMT('Assumptions (Coal)'!$V$7,Model!AF$1,'Assumptions (Coal)'!$V$10,'Assumptions (Coal)'!$V$5*Model!$I$18*AVERAGE('Assumptions (Coal)'!$B$2:$G$2)/10^9),0)</f>
        <v>-0.003294599504</v>
      </c>
      <c r="S143" s="160">
        <f>IF($I$18&gt;0,IPMT('Assumptions (Coal)'!$V$7,Model!AG$1,'Assumptions (Coal)'!$V$10,'Assumptions (Coal)'!$V$5*Model!$I$18*AVERAGE('Assumptions (Coal)'!$B$2:$G$2)/10^9),0)</f>
        <v>-0.002807179599</v>
      </c>
      <c r="T143" s="160">
        <f>IF($I$18&gt;0,IPMT('Assumptions (Coal)'!$V$7,Model!AH$1,'Assumptions (Coal)'!$V$10,'Assumptions (Coal)'!$V$5*Model!$I$18*AVERAGE('Assumptions (Coal)'!$B$2:$G$2)/10^9),0)</f>
        <v>-0.002296607249</v>
      </c>
      <c r="U143" s="160">
        <f>IF($I$18&gt;0,IPMT('Assumptions (Coal)'!$V$7,Model!AI$1,'Assumptions (Coal)'!$V$10,'Assumptions (Coal)'!$V$5*Model!$I$18*AVERAGE('Assumptions (Coal)'!$B$2:$G$2)/10^9),0)</f>
        <v>-0.001761782712</v>
      </c>
      <c r="V143" s="160">
        <f>IF($I$18&gt;0,IPMT('Assumptions (Coal)'!$V$7,Model!AJ$1,'Assumptions (Coal)'!$V$10,'Assumptions (Coal)'!$V$5*Model!$I$18*AVERAGE('Assumptions (Coal)'!$B$2:$G$2)/10^9),0)</f>
        <v>-0.00120155401</v>
      </c>
      <c r="W143" s="160">
        <f>IF($I$18&gt;0,IPMT('Assumptions (Coal)'!$V$7,Model!AK$1,'Assumptions (Coal)'!$V$10,'Assumptions (Coal)'!$V$5*Model!$I$18*AVERAGE('Assumptions (Coal)'!$B$2:$G$2)/10^9),0)</f>
        <v>-0.0006147144448</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-0.02079059822</v>
      </c>
      <c r="L145" s="160">
        <f>IF($K$18&gt;0,IPMT('Assumptions (Coal)'!$V$7,Model!X$1,'Assumptions (Coal)'!$V$10,'Assumptions (Coal)'!$V$5*Model!$K$18*AVERAGE('Assumptions (Coal)'!$D$2:$I$2)/10^9),0)</f>
        <v>-0.01980884259</v>
      </c>
      <c r="M145" s="160">
        <f>IF($K$18&gt;0,IPMT('Assumptions (Coal)'!$V$7,Model!Y$1,'Assumptions (Coal)'!$V$10,'Assumptions (Coal)'!$V$5*Model!$K$18*AVERAGE('Assumptions (Coal)'!$D$2:$I$2)/10^9),0)</f>
        <v>-0.01878045356</v>
      </c>
      <c r="N145" s="177">
        <f>IF($K$18&gt;0,IPMT('Assumptions (Coal)'!$V$7,Model!Z$1,'Assumptions (Coal)'!$V$10,'Assumptions (Coal)'!$V$5*Model!$K$18*AVERAGE('Assumptions (Coal)'!$D$2:$I$2)/10^9),0)</f>
        <v>-0.01770321606</v>
      </c>
      <c r="O145" s="160">
        <f>IF($K$18&gt;0,IPMT('Assumptions (Coal)'!$V$7,Model!AA$1,'Assumptions (Coal)'!$V$10,'Assumptions (Coal)'!$V$5*Model!$K$18*AVERAGE('Assumptions (Coal)'!$D$2:$I$2)/10^9),0)</f>
        <v>-0.01657480977</v>
      </c>
      <c r="P145" s="160">
        <f>IF($K$18&gt;0,IPMT('Assumptions (Coal)'!$V$7,Model!AB$1,'Assumptions (Coal)'!$V$10,'Assumptions (Coal)'!$V$5*Model!$K$18*AVERAGE('Assumptions (Coal)'!$D$2:$I$2)/10^9),0)</f>
        <v>-0.01539280419</v>
      </c>
      <c r="Q145" s="160">
        <f>IF($K$18&gt;0,IPMT('Assumptions (Coal)'!$V$7,Model!AC$1,'Assumptions (Coal)'!$V$10,'Assumptions (Coal)'!$V$5*Model!$K$18*AVERAGE('Assumptions (Coal)'!$D$2:$I$2)/10^9),0)</f>
        <v>-0.01415465334</v>
      </c>
      <c r="R145" s="160">
        <f>IF($K$18&gt;0,IPMT('Assumptions (Coal)'!$V$7,Model!AD$1,'Assumptions (Coal)'!$V$10,'Assumptions (Coal)'!$V$5*Model!$K$18*AVERAGE('Assumptions (Coal)'!$D$2:$I$2)/10^9),0)</f>
        <v>-0.01285769032</v>
      </c>
      <c r="S145" s="160">
        <f>IF($K$18&gt;0,IPMT('Assumptions (Coal)'!$V$7,Model!AE$1,'Assumptions (Coal)'!$V$10,'Assumptions (Coal)'!$V$5*Model!$K$18*AVERAGE('Assumptions (Coal)'!$D$2:$I$2)/10^9),0)</f>
        <v>-0.01149912156</v>
      </c>
      <c r="T145" s="160">
        <f>IF($K$18&gt;0,IPMT('Assumptions (Coal)'!$V$7,Model!AF$1,'Assumptions (Coal)'!$V$10,'Assumptions (Coal)'!$V$5*Model!$K$18*AVERAGE('Assumptions (Coal)'!$D$2:$I$2)/10^9),0)</f>
        <v>-0.01007602079</v>
      </c>
      <c r="U145" s="160">
        <f>IF($K$18&gt;0,IPMT('Assumptions (Coal)'!$V$7,Model!AG$1,'Assumptions (Coal)'!$V$10,'Assumptions (Coal)'!$V$5*Model!$K$18*AVERAGE('Assumptions (Coal)'!$D$2:$I$2)/10^9),0)</f>
        <v>-0.008585322729</v>
      </c>
      <c r="V145" s="160">
        <f>IF($K$18&gt;0,IPMT('Assumptions (Coal)'!$V$7,Model!AH$1,'Assumptions (Coal)'!$V$10,'Assumptions (Coal)'!$V$5*Model!$K$18*AVERAGE('Assumptions (Coal)'!$D$2:$I$2)/10^9),0)</f>
        <v>-0.00702381651</v>
      </c>
      <c r="W145" s="160">
        <f>IF($K$18&gt;0,IPMT('Assumptions (Coal)'!$V$7,Model!AI$1,'Assumptions (Coal)'!$V$10,'Assumptions (Coal)'!$V$5*Model!$K$18*AVERAGE('Assumptions (Coal)'!$D$2:$I$2)/10^9),0)</f>
        <v>-0.005388138746</v>
      </c>
      <c r="X145" s="160">
        <f>IF($K$18&gt;0,IPMT('Assumptions (Coal)'!$V$7,Model!AJ$1,'Assumptions (Coal)'!$V$10,'Assumptions (Coal)'!$V$5*Model!$K$18*AVERAGE('Assumptions (Coal)'!$D$2:$I$2)/10^9),0)</f>
        <v>-0.003674766288</v>
      </c>
      <c r="Y145" s="160">
        <f>IF($K$18&gt;0,IPMT('Assumptions (Coal)'!$V$7,Model!AK$1,'Assumptions (Coal)'!$V$10,'Assumptions (Coal)'!$V$5*Model!$K$18*AVERAGE('Assumptions (Coal)'!$D$2:$I$2)/10^9),0)</f>
        <v>-0.001880008638</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-0.06298816243</v>
      </c>
      <c r="N147" s="177">
        <f>IF($M$18&gt;0,IPMT('Assumptions (Coal)'!$V$7,Model!X$1,'Assumptions (Coal)'!$V$10,'Assumptions (Coal)'!$V$5*Model!$M$18*AVERAGE('Assumptions (Coal)'!$F$2:$K$2)/10^9),0)</f>
        <v>-0.06001378994</v>
      </c>
      <c r="O147" s="160">
        <f>IF($M$18&gt;0,IPMT('Assumptions (Coal)'!$V$7,Model!Y$1,'Assumptions (Coal)'!$V$10,'Assumptions (Coal)'!$V$5*Model!$M$18*AVERAGE('Assumptions (Coal)'!$F$2:$K$2)/10^9),0)</f>
        <v>-0.05689813477</v>
      </c>
      <c r="P147" s="160">
        <f>IF($M$18&gt;0,IPMT('Assumptions (Coal)'!$V$7,Model!Z$1,'Assumptions (Coal)'!$V$10,'Assumptions (Coal)'!$V$5*Model!$M$18*AVERAGE('Assumptions (Coal)'!$F$2:$K$2)/10^9),0)</f>
        <v>-0.05363448597</v>
      </c>
      <c r="Q147" s="160">
        <f>IF($M$18&gt;0,IPMT('Assumptions (Coal)'!$V$7,Model!AA$1,'Assumptions (Coal)'!$V$10,'Assumptions (Coal)'!$V$5*Model!$M$18*AVERAGE('Assumptions (Coal)'!$F$2:$K$2)/10^9),0)</f>
        <v>-0.05021581385</v>
      </c>
      <c r="R147" s="160">
        <f>IF($M$18&gt;0,IPMT('Assumptions (Coal)'!$V$7,Model!AB$1,'Assumptions (Coal)'!$V$10,'Assumptions (Coal)'!$V$5*Model!$M$18*AVERAGE('Assumptions (Coal)'!$F$2:$K$2)/10^9),0)</f>
        <v>-0.04663475481</v>
      </c>
      <c r="S147" s="160">
        <f>IF($M$18&gt;0,IPMT('Assumptions (Coal)'!$V$7,Model!AC$1,'Assumptions (Coal)'!$V$10,'Assumptions (Coal)'!$V$5*Model!$M$18*AVERAGE('Assumptions (Coal)'!$F$2:$K$2)/10^9),0)</f>
        <v>-0.04288359546</v>
      </c>
      <c r="T147" s="160">
        <f>IF($M$18&gt;0,IPMT('Assumptions (Coal)'!$V$7,Model!AD$1,'Assumptions (Coal)'!$V$10,'Assumptions (Coal)'!$V$5*Model!$M$18*AVERAGE('Assumptions (Coal)'!$F$2:$K$2)/10^9),0)</f>
        <v>-0.03895425605</v>
      </c>
      <c r="U147" s="160">
        <f>IF($M$18&gt;0,IPMT('Assumptions (Coal)'!$V$7,Model!AE$1,'Assumptions (Coal)'!$V$10,'Assumptions (Coal)'!$V$5*Model!$M$18*AVERAGE('Assumptions (Coal)'!$F$2:$K$2)/10^9),0)</f>
        <v>-0.03483827301</v>
      </c>
      <c r="V147" s="160">
        <f>IF($M$18&gt;0,IPMT('Assumptions (Coal)'!$V$7,Model!AF$1,'Assumptions (Coal)'!$V$10,'Assumptions (Coal)'!$V$5*Model!$M$18*AVERAGE('Assumptions (Coal)'!$F$2:$K$2)/10^9),0)</f>
        <v>-0.03052678078</v>
      </c>
      <c r="W147" s="160">
        <f>IF($M$18&gt;0,IPMT('Assumptions (Coal)'!$V$7,Model!AG$1,'Assumptions (Coal)'!$V$10,'Assumptions (Coal)'!$V$5*Model!$M$18*AVERAGE('Assumptions (Coal)'!$F$2:$K$2)/10^9),0)</f>
        <v>-0.02601049267</v>
      </c>
      <c r="X147" s="160">
        <f>IF($M$18&gt;0,IPMT('Assumptions (Coal)'!$V$7,Model!AH$1,'Assumptions (Coal)'!$V$10,'Assumptions (Coal)'!$V$5*Model!$M$18*AVERAGE('Assumptions (Coal)'!$F$2:$K$2)/10^9),0)</f>
        <v>-0.02127968087</v>
      </c>
      <c r="Y147" s="160">
        <f>IF($M$18&gt;0,IPMT('Assumptions (Coal)'!$V$7,Model!AI$1,'Assumptions (Coal)'!$V$10,'Assumptions (Coal)'!$V$5*Model!$M$18*AVERAGE('Assumptions (Coal)'!$F$2:$K$2)/10^9),0)</f>
        <v>-0.01632415551</v>
      </c>
      <c r="Z147" s="160">
        <f>IF($M$18&gt;0,IPMT('Assumptions (Coal)'!$V$7,Model!AJ$1,'Assumptions (Coal)'!$V$10,'Assumptions (Coal)'!$V$5*Model!$M$18*AVERAGE('Assumptions (Coal)'!$F$2:$K$2)/10^9),0)</f>
        <v>-0.0111332427</v>
      </c>
      <c r="AA147" s="160">
        <f>IF($M$18&gt;0,IPMT('Assumptions (Coal)'!$V$7,Model!AK$1,'Assumptions (Coal)'!$V$10,'Assumptions (Coal)'!$V$5*Model!$M$18*AVERAGE('Assumptions (Coal)'!$F$2:$K$2)/10^9),0)</f>
        <v>-0.005695761527</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-0.03207068154</v>
      </c>
      <c r="O148" s="160">
        <f>IF($N$18&gt;0,IPMT('Assumptions (Coal)'!$V$7,Model!X$1,'Assumptions (Coal)'!$V$10,'Assumptions (Coal)'!$V$5*Model!$N$18*AVERAGE('Assumptions (Coal)'!$G$2:$L$2)/10^9),0)</f>
        <v>-0.03055626757</v>
      </c>
      <c r="P148" s="160">
        <f>IF($N$18&gt;0,IPMT('Assumptions (Coal)'!$V$7,Model!Y$1,'Assumptions (Coal)'!$V$10,'Assumptions (Coal)'!$V$5*Model!$N$18*AVERAGE('Assumptions (Coal)'!$G$2:$L$2)/10^9),0)</f>
        <v>-0.02896991895</v>
      </c>
      <c r="Q148" s="160">
        <f>IF($N$18&gt;0,IPMT('Assumptions (Coal)'!$V$7,Model!Z$1,'Assumptions (Coal)'!$V$10,'Assumptions (Coal)'!$V$5*Model!$N$18*AVERAGE('Assumptions (Coal)'!$G$2:$L$2)/10^9),0)</f>
        <v>-0.02730821876</v>
      </c>
      <c r="R148" s="160">
        <f>IF($N$18&gt;0,IPMT('Assumptions (Coal)'!$V$7,Model!AA$1,'Assumptions (Coal)'!$V$10,'Assumptions (Coal)'!$V$5*Model!$N$18*AVERAGE('Assumptions (Coal)'!$G$2:$L$2)/10^9),0)</f>
        <v>-0.02556758782</v>
      </c>
      <c r="S148" s="160">
        <f>IF($N$18&gt;0,IPMT('Assumptions (Coal)'!$V$7,Model!AB$1,'Assumptions (Coal)'!$V$10,'Assumptions (Coal)'!$V$5*Model!$N$18*AVERAGE('Assumptions (Coal)'!$G$2:$L$2)/10^9),0)</f>
        <v>-0.0237442769</v>
      </c>
      <c r="T148" s="160">
        <f>IF($N$18&gt;0,IPMT('Assumptions (Coal)'!$V$7,Model!AC$1,'Assumptions (Coal)'!$V$10,'Assumptions (Coal)'!$V$5*Model!$N$18*AVERAGE('Assumptions (Coal)'!$G$2:$L$2)/10^9),0)</f>
        <v>-0.02183435872</v>
      </c>
      <c r="U148" s="160">
        <f>IF($N$18&gt;0,IPMT('Assumptions (Coal)'!$V$7,Model!AD$1,'Assumptions (Coal)'!$V$10,'Assumptions (Coal)'!$V$5*Model!$N$18*AVERAGE('Assumptions (Coal)'!$G$2:$L$2)/10^9),0)</f>
        <v>-0.01983371942</v>
      </c>
      <c r="V148" s="160">
        <f>IF($N$18&gt;0,IPMT('Assumptions (Coal)'!$V$7,Model!AE$1,'Assumptions (Coal)'!$V$10,'Assumptions (Coal)'!$V$5*Model!$N$18*AVERAGE('Assumptions (Coal)'!$G$2:$L$2)/10^9),0)</f>
        <v>-0.01773804975</v>
      </c>
      <c r="W148" s="160">
        <f>IF($N$18&gt;0,IPMT('Assumptions (Coal)'!$V$7,Model!AF$1,'Assumptions (Coal)'!$V$10,'Assumptions (Coal)'!$V$5*Model!$N$18*AVERAGE('Assumptions (Coal)'!$G$2:$L$2)/10^9),0)</f>
        <v>-0.01554283578</v>
      </c>
      <c r="X148" s="160">
        <f>IF($N$18&gt;0,IPMT('Assumptions (Coal)'!$V$7,Model!AG$1,'Assumptions (Coal)'!$V$10,'Assumptions (Coal)'!$V$5*Model!$N$18*AVERAGE('Assumptions (Coal)'!$G$2:$L$2)/10^9),0)</f>
        <v>-0.01324334914</v>
      </c>
      <c r="Y148" s="160">
        <f>IF($N$18&gt;0,IPMT('Assumptions (Coal)'!$V$7,Model!AH$1,'Assumptions (Coal)'!$V$10,'Assumptions (Coal)'!$V$5*Model!$N$18*AVERAGE('Assumptions (Coal)'!$G$2:$L$2)/10^9),0)</f>
        <v>-0.01083463689</v>
      </c>
      <c r="Z148" s="160">
        <f>IF($N$18&gt;0,IPMT('Assumptions (Coal)'!$V$7,Model!AI$1,'Assumptions (Coal)'!$V$10,'Assumptions (Coal)'!$V$5*Model!$N$18*AVERAGE('Assumptions (Coal)'!$G$2:$L$2)/10^9),0)</f>
        <v>-0.008311510808</v>
      </c>
      <c r="AA148" s="160">
        <f>IF($N$18&gt;0,IPMT('Assumptions (Coal)'!$V$7,Model!AJ$1,'Assumptions (Coal)'!$V$10,'Assumptions (Coal)'!$V$5*Model!$N$18*AVERAGE('Assumptions (Coal)'!$G$2:$L$2)/10^9),0)</f>
        <v>-0.005668536235</v>
      </c>
      <c r="AB148" s="160">
        <f>IF($N$18&gt;0,IPMT('Assumptions (Coal)'!$V$7,Model!AK$1,'Assumptions (Coal)'!$V$10,'Assumptions (Coal)'!$V$5*Model!$N$18*AVERAGE('Assumptions (Coal)'!$G$2:$L$2)/10^9),0)</f>
        <v>-0.002900020369</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-0.06186564973</v>
      </c>
      <c r="Y158" s="160">
        <f>IF($X$18&gt;0,IPMT('Assumptions (Coal)'!$V$7,Model!X1,'Assumptions (Coal)'!$V$10,'Assumptions (Coal)'!$V$5*Model!$X$18*average('Assumptions (Coal)'!$Q$2:$V$2)/10^9),0)</f>
        <v>-0.05894428357</v>
      </c>
      <c r="Z158" s="160">
        <f>IF($X$18&gt;0,IPMT('Assumptions (Coal)'!$V$7,Model!Y1,'Assumptions (Coal)'!$V$10,'Assumptions (Coal)'!$V$5*Model!$X$18*average('Assumptions (Coal)'!$Q$2:$V$2)/10^9),0)</f>
        <v>-0.05588415251</v>
      </c>
      <c r="AA158" s="160">
        <f>IF($X$18&gt;0,IPMT('Assumptions (Coal)'!$V$7,Model!Z1,'Assumptions (Coal)'!$V$10,'Assumptions (Coal)'!$V$5*Model!$X$18*average('Assumptions (Coal)'!$Q$2:$V$2)/10^9),0)</f>
        <v>-0.05267866523</v>
      </c>
      <c r="AB158" s="160">
        <f>IF($X$18&gt;0,IPMT('Assumptions (Coal)'!$V$7,Model!AA1,'Assumptions (Coal)'!$V$10,'Assumptions (Coal)'!$V$5*Model!$X$18*average('Assumptions (Coal)'!$Q$2:$V$2)/10^9),0)</f>
        <v>-0.04932091731</v>
      </c>
      <c r="AC158" s="160">
        <f>IF($X$18&gt;0,IPMT('Assumptions (Coal)'!$V$7,Model!AB1,'Assumptions (Coal)'!$V$10,'Assumptions (Coal)'!$V$5*Model!$X$18*average('Assumptions (Coal)'!$Q$2:$V$2)/10^9),0)</f>
        <v>-0.04580367636</v>
      </c>
      <c r="AD158" s="160">
        <f>IF($X$18&gt;0,IPMT('Assumptions (Coal)'!$V$7,Model!AC1,'Assumptions (Coal)'!$V$10,'Assumptions (Coal)'!$V$5*Model!$X$18*average('Assumptions (Coal)'!$Q$2:$V$2)/10^9),0)</f>
        <v>-0.04211936646</v>
      </c>
      <c r="AE158" s="160">
        <f>IF($X$18&gt;0,IPMT('Assumptions (Coal)'!$V$7,Model!AD1,'Assumptions (Coal)'!$V$10,'Assumptions (Coal)'!$V$5*Model!$X$18*average('Assumptions (Coal)'!$Q$2:$V$2)/10^9),0)</f>
        <v>-0.03826005184</v>
      </c>
      <c r="AF158" s="160">
        <f>IF($X$18&gt;0,IPMT('Assumptions (Coal)'!$V$7,Model!AE1,'Assumptions (Coal)'!$V$10,'Assumptions (Coal)'!$V$5*Model!$X$18*average('Assumptions (Coal)'!$Q$2:$V$2)/10^9),0)</f>
        <v>-0.03421741978</v>
      </c>
      <c r="AG158" s="160">
        <f>IF($X$18&gt;0,IPMT('Assumptions (Coal)'!$V$7,Model!AF1,'Assumptions (Coal)'!$V$10,'Assumptions (Coal)'!$V$5*Model!$X$18*average('Assumptions (Coal)'!$Q$2:$V$2)/10^9),0)</f>
        <v>-0.0299827627</v>
      </c>
      <c r="AH158" s="160">
        <f>IF($X$18&gt;0,IPMT('Assumptions (Coal)'!$V$7,Model!AG1,'Assumptions (Coal)'!$V$10,'Assumptions (Coal)'!$V$5*Model!$X$18*average('Assumptions (Coal)'!$Q$2:$V$2)/10^9),0)</f>
        <v>-0.02554695941</v>
      </c>
      <c r="AI158" s="160">
        <f>IF($X$18&gt;0,IPMT('Assumptions (Coal)'!$V$7,Model!AH1,'Assumptions (Coal)'!$V$10,'Assumptions (Coal)'!$V$5*Model!$X$18*average('Assumptions (Coal)'!$Q$2:$V$2)/10^9),0)</f>
        <v>-0.02090045545</v>
      </c>
      <c r="AJ158" s="160">
        <f>IF($X$18&gt;0,IPMT('Assumptions (Coal)'!$V$7,Model!AI1,'Assumptions (Coal)'!$V$10,'Assumptions (Coal)'!$V$5*Model!$X$18*average('Assumptions (Coal)'!$Q$2:$V$2)/10^9),0)</f>
        <v>-0.01603324257</v>
      </c>
      <c r="AK158" s="160">
        <f>IF($X$18&gt;0,IPMT('Assumptions (Coal)'!$V$7,Model!AJ1,'Assumptions (Coal)'!$V$10,'Assumptions (Coal)'!$V$5*Model!$X$18*average('Assumptions (Coal)'!$Q$2:$V$2)/10^9),0)</f>
        <v>-0.01093483706</v>
      </c>
      <c r="AL158" s="160">
        <f>IF($X$18&gt;0,IPMT('Assumptions (Coal)'!$V$7,Model!AK1,'Assumptions (Coal)'!$V$10,'Assumptions (Coal)'!$V$5*Model!$X$18*average('Assumptions (Coal)'!$Q$2:$V$2)/10^9),0)</f>
        <v>-0.005594257301</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v>
      </c>
      <c r="Z159" s="160">
        <f>IF($Y$18&gt;0,IPMT('Assumptions (Coal)'!$V$7,Model!X1,'Assumptions (Coal)'!$V$10,'Assumptions (Coal)'!$V$5*Model!$Y$18*AVERAGE('Assumptions (Coal)'!$R$2:$W$2)/10^9),0)</f>
        <v>0</v>
      </c>
      <c r="AA159" s="160">
        <f>IF($Y$18&gt;0,IPMT('Assumptions (Coal)'!$V$7,Model!Y1,'Assumptions (Coal)'!$V$10,'Assumptions (Coal)'!$V$5*Model!$Y$18*AVERAGE('Assumptions (Coal)'!$R$2:$W$2)/10^9),0)</f>
        <v>0</v>
      </c>
      <c r="AB159" s="160">
        <f>IF($Y$18&gt;0,IPMT('Assumptions (Coal)'!$V$7,Model!Z1,'Assumptions (Coal)'!$V$10,'Assumptions (Coal)'!$V$5*Model!$Y$18*AVERAGE('Assumptions (Coal)'!$R$2:$W$2)/10^9),0)</f>
        <v>0</v>
      </c>
      <c r="AC159" s="160">
        <f>IF($Y$18&gt;0,IPMT('Assumptions (Coal)'!$V$7,Model!AA1,'Assumptions (Coal)'!$V$10,'Assumptions (Coal)'!$V$5*Model!$Y$18*AVERAGE('Assumptions (Coal)'!$R$2:$W$2)/10^9),0)</f>
        <v>0</v>
      </c>
      <c r="AD159" s="160">
        <f>IF($Y$18&gt;0,IPMT('Assumptions (Coal)'!$V$7,Model!AB1,'Assumptions (Coal)'!$V$10,'Assumptions (Coal)'!$V$5*Model!$Y$18*AVERAGE('Assumptions (Coal)'!$R$2:$W$2)/10^9),0)</f>
        <v>0</v>
      </c>
      <c r="AE159" s="160">
        <f>IF($Y$18&gt;0,IPMT('Assumptions (Coal)'!$V$7,Model!AC1,'Assumptions (Coal)'!$V$10,'Assumptions (Coal)'!$V$5*Model!$Y$18*AVERAGE('Assumptions (Coal)'!$R$2:$W$2)/10^9),0)</f>
        <v>0</v>
      </c>
      <c r="AF159" s="160">
        <f>IF($Y$18&gt;0,IPMT('Assumptions (Coal)'!$V$7,Model!AD1,'Assumptions (Coal)'!$V$10,'Assumptions (Coal)'!$V$5*Model!$Y$18*AVERAGE('Assumptions (Coal)'!$R$2:$W$2)/10^9),0)</f>
        <v>0</v>
      </c>
      <c r="AG159" s="160">
        <f>IF($Y$18&gt;0,IPMT('Assumptions (Coal)'!$V$7,Model!AE1,'Assumptions (Coal)'!$V$10,'Assumptions (Coal)'!$V$5*Model!$Y$18*AVERAGE('Assumptions (Coal)'!$R$2:$W$2)/10^9),0)</f>
        <v>0</v>
      </c>
      <c r="AH159" s="160">
        <f>IF($Y$18&gt;0,IPMT('Assumptions (Coal)'!$V$7,Model!AF1,'Assumptions (Coal)'!$V$10,'Assumptions (Coal)'!$V$5*Model!$Y$18*AVERAGE('Assumptions (Coal)'!$R$2:$W$2)/10^9),0)</f>
        <v>0</v>
      </c>
      <c r="AI159" s="160">
        <f>IF($Y$18&gt;0,IPMT('Assumptions (Coal)'!$V$7,Model!AG1,'Assumptions (Coal)'!$V$10,'Assumptions (Coal)'!$V$5*Model!$Y$18*AVERAGE('Assumptions (Coal)'!$R$2:$W$2)/10^9),0)</f>
        <v>0</v>
      </c>
      <c r="AJ159" s="160">
        <f>IF($Y$18&gt;0,IPMT('Assumptions (Coal)'!$V$7,Model!AH1,'Assumptions (Coal)'!$V$10,'Assumptions (Coal)'!$V$5*Model!$Y$18*AVERAGE('Assumptions (Coal)'!$R$2:$W$2)/10^9),0)</f>
        <v>0</v>
      </c>
      <c r="AK159" s="160">
        <f>IF($Y$18&gt;0,IPMT('Assumptions (Coal)'!$V$7,Model!AI1,'Assumptions (Coal)'!$V$10,'Assumptions (Coal)'!$V$5*Model!$Y$18*AVERAGE('Assumptions (Coal)'!$R$2:$W$2)/10^9),0)</f>
        <v>0</v>
      </c>
      <c r="AL159" s="160">
        <f>IF($Y$18&gt;0,IPMT('Assumptions (Coal)'!$V$7,Model!AJ1,'Assumptions (Coal)'!$V$10,'Assumptions (Coal)'!$V$5*Model!$Y$18*AVERAGE('Assumptions (Coal)'!$R$2:$W$2)/10^9),0)</f>
        <v>0</v>
      </c>
      <c r="AM159" s="160">
        <f>IF($Y$18&gt;0,IPMT('Assumptions (Coal)'!$V$7,Model!AK1,'Assumptions (Coal)'!$V$10,'Assumptions (Coal)'!$V$5*Model!$Y$18*AVERAGE('Assumptions (Coal)'!$R$2:$W$2)/10^9),0)</f>
        <v>0</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v>
      </c>
      <c r="AC162" s="160">
        <f>IF($AB$18&gt;0,IPMT('Assumptions (Coal)'!$V$7,Model!X1,'Assumptions (Coal)'!$V$10,'Assumptions (Coal)'!$V$5*Model!$AB$18*AVERAGE('Assumptions (Coal)'!$U$2:$Z$2)/10^9),0)</f>
        <v>0</v>
      </c>
      <c r="AD162" s="160">
        <f>IF($AB$18&gt;0,IPMT('Assumptions (Coal)'!$V$7,Model!Y1,'Assumptions (Coal)'!$V$10,'Assumptions (Coal)'!$V$5*Model!$AB$18*AVERAGE('Assumptions (Coal)'!$U$2:$Z$2)/10^9),0)</f>
        <v>0</v>
      </c>
      <c r="AE162" s="160">
        <f>IF($AB$18&gt;0,IPMT('Assumptions (Coal)'!$V$7,Model!Z1,'Assumptions (Coal)'!$V$10,'Assumptions (Coal)'!$V$5*Model!$AB$18*AVERAGE('Assumptions (Coal)'!$U$2:$Z$2)/10^9),0)</f>
        <v>0</v>
      </c>
      <c r="AF162" s="160">
        <f>IF($AB$18&gt;0,IPMT('Assumptions (Coal)'!$V$7,Model!AA1,'Assumptions (Coal)'!$V$10,'Assumptions (Coal)'!$V$5*Model!$AB$18*AVERAGE('Assumptions (Coal)'!$U$2:$Z$2)/10^9),0)</f>
        <v>0</v>
      </c>
      <c r="AG162" s="160">
        <f>IF($AB$18&gt;0,IPMT('Assumptions (Coal)'!$V$7,Model!AB1,'Assumptions (Coal)'!$V$10,'Assumptions (Coal)'!$V$5*Model!$AB$18*AVERAGE('Assumptions (Coal)'!$U$2:$Z$2)/10^9),0)</f>
        <v>0</v>
      </c>
      <c r="AH162" s="160">
        <f>IF($AB$18&gt;0,IPMT('Assumptions (Coal)'!$V$7,Model!AC1,'Assumptions (Coal)'!$V$10,'Assumptions (Coal)'!$V$5*Model!$AB$18*AVERAGE('Assumptions (Coal)'!$U$2:$Z$2)/10^9),0)</f>
        <v>0</v>
      </c>
      <c r="AI162" s="160">
        <f>IF($AB$18&gt;0,IPMT('Assumptions (Coal)'!$V$7,Model!AD1,'Assumptions (Coal)'!$V$10,'Assumptions (Coal)'!$V$5*Model!$AB$18*AVERAGE('Assumptions (Coal)'!$U$2:$Z$2)/10^9),0)</f>
        <v>0</v>
      </c>
      <c r="AJ162" s="160">
        <f>IF($AB$18&gt;0,IPMT('Assumptions (Coal)'!$V$7,Model!AE1,'Assumptions (Coal)'!$V$10,'Assumptions (Coal)'!$V$5*Model!$AB$18*AVERAGE('Assumptions (Coal)'!$U$2:$Z$2)/10^9),0)</f>
        <v>0</v>
      </c>
      <c r="AK162" s="160">
        <f>IF($AB$18&gt;0,IPMT('Assumptions (Coal)'!$V$7,Model!AF1,'Assumptions (Coal)'!$V$10,'Assumptions (Coal)'!$V$5*Model!$AB$18*AVERAGE('Assumptions (Coal)'!$U$2:$Z$2)/10^9),0)</f>
        <v>0</v>
      </c>
      <c r="AL162" s="160">
        <f>IF($AB$18&gt;0,IPMT('Assumptions (Coal)'!$V$7,Model!AG1,'Assumptions (Coal)'!$V$10,'Assumptions (Coal)'!$V$5*Model!$AB$18*AVERAGE('Assumptions (Coal)'!$U$2:$Z$2)/10^9),0)</f>
        <v>0</v>
      </c>
      <c r="AM162" s="160">
        <f>IF($AB$18&gt;0,IPMT('Assumptions (Coal)'!$V$7,Model!AH1,'Assumptions (Coal)'!$V$10,'Assumptions (Coal)'!$V$5*Model!$AB$18*AVERAGE('Assumptions (Coal)'!$U$2:$Z$2)/10^9),0)</f>
        <v>0</v>
      </c>
      <c r="AN162" s="160">
        <f>IF($AB$18&gt;0,IPMT('Assumptions (Coal)'!$V$7,Model!AI1,'Assumptions (Coal)'!$V$10,'Assumptions (Coal)'!$V$5*Model!$AB$18*AVERAGE('Assumptions (Coal)'!$U$2:$Z$2)/10^9),0)</f>
        <v>0</v>
      </c>
      <c r="AO162" s="160">
        <f>IF($AB$18&gt;0,IPMT('Assumptions (Coal)'!$V$7,Model!AJ1,'Assumptions (Coal)'!$V$10,'Assumptions (Coal)'!$V$5*Model!$AB$18*AVERAGE('Assumptions (Coal)'!$U$2:$Z$2)/10^9),0)</f>
        <v>0</v>
      </c>
      <c r="AP162" s="160">
        <f>IF($AB$18&gt;0,IPMT('Assumptions (Coal)'!$V$7,Model!AK1,'Assumptions (Coal)'!$V$10,'Assumptions (Coal)'!$V$5*Model!$AB$18*AVERAGE('Assumptions (Coal)'!$U$2:$Z$2)/10^9),0)</f>
        <v>0</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-0.03040339327</v>
      </c>
      <c r="AF165" s="160">
        <f>IF($AE$18&gt;0,IPMT('Assumptions (Coal)'!$V$7,Model!X1,'Assumptions (Coal)'!$V$10,'Assumptions (Coal)'!$V$5*Model!$AE$18*AVERAGE('Assumptions (Coal)'!$X$2:$AC$2)/10^9),0)</f>
        <v>-0.02896771055</v>
      </c>
      <c r="AG165" s="160">
        <f>IF($AE$18&gt;0,IPMT('Assumptions (Coal)'!$V$7,Model!Y1,'Assumptions (Coal)'!$V$10,'Assumptions (Coal)'!$V$5*Model!$AE$18*AVERAGE('Assumptions (Coal)'!$X$2:$AC$2)/10^9),0)</f>
        <v>-0.0274638329</v>
      </c>
      <c r="AH165" s="160">
        <f>IF($AE$18&gt;0,IPMT('Assumptions (Coal)'!$V$7,Model!Z1,'Assumptions (Coal)'!$V$10,'Assumptions (Coal)'!$V$5*Model!$AE$18*AVERAGE('Assumptions (Coal)'!$X$2:$AC$2)/10^9),0)</f>
        <v>-0.02588852106</v>
      </c>
      <c r="AI165" s="160">
        <f>IF($AE$18&gt;0,IPMT('Assumptions (Coal)'!$V$7,Model!AA1,'Assumptions (Coal)'!$V$10,'Assumptions (Coal)'!$V$5*Model!$AE$18*AVERAGE('Assumptions (Coal)'!$X$2:$AC$2)/10^9),0)</f>
        <v>-0.02423838191</v>
      </c>
      <c r="AJ165" s="160">
        <f>IF($AE$18&gt;0,IPMT('Assumptions (Coal)'!$V$7,Model!AB1,'Assumptions (Coal)'!$V$10,'Assumptions (Coal)'!$V$5*Model!$AE$18*AVERAGE('Assumptions (Coal)'!$X$2:$AC$2)/10^9),0)</f>
        <v>-0.02250986115</v>
      </c>
      <c r="AK165" s="160">
        <f>IF($AE$18&gt;0,IPMT('Assumptions (Coal)'!$V$7,Model!AC1,'Assumptions (Coal)'!$V$10,'Assumptions (Coal)'!$V$5*Model!$AE$18*AVERAGE('Assumptions (Coal)'!$X$2:$AC$2)/10^9),0)</f>
        <v>-0.02069923566</v>
      </c>
      <c r="AL165" s="160">
        <f>IF($AE$18&gt;0,IPMT('Assumptions (Coal)'!$V$7,Model!AD1,'Assumptions (Coal)'!$V$10,'Assumptions (Coal)'!$V$5*Model!$AE$18*AVERAGE('Assumptions (Coal)'!$X$2:$AC$2)/10^9),0)</f>
        <v>-0.01880260545</v>
      </c>
      <c r="AM165" s="160">
        <f>IF($AE$18&gt;0,IPMT('Assumptions (Coal)'!$V$7,Model!AE1,'Assumptions (Coal)'!$V$10,'Assumptions (Coal)'!$V$5*Model!$AE$18*AVERAGE('Assumptions (Coal)'!$X$2:$AC$2)/10^9),0)</f>
        <v>-0.01681588531</v>
      </c>
      <c r="AN165" s="160">
        <f>IF($AE$18&gt;0,IPMT('Assumptions (Coal)'!$V$7,Model!AF1,'Assumptions (Coal)'!$V$10,'Assumptions (Coal)'!$V$5*Model!$AE$18*AVERAGE('Assumptions (Coal)'!$X$2:$AC$2)/10^9),0)</f>
        <v>-0.01473479596</v>
      </c>
      <c r="AO165" s="160">
        <f>IF($AE$18&gt;0,IPMT('Assumptions (Coal)'!$V$7,Model!AG1,'Assumptions (Coal)'!$V$10,'Assumptions (Coal)'!$V$5*Model!$AE$18*AVERAGE('Assumptions (Coal)'!$X$2:$AC$2)/10^9),0)</f>
        <v>-0.01255485487</v>
      </c>
      <c r="AP165" s="160">
        <f>IF($AE$18&gt;0,IPMT('Assumptions (Coal)'!$V$7,Model!AH1,'Assumptions (Coal)'!$V$10,'Assumptions (Coal)'!$V$5*Model!$AE$18*AVERAGE('Assumptions (Coal)'!$X$2:$AC$2)/10^9),0)</f>
        <v>-0.01027136657</v>
      </c>
      <c r="AQ165" s="160">
        <f>IF($AE$18&gt;0,IPMT('Assumptions (Coal)'!$V$7,Model!AI1,'Assumptions (Coal)'!$V$10,'Assumptions (Coal)'!$V$5*Model!$AE$18*AVERAGE('Assumptions (Coal)'!$X$2:$AC$2)/10^9),0)</f>
        <v>-0.007879412585</v>
      </c>
      <c r="AR165" s="160">
        <f>IF($AE$18&gt;0,IPMT('Assumptions (Coal)'!$V$7,Model!AJ1,'Assumptions (Coal)'!$V$10,'Assumptions (Coal)'!$V$5*Model!$AE$18*AVERAGE('Assumptions (Coal)'!$X$2:$AC$2)/10^9),0)</f>
        <v>-0.005373840783</v>
      </c>
      <c r="AS165" s="160">
        <f>IF($AE$18&gt;0,IPMT('Assumptions (Coal)'!$V$7,Model!AK1,'Assumptions (Coal)'!$V$10,'Assumptions (Coal)'!$V$5*Model!$AE$18*AVERAGE('Assumptions (Coal)'!$X$2:$AC$2)/10^9),0)</f>
        <v>-0.00274925432</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-0.01374658796</v>
      </c>
      <c r="AH167" s="160">
        <f>IF($AG$18&gt;0,IPMT('Assumptions (Coal)'!$V$7,Model!X1,'Assumptions (Coal)'!$V$10,'Assumptions (Coal)'!$V$5*Model!$AG$18*AVERAGE('Assumptions (Coal)'!$Z$2:$AE$2)/10^9),0)</f>
        <v>-0.01309745848</v>
      </c>
      <c r="AI167" s="160">
        <f>IF($AG$18&gt;0,IPMT('Assumptions (Coal)'!$V$7,Model!Y1,'Assumptions (Coal)'!$V$10,'Assumptions (Coal)'!$V$5*Model!$AG$18*AVERAGE('Assumptions (Coal)'!$Z$2:$AE$2)/10^9),0)</f>
        <v>-0.01241749535</v>
      </c>
      <c r="AJ167" s="160">
        <f>IF($AG$18&gt;0,IPMT('Assumptions (Coal)'!$V$7,Model!Z1,'Assumptions (Coal)'!$V$10,'Assumptions (Coal)'!$V$5*Model!$AG$18*AVERAGE('Assumptions (Coal)'!$Z$2:$AE$2)/10^9),0)</f>
        <v>-0.01170523397</v>
      </c>
      <c r="AK167" s="160">
        <f>IF($AG$18&gt;0,IPMT('Assumptions (Coal)'!$V$7,Model!AA1,'Assumptions (Coal)'!$V$10,'Assumptions (Coal)'!$V$5*Model!$AG$18*AVERAGE('Assumptions (Coal)'!$Z$2:$AE$2)/10^9),0)</f>
        <v>-0.01095914018</v>
      </c>
      <c r="AL167" s="160">
        <f>IF($AG$18&gt;0,IPMT('Assumptions (Coal)'!$V$7,Model!AB1,'Assumptions (Coal)'!$V$10,'Assumptions (Coal)'!$V$5*Model!$AG$18*AVERAGE('Assumptions (Coal)'!$Z$2:$AE$2)/10^9),0)</f>
        <v>-0.01017760694</v>
      </c>
      <c r="AM167" s="160">
        <f>IF($AG$18&gt;0,IPMT('Assumptions (Coal)'!$V$7,Model!AC1,'Assumptions (Coal)'!$V$10,'Assumptions (Coal)'!$V$5*Model!$AG$18*AVERAGE('Assumptions (Coal)'!$Z$2:$AE$2)/10^9),0)</f>
        <v>-0.00935895086</v>
      </c>
      <c r="AN167" s="160">
        <f>IF($AG$18&gt;0,IPMT('Assumptions (Coal)'!$V$7,Model!AD1,'Assumptions (Coal)'!$V$10,'Assumptions (Coal)'!$V$5*Model!$AG$18*AVERAGE('Assumptions (Coal)'!$Z$2:$AE$2)/10^9),0)</f>
        <v>-0.00850140862</v>
      </c>
      <c r="AO167" s="160">
        <f>IF($AG$18&gt;0,IPMT('Assumptions (Coal)'!$V$7,Model!AE1,'Assumptions (Coal)'!$V$10,'Assumptions (Coal)'!$V$5*Model!$AG$18*AVERAGE('Assumptions (Coal)'!$Z$2:$AE$2)/10^9),0)</f>
        <v>-0.007603133124</v>
      </c>
      <c r="AP167" s="160">
        <f>IF($AG$18&gt;0,IPMT('Assumptions (Coal)'!$V$7,Model!AF1,'Assumptions (Coal)'!$V$10,'Assumptions (Coal)'!$V$5*Model!$AG$18*AVERAGE('Assumptions (Coal)'!$Z$2:$AE$2)/10^9),0)</f>
        <v>-0.006662189542</v>
      </c>
      <c r="AQ167" s="160">
        <f>IF($AG$18&gt;0,IPMT('Assumptions (Coal)'!$V$7,Model!AG1,'Assumptions (Coal)'!$V$10,'Assumptions (Coal)'!$V$5*Model!$AG$18*AVERAGE('Assumptions (Coal)'!$Z$2:$AE$2)/10^9),0)</f>
        <v>-0.00567655114</v>
      </c>
      <c r="AR167" s="160">
        <f>IF($AG$18&gt;0,IPMT('Assumptions (Coal)'!$V$7,Model!AH1,'Assumptions (Coal)'!$V$10,'Assumptions (Coal)'!$V$5*Model!$AG$18*AVERAGE('Assumptions (Coal)'!$Z$2:$AE$2)/10^9),0)</f>
        <v>-0.004644094913</v>
      </c>
      <c r="AS167" s="160">
        <f>IF($AG$18&gt;0,IPMT('Assumptions (Coal)'!$V$7,Model!AI1,'Assumptions (Coal)'!$V$10,'Assumptions (Coal)'!$V$5*Model!$AG$18*AVERAGE('Assumptions (Coal)'!$Z$2:$AE$2)/10^9),0)</f>
        <v>-0.003562597016</v>
      </c>
      <c r="AT167" s="160">
        <f>IF($AG$18&gt;0,IPMT('Assumptions (Coal)'!$V$7,Model!AJ1,'Assumptions (Coal)'!$V$10,'Assumptions (Coal)'!$V$5*Model!$AG$18*AVERAGE('Assumptions (Coal)'!$Z$2:$AE$2)/10^9),0)</f>
        <v>-0.002429727969</v>
      </c>
      <c r="AU167" s="160">
        <f>IF($AG$18&gt;0,IPMT('Assumptions (Coal)'!$V$7,Model!AK1,'Assumptions (Coal)'!$V$10,'Assumptions (Coal)'!$V$5*Model!$AG$18*AVERAGE('Assumptions (Coal)'!$Z$2:$AE$2)/10^9),0)</f>
        <v>-0.001243047642</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-0.04331311254</v>
      </c>
      <c r="AI168" s="160">
        <f>IF($AH$18&gt;0,IPMT('Assumptions (Coal)'!$V$7,Model!X1,'Assumptions (Coal)'!$V$10,'Assumptions (Coal)'!$V$5*Model!$AH$18*AVERAGE('Assumptions (Coal)'!$AA$2:$AF$2)/10^9),0)</f>
        <v>-0.04126781823</v>
      </c>
      <c r="AJ168" s="160">
        <f>IF($AH$18&gt;0,IPMT('Assumptions (Coal)'!$V$7,Model!Y1,'Assumptions (Coal)'!$V$10,'Assumptions (Coal)'!$V$5*Model!$AH$18*AVERAGE('Assumptions (Coal)'!$AA$2:$AF$2)/10^9),0)</f>
        <v>-0.03912537244</v>
      </c>
      <c r="AK168" s="160">
        <f>IF($AH$18&gt;0,IPMT('Assumptions (Coal)'!$V$7,Model!Z1,'Assumptions (Coal)'!$V$10,'Assumptions (Coal)'!$V$5*Model!$AH$18*AVERAGE('Assumptions (Coal)'!$AA$2:$AF$2)/10^9),0)</f>
        <v>-0.03688116048</v>
      </c>
      <c r="AL168" s="160">
        <f>IF($AH$18&gt;0,IPMT('Assumptions (Coal)'!$V$7,Model!AA1,'Assumptions (Coal)'!$V$10,'Assumptions (Coal)'!$V$5*Model!$AH$18*AVERAGE('Assumptions (Coal)'!$AA$2:$AF$2)/10^9),0)</f>
        <v>-0.03453034844</v>
      </c>
      <c r="AM168" s="160">
        <f>IF($AH$18&gt;0,IPMT('Assumptions (Coal)'!$V$7,Model!AB1,'Assumptions (Coal)'!$V$10,'Assumptions (Coal)'!$V$5*Model!$AH$18*AVERAGE('Assumptions (Coal)'!$AA$2:$AF$2)/10^9),0)</f>
        <v>-0.03206787284</v>
      </c>
      <c r="AN168" s="160">
        <f>IF($AH$18&gt;0,IPMT('Assumptions (Coal)'!$V$7,Model!AC1,'Assumptions (Coal)'!$V$10,'Assumptions (Coal)'!$V$5*Model!$AH$18*AVERAGE('Assumptions (Coal)'!$AA$2:$AF$2)/10^9),0)</f>
        <v>-0.02948842965</v>
      </c>
      <c r="AO168" s="160">
        <f>IF($AH$18&gt;0,IPMT('Assumptions (Coal)'!$V$7,Model!AD1,'Assumptions (Coal)'!$V$10,'Assumptions (Coal)'!$V$5*Model!$AH$18*AVERAGE('Assumptions (Coal)'!$AA$2:$AF$2)/10^9),0)</f>
        <v>-0.0267864629</v>
      </c>
      <c r="AP168" s="160">
        <f>IF($AH$18&gt;0,IPMT('Assumptions (Coal)'!$V$7,Model!AE1,'Assumptions (Coal)'!$V$10,'Assumptions (Coal)'!$V$5*Model!$AH$18*AVERAGE('Assumptions (Coal)'!$AA$2:$AF$2)/10^9),0)</f>
        <v>-0.02395615273</v>
      </c>
      <c r="AQ168" s="160">
        <f>IF($AH$18&gt;0,IPMT('Assumptions (Coal)'!$V$7,Model!AF1,'Assumptions (Coal)'!$V$10,'Assumptions (Coal)'!$V$5*Model!$AH$18*AVERAGE('Assumptions (Coal)'!$AA$2:$AF$2)/10^9),0)</f>
        <v>-0.02099140283</v>
      </c>
      <c r="AR168" s="160">
        <f>IF($AH$18&gt;0,IPMT('Assumptions (Coal)'!$V$7,Model!AG1,'Assumptions (Coal)'!$V$10,'Assumptions (Coal)'!$V$5*Model!$AH$18*AVERAGE('Assumptions (Coal)'!$AA$2:$AF$2)/10^9),0)</f>
        <v>-0.01788582731</v>
      </c>
      <c r="AS168" s="160">
        <f>IF($AH$18&gt;0,IPMT('Assumptions (Coal)'!$V$7,Model!AH1,'Assumptions (Coal)'!$V$10,'Assumptions (Coal)'!$V$5*Model!$AH$18*AVERAGE('Assumptions (Coal)'!$AA$2:$AF$2)/10^9),0)</f>
        <v>-0.01463273696</v>
      </c>
      <c r="AT168" s="160">
        <f>IF($AH$18&gt;0,IPMT('Assumptions (Coal)'!$V$7,Model!AI1,'Assumptions (Coal)'!$V$10,'Assumptions (Coal)'!$V$5*Model!$AH$18*AVERAGE('Assumptions (Coal)'!$AA$2:$AF$2)/10^9),0)</f>
        <v>-0.01122512481</v>
      </c>
      <c r="AU168" s="160">
        <f>IF($AH$18&gt;0,IPMT('Assumptions (Coal)'!$V$7,Model!AJ1,'Assumptions (Coal)'!$V$10,'Assumptions (Coal)'!$V$5*Model!$AH$18*AVERAGE('Assumptions (Coal)'!$AA$2:$AF$2)/10^9),0)</f>
        <v>-0.007655651083</v>
      </c>
      <c r="AV168" s="160">
        <f>IF($AH$18&gt;0,IPMT('Assumptions (Coal)'!$V$7,Model!AK1,'Assumptions (Coal)'!$V$10,'Assumptions (Coal)'!$V$5*Model!$AH$18*AVERAGE('Assumptions (Coal)'!$AA$2:$AF$2)/10^9),0)</f>
        <v>-0.003916627355</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-0.05850800228</v>
      </c>
      <c r="AJ169" s="160">
        <f>IF($AI$18&gt;0,IPMT('Assumptions (Coal)'!$V$7,Model!X1,'Assumptions (Coal)'!$V$10,'Assumptions (Coal)'!$V$5*Model!$AI$18*AVERAGE('Assumptions (Coal)'!$AB$2:$AG$2)/10^9),0)</f>
        <v>-0.05574518804</v>
      </c>
      <c r="AK169" s="160">
        <f>IF($AI$18&gt;0,IPMT('Assumptions (Coal)'!$V$7,Model!Y1,'Assumptions (Coal)'!$V$10,'Assumptions (Coal)'!$V$5*Model!$AI$18*AVERAGE('Assumptions (Coal)'!$AB$2:$AG$2)/10^9),0)</f>
        <v>-0.05285114012</v>
      </c>
      <c r="AL169" s="160">
        <f>IF($AI$18&gt;0,IPMT('Assumptions (Coal)'!$V$7,Model!Z1,'Assumptions (Coal)'!$V$10,'Assumptions (Coal)'!$V$5*Model!$AI$18*AVERAGE('Assumptions (Coal)'!$AB$2:$AG$2)/10^9),0)</f>
        <v>-0.04981962493</v>
      </c>
      <c r="AM169" s="160">
        <f>IF($AI$18&gt;0,IPMT('Assumptions (Coal)'!$V$7,Model!AA1,'Assumptions (Coal)'!$V$10,'Assumptions (Coal)'!$V$5*Model!$AI$18*AVERAGE('Assumptions (Coal)'!$AB$2:$AG$2)/10^9),0)</f>
        <v>-0.04664411276</v>
      </c>
      <c r="AN169" s="160">
        <f>IF($AI$18&gt;0,IPMT('Assumptions (Coal)'!$V$7,Model!AB1,'Assumptions (Coal)'!$V$10,'Assumptions (Coal)'!$V$5*Model!$AI$18*AVERAGE('Assumptions (Coal)'!$AB$2:$AG$2)/10^9),0)</f>
        <v>-0.04331776377</v>
      </c>
      <c r="AO169" s="160">
        <f>IF($AI$18&gt;0,IPMT('Assumptions (Coal)'!$V$7,Model!AC1,'Assumptions (Coal)'!$V$10,'Assumptions (Coal)'!$V$5*Model!$AI$18*AVERAGE('Assumptions (Coal)'!$AB$2:$AG$2)/10^9),0)</f>
        <v>-0.0398334132</v>
      </c>
      <c r="AP169" s="160">
        <f>IF($AI$18&gt;0,IPMT('Assumptions (Coal)'!$V$7,Model!AD1,'Assumptions (Coal)'!$V$10,'Assumptions (Coal)'!$V$5*Model!$AI$18*AVERAGE('Assumptions (Coal)'!$AB$2:$AG$2)/10^9),0)</f>
        <v>-0.03618355598</v>
      </c>
      <c r="AQ169" s="160">
        <f>IF($AI$18&gt;0,IPMT('Assumptions (Coal)'!$V$7,Model!AE1,'Assumptions (Coal)'!$V$10,'Assumptions (Coal)'!$V$5*Model!$AI$18*AVERAGE('Assumptions (Coal)'!$AB$2:$AG$2)/10^9),0)</f>
        <v>-0.03236033055</v>
      </c>
      <c r="AR169" s="160">
        <f>IF($AI$18&gt;0,IPMT('Assumptions (Coal)'!$V$7,Model!AF1,'Assumptions (Coal)'!$V$10,'Assumptions (Coal)'!$V$5*Model!$AI$18*AVERAGE('Assumptions (Coal)'!$AB$2:$AG$2)/10^9),0)</f>
        <v>-0.0283555019</v>
      </c>
      <c r="AS169" s="160">
        <f>IF($AI$18&gt;0,IPMT('Assumptions (Coal)'!$V$7,Model!AG1,'Assumptions (Coal)'!$V$10,'Assumptions (Coal)'!$V$5*Model!$AI$18*AVERAGE('Assumptions (Coal)'!$AB$2:$AG$2)/10^9),0)</f>
        <v>-0.02416044389</v>
      </c>
      <c r="AT169" s="160">
        <f>IF($AI$18&gt;0,IPMT('Assumptions (Coal)'!$V$7,Model!AH1,'Assumptions (Coal)'!$V$10,'Assumptions (Coal)'!$V$5*Model!$AI$18*AVERAGE('Assumptions (Coal)'!$AB$2:$AG$2)/10^9),0)</f>
        <v>-0.01976612063</v>
      </c>
      <c r="AU169" s="160">
        <f>IF($AI$18&gt;0,IPMT('Assumptions (Coal)'!$V$7,Model!AI1,'Assumptions (Coal)'!$V$10,'Assumptions (Coal)'!$V$5*Model!$AI$18*AVERAGE('Assumptions (Coal)'!$AB$2:$AG$2)/10^9),0)</f>
        <v>-0.01516306701</v>
      </c>
      <c r="AV169" s="160">
        <f>IF($AI$18&gt;0,IPMT('Assumptions (Coal)'!$V$7,Model!AJ1,'Assumptions (Coal)'!$V$10,'Assumptions (Coal)'!$V$5*Model!$AI$18*AVERAGE('Assumptions (Coal)'!$AB$2:$AG$2)/10^9),0)</f>
        <v>-0.01034136835</v>
      </c>
      <c r="AW169" s="160">
        <f>IF($AI$18&gt;0,IPMT('Assumptions (Coal)'!$V$7,Model!AK1,'Assumptions (Coal)'!$V$10,'Assumptions (Coal)'!$V$5*Model!$AI$18*AVERAGE('Assumptions (Coal)'!$AB$2:$AG$2)/10^9),0)</f>
        <v>-0.005290638995</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-0.1538363666</v>
      </c>
      <c r="AK170" s="177">
        <f>IF($AJ$18&gt;0,IPMT('Assumptions (Coal)'!$V$7,Model!X1,'Assumptions (Coal)'!$V$10,'Assumptions (Coal)'!$V$5*Model!$AJ$18*AVERAGE('Assumptions (Coal)'!$AC$2:$AH$2)/10^9),0)</f>
        <v>-0.1465720388</v>
      </c>
      <c r="AL170" s="177">
        <f>IF($AJ$18&gt;0,IPMT('Assumptions (Coal)'!$V$7,Model!Y1,'Assumptions (Coal)'!$V$10,'Assumptions (Coal)'!$V$5*Model!$AJ$18*AVERAGE('Assumptions (Coal)'!$AC$2:$AH$2)/10^9),0)</f>
        <v>-0.1389626555</v>
      </c>
      <c r="AM170" s="177">
        <f>IF($AJ$18&gt;0,IPMT('Assumptions (Coal)'!$V$7,Model!Z1,'Assumptions (Coal)'!$V$10,'Assumptions (Coal)'!$V$5*Model!$AJ$18*AVERAGE('Assumptions (Coal)'!$AC$2:$AH$2)/10^9),0)</f>
        <v>-0.1309918265</v>
      </c>
      <c r="AN170" s="177">
        <f>IF($AJ$18&gt;0,IPMT('Assumptions (Coal)'!$V$7,Model!AA1,'Assumptions (Coal)'!$V$10,'Assumptions (Coal)'!$V$5*Model!$AJ$18*AVERAGE('Assumptions (Coal)'!$AC$2:$AH$2)/10^9),0)</f>
        <v>-0.1226423831</v>
      </c>
      <c r="AO170" s="177">
        <f>IF($AJ$18&gt;0,IPMT('Assumptions (Coal)'!$V$7,Model!AB1,'Assumptions (Coal)'!$V$10,'Assumptions (Coal)'!$V$5*Model!$AJ$18*AVERAGE('Assumptions (Coal)'!$AC$2:$AH$2)/10^9),0)</f>
        <v>-0.1138963411</v>
      </c>
      <c r="AP170" s="177">
        <f>IF($AJ$18&gt;0,IPMT('Assumptions (Coal)'!$V$7,Model!AC1,'Assumptions (Coal)'!$V$10,'Assumptions (Coal)'!$V$5*Model!$AJ$18*AVERAGE('Assumptions (Coal)'!$AC$2:$AH$2)/10^9),0)</f>
        <v>-0.1047348622</v>
      </c>
      <c r="AQ170" s="177">
        <f>IF($AJ$18&gt;0,IPMT('Assumptions (Coal)'!$V$7,Model!AD1,'Assumptions (Coal)'!$V$10,'Assumptions (Coal)'!$V$5*Model!$AJ$18*AVERAGE('Assumptions (Coal)'!$AC$2:$AH$2)/10^9),0)</f>
        <v>-0.09513821299</v>
      </c>
      <c r="AR170" s="177">
        <f>IF($AJ$18&gt;0,IPMT('Assumptions (Coal)'!$V$7,Model!AE1,'Assumptions (Coal)'!$V$10,'Assumptions (Coal)'!$V$5*Model!$AJ$18*AVERAGE('Assumptions (Coal)'!$AC$2:$AH$2)/10^9),0)</f>
        <v>-0.08508572295</v>
      </c>
      <c r="AS170" s="177">
        <f>IF($AJ$18&gt;0,IPMT('Assumptions (Coal)'!$V$7,Model!AF1,'Assumptions (Coal)'!$V$10,'Assumptions (Coal)'!$V$5*Model!$AJ$18*AVERAGE('Assumptions (Coal)'!$AC$2:$AH$2)/10^9),0)</f>
        <v>-0.07455573964</v>
      </c>
      <c r="AT170" s="177">
        <f>IF($AJ$18&gt;0,IPMT('Assumptions (Coal)'!$V$7,Model!AG1,'Assumptions (Coal)'!$V$10,'Assumptions (Coal)'!$V$5*Model!$AJ$18*AVERAGE('Assumptions (Coal)'!$AC$2:$AH$2)/10^9),0)</f>
        <v>-0.06352558212</v>
      </c>
      <c r="AU170" s="177">
        <f>IF($AJ$18&gt;0,IPMT('Assumptions (Coal)'!$V$7,Model!AH1,'Assumptions (Coal)'!$V$10,'Assumptions (Coal)'!$V$5*Model!$AJ$18*AVERAGE('Assumptions (Coal)'!$AC$2:$AH$2)/10^9),0)</f>
        <v>-0.05197149211</v>
      </c>
      <c r="AV170" s="177">
        <f>IF($AJ$18&gt;0,IPMT('Assumptions (Coal)'!$V$7,Model!AI1,'Assumptions (Coal)'!$V$10,'Assumptions (Coal)'!$V$5*Model!$AJ$18*AVERAGE('Assumptions (Coal)'!$AC$2:$AH$2)/10^9),0)</f>
        <v>-0.03986858283</v>
      </c>
      <c r="AW170" s="177">
        <f>IF($AJ$18&gt;0,IPMT('Assumptions (Coal)'!$V$7,Model!AJ1,'Assumptions (Coal)'!$V$10,'Assumptions (Coal)'!$V$5*Model!$AJ$18*AVERAGE('Assumptions (Coal)'!$AC$2:$AH$2)/10^9),0)</f>
        <v>-0.02719078536</v>
      </c>
      <c r="AX170" s="177">
        <f>IF($AJ$18&gt;0,IPMT('Assumptions (Coal)'!$V$7,Model!AK1,'Assumptions (Coal)'!$V$10,'Assumptions (Coal)'!$V$5*Model!$AJ$18*AVERAGE('Assumptions (Coal)'!$AC$2:$AH$2)/10^9),0)</f>
        <v>-0.01391079251</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-0.08761323263</v>
      </c>
      <c r="AN173" s="160">
        <f>IF($AM$18&gt;0,IPMT('Assumptions (Coal)'!$V$7,Model!X1,'Assumptions (Coal)'!$V$10,'Assumptions (Coal)'!$V$5*Model!$AM$18*AVERAGE('Assumptions (Coal)'!$AF$2:$AK$2)/10^9),0)</f>
        <v>-0.0834760364</v>
      </c>
      <c r="AO173" s="160">
        <f>IF($AM$18&gt;0,IPMT('Assumptions (Coal)'!$V$7,Model!Y1,'Assumptions (Coal)'!$V$10,'Assumptions (Coal)'!$V$5*Model!$AM$18*AVERAGE('Assumptions (Coal)'!$AF$2:$AK$2)/10^9),0)</f>
        <v>-0.07914232334</v>
      </c>
      <c r="AP173" s="160">
        <f>IF($AM$18&gt;0,IPMT('Assumptions (Coal)'!$V$7,Model!Z1,'Assumptions (Coal)'!$V$10,'Assumptions (Coal)'!$V$5*Model!$AM$18*AVERAGE('Assumptions (Coal)'!$AF$2:$AK$2)/10^9),0)</f>
        <v>-0.07460275892</v>
      </c>
      <c r="AQ173" s="160">
        <f>IF($AM$18&gt;0,IPMT('Assumptions (Coal)'!$V$7,Model!AA1,'Assumptions (Coal)'!$V$10,'Assumptions (Coal)'!$V$5*Model!$AM$18*AVERAGE('Assumptions (Coal)'!$AF$2:$AK$2)/10^9),0)</f>
        <v>-0.06984756518</v>
      </c>
      <c r="AR173" s="160">
        <f>IF($AM$18&gt;0,IPMT('Assumptions (Coal)'!$V$7,Model!AB1,'Assumptions (Coal)'!$V$10,'Assumptions (Coal)'!$V$5*Model!$AM$18*AVERAGE('Assumptions (Coal)'!$AF$2:$AK$2)/10^9),0)</f>
        <v>-0.06486649974</v>
      </c>
      <c r="AS173" s="160">
        <f>IF($AM$18&gt;0,IPMT('Assumptions (Coal)'!$V$7,Model!AC1,'Assumptions (Coal)'!$V$10,'Assumptions (Coal)'!$V$5*Model!$AM$18*AVERAGE('Assumptions (Coal)'!$AF$2:$AK$2)/10^9),0)</f>
        <v>-0.0596488337</v>
      </c>
      <c r="AT173" s="160">
        <f>IF($AM$18&gt;0,IPMT('Assumptions (Coal)'!$V$7,Model!AD1,'Assumptions (Coal)'!$V$10,'Assumptions (Coal)'!$V$5*Model!$AM$18*AVERAGE('Assumptions (Coal)'!$AF$2:$AK$2)/10^9),0)</f>
        <v>-0.05418332851</v>
      </c>
      <c r="AU173" s="160">
        <f>IF($AM$18&gt;0,IPMT('Assumptions (Coal)'!$V$7,Model!AE1,'Assumptions (Coal)'!$V$10,'Assumptions (Coal)'!$V$5*Model!$AM$18*AVERAGE('Assumptions (Coal)'!$AF$2:$AK$2)/10^9),0)</f>
        <v>-0.04845821183</v>
      </c>
      <c r="AV173" s="160">
        <f>IF($AM$18&gt;0,IPMT('Assumptions (Coal)'!$V$7,Model!AF1,'Assumptions (Coal)'!$V$10,'Assumptions (Coal)'!$V$5*Model!$AM$18*AVERAGE('Assumptions (Coal)'!$AF$2:$AK$2)/10^9),0)</f>
        <v>-0.04246115211</v>
      </c>
      <c r="AW173" s="160">
        <f>IF($AM$18&gt;0,IPMT('Assumptions (Coal)'!$V$7,Model!AG1,'Assumptions (Coal)'!$V$10,'Assumptions (Coal)'!$V$5*Model!$AM$18*AVERAGE('Assumptions (Coal)'!$AF$2:$AK$2)/10^9),0)</f>
        <v>-0.03617923205</v>
      </c>
      <c r="AX173" s="160">
        <f>IF($AM$18&gt;0,IPMT('Assumptions (Coal)'!$V$7,Model!AH1,'Assumptions (Coal)'!$V$10,'Assumptions (Coal)'!$V$5*Model!$AM$18*AVERAGE('Assumptions (Coal)'!$AF$2:$AK$2)/10^9),0)</f>
        <v>-0.02959892079</v>
      </c>
      <c r="AY173" s="160">
        <f>IF($AM$18&gt;0,IPMT('Assumptions (Coal)'!$V$7,Model!AI1,'Assumptions (Coal)'!$V$10,'Assumptions (Coal)'!$V$5*Model!$AM$18*AVERAGE('Assumptions (Coal)'!$AF$2:$AK$2)/10^9),0)</f>
        <v>-0.02270604474</v>
      </c>
      <c r="AZ173" s="160">
        <f>IF($AM$18&gt;0,IPMT('Assumptions (Coal)'!$V$7,Model!AJ1,'Assumptions (Coal)'!$V$10,'Assumptions (Coal)'!$V$5*Model!$AM$18*AVERAGE('Assumptions (Coal)'!$AF$2:$AK$2)/10^9),0)</f>
        <v>-0.01548575708</v>
      </c>
      <c r="BA173" s="160">
        <f>IF($AM$18&gt;0,IPMT('Assumptions (Coal)'!$V$7,Model!AK1,'Assumptions (Coal)'!$V$10,'Assumptions (Coal)'!$V$5*Model!$AM$18*AVERAGE('Assumptions (Coal)'!$AF$2:$AK$2)/10^9),0)</f>
        <v>-0.007922505761</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v>
      </c>
      <c r="AO174" s="160">
        <f>IF($AN$18&gt;0,IPMT('Assumptions (Coal)'!$V$7,Model!X1,'Assumptions (Coal)'!$V$10,'Assumptions (Coal)'!$V$5*Model!$AN$18*AVERAGE('Assumptions (Coal)'!$AG$2:$AL$2)/10^9),0)</f>
        <v>0</v>
      </c>
      <c r="AP174" s="160">
        <f>IF($AN$18&gt;0,IPMT('Assumptions (Coal)'!$V$7,Model!Y1,'Assumptions (Coal)'!$V$10,'Assumptions (Coal)'!$V$5*Model!$AN$18*AVERAGE('Assumptions (Coal)'!$AG$2:$AL$2)/10^9),0)</f>
        <v>0</v>
      </c>
      <c r="AQ174" s="160">
        <f>IF($AN$18&gt;0,IPMT('Assumptions (Coal)'!$V$7,Model!Z1,'Assumptions (Coal)'!$V$10,'Assumptions (Coal)'!$V$5*Model!$AN$18*AVERAGE('Assumptions (Coal)'!$AG$2:$AL$2)/10^9),0)</f>
        <v>0</v>
      </c>
      <c r="AR174" s="160">
        <f>IF($AN$18&gt;0,IPMT('Assumptions (Coal)'!$V$7,Model!AA1,'Assumptions (Coal)'!$V$10,'Assumptions (Coal)'!$V$5*Model!$AN$18*AVERAGE('Assumptions (Coal)'!$AG$2:$AL$2)/10^9),0)</f>
        <v>0</v>
      </c>
      <c r="AS174" s="160">
        <f>IF($AN$18&gt;0,IPMT('Assumptions (Coal)'!$V$7,Model!AB1,'Assumptions (Coal)'!$V$10,'Assumptions (Coal)'!$V$5*Model!$AN$18*AVERAGE('Assumptions (Coal)'!$AG$2:$AL$2)/10^9),0)</f>
        <v>0</v>
      </c>
      <c r="AT174" s="160">
        <f>IF($AN$18&gt;0,IPMT('Assumptions (Coal)'!$V$7,Model!AC1,'Assumptions (Coal)'!$V$10,'Assumptions (Coal)'!$V$5*Model!$AN$18*AVERAGE('Assumptions (Coal)'!$AG$2:$AL$2)/10^9),0)</f>
        <v>0</v>
      </c>
      <c r="AU174" s="160">
        <f>IF($AN$18&gt;0,IPMT('Assumptions (Coal)'!$V$7,Model!AD1,'Assumptions (Coal)'!$V$10,'Assumptions (Coal)'!$V$5*Model!$AN$18*AVERAGE('Assumptions (Coal)'!$AG$2:$AL$2)/10^9),0)</f>
        <v>0</v>
      </c>
      <c r="AV174" s="160">
        <f>IF($AN$18&gt;0,IPMT('Assumptions (Coal)'!$V$7,Model!AE1,'Assumptions (Coal)'!$V$10,'Assumptions (Coal)'!$V$5*Model!$AN$18*AVERAGE('Assumptions (Coal)'!$AG$2:$AL$2)/10^9),0)</f>
        <v>0</v>
      </c>
      <c r="AW174" s="160">
        <f>IF($AN$18&gt;0,IPMT('Assumptions (Coal)'!$V$7,Model!AF1,'Assumptions (Coal)'!$V$10,'Assumptions (Coal)'!$V$5*Model!$AN$18*AVERAGE('Assumptions (Coal)'!$AG$2:$AL$2)/10^9),0)</f>
        <v>0</v>
      </c>
      <c r="AX174" s="160">
        <f>IF($AN$18&gt;0,IPMT('Assumptions (Coal)'!$V$7,Model!AG1,'Assumptions (Coal)'!$V$10,'Assumptions (Coal)'!$V$5*Model!$AN$18*AVERAGE('Assumptions (Coal)'!$AG$2:$AL$2)/10^9),0)</f>
        <v>0</v>
      </c>
      <c r="AY174" s="160">
        <f>IF($AN$18&gt;0,IPMT('Assumptions (Coal)'!$V$7,Model!AH1,'Assumptions (Coal)'!$V$10,'Assumptions (Coal)'!$V$5*Model!$AN$18*AVERAGE('Assumptions (Coal)'!$AG$2:$AL$2)/10^9),0)</f>
        <v>0</v>
      </c>
      <c r="AZ174" s="160">
        <f>IF($AN$18&gt;0,IPMT('Assumptions (Coal)'!$V$7,Model!AI1,'Assumptions (Coal)'!$V$10,'Assumptions (Coal)'!$V$5*Model!$AN$18*AVERAGE('Assumptions (Coal)'!$AG$2:$AL$2)/10^9),0)</f>
        <v>0</v>
      </c>
      <c r="BA174" s="160">
        <f>IF($AN$18&gt;0,IPMT('Assumptions (Coal)'!$V$7,Model!AJ1,'Assumptions (Coal)'!$V$10,'Assumptions (Coal)'!$V$5*Model!$AN$18*AVERAGE('Assumptions (Coal)'!$AG$2:$AL$2)/10^9),0)</f>
        <v>0</v>
      </c>
      <c r="BB174" s="160">
        <f>IF($AN$18&gt;0,IPMT('Assumptions (Coal)'!$V$7,Model!AK1,'Assumptions (Coal)'!$V$10,'Assumptions (Coal)'!$V$5*Model!$AN$18*AVERAGE('Assumptions (Coal)'!$AG$2:$AL$2)/10^9),0)</f>
        <v>0</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-0.1367077441</v>
      </c>
      <c r="AP175" s="160">
        <f>IF($AO$18&gt;0,IPMT('Assumptions (Coal)'!$V$7,Model!X1,'Assumptions (Coal)'!$V$10,'Assumptions (Coal)'!$V$5*Model!$AO$18*AVERAGE('Assumptions (Coal)'!$AH$2:$AM$2)/10^9),0)</f>
        <v>-0.1302522493</v>
      </c>
      <c r="AQ175" s="160">
        <f>IF($AO$18&gt;0,IPMT('Assumptions (Coal)'!$V$7,Model!Y1,'Assumptions (Coal)'!$V$10,'Assumptions (Coal)'!$V$5*Model!$AO$18*AVERAGE('Assumptions (Coal)'!$AH$2:$AM$2)/10^9),0)</f>
        <v>-0.1234901185</v>
      </c>
      <c r="AR175" s="160">
        <f>IF($AO$18&gt;0,IPMT('Assumptions (Coal)'!$V$7,Model!Z1,'Assumptions (Coal)'!$V$10,'Assumptions (Coal)'!$V$5*Model!$AO$18*AVERAGE('Assumptions (Coal)'!$AH$2:$AM$2)/10^9),0)</f>
        <v>-0.1164067866</v>
      </c>
      <c r="AS175" s="160">
        <f>IF($AO$18&gt;0,IPMT('Assumptions (Coal)'!$V$7,Model!AA1,'Assumptions (Coal)'!$V$10,'Assumptions (Coal)'!$V$5*Model!$AO$18*AVERAGE('Assumptions (Coal)'!$AH$2:$AM$2)/10^9),0)</f>
        <v>-0.1089869963</v>
      </c>
      <c r="AT175" s="160">
        <f>IF($AO$18&gt;0,IPMT('Assumptions (Coal)'!$V$7,Model!AB1,'Assumptions (Coal)'!$V$10,'Assumptions (Coal)'!$V$5*Model!$AO$18*AVERAGE('Assumptions (Coal)'!$AH$2:$AM$2)/10^9),0)</f>
        <v>-0.1012147661</v>
      </c>
      <c r="AU175" s="160">
        <f>IF($AO$18&gt;0,IPMT('Assumptions (Coal)'!$V$7,Model!AC1,'Assumptions (Coal)'!$V$10,'Assumptions (Coal)'!$V$5*Model!$AO$18*AVERAGE('Assumptions (Coal)'!$AH$2:$AM$2)/10^9),0)</f>
        <v>-0.09307335485</v>
      </c>
      <c r="AV175" s="160">
        <f>IF($AO$18&gt;0,IPMT('Assumptions (Coal)'!$V$7,Model!AD1,'Assumptions (Coal)'!$V$10,'Assumptions (Coal)'!$V$5*Model!$AO$18*AVERAGE('Assumptions (Coal)'!$AH$2:$AM$2)/10^9),0)</f>
        <v>-0.0845452266</v>
      </c>
      <c r="AW175" s="160">
        <f>IF($AO$18&gt;0,IPMT('Assumptions (Coal)'!$V$7,Model!AE1,'Assumptions (Coal)'!$V$10,'Assumptions (Coal)'!$V$5*Model!$AO$18*AVERAGE('Assumptions (Coal)'!$AH$2:$AM$2)/10^9),0)</f>
        <v>-0.07561201227</v>
      </c>
      <c r="AX175" s="160">
        <f>IF($AO$18&gt;0,IPMT('Assumptions (Coal)'!$V$7,Model!AF1,'Assumptions (Coal)'!$V$10,'Assumptions (Coal)'!$V$5*Model!$AO$18*AVERAGE('Assumptions (Coal)'!$AH$2:$AM$2)/10^9),0)</f>
        <v>-0.06625447025</v>
      </c>
      <c r="AY175" s="160">
        <f>IF($AO$18&gt;0,IPMT('Assumptions (Coal)'!$V$7,Model!AG1,'Assumptions (Coal)'!$V$10,'Assumptions (Coal)'!$V$5*Model!$AO$18*AVERAGE('Assumptions (Coal)'!$AH$2:$AM$2)/10^9),0)</f>
        <v>-0.05645244499</v>
      </c>
      <c r="AZ175" s="160">
        <f>IF($AO$18&gt;0,IPMT('Assumptions (Coal)'!$V$7,Model!AH1,'Assumptions (Coal)'!$V$10,'Assumptions (Coal)'!$V$5*Model!$AO$18*AVERAGE('Assumptions (Coal)'!$AH$2:$AM$2)/10^9),0)</f>
        <v>-0.04618482352</v>
      </c>
      <c r="BA175" s="160">
        <f>IF($AO$18&gt;0,IPMT('Assumptions (Coal)'!$V$7,Model!AI1,'Assumptions (Coal)'!$V$10,'Assumptions (Coal)'!$V$5*Model!$AO$18*AVERAGE('Assumptions (Coal)'!$AH$2:$AM$2)/10^9),0)</f>
        <v>-0.03542949004</v>
      </c>
      <c r="BB175" s="160">
        <f>IF($AO$18&gt;0,IPMT('Assumptions (Coal)'!$V$7,Model!AJ1,'Assumptions (Coal)'!$V$10,'Assumptions (Coal)'!$V$5*Model!$AO$18*AVERAGE('Assumptions (Coal)'!$AH$2:$AM$2)/10^9),0)</f>
        <v>-0.02416327822</v>
      </c>
      <c r="BC175" s="160">
        <f>IF($AO$18&gt;0,IPMT('Assumptions (Coal)'!$V$7,Model!AK1,'Assumptions (Coal)'!$V$10,'Assumptions (Coal)'!$V$5*Model!$AO$18*AVERAGE('Assumptions (Coal)'!$AH$2:$AM$2)/10^9),0)</f>
        <v>-0.01236192134</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-0.01790789397</v>
      </c>
      <c r="AQ176" s="160">
        <f>IF($AP$18&gt;0,IPMT('Assumptions (Coal)'!$V$7,Model!X1,'Assumptions (Coal)'!$V$10,'Assumptions (Coal)'!$V$5*Model!$AP$18*AVERAGE('Assumptions (Coal)'!$AI$2:$AN$2)/10^9),0)</f>
        <v>-0.0170622629</v>
      </c>
      <c r="AR176" s="160">
        <f>IF($AP$18&gt;0,IPMT('Assumptions (Coal)'!$V$7,Model!Y1,'Assumptions (Coal)'!$V$10,'Assumptions (Coal)'!$V$5*Model!$AP$18*AVERAGE('Assumptions (Coal)'!$AI$2:$AN$2)/10^9),0)</f>
        <v>-0.01617646436</v>
      </c>
      <c r="AS176" s="160">
        <f>IF($AP$18&gt;0,IPMT('Assumptions (Coal)'!$V$7,Model!Z1,'Assumptions (Coal)'!$V$10,'Assumptions (Coal)'!$V$5*Model!$AP$18*AVERAGE('Assumptions (Coal)'!$AI$2:$AN$2)/10^9),0)</f>
        <v>-0.01524859038</v>
      </c>
      <c r="AT176" s="160">
        <f>IF($AP$18&gt;0,IPMT('Assumptions (Coal)'!$V$7,Model!AA1,'Assumptions (Coal)'!$V$10,'Assumptions (Coal)'!$V$5*Model!$AP$18*AVERAGE('Assumptions (Coal)'!$AI$2:$AN$2)/10^9),0)</f>
        <v>-0.01427664239</v>
      </c>
      <c r="AU176" s="160">
        <f>IF($AP$18&gt;0,IPMT('Assumptions (Coal)'!$V$7,Model!AB1,'Assumptions (Coal)'!$V$10,'Assumptions (Coal)'!$V$5*Model!$AP$18*AVERAGE('Assumptions (Coal)'!$AI$2:$AN$2)/10^9),0)</f>
        <v>-0.01325852688</v>
      </c>
      <c r="AV176" s="160">
        <f>IF($AP$18&gt;0,IPMT('Assumptions (Coal)'!$V$7,Model!AC1,'Assumptions (Coal)'!$V$10,'Assumptions (Coal)'!$V$5*Model!$AP$18*AVERAGE('Assumptions (Coal)'!$AI$2:$AN$2)/10^9),0)</f>
        <v>-0.01219205087</v>
      </c>
      <c r="AW176" s="160">
        <f>IF($AP$18&gt;0,IPMT('Assumptions (Coal)'!$V$7,Model!AD1,'Assumptions (Coal)'!$V$10,'Assumptions (Coal)'!$V$5*Model!$AP$18*AVERAGE('Assumptions (Coal)'!$AI$2:$AN$2)/10^9),0)</f>
        <v>-0.01107491726</v>
      </c>
      <c r="AX176" s="160">
        <f>IF($AP$18&gt;0,IPMT('Assumptions (Coal)'!$V$7,Model!AE1,'Assumptions (Coal)'!$V$10,'Assumptions (Coal)'!$V$5*Model!$AP$18*AVERAGE('Assumptions (Coal)'!$AI$2:$AN$2)/10^9),0)</f>
        <v>-0.009904719794</v>
      </c>
      <c r="AY176" s="160">
        <f>IF($AP$18&gt;0,IPMT('Assumptions (Coal)'!$V$7,Model!AF1,'Assumptions (Coal)'!$V$10,'Assumptions (Coal)'!$V$5*Model!$AP$18*AVERAGE('Assumptions (Coal)'!$AI$2:$AN$2)/10^9),0)</f>
        <v>-0.008678937952</v>
      </c>
      <c r="AZ176" s="160">
        <f>IF($AP$18&gt;0,IPMT('Assumptions (Coal)'!$V$7,Model!AG1,'Assumptions (Coal)'!$V$10,'Assumptions (Coal)'!$V$5*Model!$AP$18*AVERAGE('Assumptions (Coal)'!$AI$2:$AN$2)/10^9),0)</f>
        <v>-0.007394931473</v>
      </c>
      <c r="BA176" s="160">
        <f>IF($AP$18&gt;0,IPMT('Assumptions (Coal)'!$V$7,Model!AH1,'Assumptions (Coal)'!$V$10,'Assumptions (Coal)'!$V$5*Model!$AP$18*AVERAGE('Assumptions (Coal)'!$AI$2:$AN$2)/10^9),0)</f>
        <v>-0.006049934686</v>
      </c>
      <c r="BB176" s="160">
        <f>IF($AP$18&gt;0,IPMT('Assumptions (Coal)'!$V$7,Model!AI1,'Assumptions (Coal)'!$V$10,'Assumptions (Coal)'!$V$5*Model!$AP$18*AVERAGE('Assumptions (Coal)'!$AI$2:$AN$2)/10^9),0)</f>
        <v>-0.004641050552</v>
      </c>
      <c r="BC176" s="160">
        <f>IF($AP$18&gt;0,IPMT('Assumptions (Coal)'!$V$7,Model!AJ1,'Assumptions (Coal)'!$V$10,'Assumptions (Coal)'!$V$5*Model!$AP$18*AVERAGE('Assumptions (Coal)'!$AI$2:$AN$2)/10^9),0)</f>
        <v>-0.003165244422</v>
      </c>
      <c r="BD176" s="160">
        <f>IF($AP$18&gt;0,IPMT('Assumptions (Coal)'!$V$7,Model!AK1,'Assumptions (Coal)'!$V$10,'Assumptions (Coal)'!$V$5*Model!$AP$18*AVERAGE('Assumptions (Coal)'!$AI$2:$AN$2)/10^9),0)</f>
        <v>-0.0016193375</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0.01010196058</v>
      </c>
      <c r="G189" s="160">
        <f t="shared" si="8"/>
        <v>0.01944694758</v>
      </c>
      <c r="H189" s="160">
        <f t="shared" si="8"/>
        <v>0.01798687754</v>
      </c>
      <c r="I189" s="160">
        <f t="shared" si="8"/>
        <v>0.03005703617</v>
      </c>
      <c r="J189" s="160">
        <f t="shared" si="8"/>
        <v>0.04121878659</v>
      </c>
      <c r="K189" s="160">
        <f t="shared" si="8"/>
        <v>0.07916067532</v>
      </c>
      <c r="L189" s="160">
        <f t="shared" si="8"/>
        <v>0.1142615249</v>
      </c>
      <c r="M189" s="160">
        <f t="shared" si="8"/>
        <v>0.2300033826</v>
      </c>
      <c r="N189" s="160">
        <f t="shared" si="8"/>
        <v>0.4011397261</v>
      </c>
      <c r="O189" s="160">
        <f t="shared" si="8"/>
        <v>0.4352254377</v>
      </c>
      <c r="P189" s="160">
        <f t="shared" si="8"/>
        <v>0.403510852</v>
      </c>
      <c r="Q189" s="160">
        <f t="shared" si="8"/>
        <v>0.3751273186</v>
      </c>
      <c r="R189" s="160">
        <f t="shared" si="8"/>
        <v>0.3491005984</v>
      </c>
      <c r="S189" s="160">
        <f t="shared" si="8"/>
        <v>0.3280593834</v>
      </c>
      <c r="T189" s="160">
        <f t="shared" si="8"/>
        <v>0.3092129633</v>
      </c>
      <c r="U189" s="160">
        <f t="shared" si="8"/>
        <v>0.3010578639</v>
      </c>
      <c r="V189" s="160">
        <f t="shared" si="8"/>
        <v>0.3000001274</v>
      </c>
      <c r="W189" s="160">
        <f t="shared" si="8"/>
        <v>0.3000282262</v>
      </c>
      <c r="X189" s="160">
        <f t="shared" si="8"/>
        <v>0.4221033834</v>
      </c>
      <c r="Y189" s="160">
        <f t="shared" si="8"/>
        <v>0.5350851343</v>
      </c>
      <c r="Z189" s="160">
        <f t="shared" si="8"/>
        <v>0.5113990518</v>
      </c>
      <c r="AA189" s="160">
        <f t="shared" si="8"/>
        <v>0.4891394172</v>
      </c>
      <c r="AB189" s="160">
        <f t="shared" si="8"/>
        <v>0.4740003817</v>
      </c>
      <c r="AC189" s="160">
        <f t="shared" si="8"/>
        <v>0.4521128506</v>
      </c>
      <c r="AD189" s="160">
        <f t="shared" si="8"/>
        <v>0.431176699</v>
      </c>
      <c r="AE189" s="160">
        <f t="shared" si="8"/>
        <v>0.454880794</v>
      </c>
      <c r="AF189" s="160">
        <f t="shared" si="8"/>
        <v>0.4840085256</v>
      </c>
      <c r="AG189" s="160">
        <f t="shared" si="8"/>
        <v>0.4284893294</v>
      </c>
      <c r="AH189" s="160">
        <f t="shared" si="8"/>
        <v>0.4195035633</v>
      </c>
      <c r="AI189" s="160">
        <f t="shared" si="8"/>
        <v>0.565023992</v>
      </c>
      <c r="AJ189" s="160">
        <f t="shared" si="8"/>
        <v>0.9526823325</v>
      </c>
      <c r="AK189" s="160">
        <f t="shared" si="8"/>
        <v>1.195724455</v>
      </c>
      <c r="AL189" s="160">
        <f t="shared" si="8"/>
        <v>1.116945554</v>
      </c>
      <c r="AM189" s="160">
        <f t="shared" si="8"/>
        <v>1.221473053</v>
      </c>
      <c r="AN189" s="160">
        <f t="shared" si="8"/>
        <v>1.319006585</v>
      </c>
      <c r="AO189" s="160">
        <f t="shared" si="8"/>
        <v>1.50815878</v>
      </c>
      <c r="AP189" s="160">
        <f t="shared" si="8"/>
        <v>1.725274102</v>
      </c>
      <c r="AQ189" s="160">
        <f t="shared" si="8"/>
        <v>1.666062906</v>
      </c>
      <c r="AR189" s="160">
        <f t="shared" si="8"/>
        <v>1.527742727</v>
      </c>
      <c r="AS189" s="160">
        <f t="shared" si="8"/>
        <v>1.39864507</v>
      </c>
      <c r="AT189" s="160">
        <f t="shared" si="8"/>
        <v>1.346649212</v>
      </c>
      <c r="AU189" s="160">
        <f t="shared" si="8"/>
        <v>1.311234034</v>
      </c>
      <c r="AV189" s="160">
        <f t="shared" si="8"/>
        <v>1.281161619</v>
      </c>
      <c r="AW189" s="160">
        <f t="shared" si="8"/>
        <v>1.273391286</v>
      </c>
      <c r="AX189" s="160">
        <f t="shared" si="8"/>
        <v>1.272757442</v>
      </c>
      <c r="AY189" s="160">
        <f t="shared" si="8"/>
        <v>1.237116364</v>
      </c>
      <c r="AZ189" s="160">
        <f t="shared" si="8"/>
        <v>1.201373475</v>
      </c>
      <c r="BA189" s="160">
        <f t="shared" si="8"/>
        <v>1.185274991</v>
      </c>
      <c r="BB189" s="160">
        <f t="shared" si="8"/>
        <v>1.118239221</v>
      </c>
      <c r="BC189" s="160">
        <f t="shared" si="8"/>
        <v>0.9987382617</v>
      </c>
      <c r="BD189" s="160">
        <f t="shared" si="8"/>
        <v>0.7493735967</v>
      </c>
      <c r="BE189" s="160">
        <f t="shared" si="8"/>
        <v>0.5688459542</v>
      </c>
      <c r="BF189" s="160">
        <f t="shared" si="8"/>
        <v>0.5687373157</v>
      </c>
      <c r="BG189" s="160">
        <f t="shared" si="8"/>
        <v>0.4659695742</v>
      </c>
      <c r="BH189" s="160">
        <f t="shared" si="8"/>
        <v>0.363030668</v>
      </c>
      <c r="BI189" s="160">
        <f t="shared" si="8"/>
        <v>0.2025695221</v>
      </c>
      <c r="BJ189" s="160">
        <f t="shared" si="8"/>
        <v>0.0210276376</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0.01010196058</v>
      </c>
      <c r="G193" s="160">
        <f>IF($F$18&gt;0,'Assumptions (Coal)'!W$11*Model!$F$18*AVERAGE('Assumptions (Coal)'!$B$2:$D$2)/10^9,0)</f>
        <v>0.01944694758</v>
      </c>
      <c r="H193" s="160">
        <f>IF($F$18&gt;0,'Assumptions (Coal)'!X$11*Model!$F$18*AVERAGE('Assumptions (Coal)'!$B$2:$D$2)/10^9,0)</f>
        <v>0.01798687754</v>
      </c>
      <c r="I193" s="160">
        <f>IF($F$18&gt;0,'Assumptions (Coal)'!Y$11*Model!$F$18*AVERAGE('Assumptions (Coal)'!$B$2:$D$2)/10^9,0)</f>
        <v>0.01663994947</v>
      </c>
      <c r="J193" s="160">
        <f>IF($F$18&gt;0,'Assumptions (Coal)'!Z$11*Model!$F$18*AVERAGE('Assumptions (Coal)'!$B$2:$D$2)/10^9,0)</f>
        <v>0.01539000021</v>
      </c>
      <c r="K193" s="160">
        <f>IF($F$18&gt;0,'Assumptions (Coal)'!AA$11*Model!$F$18*AVERAGE('Assumptions (Coal)'!$B$2:$D$2)/10^9,0)</f>
        <v>0.01423702978</v>
      </c>
      <c r="L193" s="160">
        <f>IF($F$18&gt;0,'Assumptions (Coal)'!AB$11*Model!$F$18*AVERAGE('Assumptions (Coal)'!$B$2:$D$2)/10^9,0)</f>
        <v>0.01316756888</v>
      </c>
      <c r="M193" s="160">
        <f>IF($F$18&gt;0,'Assumptions (Coal)'!AC$11*Model!$F$18*AVERAGE('Assumptions (Coal)'!$B$2:$D$2)/10^9,0)</f>
        <v>0.01218161753</v>
      </c>
      <c r="N193" s="160">
        <f>IF($F$18&gt;0,'Assumptions (Coal)'!AD$11*Model!$F$18*AVERAGE('Assumptions (Coal)'!$B$2:$D$2)/10^9,0)</f>
        <v>0.01201998616</v>
      </c>
      <c r="O193" s="160">
        <f>IF($F$18&gt;0,'Assumptions (Coal)'!AE$11*Model!$F$18*AVERAGE('Assumptions (Coal)'!$B$2:$D$2)/10^9,0)</f>
        <v>0.01201729231</v>
      </c>
      <c r="P193" s="160">
        <f>IF($F$18&gt;0,'Assumptions (Coal)'!AF$11*Model!$F$18*AVERAGE('Assumptions (Coal)'!$B$2:$D$2)/10^9,0)</f>
        <v>0.01201998616</v>
      </c>
      <c r="Q193" s="160">
        <f>IF($F$18&gt;0,'Assumptions (Coal)'!AG$11*Model!$F$18*AVERAGE('Assumptions (Coal)'!$B$2:$D$2)/10^9,0)</f>
        <v>0.01201729231</v>
      </c>
      <c r="R193" s="160">
        <f>IF($F$18&gt;0,'Assumptions (Coal)'!AH$11*Model!$F$18*AVERAGE('Assumptions (Coal)'!$B$2:$D$2)/10^9,0)</f>
        <v>0.01201998616</v>
      </c>
      <c r="S193" s="160">
        <f>IF($F$18&gt;0,'Assumptions (Coal)'!AI$11*Model!$F$18*AVERAGE('Assumptions (Coal)'!$B$2:$D$2)/10^9,0)</f>
        <v>0.01201729231</v>
      </c>
      <c r="T193" s="160">
        <f>IF($F$18&gt;0,'Assumptions (Coal)'!AJ$11*Model!$F$18*AVERAGE('Assumptions (Coal)'!$B$2:$D$2)/10^9,0)</f>
        <v>0.01201998616</v>
      </c>
      <c r="U193" s="160">
        <f>IF($F$18&gt;0,'Assumptions (Coal)'!AK$11*Model!$F$18*AVERAGE('Assumptions (Coal)'!$B$2:$D$2)/10^9,0)</f>
        <v>0.01201729231</v>
      </c>
      <c r="V193" s="160">
        <f>IF($F$18&gt;0,'Assumptions (Coal)'!AL$11*Model!$F$18*AVERAGE('Assumptions (Coal)'!$B$2:$D$2)/10^9,0)</f>
        <v>0.01201998616</v>
      </c>
      <c r="W193" s="160">
        <f>IF($F$18&gt;0,'Assumptions (Coal)'!AM$11*Model!$F$18*AVERAGE('Assumptions (Coal)'!$B$2:$D$2)/10^9,0)</f>
        <v>0.01201729231</v>
      </c>
      <c r="X193" s="160">
        <f>IF($F$18&gt;0,'Assumptions (Coal)'!AN$11*Model!$F$18*AVERAGE('Assumptions (Coal)'!$B$2:$D$2)/10^9,0)</f>
        <v>0.01201998616</v>
      </c>
      <c r="Y193" s="160">
        <f>IF($F$18&gt;0,'Assumptions (Coal)'!AO$11*Model!$F$18*AVERAGE('Assumptions (Coal)'!$B$2:$D$2)/10^9,0)</f>
        <v>0.01201729231</v>
      </c>
      <c r="Z193" s="160">
        <f>IF($F$18&gt;0,'Assumptions (Coal)'!AP$11*Model!$F$18*AVERAGE('Assumptions (Coal)'!$B$2:$D$2)/10^9,0)</f>
        <v>0.006009993081</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0.0134170867</v>
      </c>
      <c r="J196" s="160">
        <f>IF($I$18&gt;0,'Assumptions (Coal)'!W$11*Model!$I$18*AVERAGE('Assumptions (Coal)'!$B$2:$G$2)/10^9,0)</f>
        <v>0.02582878637</v>
      </c>
      <c r="K196" s="160">
        <f>IF($I$18&gt;0,'Assumptions (Coal)'!X$11*Model!$I$18*AVERAGE('Assumptions (Coal)'!$B$2:$G$2)/10^9,0)</f>
        <v>0.02388957011</v>
      </c>
      <c r="L196" s="160">
        <f>IF($I$18&gt;0,'Assumptions (Coal)'!Y$11*Model!$I$18*AVERAGE('Assumptions (Coal)'!$B$2:$G$2)/10^9,0)</f>
        <v>0.02210062522</v>
      </c>
      <c r="M196" s="160">
        <f>IF($I$18&gt;0,'Assumptions (Coal)'!Z$11*Model!$I$18*AVERAGE('Assumptions (Coal)'!$B$2:$G$2)/10^9,0)</f>
        <v>0.02044048435</v>
      </c>
      <c r="N196" s="160">
        <f>IF($I$18&gt;0,'Assumptions (Coal)'!AA$11*Model!$I$18*AVERAGE('Assumptions (Coal)'!$B$2:$G$2)/10^9,0)</f>
        <v>0.01890914753</v>
      </c>
      <c r="O196" s="160">
        <f>IF($I$18&gt;0,'Assumptions (Coal)'!AB$11*Model!$I$18*AVERAGE('Assumptions (Coal)'!$B$2:$G$2)/10^9,0)</f>
        <v>0.01748872528</v>
      </c>
      <c r="P196" s="160">
        <f>IF($I$18&gt;0,'Assumptions (Coal)'!AC$11*Model!$I$18*AVERAGE('Assumptions (Coal)'!$B$2:$G$2)/10^9,0)</f>
        <v>0.01617921762</v>
      </c>
      <c r="Q196" s="160">
        <f>IF($I$18&gt;0,'Assumptions (Coal)'!AD$11*Model!$I$18*AVERAGE('Assumptions (Coal)'!$B$2:$G$2)/10^9,0)</f>
        <v>0.01596454423</v>
      </c>
      <c r="R196" s="160">
        <f>IF($I$18&gt;0,'Assumptions (Coal)'!AE$11*Model!$I$18*AVERAGE('Assumptions (Coal)'!$B$2:$G$2)/10^9,0)</f>
        <v>0.01596096634</v>
      </c>
      <c r="S196" s="160">
        <f>IF($I$18&gt;0,'Assumptions (Coal)'!AF$11*Model!$I$18*AVERAGE('Assumptions (Coal)'!$B$2:$G$2)/10^9,0)</f>
        <v>0.01596454423</v>
      </c>
      <c r="T196" s="160">
        <f>IF($I$18&gt;0,'Assumptions (Coal)'!AG$11*Model!$I$18*AVERAGE('Assumptions (Coal)'!$B$2:$G$2)/10^9,0)</f>
        <v>0.01596096634</v>
      </c>
      <c r="U196" s="160">
        <f>IF($I$18&gt;0,'Assumptions (Coal)'!AH$11*Model!$I$18*AVERAGE('Assumptions (Coal)'!$B$2:$G$2)/10^9,0)</f>
        <v>0.01596454423</v>
      </c>
      <c r="V196" s="160">
        <f>IF($I$18&gt;0,'Assumptions (Coal)'!AI$11*Model!$I$18*AVERAGE('Assumptions (Coal)'!$B$2:$G$2)/10^9,0)</f>
        <v>0.01596096634</v>
      </c>
      <c r="W196" s="160">
        <f>IF($I$18&gt;0,'Assumptions (Coal)'!AJ$11*Model!$I$18*AVERAGE('Assumptions (Coal)'!$B$2:$G$2)/10^9,0)</f>
        <v>0.01596454423</v>
      </c>
      <c r="X196" s="160">
        <f>IF($I$18&gt;0,'Assumptions (Coal)'!AK$11*Model!$I$18*AVERAGE('Assumptions (Coal)'!$B$2:$G$2)/10^9,0)</f>
        <v>0.01596096634</v>
      </c>
      <c r="Y196" s="160">
        <f>IF($I$18&gt;0,'Assumptions (Coal)'!AL$11*Model!$I$18*AVERAGE('Assumptions (Coal)'!$B$2:$G$2)/10^9,0)</f>
        <v>0.01596454423</v>
      </c>
      <c r="Z196" s="160">
        <f>IF($I$18&gt;0,'Assumptions (Coal)'!AM$11*Model!$I$18*AVERAGE('Assumptions (Coal)'!$B$2:$G$2)/10^9,0)</f>
        <v>0.01596096634</v>
      </c>
      <c r="AA196" s="160">
        <f>IF($I$18&gt;0,'Assumptions (Coal)'!AN$11*Model!$I$18*AVERAGE('Assumptions (Coal)'!$B$2:$G$2)/10^9,0)</f>
        <v>0.01596454423</v>
      </c>
      <c r="AB196" s="160">
        <f>IF($I$18&gt;0,'Assumptions (Coal)'!AO$11*Model!$I$18*AVERAGE('Assumptions (Coal)'!$B$2:$G$2)/10^9,0)</f>
        <v>0.01596096634</v>
      </c>
      <c r="AC196" s="160">
        <f>IF($I$18&gt;0,'Assumptions (Coal)'!AP$11*Model!$I$18*AVERAGE('Assumptions (Coal)'!$B$2:$G$2)/10^9,0)</f>
        <v>0.007982272115</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0.04103407543</v>
      </c>
      <c r="L198" s="160">
        <f>IF($K$18&gt;0,'Assumptions (Coal)'!W$11*Model!$K$18*AVERAGE('Assumptions (Coal)'!$D$2:$I$2)/10^9,0)</f>
        <v>0.07899333081</v>
      </c>
      <c r="M198" s="160">
        <f>IF($K$18&gt;0,'Assumptions (Coal)'!X$11*Model!$K$18*AVERAGE('Assumptions (Coal)'!$D$2:$I$2)/10^9,0)</f>
        <v>0.07306253911</v>
      </c>
      <c r="N198" s="160">
        <f>IF($K$18&gt;0,'Assumptions (Coal)'!Y$11*Model!$K$18*AVERAGE('Assumptions (Coal)'!$D$2:$I$2)/10^9,0)</f>
        <v>0.06759132905</v>
      </c>
      <c r="O198" s="160">
        <f>IF($K$18&gt;0,'Assumptions (Coal)'!Z$11*Model!$K$18*AVERAGE('Assumptions (Coal)'!$D$2:$I$2)/10^9,0)</f>
        <v>0.06251404612</v>
      </c>
      <c r="P198" s="160">
        <f>IF($K$18&gt;0,'Assumptions (Coal)'!AA$11*Model!$K$18*AVERAGE('Assumptions (Coal)'!$D$2:$I$2)/10^9,0)</f>
        <v>0.05783069031</v>
      </c>
      <c r="Q198" s="160">
        <f>IF($K$18&gt;0,'Assumptions (Coal)'!AB$11*Model!$K$18*AVERAGE('Assumptions (Coal)'!$D$2:$I$2)/10^9,0)</f>
        <v>0.05348654952</v>
      </c>
      <c r="R198" s="160">
        <f>IF($K$18&gt;0,'Assumptions (Coal)'!AC$11*Model!$K$18*AVERAGE('Assumptions (Coal)'!$D$2:$I$2)/10^9,0)</f>
        <v>0.04948162376</v>
      </c>
      <c r="S198" s="160">
        <f>IF($K$18&gt;0,'Assumptions (Coal)'!AD$11*Model!$K$18*AVERAGE('Assumptions (Coal)'!$D$2:$I$2)/10^9,0)</f>
        <v>0.04882507855</v>
      </c>
      <c r="T198" s="160">
        <f>IF($K$18&gt;0,'Assumptions (Coal)'!AE$11*Model!$K$18*AVERAGE('Assumptions (Coal)'!$D$2:$I$2)/10^9,0)</f>
        <v>0.04881413613</v>
      </c>
      <c r="U198" s="160">
        <f>IF($K$18&gt;0,'Assumptions (Coal)'!AF$11*Model!$K$18*AVERAGE('Assumptions (Coal)'!$D$2:$I$2)/10^9,0)</f>
        <v>0.04882507855</v>
      </c>
      <c r="V198" s="160">
        <f>IF($K$18&gt;0,'Assumptions (Coal)'!AG$11*Model!$K$18*AVERAGE('Assumptions (Coal)'!$D$2:$I$2)/10^9,0)</f>
        <v>0.04881413613</v>
      </c>
      <c r="W198" s="160">
        <f>IF($K$18&gt;0,'Assumptions (Coal)'!AH$11*Model!$K$18*AVERAGE('Assumptions (Coal)'!$D$2:$I$2)/10^9,0)</f>
        <v>0.04882507855</v>
      </c>
      <c r="X198" s="160">
        <f>IF($K$18&gt;0,'Assumptions (Coal)'!AI$11*Model!$K$18*AVERAGE('Assumptions (Coal)'!$D$2:$I$2)/10^9,0)</f>
        <v>0.04881413613</v>
      </c>
      <c r="Y198" s="160">
        <f>IF($K$18&gt;0,'Assumptions (Coal)'!AJ$11*Model!$K$18*AVERAGE('Assumptions (Coal)'!$D$2:$I$2)/10^9,0)</f>
        <v>0.04882507855</v>
      </c>
      <c r="Z198" s="160">
        <f>IF($K$18&gt;0,'Assumptions (Coal)'!AK$11*Model!$K$18*AVERAGE('Assumptions (Coal)'!$D$2:$I$2)/10^9,0)</f>
        <v>0.04881413613</v>
      </c>
      <c r="AA198" s="160">
        <f>IF($K$18&gt;0,'Assumptions (Coal)'!AL$11*Model!$K$18*AVERAGE('Assumptions (Coal)'!$D$2:$I$2)/10^9,0)</f>
        <v>0.04882507855</v>
      </c>
      <c r="AB198" s="160">
        <f>IF($K$18&gt;0,'Assumptions (Coal)'!AM$11*Model!$K$18*AVERAGE('Assumptions (Coal)'!$D$2:$I$2)/10^9,0)</f>
        <v>0.04881413613</v>
      </c>
      <c r="AC198" s="160">
        <f>IF($K$18&gt;0,'Assumptions (Coal)'!AN$11*Model!$K$18*AVERAGE('Assumptions (Coal)'!$D$2:$I$2)/10^9,0)</f>
        <v>0.04882507855</v>
      </c>
      <c r="AD198" s="160">
        <f>IF($K$18&gt;0,'Assumptions (Coal)'!AO$11*Model!$K$18*AVERAGE('Assumptions (Coal)'!$D$2:$I$2)/10^9,0)</f>
        <v>0.04881413613</v>
      </c>
      <c r="AE198" s="160">
        <f>IF($K$18&gt;0,'Assumptions (Coal)'!AP$11*Model!$K$18*AVERAGE('Assumptions (Coal)'!$D$2:$I$2)/10^9,0)</f>
        <v>0.02441253928</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0.1243187416</v>
      </c>
      <c r="N200" s="160">
        <f>IF($M$18&gt;0,'Assumptions (Coal)'!W$11*Model!$M$18*AVERAGE('Assumptions (Coal)'!$F$2:$K$2)/10^9,0)</f>
        <v>0.2393218656</v>
      </c>
      <c r="O200" s="160">
        <f>IF($M$18&gt;0,'Assumptions (Coal)'!X$11*Model!$M$18*AVERAGE('Assumptions (Coal)'!$F$2:$K$2)/10^9,0)</f>
        <v>0.2213536634</v>
      </c>
      <c r="P200" s="160">
        <f>IF($M$18&gt;0,'Assumptions (Coal)'!Y$11*Model!$M$18*AVERAGE('Assumptions (Coal)'!$F$2:$K$2)/10^9,0)</f>
        <v>0.2047778312</v>
      </c>
      <c r="Q200" s="160">
        <f>IF($M$18&gt;0,'Assumptions (Coal)'!Z$11*Model!$M$18*AVERAGE('Assumptions (Coal)'!$F$2:$K$2)/10^9,0)</f>
        <v>0.1893954589</v>
      </c>
      <c r="R200" s="160">
        <f>IF($M$18&gt;0,'Assumptions (Coal)'!AA$11*Model!$M$18*AVERAGE('Assumptions (Coal)'!$F$2:$K$2)/10^9,0)</f>
        <v>0.1752065465</v>
      </c>
      <c r="S200" s="160">
        <f>IF($M$18&gt;0,'Assumptions (Coal)'!AB$11*Model!$M$18*AVERAGE('Assumptions (Coal)'!$F$2:$K$2)/10^9,0)</f>
        <v>0.1620453358</v>
      </c>
      <c r="T200" s="160">
        <f>IF($M$18&gt;0,'Assumptions (Coal)'!AC$11*Model!$M$18*AVERAGE('Assumptions (Coal)'!$F$2:$K$2)/10^9,0)</f>
        <v>0.1499118266</v>
      </c>
      <c r="U200" s="160">
        <f>IF($M$18&gt;0,'Assumptions (Coal)'!AD$11*Model!$M$18*AVERAGE('Assumptions (Coal)'!$F$2:$K$2)/10^9,0)</f>
        <v>0.1479227267</v>
      </c>
      <c r="V200" s="160">
        <f>IF($M$18&gt;0,'Assumptions (Coal)'!AE$11*Model!$M$18*AVERAGE('Assumptions (Coal)'!$F$2:$K$2)/10^9,0)</f>
        <v>0.147889575</v>
      </c>
      <c r="W200" s="160">
        <f>IF($M$18&gt;0,'Assumptions (Coal)'!AF$11*Model!$M$18*AVERAGE('Assumptions (Coal)'!$F$2:$K$2)/10^9,0)</f>
        <v>0.1479227267</v>
      </c>
      <c r="X200" s="160">
        <f>IF($M$18&gt;0,'Assumptions (Coal)'!AG$11*Model!$M$18*AVERAGE('Assumptions (Coal)'!$F$2:$K$2)/10^9,0)</f>
        <v>0.147889575</v>
      </c>
      <c r="Y200" s="160">
        <f>IF($M$18&gt;0,'Assumptions (Coal)'!AH$11*Model!$M$18*AVERAGE('Assumptions (Coal)'!$F$2:$K$2)/10^9,0)</f>
        <v>0.1479227267</v>
      </c>
      <c r="Z200" s="160">
        <f>IF($M$18&gt;0,'Assumptions (Coal)'!AI$11*Model!$M$18*AVERAGE('Assumptions (Coal)'!$F$2:$K$2)/10^9,0)</f>
        <v>0.147889575</v>
      </c>
      <c r="AA200" s="160">
        <f>IF($M$18&gt;0,'Assumptions (Coal)'!AJ$11*Model!$M$18*AVERAGE('Assumptions (Coal)'!$F$2:$K$2)/10^9,0)</f>
        <v>0.1479227267</v>
      </c>
      <c r="AB200" s="160">
        <f>IF($M$18&gt;0,'Assumptions (Coal)'!AK$11*Model!$M$18*AVERAGE('Assumptions (Coal)'!$F$2:$K$2)/10^9,0)</f>
        <v>0.147889575</v>
      </c>
      <c r="AC200" s="160">
        <f>IF($M$18&gt;0,'Assumptions (Coal)'!AL$11*Model!$M$18*AVERAGE('Assumptions (Coal)'!$F$2:$K$2)/10^9,0)</f>
        <v>0.1479227267</v>
      </c>
      <c r="AD200" s="160">
        <f>IF($M$18&gt;0,'Assumptions (Coal)'!AM$11*Model!$M$18*AVERAGE('Assumptions (Coal)'!$F$2:$K$2)/10^9,0)</f>
        <v>0.147889575</v>
      </c>
      <c r="AE200" s="160">
        <f>IF($M$18&gt;0,'Assumptions (Coal)'!AN$11*Model!$M$18*AVERAGE('Assumptions (Coal)'!$F$2:$K$2)/10^9,0)</f>
        <v>0.1479227267</v>
      </c>
      <c r="AF200" s="180">
        <f>IF($M$18&gt;0,'Assumptions (Coal)'!AO$11*Model!$M$18*AVERAGE('Assumptions (Coal)'!$F$2:$K$2)/10^9,0)</f>
        <v>0.147889575</v>
      </c>
      <c r="AG200" s="160">
        <f>IF($M$18&gt;0,'Assumptions (Coal)'!AP$11*Model!$M$18*AVERAGE('Assumptions (Coal)'!$F$2:$K$2)/10^9,0)</f>
        <v>0.07396136336</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0.06329739777</v>
      </c>
      <c r="O201" s="160">
        <f>IF($N$18&gt;0,'Assumptions (Coal)'!W$11*Model!$N$18*AVERAGE('Assumptions (Coal)'!$G$2:$L$2)/10^9,0)</f>
        <v>0.1218517105</v>
      </c>
      <c r="P201" s="160">
        <f>IF($N$18&gt;0,'Assumptions (Coal)'!X$11*Model!$N$18*AVERAGE('Assumptions (Coal)'!$G$2:$L$2)/10^9,0)</f>
        <v>0.1127031266</v>
      </c>
      <c r="Q201" s="160">
        <f>IF($N$18&gt;0,'Assumptions (Coal)'!Y$11*Model!$N$18*AVERAGE('Assumptions (Coal)'!$G$2:$L$2)/10^9,0)</f>
        <v>0.1042634736</v>
      </c>
      <c r="R201" s="160">
        <f>IF($N$18&gt;0,'Assumptions (Coal)'!Z$11*Model!$N$18*AVERAGE('Assumptions (Coal)'!$G$2:$L$2)/10^9,0)</f>
        <v>0.09643147559</v>
      </c>
      <c r="S201" s="160">
        <f>IF($N$18&gt;0,'Assumptions (Coal)'!AA$11*Model!$N$18*AVERAGE('Assumptions (Coal)'!$G$2:$L$2)/10^9,0)</f>
        <v>0.08920713259</v>
      </c>
      <c r="T201" s="160">
        <f>IF($N$18&gt;0,'Assumptions (Coal)'!AB$11*Model!$N$18*AVERAGE('Assumptions (Coal)'!$G$2:$L$2)/10^9,0)</f>
        <v>0.08250604808</v>
      </c>
      <c r="U201" s="160">
        <f>IF($N$18&gt;0,'Assumptions (Coal)'!AC$11*Model!$N$18*AVERAGE('Assumptions (Coal)'!$G$2:$L$2)/10^9,0)</f>
        <v>0.07632822206</v>
      </c>
      <c r="V201" s="160">
        <f>IF($N$18&gt;0,'Assumptions (Coal)'!AD$11*Model!$N$18*AVERAGE('Assumptions (Coal)'!$G$2:$L$2)/10^9,0)</f>
        <v>0.0753154637</v>
      </c>
      <c r="W201" s="160">
        <f>IF($N$18&gt;0,'Assumptions (Coal)'!AE$11*Model!$N$18*AVERAGE('Assumptions (Coal)'!$G$2:$L$2)/10^9,0)</f>
        <v>0.07529858439</v>
      </c>
      <c r="X201" s="160">
        <f>IF($N$18&gt;0,'Assumptions (Coal)'!AF$11*Model!$N$18*AVERAGE('Assumptions (Coal)'!$G$2:$L$2)/10^9,0)</f>
        <v>0.0753154637</v>
      </c>
      <c r="Y201" s="160">
        <f>IF($N$18&gt;0,'Assumptions (Coal)'!AG$11*Model!$N$18*AVERAGE('Assumptions (Coal)'!$G$2:$L$2)/10^9,0)</f>
        <v>0.07529858439</v>
      </c>
      <c r="Z201" s="160">
        <f>IF($N$18&gt;0,'Assumptions (Coal)'!AH$11*Model!$N$18*AVERAGE('Assumptions (Coal)'!$G$2:$L$2)/10^9,0)</f>
        <v>0.0753154637</v>
      </c>
      <c r="AA201" s="160">
        <f>IF($N$18&gt;0,'Assumptions (Coal)'!AI$11*Model!$N$18*AVERAGE('Assumptions (Coal)'!$G$2:$L$2)/10^9,0)</f>
        <v>0.07529858439</v>
      </c>
      <c r="AB201" s="160">
        <f>IF($N$18&gt;0,'Assumptions (Coal)'!AJ$11*Model!$N$18*AVERAGE('Assumptions (Coal)'!$G$2:$L$2)/10^9,0)</f>
        <v>0.0753154637</v>
      </c>
      <c r="AC201" s="160">
        <f>IF($N$18&gt;0,'Assumptions (Coal)'!AK$11*Model!$N$18*AVERAGE('Assumptions (Coal)'!$G$2:$L$2)/10^9,0)</f>
        <v>0.07529858439</v>
      </c>
      <c r="AD201" s="160">
        <f>IF($N$18&gt;0,'Assumptions (Coal)'!AL$11*Model!$N$18*AVERAGE('Assumptions (Coal)'!$G$2:$L$2)/10^9,0)</f>
        <v>0.0753154637</v>
      </c>
      <c r="AE201" s="160">
        <f>IF($N$18&gt;0,'Assumptions (Coal)'!AM$11*Model!$N$18*AVERAGE('Assumptions (Coal)'!$G$2:$L$2)/10^9,0)</f>
        <v>0.07529858439</v>
      </c>
      <c r="AF201" s="180">
        <f>IF($N$18&gt;0,'Assumptions (Coal)'!AN$11*Model!$N$18*AVERAGE('Assumptions (Coal)'!$G$2:$L$2)/10^9,0)</f>
        <v>0.0753154637</v>
      </c>
      <c r="AG201" s="160">
        <f>IF($N$18&gt;0,'Assumptions (Coal)'!AO$11*Model!$N$18*AVERAGE('Assumptions (Coal)'!$G$2:$L$2)/10^9,0)</f>
        <v>0.07529858439</v>
      </c>
      <c r="AH201" s="160">
        <f>IF($N$18&gt;0,'Assumptions (Coal)'!AP$11*Model!$N$18*AVERAGE('Assumptions (Coal)'!$G$2:$L$2)/10^9,0)</f>
        <v>0.03765773185</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0.122103256</v>
      </c>
      <c r="Y211" s="160">
        <f>IF($X$18&gt;0,'Assumptions (Coal)'!W11*Model!$X$18*average('Assumptions (Coal)'!$Q$2:$V$2)/10^9,0)</f>
        <v>0.2350569081</v>
      </c>
      <c r="Z211" s="160">
        <f>IF($X$18&gt;0,'Assumptions (Coal)'!X11*Model!$X$18*average('Assumptions (Coal)'!$Q$2:$V$2)/10^9,0)</f>
        <v>0.2174089175</v>
      </c>
      <c r="AA211" s="160">
        <f>IF($X$18&gt;0,'Assumptions (Coal)'!Y11*Model!$X$18*average('Assumptions (Coal)'!$Q$2:$V$2)/10^9,0)</f>
        <v>0.2011284833</v>
      </c>
      <c r="AB211" s="160">
        <f>IF($X$18&gt;0,'Assumptions (Coal)'!Z11*Model!$X$18*average('Assumptions (Coal)'!$Q$2:$V$2)/10^9,0)</f>
        <v>0.1860202405</v>
      </c>
      <c r="AC211" s="160">
        <f>IF($X$18&gt;0,'Assumptions (Coal)'!AA11*Model!$X$18*average('Assumptions (Coal)'!$Q$2:$V$2)/10^9,0)</f>
        <v>0.1720841888</v>
      </c>
      <c r="AD211" s="160">
        <f>IF($X$18&gt;0,'Assumptions (Coal)'!AB11*Model!$X$18*average('Assumptions (Coal)'!$Q$2:$V$2)/10^9,0)</f>
        <v>0.1591575241</v>
      </c>
      <c r="AE211" s="160">
        <f>IF($X$18&gt;0,'Assumptions (Coal)'!AC11*Model!$X$18*average('Assumptions (Coal)'!$Q$2:$V$2)/10^9,0)</f>
        <v>0.1472402463</v>
      </c>
      <c r="AF211" s="180">
        <f>IF($X$18&gt;0,'Assumptions (Coal)'!AD11*Model!$X$18*average('Assumptions (Coal)'!$Q$2:$V$2)/10^9,0)</f>
        <v>0.1452865943</v>
      </c>
      <c r="AG211" s="160">
        <f>IF($X$18&gt;0,'Assumptions (Coal)'!AE11*Model!$X$18*average('Assumptions (Coal)'!$Q$2:$V$2)/10^9,0)</f>
        <v>0.1452540334</v>
      </c>
      <c r="AH211" s="160">
        <f>IF($X$18&gt;0,'Assumptions (Coal)'!AF11*Model!$X$18*average('Assumptions (Coal)'!$Q$2:$V$2)/10^9,0)</f>
        <v>0.1452865943</v>
      </c>
      <c r="AI211" s="160">
        <f>IF($X$18&gt;0,'Assumptions (Coal)'!AG11*Model!$X$18*average('Assumptions (Coal)'!$Q$2:$V$2)/10^9,0)</f>
        <v>0.1452540334</v>
      </c>
      <c r="AJ211" s="160">
        <f>IF($X$18&gt;0,'Assumptions (Coal)'!AH11*Model!$X$18*average('Assumptions (Coal)'!$Q$2:$V$2)/10^9,0)</f>
        <v>0.1452865943</v>
      </c>
      <c r="AK211" s="160">
        <f>IF($X$18&gt;0,'Assumptions (Coal)'!AI11*Model!$X$18*average('Assumptions (Coal)'!$Q$2:$V$2)/10^9,0)</f>
        <v>0.1452540334</v>
      </c>
      <c r="AL211" s="160">
        <f>IF($X$18&gt;0,'Assumptions (Coal)'!AJ11*Model!$X$18*average('Assumptions (Coal)'!$Q$2:$V$2)/10^9,0)</f>
        <v>0.1452865943</v>
      </c>
      <c r="AM211" s="160">
        <f>IF($X$18&gt;0,'Assumptions (Coal)'!AK11*Model!$X$18*average('Assumptions (Coal)'!$Q$2:$V$2)/10^9,0)</f>
        <v>0.1452540334</v>
      </c>
      <c r="AN211" s="160">
        <f>IF($X$18&gt;0,'Assumptions (Coal)'!AL11*Model!$X$18*average('Assumptions (Coal)'!$Q$2:$V$2)/10^9,0)</f>
        <v>0.1452865943</v>
      </c>
      <c r="AO211" s="160">
        <f>IF($X$18&gt;0,'Assumptions (Coal)'!AM11*Model!$X$18*average('Assumptions (Coal)'!$Q$2:$V$2)/10^9,0)</f>
        <v>0.1452540334</v>
      </c>
      <c r="AP211" s="160">
        <f>IF($X$18&gt;0,'Assumptions (Coal)'!AN11*Model!$X$18*average('Assumptions (Coal)'!$Q$2:$V$2)/10^9,0)</f>
        <v>0.1452865943</v>
      </c>
      <c r="AQ211" s="160">
        <f>IF($X$18&gt;0,'Assumptions (Coal)'!AO11*Model!$X$18*average('Assumptions (Coal)'!$Q$2:$V$2)/10^9,0)</f>
        <v>0.1452540334</v>
      </c>
      <c r="AR211" s="160">
        <f>IF($X$18&gt;0,'Assumptions (Coal)'!AP11*Model!$X$18*average('Assumptions (Coal)'!$Q$2:$V$2)/10^9,0)</f>
        <v>0.07264329713</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v>
      </c>
      <c r="Z212" s="160">
        <f>IF($Y$18&gt;0,'Assumptions (Coal)'!W11*Model!$Y$18*AVERAGE('Assumptions (Coal)'!$R$2:$W$2)/10^9,0)</f>
        <v>0</v>
      </c>
      <c r="AA212" s="160">
        <f>IF($Y$18&gt;0,'Assumptions (Coal)'!X11*Model!$Y$18*AVERAGE('Assumptions (Coal)'!$R$2:$W$2)/10^9,0)</f>
        <v>0</v>
      </c>
      <c r="AB212" s="160">
        <f>IF($Y$18&gt;0,'Assumptions (Coal)'!Y11*Model!$Y$18*AVERAGE('Assumptions (Coal)'!$R$2:$W$2)/10^9,0)</f>
        <v>0</v>
      </c>
      <c r="AC212" s="160">
        <f>IF($Y$18&gt;0,'Assumptions (Coal)'!Z11*Model!$Y$18*AVERAGE('Assumptions (Coal)'!$R$2:$W$2)/10^9,0)</f>
        <v>0</v>
      </c>
      <c r="AD212" s="160">
        <f>IF($Y$18&gt;0,'Assumptions (Coal)'!AA11*Model!$Y$18*AVERAGE('Assumptions (Coal)'!$R$2:$W$2)/10^9,0)</f>
        <v>0</v>
      </c>
      <c r="AE212" s="160">
        <f>IF($Y$18&gt;0,'Assumptions (Coal)'!AB11*Model!$Y$18*AVERAGE('Assumptions (Coal)'!$R$2:$W$2)/10^9,0)</f>
        <v>0</v>
      </c>
      <c r="AF212" s="180">
        <f>IF($Y$18&gt;0,'Assumptions (Coal)'!AC11*Model!$Y$18*AVERAGE('Assumptions (Coal)'!$R$2:$W$2)/10^9,0)</f>
        <v>0</v>
      </c>
      <c r="AG212" s="160">
        <f>IF($Y$18&gt;0,'Assumptions (Coal)'!AD11*Model!$Y$18*AVERAGE('Assumptions (Coal)'!$R$2:$W$2)/10^9,0)</f>
        <v>0</v>
      </c>
      <c r="AH212" s="160">
        <f>IF($Y$18&gt;0,'Assumptions (Coal)'!AE11*Model!$Y$18*AVERAGE('Assumptions (Coal)'!$R$2:$W$2)/10^9,0)</f>
        <v>0</v>
      </c>
      <c r="AI212" s="160">
        <f>IF($Y$18&gt;0,'Assumptions (Coal)'!AF11*Model!$Y$18*AVERAGE('Assumptions (Coal)'!$R$2:$W$2)/10^9,0)</f>
        <v>0</v>
      </c>
      <c r="AJ212" s="160">
        <f>IF($Y$18&gt;0,'Assumptions (Coal)'!AG11*Model!$Y$18*AVERAGE('Assumptions (Coal)'!$R$2:$W$2)/10^9,0)</f>
        <v>0</v>
      </c>
      <c r="AK212" s="160">
        <f>IF($Y$18&gt;0,'Assumptions (Coal)'!AH11*Model!$Y$18*AVERAGE('Assumptions (Coal)'!$R$2:$W$2)/10^9,0)</f>
        <v>0</v>
      </c>
      <c r="AL212" s="160">
        <f>IF($Y$18&gt;0,'Assumptions (Coal)'!AI11*Model!$Y$18*AVERAGE('Assumptions (Coal)'!$R$2:$W$2)/10^9,0)</f>
        <v>0</v>
      </c>
      <c r="AM212" s="160">
        <f>IF($Y$18&gt;0,'Assumptions (Coal)'!AJ11*Model!$Y$18*AVERAGE('Assumptions (Coal)'!$R$2:$W$2)/10^9,0)</f>
        <v>0</v>
      </c>
      <c r="AN212" s="160">
        <f>IF($Y$18&gt;0,'Assumptions (Coal)'!AK11*Model!$Y$18*AVERAGE('Assumptions (Coal)'!$R$2:$W$2)/10^9,0)</f>
        <v>0</v>
      </c>
      <c r="AO212" s="160">
        <f>IF($Y$18&gt;0,'Assumptions (Coal)'!AL11*Model!$Y$18*AVERAGE('Assumptions (Coal)'!$R$2:$W$2)/10^9,0)</f>
        <v>0</v>
      </c>
      <c r="AP212" s="160">
        <f>IF($Y$18&gt;0,'Assumptions (Coal)'!AM11*Model!$Y$18*AVERAGE('Assumptions (Coal)'!$R$2:$W$2)/10^9,0)</f>
        <v>0</v>
      </c>
      <c r="AQ212" s="160">
        <f>IF($Y$18&gt;0,'Assumptions (Coal)'!AN11*Model!$Y$18*AVERAGE('Assumptions (Coal)'!$R$2:$W$2)/10^9,0)</f>
        <v>0</v>
      </c>
      <c r="AR212" s="160">
        <f>IF($Y$18&gt;0,'Assumptions (Coal)'!AO11*Model!$Y$18*AVERAGE('Assumptions (Coal)'!$R$2:$W$2)/10^9,0)</f>
        <v>0</v>
      </c>
      <c r="AS212" s="160">
        <f>IF($Y$18&gt;0,'Assumptions (Coal)'!AP11*Model!$Y$18*AVERAGE('Assumptions (Coal)'!$R$2:$W$2)/10^9,0)</f>
        <v>0</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v>
      </c>
      <c r="AC215" s="160">
        <f>IF($AB$18&gt;0,'Assumptions (Coal)'!W11*Model!$AB$18*AVERAGE('Assumptions (Coal)'!$U$2:$Z$2)/10^9,0)</f>
        <v>0</v>
      </c>
      <c r="AD215" s="160">
        <f>IF($AB$18&gt;0,'Assumptions (Coal)'!X11*Model!$AB$18*AVERAGE('Assumptions (Coal)'!$U$2:$Z$2)/10^9,0)</f>
        <v>0</v>
      </c>
      <c r="AE215" s="160">
        <f>IF($AB$18&gt;0,'Assumptions (Coal)'!Y11*Model!$AB$18*AVERAGE('Assumptions (Coal)'!$U$2:$Z$2)/10^9,0)</f>
        <v>0</v>
      </c>
      <c r="AF215" s="180">
        <f>IF($AB$18&gt;0,'Assumptions (Coal)'!Z11*Model!$AB$18*AVERAGE('Assumptions (Coal)'!$U$2:$Z$2)/10^9,0)</f>
        <v>0</v>
      </c>
      <c r="AG215" s="160">
        <f>IF($AB$18&gt;0,'Assumptions (Coal)'!AA11*Model!$AB$18*AVERAGE('Assumptions (Coal)'!$U$2:$Z$2)/10^9,0)</f>
        <v>0</v>
      </c>
      <c r="AH215" s="160">
        <f>IF($AB$18&gt;0,'Assumptions (Coal)'!AB11*Model!$AB$18*AVERAGE('Assumptions (Coal)'!$U$2:$Z$2)/10^9,0)</f>
        <v>0</v>
      </c>
      <c r="AI215" s="160">
        <f>IF($AB$18&gt;0,'Assumptions (Coal)'!AC11*Model!$AB$18*AVERAGE('Assumptions (Coal)'!$U$2:$Z$2)/10^9,0)</f>
        <v>0</v>
      </c>
      <c r="AJ215" s="160">
        <f>IF($AB$18&gt;0,'Assumptions (Coal)'!AD11*Model!$AB$18*AVERAGE('Assumptions (Coal)'!$U$2:$Z$2)/10^9,0)</f>
        <v>0</v>
      </c>
      <c r="AK215" s="160">
        <f>IF($AB$18&gt;0,'Assumptions (Coal)'!AE11*Model!$AB$18*AVERAGE('Assumptions (Coal)'!$U$2:$Z$2)/10^9,0)</f>
        <v>0</v>
      </c>
      <c r="AL215" s="160">
        <f>IF($AB$18&gt;0,'Assumptions (Coal)'!AF11*Model!$AB$18*AVERAGE('Assumptions (Coal)'!$U$2:$Z$2)/10^9,0)</f>
        <v>0</v>
      </c>
      <c r="AM215" s="160">
        <f>IF($AB$18&gt;0,'Assumptions (Coal)'!AG11*Model!$AB$18*AVERAGE('Assumptions (Coal)'!$U$2:$Z$2)/10^9,0)</f>
        <v>0</v>
      </c>
      <c r="AN215" s="160">
        <f>IF($AB$18&gt;0,'Assumptions (Coal)'!AH11*Model!$AB$18*AVERAGE('Assumptions (Coal)'!$U$2:$Z$2)/10^9,0)</f>
        <v>0</v>
      </c>
      <c r="AO215" s="160">
        <f>IF($AB$18&gt;0,'Assumptions (Coal)'!AI11*Model!$AB$18*AVERAGE('Assumptions (Coal)'!$U$2:$Z$2)/10^9,0)</f>
        <v>0</v>
      </c>
      <c r="AP215" s="160">
        <f>IF($AB$18&gt;0,'Assumptions (Coal)'!AJ11*Model!$AB$18*AVERAGE('Assumptions (Coal)'!$U$2:$Z$2)/10^9,0)</f>
        <v>0</v>
      </c>
      <c r="AQ215" s="160">
        <f>IF($AB$18&gt;0,'Assumptions (Coal)'!AK11*Model!$AB$18*AVERAGE('Assumptions (Coal)'!$U$2:$Z$2)/10^9,0)</f>
        <v>0</v>
      </c>
      <c r="AR215" s="160">
        <f>IF($AB$18&gt;0,'Assumptions (Coal)'!AL11*Model!$AB$18*AVERAGE('Assumptions (Coal)'!$U$2:$Z$2)/10^9,0)</f>
        <v>0</v>
      </c>
      <c r="AS215" s="160">
        <f>IF($AB$18&gt;0,'Assumptions (Coal)'!AM11*Model!$AB$18*AVERAGE('Assumptions (Coal)'!$U$2:$Z$2)/10^9,0)</f>
        <v>0</v>
      </c>
      <c r="AT215" s="160">
        <f>IF($AB$18&gt;0,'Assumptions (Coal)'!AN11*Model!$AB$18*AVERAGE('Assumptions (Coal)'!$U$2:$Z$2)/10^9,0)</f>
        <v>0</v>
      </c>
      <c r="AU215" s="160">
        <f>IF($AB$18&gt;0,'Assumptions (Coal)'!AO11*Model!$AB$18*AVERAGE('Assumptions (Coal)'!$U$2:$Z$2)/10^9,0)</f>
        <v>0</v>
      </c>
      <c r="AV215" s="160">
        <f>IF($AB$18&gt;0,'Assumptions (Coal)'!AP11*Model!$AB$18*AVERAGE('Assumptions (Coal)'!$U$2:$Z$2)/10^9,0)</f>
        <v>0</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0.06000669724</v>
      </c>
      <c r="AF218" s="180">
        <f>IF($AE$18&gt;0,'Assumptions (Coal)'!W11*Model!$AE$18*AVERAGE('Assumptions (Coal)'!$X$2:$AC$2)/10^9,0)</f>
        <v>0.1155168926</v>
      </c>
      <c r="AG218" s="160">
        <f>IF($AE$18&gt;0,'Assumptions (Coal)'!X11*Model!$AE$18*AVERAGE('Assumptions (Coal)'!$X$2:$AC$2)/10^9,0)</f>
        <v>0.1068439247</v>
      </c>
      <c r="AH218" s="160">
        <f>IF($AE$18&gt;0,'Assumptions (Coal)'!Y11*Model!$AE$18*AVERAGE('Assumptions (Coal)'!$X$2:$AC$2)/10^9,0)</f>
        <v>0.09884303169</v>
      </c>
      <c r="AI218" s="160">
        <f>IF($AE$18&gt;0,'Assumptions (Coal)'!Z11*Model!$AE$18*AVERAGE('Assumptions (Coal)'!$X$2:$AC$2)/10^9,0)</f>
        <v>0.09141820302</v>
      </c>
      <c r="AJ218" s="160">
        <f>IF($AE$18&gt;0,'Assumptions (Coal)'!AA11*Model!$AE$18*AVERAGE('Assumptions (Coal)'!$X$2:$AC$2)/10^9,0)</f>
        <v>0.08456943864</v>
      </c>
      <c r="AK218" s="160">
        <f>IF($AE$18&gt;0,'Assumptions (Coal)'!AB11*Model!$AE$18*AVERAGE('Assumptions (Coal)'!$X$2:$AC$2)/10^9,0)</f>
        <v>0.07821672963</v>
      </c>
      <c r="AL218" s="160">
        <f>IF($AE$18&gt;0,'Assumptions (Coal)'!AC11*Model!$AE$18*AVERAGE('Assumptions (Coal)'!$X$2:$AC$2)/10^9,0)</f>
        <v>0.07236007598</v>
      </c>
      <c r="AM218" s="160">
        <f>IF($AE$18&gt;0,'Assumptions (Coal)'!AD11*Model!$AE$18*AVERAGE('Assumptions (Coal)'!$X$2:$AC$2)/10^9,0)</f>
        <v>0.07139996882</v>
      </c>
      <c r="AN218" s="160">
        <f>IF($AE$18&gt;0,'Assumptions (Coal)'!AE11*Model!$AE$18*AVERAGE('Assumptions (Coal)'!$X$2:$AC$2)/10^9,0)</f>
        <v>0.07138396703</v>
      </c>
      <c r="AO218" s="160">
        <f>IF($AE$18&gt;0,'Assumptions (Coal)'!AF11*Model!$AE$18*AVERAGE('Assumptions (Coal)'!$X$2:$AC$2)/10^9,0)</f>
        <v>0.07139996882</v>
      </c>
      <c r="AP218" s="160">
        <f>IF($AE$18&gt;0,'Assumptions (Coal)'!AG11*Model!$AE$18*AVERAGE('Assumptions (Coal)'!$X$2:$AC$2)/10^9,0)</f>
        <v>0.07138396703</v>
      </c>
      <c r="AQ218" s="160">
        <f>IF($AE$18&gt;0,'Assumptions (Coal)'!AH11*Model!$AE$18*AVERAGE('Assumptions (Coal)'!$X$2:$AC$2)/10^9,0)</f>
        <v>0.07139996882</v>
      </c>
      <c r="AR218" s="160">
        <f>IF($AE$18&gt;0,'Assumptions (Coal)'!AI11*Model!$AE$18*AVERAGE('Assumptions (Coal)'!$X$2:$AC$2)/10^9,0)</f>
        <v>0.07138396703</v>
      </c>
      <c r="AS218" s="160">
        <f>IF($AE$18&gt;0,'Assumptions (Coal)'!AJ11*Model!$AE$18*AVERAGE('Assumptions (Coal)'!$X$2:$AC$2)/10^9,0)</f>
        <v>0.07139996882</v>
      </c>
      <c r="AT218" s="160">
        <f>IF($AE$18&gt;0,'Assumptions (Coal)'!AK11*Model!$AE$18*AVERAGE('Assumptions (Coal)'!$X$2:$AC$2)/10^9,0)</f>
        <v>0.07138396703</v>
      </c>
      <c r="AU218" s="160">
        <f>IF($AE$18&gt;0,'Assumptions (Coal)'!AL11*Model!$AE$18*AVERAGE('Assumptions (Coal)'!$X$2:$AC$2)/10^9,0)</f>
        <v>0.07139996882</v>
      </c>
      <c r="AV218" s="160">
        <f>IF($AE$18&gt;0,'Assumptions (Coal)'!AM11*Model!$AE$18*AVERAGE('Assumptions (Coal)'!$X$2:$AC$2)/10^9,0)</f>
        <v>0.07138396703</v>
      </c>
      <c r="AW218" s="160">
        <f>IF($AE$18&gt;0,'Assumptions (Coal)'!AN11*Model!$AE$18*AVERAGE('Assumptions (Coal)'!$X$2:$AC$2)/10^9,0)</f>
        <v>0.07139996882</v>
      </c>
      <c r="AX218" s="160">
        <f>IF($AE$18&gt;0,'Assumptions (Coal)'!AO11*Model!$AE$18*AVERAGE('Assumptions (Coal)'!$X$2:$AC$2)/10^9,0)</f>
        <v>0.07138396703</v>
      </c>
      <c r="AY218" s="160">
        <f>IF($AE$18&gt;0,'Assumptions (Coal)'!AP11*Model!$AE$18*AVERAGE('Assumptions (Coal)'!$X$2:$AC$2)/10^9,0)</f>
        <v>0.03569998441</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0.0271314236</v>
      </c>
      <c r="AH220" s="160">
        <f>IF($AG$18&gt;0,'Assumptions (Coal)'!W11*Model!$AG$18*AVERAGE('Assumptions (Coal)'!$Z$2:$AE$2)/10^9,0)</f>
        <v>0.05222979918</v>
      </c>
      <c r="AI220" s="160">
        <f>IF($AG$18&gt;0,'Assumptions (Coal)'!X11*Model!$AG$18*AVERAGE('Assumptions (Coal)'!$Z$2:$AE$2)/10^9,0)</f>
        <v>0.04830840409</v>
      </c>
      <c r="AJ220" s="160">
        <f>IF($AG$18&gt;0,'Assumptions (Coal)'!Y11*Model!$AG$18*AVERAGE('Assumptions (Coal)'!$Z$2:$AE$2)/10^9,0)</f>
        <v>0.04469088095</v>
      </c>
      <c r="AK220" s="160">
        <f>IF($AG$18&gt;0,'Assumptions (Coal)'!Z11*Model!$AG$18*AVERAGE('Assumptions (Coal)'!$Z$2:$AE$2)/10^9,0)</f>
        <v>0.04133381947</v>
      </c>
      <c r="AL220" s="160">
        <f>IF($AG$18&gt;0,'Assumptions (Coal)'!AA11*Model!$AG$18*AVERAGE('Assumptions (Coal)'!$Z$2:$AE$2)/10^9,0)</f>
        <v>0.03823721966</v>
      </c>
      <c r="AM220" s="160">
        <f>IF($AG$18&gt;0,'Assumptions (Coal)'!AB11*Model!$AG$18*AVERAGE('Assumptions (Coal)'!$Z$2:$AE$2)/10^9,0)</f>
        <v>0.03536490628</v>
      </c>
      <c r="AN220" s="160">
        <f>IF($AG$18&gt;0,'Assumptions (Coal)'!AC11*Model!$AG$18*AVERAGE('Assumptions (Coal)'!$Z$2:$AE$2)/10^9,0)</f>
        <v>0.03271687933</v>
      </c>
      <c r="AO220" s="160">
        <f>IF($AG$18&gt;0,'Assumptions (Coal)'!AD11*Model!$AG$18*AVERAGE('Assumptions (Coal)'!$Z$2:$AE$2)/10^9,0)</f>
        <v>0.03228277656</v>
      </c>
      <c r="AP220" s="160">
        <f>IF($AG$18&gt;0,'Assumptions (Coal)'!AE11*Model!$AG$18*AVERAGE('Assumptions (Coal)'!$Z$2:$AE$2)/10^9,0)</f>
        <v>0.03227554151</v>
      </c>
      <c r="AQ220" s="160">
        <f>IF($AG$18&gt;0,'Assumptions (Coal)'!AF11*Model!$AG$18*AVERAGE('Assumptions (Coal)'!$Z$2:$AE$2)/10^9,0)</f>
        <v>0.03228277656</v>
      </c>
      <c r="AR220" s="160">
        <f>IF($AG$18&gt;0,'Assumptions (Coal)'!AG11*Model!$AG$18*AVERAGE('Assumptions (Coal)'!$Z$2:$AE$2)/10^9,0)</f>
        <v>0.03227554151</v>
      </c>
      <c r="AS220" s="160">
        <f>IF($AG$18&gt;0,'Assumptions (Coal)'!AH11*Model!$AG$18*AVERAGE('Assumptions (Coal)'!$Z$2:$AE$2)/10^9,0)</f>
        <v>0.03228277656</v>
      </c>
      <c r="AT220" s="160">
        <f>IF($AG$18&gt;0,'Assumptions (Coal)'!AI11*Model!$AG$18*AVERAGE('Assumptions (Coal)'!$Z$2:$AE$2)/10^9,0)</f>
        <v>0.03227554151</v>
      </c>
      <c r="AU220" s="160">
        <f>IF($AG$18&gt;0,'Assumptions (Coal)'!AJ11*Model!$AG$18*AVERAGE('Assumptions (Coal)'!$Z$2:$AE$2)/10^9,0)</f>
        <v>0.03228277656</v>
      </c>
      <c r="AV220" s="160">
        <f>IF($AG$18&gt;0,'Assumptions (Coal)'!AK11*Model!$AG$18*AVERAGE('Assumptions (Coal)'!$Z$2:$AE$2)/10^9,0)</f>
        <v>0.03227554151</v>
      </c>
      <c r="AW220" s="160">
        <f>IF($AG$18&gt;0,'Assumptions (Coal)'!AL11*Model!$AG$18*AVERAGE('Assumptions (Coal)'!$Z$2:$AE$2)/10^9,0)</f>
        <v>0.03228277656</v>
      </c>
      <c r="AX220" s="160">
        <f>IF($AG$18&gt;0,'Assumptions (Coal)'!AM11*Model!$AG$18*AVERAGE('Assumptions (Coal)'!$Z$2:$AE$2)/10^9,0)</f>
        <v>0.03227554151</v>
      </c>
      <c r="AY220" s="160">
        <f>IF($AG$18&gt;0,'Assumptions (Coal)'!AN11*Model!$AG$18*AVERAGE('Assumptions (Coal)'!$Z$2:$AE$2)/10^9,0)</f>
        <v>0.03228277656</v>
      </c>
      <c r="AZ220" s="160">
        <f>IF($AG$18&gt;0,'Assumptions (Coal)'!AO11*Model!$AG$18*AVERAGE('Assumptions (Coal)'!$Z$2:$AE$2)/10^9,0)</f>
        <v>0.03227554151</v>
      </c>
      <c r="BA220" s="160">
        <f>IF($AG$18&gt;0,'Assumptions (Coal)'!AP11*Model!$AG$18*AVERAGE('Assumptions (Coal)'!$Z$2:$AE$2)/10^9,0)</f>
        <v>0.01614138828</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0.08548640632</v>
      </c>
      <c r="AI221" s="160">
        <f>IF($AH$18&gt;0,'Assumptions (Coal)'!W11*Model!$AH$18*AVERAGE('Assumptions (Coal)'!$AA$2:$AF$2)/10^9,0)</f>
        <v>0.1645670313</v>
      </c>
      <c r="AJ221" s="160">
        <f>IF($AH$18&gt;0,'Assumptions (Coal)'!X11*Model!$AH$18*AVERAGE('Assumptions (Coal)'!$AA$2:$AF$2)/10^9,0)</f>
        <v>0.152211396</v>
      </c>
      <c r="AK221" s="160">
        <f>IF($AH$18&gt;0,'Assumptions (Coal)'!Y11*Model!$AH$18*AVERAGE('Assumptions (Coal)'!$AA$2:$AF$2)/10^9,0)</f>
        <v>0.1408132085</v>
      </c>
      <c r="AL221" s="160">
        <f>IF($AH$18&gt;0,'Assumptions (Coal)'!Z11*Model!$AH$18*AVERAGE('Assumptions (Coal)'!$AA$2:$AF$2)/10^9,0)</f>
        <v>0.1302356905</v>
      </c>
      <c r="AM221" s="160">
        <f>IF($AH$18&gt;0,'Assumptions (Coal)'!AA11*Model!$AH$18*AVERAGE('Assumptions (Coal)'!$AA$2:$AF$2)/10^9,0)</f>
        <v>0.120478842</v>
      </c>
      <c r="AN221" s="160">
        <f>IF($AH$18&gt;0,'Assumptions (Coal)'!AB11*Model!$AH$18*AVERAGE('Assumptions (Coal)'!$AA$2:$AF$2)/10^9,0)</f>
        <v>0.1114286811</v>
      </c>
      <c r="AO221" s="160">
        <f>IF($AH$18&gt;0,'Assumptions (Coal)'!AC11*Model!$AH$18*AVERAGE('Assumptions (Coal)'!$AA$2:$AF$2)/10^9,0)</f>
        <v>0.1030852078</v>
      </c>
      <c r="AP221" s="160">
        <f>IF($AH$18&gt;0,'Assumptions (Coal)'!AD11*Model!$AH$18*AVERAGE('Assumptions (Coal)'!$AA$2:$AF$2)/10^9,0)</f>
        <v>0.1017174253</v>
      </c>
      <c r="AQ221" s="160">
        <f>IF($AH$18&gt;0,'Assumptions (Coal)'!AE11*Model!$AH$18*AVERAGE('Assumptions (Coal)'!$AA$2:$AF$2)/10^9,0)</f>
        <v>0.101694629</v>
      </c>
      <c r="AR221" s="160">
        <f>IF($AH$18&gt;0,'Assumptions (Coal)'!AF11*Model!$AH$18*AVERAGE('Assumptions (Coal)'!$AA$2:$AF$2)/10^9,0)</f>
        <v>0.1017174253</v>
      </c>
      <c r="AS221" s="160">
        <f>IF($AH$18&gt;0,'Assumptions (Coal)'!AG11*Model!$AH$18*AVERAGE('Assumptions (Coal)'!$AA$2:$AF$2)/10^9,0)</f>
        <v>0.101694629</v>
      </c>
      <c r="AT221" s="160">
        <f>IF($AH$18&gt;0,'Assumptions (Coal)'!AH11*Model!$AH$18*AVERAGE('Assumptions (Coal)'!$AA$2:$AF$2)/10^9,0)</f>
        <v>0.1017174253</v>
      </c>
      <c r="AU221" s="160">
        <f>IF($AH$18&gt;0,'Assumptions (Coal)'!AI11*Model!$AH$18*AVERAGE('Assumptions (Coal)'!$AA$2:$AF$2)/10^9,0)</f>
        <v>0.101694629</v>
      </c>
      <c r="AV221" s="160">
        <f>IF($AH$18&gt;0,'Assumptions (Coal)'!AJ11*Model!$AH$18*AVERAGE('Assumptions (Coal)'!$AA$2:$AF$2)/10^9,0)</f>
        <v>0.1017174253</v>
      </c>
      <c r="AW221" s="160">
        <f>IF($AH$18&gt;0,'Assumptions (Coal)'!AK11*Model!$AH$18*AVERAGE('Assumptions (Coal)'!$AA$2:$AF$2)/10^9,0)</f>
        <v>0.101694629</v>
      </c>
      <c r="AX221" s="160">
        <f>IF($AH$18&gt;0,'Assumptions (Coal)'!AL11*Model!$AH$18*AVERAGE('Assumptions (Coal)'!$AA$2:$AF$2)/10^9,0)</f>
        <v>0.1017174253</v>
      </c>
      <c r="AY221" s="160">
        <f>IF($AH$18&gt;0,'Assumptions (Coal)'!AM11*Model!$AH$18*AVERAGE('Assumptions (Coal)'!$AA$2:$AF$2)/10^9,0)</f>
        <v>0.101694629</v>
      </c>
      <c r="AZ221" s="160">
        <f>IF($AH$18&gt;0,'Assumptions (Coal)'!AN11*Model!$AH$18*AVERAGE('Assumptions (Coal)'!$AA$2:$AF$2)/10^9,0)</f>
        <v>0.1017174253</v>
      </c>
      <c r="BA221" s="160">
        <f>IF($AH$18&gt;0,'Assumptions (Coal)'!AO11*Model!$AH$18*AVERAGE('Assumptions (Coal)'!$AA$2:$AF$2)/10^9,0)</f>
        <v>0.101694629</v>
      </c>
      <c r="BB221" s="160">
        <f>IF($AH$18&gt;0,'Assumptions (Coal)'!AP11*Model!$AH$18*AVERAGE('Assumptions (Coal)'!$AA$2:$AF$2)/10^9,0)</f>
        <v>0.05085871267</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0.1154763203</v>
      </c>
      <c r="AJ222" s="160">
        <f>IF($AI$18&gt;0,'Assumptions (Coal)'!W11*Model!$AI$18*AVERAGE('Assumptions (Coal)'!$AB$2:$AG$2)/10^9,0)</f>
        <v>0.222299615</v>
      </c>
      <c r="AK222" s="160">
        <f>IF($AI$18&gt;0,'Assumptions (Coal)'!X11*Model!$AI$18*AVERAGE('Assumptions (Coal)'!$AB$2:$AG$2)/10^9,0)</f>
        <v>0.2056094375</v>
      </c>
      <c r="AL222" s="160">
        <f>IF($AI$18&gt;0,'Assumptions (Coal)'!Y11*Model!$AI$18*AVERAGE('Assumptions (Coal)'!$AB$2:$AG$2)/10^9,0)</f>
        <v>0.1902125948</v>
      </c>
      <c r="AM222" s="160">
        <f>IF($AI$18&gt;0,'Assumptions (Coal)'!Z11*Model!$AI$18*AVERAGE('Assumptions (Coal)'!$AB$2:$AG$2)/10^9,0)</f>
        <v>0.1759243247</v>
      </c>
      <c r="AN222" s="160">
        <f>IF($AI$18&gt;0,'Assumptions (Coal)'!AA11*Model!$AI$18*AVERAGE('Assumptions (Coal)'!$AB$2:$AG$2)/10^9,0)</f>
        <v>0.1627446274</v>
      </c>
      <c r="AO222" s="160">
        <f>IF($AI$18&gt;0,'Assumptions (Coal)'!AB11*Model!$AI$18*AVERAGE('Assumptions (Coal)'!$AB$2:$AG$2)/10^9,0)</f>
        <v>0.1505195343</v>
      </c>
      <c r="AP222" s="160">
        <f>IF($AI$18&gt;0,'Assumptions (Coal)'!AC11*Model!$AI$18*AVERAGE('Assumptions (Coal)'!$AB$2:$AG$2)/10^9,0)</f>
        <v>0.1392490454</v>
      </c>
      <c r="AQ222" s="160">
        <f>IF($AI$18&gt;0,'Assumptions (Coal)'!AD11*Model!$AI$18*AVERAGE('Assumptions (Coal)'!$AB$2:$AG$2)/10^9,0)</f>
        <v>0.1374014243</v>
      </c>
      <c r="AR222" s="160">
        <f>IF($AI$18&gt;0,'Assumptions (Coal)'!AE11*Model!$AI$18*AVERAGE('Assumptions (Coal)'!$AB$2:$AG$2)/10^9,0)</f>
        <v>0.1373706306</v>
      </c>
      <c r="AS222" s="160">
        <f>IF($AI$18&gt;0,'Assumptions (Coal)'!AF11*Model!$AI$18*AVERAGE('Assumptions (Coal)'!$AB$2:$AG$2)/10^9,0)</f>
        <v>0.1374014243</v>
      </c>
      <c r="AT222" s="160">
        <f>IF($AI$18&gt;0,'Assumptions (Coal)'!AG11*Model!$AI$18*AVERAGE('Assumptions (Coal)'!$AB$2:$AG$2)/10^9,0)</f>
        <v>0.1373706306</v>
      </c>
      <c r="AU222" s="160">
        <f>IF($AI$18&gt;0,'Assumptions (Coal)'!AH11*Model!$AI$18*AVERAGE('Assumptions (Coal)'!$AB$2:$AG$2)/10^9,0)</f>
        <v>0.1374014243</v>
      </c>
      <c r="AV222" s="160">
        <f>IF($AI$18&gt;0,'Assumptions (Coal)'!AI11*Model!$AI$18*AVERAGE('Assumptions (Coal)'!$AB$2:$AG$2)/10^9,0)</f>
        <v>0.1373706306</v>
      </c>
      <c r="AW222" s="160">
        <f>IF($AI$18&gt;0,'Assumptions (Coal)'!AJ11*Model!$AI$18*AVERAGE('Assumptions (Coal)'!$AB$2:$AG$2)/10^9,0)</f>
        <v>0.1374014243</v>
      </c>
      <c r="AX222" s="160">
        <f>IF($AI$18&gt;0,'Assumptions (Coal)'!AK11*Model!$AI$18*AVERAGE('Assumptions (Coal)'!$AB$2:$AG$2)/10^9,0)</f>
        <v>0.1373706306</v>
      </c>
      <c r="AY222" s="160">
        <f>IF($AI$18&gt;0,'Assumptions (Coal)'!AL11*Model!$AI$18*AVERAGE('Assumptions (Coal)'!$AB$2:$AG$2)/10^9,0)</f>
        <v>0.1374014243</v>
      </c>
      <c r="AZ222" s="160">
        <f>IF($AI$18&gt;0,'Assumptions (Coal)'!AM11*Model!$AI$18*AVERAGE('Assumptions (Coal)'!$AB$2:$AG$2)/10^9,0)</f>
        <v>0.1373706306</v>
      </c>
      <c r="BA222" s="160">
        <f>IF($AI$18&gt;0,'Assumptions (Coal)'!AN11*Model!$AI$18*AVERAGE('Assumptions (Coal)'!$AB$2:$AG$2)/10^9,0)</f>
        <v>0.1374014243</v>
      </c>
      <c r="BB222" s="160">
        <f>IF($AI$18&gt;0,'Assumptions (Coal)'!AO11*Model!$AI$18*AVERAGE('Assumptions (Coal)'!$AB$2:$AG$2)/10^9,0)</f>
        <v>0.1373706306</v>
      </c>
      <c r="BC222" s="160">
        <f>IF($AI$18&gt;0,'Assumptions (Coal)'!AP11*Model!$AI$18*AVERAGE('Assumptions (Coal)'!$AB$2:$AG$2)/10^9,0)</f>
        <v>0.06870071215</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0.3036244077</v>
      </c>
      <c r="AK223" s="160">
        <f>IF($AJ$18&gt;0,'Assumptions (Coal)'!W11*Model!$AJ$18*AVERAGE('Assumptions (Coal)'!$AC$2:$AH$2)/10^9,0)</f>
        <v>0.5844972265</v>
      </c>
      <c r="AL223" s="177">
        <f>IF($AJ$18&gt;0,'Assumptions (Coal)'!X11*Model!$AJ$18*AVERAGE('Assumptions (Coal)'!$AC$2:$AH$2)/10^9,0)</f>
        <v>0.5406133787</v>
      </c>
      <c r="AM223" s="177">
        <f>IF($AJ$18&gt;0,'Assumptions (Coal)'!Y11*Model!$AJ$18*AVERAGE('Assumptions (Coal)'!$AC$2:$AH$2)/10^9,0)</f>
        <v>0.5001301244</v>
      </c>
      <c r="AN223" s="177">
        <f>IF($AJ$18&gt;0,'Assumptions (Coal)'!Z11*Model!$AJ$18*AVERAGE('Assumptions (Coal)'!$AC$2:$AH$2)/10^9,0)</f>
        <v>0.4625616643</v>
      </c>
      <c r="AO223" s="177">
        <f>IF($AJ$18&gt;0,'Assumptions (Coal)'!AA11*Model!$AJ$18*AVERAGE('Assumptions (Coal)'!$AC$2:$AH$2)/10^9,0)</f>
        <v>0.4279079986</v>
      </c>
      <c r="AP223" s="177">
        <f>IF($AJ$18&gt;0,'Assumptions (Coal)'!AB11*Model!$AJ$18*AVERAGE('Assumptions (Coal)'!$AC$2:$AH$2)/10^9,0)</f>
        <v>0.3957642946</v>
      </c>
      <c r="AQ223" s="177">
        <f>IF($AJ$18&gt;0,'Assumptions (Coal)'!AC11*Model!$AJ$18*AVERAGE('Assumptions (Coal)'!$AC$2:$AH$2)/10^9,0)</f>
        <v>0.3661305524</v>
      </c>
      <c r="AR223" s="177">
        <f>IF($AJ$18&gt;0,'Assumptions (Coal)'!AD11*Model!$AJ$18*AVERAGE('Assumptions (Coal)'!$AC$2:$AH$2)/10^9,0)</f>
        <v>0.3612725619</v>
      </c>
      <c r="AS223" s="177">
        <f>IF($AJ$18&gt;0,'Assumptions (Coal)'!AE11*Model!$AJ$18*AVERAGE('Assumptions (Coal)'!$AC$2:$AH$2)/10^9,0)</f>
        <v>0.3611915954</v>
      </c>
      <c r="AT223" s="177">
        <f>IF($AJ$18&gt;0,'Assumptions (Coal)'!AF11*Model!$AJ$18*AVERAGE('Assumptions (Coal)'!$AC$2:$AH$2)/10^9,0)</f>
        <v>0.3612725619</v>
      </c>
      <c r="AU223" s="177">
        <f>IF($AJ$18&gt;0,'Assumptions (Coal)'!AG11*Model!$AJ$18*AVERAGE('Assumptions (Coal)'!$AC$2:$AH$2)/10^9,0)</f>
        <v>0.3611915954</v>
      </c>
      <c r="AV223" s="177">
        <f>IF($AJ$18&gt;0,'Assumptions (Coal)'!AH11*Model!$AJ$18*AVERAGE('Assumptions (Coal)'!$AC$2:$AH$2)/10^9,0)</f>
        <v>0.3612725619</v>
      </c>
      <c r="AW223" s="177">
        <f>IF($AJ$18&gt;0,'Assumptions (Coal)'!AI11*Model!$AJ$18*AVERAGE('Assumptions (Coal)'!$AC$2:$AH$2)/10^9,0)</f>
        <v>0.3611915954</v>
      </c>
      <c r="AX223" s="177">
        <f>IF($AJ$18&gt;0,'Assumptions (Coal)'!AJ11*Model!$AJ$18*AVERAGE('Assumptions (Coal)'!$AC$2:$AH$2)/10^9,0)</f>
        <v>0.3612725619</v>
      </c>
      <c r="AY223" s="177">
        <f>IF($AJ$18&gt;0,'Assumptions (Coal)'!AK11*Model!$AJ$18*AVERAGE('Assumptions (Coal)'!$AC$2:$AH$2)/10^9,0)</f>
        <v>0.3611915954</v>
      </c>
      <c r="AZ223" s="177">
        <f>IF($AJ$18&gt;0,'Assumptions (Coal)'!AL11*Model!$AJ$18*AVERAGE('Assumptions (Coal)'!$AC$2:$AH$2)/10^9,0)</f>
        <v>0.3612725619</v>
      </c>
      <c r="BA223" s="177">
        <f>IF($AJ$18&gt;0,'Assumptions (Coal)'!AM11*Model!$AJ$18*AVERAGE('Assumptions (Coal)'!$AC$2:$AH$2)/10^9,0)</f>
        <v>0.3611915954</v>
      </c>
      <c r="BB223" s="177">
        <f>IF($AJ$18&gt;0,'Assumptions (Coal)'!AN11*Model!$AJ$18*AVERAGE('Assumptions (Coal)'!$AC$2:$AH$2)/10^9,0)</f>
        <v>0.3612725619</v>
      </c>
      <c r="BC223" s="177">
        <f>IF($AJ$18&gt;0,'Assumptions (Coal)'!AO11*Model!$AJ$18*AVERAGE('Assumptions (Coal)'!$AC$2:$AH$2)/10^9,0)</f>
        <v>0.3611915954</v>
      </c>
      <c r="BD223" s="177">
        <f>IF($AJ$18&gt;0,'Assumptions (Coal)'!AP11*Model!$AJ$18*AVERAGE('Assumptions (Coal)'!$AC$2:$AH$2)/10^9,0)</f>
        <v>0.180636281</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0.1729208539</v>
      </c>
      <c r="AN226" s="160">
        <f>IF($AM$18&gt;0,'Assumptions (Coal)'!W11*Model!$AM$18*AVERAGE('Assumptions (Coal)'!$AF$2:$AK$2)/10^9,0)</f>
        <v>0.3328841718</v>
      </c>
      <c r="AO226" s="160">
        <f>IF($AM$18&gt;0,'Assumptions (Coal)'!X11*Model!$AM$18*AVERAGE('Assumptions (Coal)'!$AF$2:$AK$2)/10^9,0)</f>
        <v>0.3078913444</v>
      </c>
      <c r="AP226" s="160">
        <f>IF($AM$18&gt;0,'Assumptions (Coal)'!Y11*Model!$AM$18*AVERAGE('Assumptions (Coal)'!$AF$2:$AK$2)/10^9,0)</f>
        <v>0.2848352305</v>
      </c>
      <c r="AQ226" s="160">
        <f>IF($AM$18&gt;0,'Assumptions (Coal)'!Z11*Model!$AM$18*AVERAGE('Assumptions (Coal)'!$AF$2:$AK$2)/10^9,0)</f>
        <v>0.2634391569</v>
      </c>
      <c r="AR226" s="160">
        <f>IF($AM$18&gt;0,'Assumptions (Coal)'!AA11*Model!$AM$18*AVERAGE('Assumptions (Coal)'!$AF$2:$AK$2)/10^9,0)</f>
        <v>0.2437031234</v>
      </c>
      <c r="AS226" s="160">
        <f>IF($AM$18&gt;0,'Assumptions (Coal)'!AB11*Model!$AM$18*AVERAGE('Assumptions (Coal)'!$AF$2:$AK$2)/10^9,0)</f>
        <v>0.225396569</v>
      </c>
      <c r="AT226" s="160">
        <f>IF($AM$18&gt;0,'Assumptions (Coal)'!AC11*Model!$AM$18*AVERAGE('Assumptions (Coal)'!$AF$2:$AK$2)/10^9,0)</f>
        <v>0.2085194937</v>
      </c>
      <c r="AU226" s="160">
        <f>IF($AM$18&gt;0,'Assumptions (Coal)'!AD11*Model!$AM$18*AVERAGE('Assumptions (Coal)'!$AF$2:$AK$2)/10^9,0)</f>
        <v>0.20575276</v>
      </c>
      <c r="AV226" s="160">
        <f>IF($AM$18&gt;0,'Assumptions (Coal)'!AE11*Model!$AM$18*AVERAGE('Assumptions (Coal)'!$AF$2:$AK$2)/10^9,0)</f>
        <v>0.2057066478</v>
      </c>
      <c r="AW226" s="160">
        <f>IF($AM$18&gt;0,'Assumptions (Coal)'!AF11*Model!$AM$18*AVERAGE('Assumptions (Coal)'!$AF$2:$AK$2)/10^9,0)</f>
        <v>0.20575276</v>
      </c>
      <c r="AX226" s="160">
        <f>IF($AM$18&gt;0,'Assumptions (Coal)'!AG11*Model!$AM$18*AVERAGE('Assumptions (Coal)'!$AF$2:$AK$2)/10^9,0)</f>
        <v>0.2057066478</v>
      </c>
      <c r="AY226" s="160">
        <f>IF($AM$18&gt;0,'Assumptions (Coal)'!AH11*Model!$AM$18*AVERAGE('Assumptions (Coal)'!$AF$2:$AK$2)/10^9,0)</f>
        <v>0.20575276</v>
      </c>
      <c r="AZ226" s="160">
        <f>IF($AM$18&gt;0,'Assumptions (Coal)'!AI11*Model!$AM$18*AVERAGE('Assumptions (Coal)'!$AF$2:$AK$2)/10^9,0)</f>
        <v>0.2057066478</v>
      </c>
      <c r="BA226" s="160">
        <f>IF($AM$18&gt;0,'Assumptions (Coal)'!AJ11*Model!$AM$18*AVERAGE('Assumptions (Coal)'!$AF$2:$AK$2)/10^9,0)</f>
        <v>0.20575276</v>
      </c>
      <c r="BB226" s="160">
        <f>IF($AM$18&gt;0,'Assumptions (Coal)'!AK11*Model!$AM$18*AVERAGE('Assumptions (Coal)'!$AF$2:$AK$2)/10^9,0)</f>
        <v>0.2057066478</v>
      </c>
      <c r="BC226" s="160">
        <f>IF($AM$18&gt;0,'Assumptions (Coal)'!AL11*Model!$AM$18*AVERAGE('Assumptions (Coal)'!$AF$2:$AK$2)/10^9,0)</f>
        <v>0.20575276</v>
      </c>
      <c r="BD226" s="160">
        <f>IF($AM$18&gt;0,'Assumptions (Coal)'!AM11*Model!$AM$18*AVERAGE('Assumptions (Coal)'!$AF$2:$AK$2)/10^9,0)</f>
        <v>0.2057066478</v>
      </c>
      <c r="BE226" s="160">
        <f>IF($AM$18&gt;0,'Assumptions (Coal)'!AN11*Model!$AM$18*AVERAGE('Assumptions (Coal)'!$AF$2:$AK$2)/10^9,0)</f>
        <v>0.20575276</v>
      </c>
      <c r="BF226" s="160">
        <f>IF($AM$18&gt;0,'Assumptions (Coal)'!AO11*Model!$AM$18*AVERAGE('Assumptions (Coal)'!$AF$2:$AK$2)/10^9,0)</f>
        <v>0.2057066478</v>
      </c>
      <c r="BG226" s="160">
        <f>IF($AM$18&gt;0,'Assumptions (Coal)'!AP11*Model!$AM$18*AVERAGE('Assumptions (Coal)'!$AF$2:$AK$2)/10^9,0)</f>
        <v>0.10287638</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v>
      </c>
      <c r="AO227" s="160">
        <f>IF($AN$18&gt;0,'Assumptions (Coal)'!W11*Model!$AN$18*AVERAGE('Assumptions (Coal)'!$AG$2:$AL$2)/10^9,0)</f>
        <v>0</v>
      </c>
      <c r="AP227" s="160">
        <f>IF($AN$18&gt;0,'Assumptions (Coal)'!X11*Model!$AN$18*AVERAGE('Assumptions (Coal)'!$AG$2:$AL$2)/10^9,0)</f>
        <v>0</v>
      </c>
      <c r="AQ227" s="160">
        <f>IF($AN$18&gt;0,'Assumptions (Coal)'!Y11*Model!$AN$18*AVERAGE('Assumptions (Coal)'!$AG$2:$AL$2)/10^9,0)</f>
        <v>0</v>
      </c>
      <c r="AR227" s="160">
        <f>IF($AN$18&gt;0,'Assumptions (Coal)'!Z11*Model!$AN$18*AVERAGE('Assumptions (Coal)'!$AG$2:$AL$2)/10^9,0)</f>
        <v>0</v>
      </c>
      <c r="AS227" s="160">
        <f>IF($AN$18&gt;0,'Assumptions (Coal)'!AA11*Model!$AN$18*AVERAGE('Assumptions (Coal)'!$AG$2:$AL$2)/10^9,0)</f>
        <v>0</v>
      </c>
      <c r="AT227" s="160">
        <f>IF($AN$18&gt;0,'Assumptions (Coal)'!AB11*Model!$AN$18*AVERAGE('Assumptions (Coal)'!$AG$2:$AL$2)/10^9,0)</f>
        <v>0</v>
      </c>
      <c r="AU227" s="160">
        <f>IF($AN$18&gt;0,'Assumptions (Coal)'!AC11*Model!$AN$18*AVERAGE('Assumptions (Coal)'!$AG$2:$AL$2)/10^9,0)</f>
        <v>0</v>
      </c>
      <c r="AV227" s="160">
        <f>IF($AN$18&gt;0,'Assumptions (Coal)'!AD11*Model!$AN$18*AVERAGE('Assumptions (Coal)'!$AG$2:$AL$2)/10^9,0)</f>
        <v>0</v>
      </c>
      <c r="AW227" s="160">
        <f>IF($AN$18&gt;0,'Assumptions (Coal)'!AE11*Model!$AN$18*AVERAGE('Assumptions (Coal)'!$AG$2:$AL$2)/10^9,0)</f>
        <v>0</v>
      </c>
      <c r="AX227" s="160">
        <f>IF($AN$18&gt;0,'Assumptions (Coal)'!AF11*Model!$AN$18*AVERAGE('Assumptions (Coal)'!$AG$2:$AL$2)/10^9,0)</f>
        <v>0</v>
      </c>
      <c r="AY227" s="160">
        <f>IF($AN$18&gt;0,'Assumptions (Coal)'!AG11*Model!$AN$18*AVERAGE('Assumptions (Coal)'!$AG$2:$AL$2)/10^9,0)</f>
        <v>0</v>
      </c>
      <c r="AZ227" s="160">
        <f>IF($AN$18&gt;0,'Assumptions (Coal)'!AH11*Model!$AN$18*AVERAGE('Assumptions (Coal)'!$AG$2:$AL$2)/10^9,0)</f>
        <v>0</v>
      </c>
      <c r="BA227" s="160">
        <f>IF($AN$18&gt;0,'Assumptions (Coal)'!AI11*Model!$AN$18*AVERAGE('Assumptions (Coal)'!$AG$2:$AL$2)/10^9,0)</f>
        <v>0</v>
      </c>
      <c r="BB227" s="160">
        <f>IF($AN$18&gt;0,'Assumptions (Coal)'!AJ11*Model!$AN$18*AVERAGE('Assumptions (Coal)'!$AG$2:$AL$2)/10^9,0)</f>
        <v>0</v>
      </c>
      <c r="BC227" s="160">
        <f>IF($AN$18&gt;0,'Assumptions (Coal)'!AK11*Model!$AN$18*AVERAGE('Assumptions (Coal)'!$AG$2:$AL$2)/10^9,0)</f>
        <v>0</v>
      </c>
      <c r="BD227" s="160">
        <f>IF($AN$18&gt;0,'Assumptions (Coal)'!AL11*Model!$AN$18*AVERAGE('Assumptions (Coal)'!$AG$2:$AL$2)/10^9,0)</f>
        <v>0</v>
      </c>
      <c r="BE227" s="160">
        <f>IF($AN$18&gt;0,'Assumptions (Coal)'!AM11*Model!$AN$18*AVERAGE('Assumptions (Coal)'!$AG$2:$AL$2)/10^9,0)</f>
        <v>0</v>
      </c>
      <c r="BF227" s="160">
        <f>IF($AN$18&gt;0,'Assumptions (Coal)'!AN11*Model!$AN$18*AVERAGE('Assumptions (Coal)'!$AG$2:$AL$2)/10^9,0)</f>
        <v>0</v>
      </c>
      <c r="BG227" s="160">
        <f>IF($AN$18&gt;0,'Assumptions (Coal)'!AO11*Model!$AN$18*AVERAGE('Assumptions (Coal)'!$AG$2:$AL$2)/10^9,0)</f>
        <v>0</v>
      </c>
      <c r="BH227" s="160">
        <f>IF($AN$18&gt;0,'Assumptions (Coal)'!AP11*Model!$AN$18*AVERAGE('Assumptions (Coal)'!$AG$2:$AL$2)/10^9,0)</f>
        <v>0</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0.2698179159</v>
      </c>
      <c r="AP228" s="160">
        <f>IF($AO$18&gt;0,'Assumptions (Coal)'!W11*Model!$AO$18*AVERAGE('Assumptions (Coal)'!$AH$2:$AM$2)/10^9,0)</f>
        <v>0.519417476</v>
      </c>
      <c r="AQ228" s="160">
        <f>IF($AO$18&gt;0,'Assumptions (Coal)'!X11*Model!$AO$18*AVERAGE('Assumptions (Coal)'!$AH$2:$AM$2)/10^9,0)</f>
        <v>0.4804197932</v>
      </c>
      <c r="AR228" s="160">
        <f>IF($AO$18&gt;0,'Assumptions (Coal)'!Y11*Model!$AO$18*AVERAGE('Assumptions (Coal)'!$AH$2:$AM$2)/10^9,0)</f>
        <v>0.4444440711</v>
      </c>
      <c r="AS228" s="160">
        <f>IF($AO$18&gt;0,'Assumptions (Coal)'!Z11*Model!$AO$18*AVERAGE('Assumptions (Coal)'!$AH$2:$AM$2)/10^9,0)</f>
        <v>0.4110586009</v>
      </c>
      <c r="AT228" s="160">
        <f>IF($AO$18&gt;0,'Assumptions (Coal)'!AA11*Model!$AO$18*AVERAGE('Assumptions (Coal)'!$AH$2:$AM$2)/10^9,0)</f>
        <v>0.3802633828</v>
      </c>
      <c r="AU228" s="160">
        <f>IF($AO$18&gt;0,'Assumptions (Coal)'!AB11*Model!$AO$18*AVERAGE('Assumptions (Coal)'!$AH$2:$AM$2)/10^9,0)</f>
        <v>0.3516986594</v>
      </c>
      <c r="AV228" s="160">
        <f>IF($AO$18&gt;0,'Assumptions (Coal)'!AC11*Model!$AO$18*AVERAGE('Assumptions (Coal)'!$AH$2:$AM$2)/10^9,0)</f>
        <v>0.3253644308</v>
      </c>
      <c r="AW228" s="160">
        <f>IF($AO$18&gt;0,'Assumptions (Coal)'!AD11*Model!$AO$18*AVERAGE('Assumptions (Coal)'!$AH$2:$AM$2)/10^9,0)</f>
        <v>0.3210473442</v>
      </c>
      <c r="AX228" s="160">
        <f>IF($AO$18&gt;0,'Assumptions (Coal)'!AE11*Model!$AO$18*AVERAGE('Assumptions (Coal)'!$AH$2:$AM$2)/10^9,0)</f>
        <v>0.3209753928</v>
      </c>
      <c r="AY228" s="160">
        <f>IF($AO$18&gt;0,'Assumptions (Coal)'!AF11*Model!$AO$18*AVERAGE('Assumptions (Coal)'!$AH$2:$AM$2)/10^9,0)</f>
        <v>0.3210473442</v>
      </c>
      <c r="AZ228" s="160">
        <f>IF($AO$18&gt;0,'Assumptions (Coal)'!AG11*Model!$AO$18*AVERAGE('Assumptions (Coal)'!$AH$2:$AM$2)/10^9,0)</f>
        <v>0.3209753928</v>
      </c>
      <c r="BA228" s="160">
        <f>IF($AO$18&gt;0,'Assumptions (Coal)'!AH11*Model!$AO$18*AVERAGE('Assumptions (Coal)'!$AH$2:$AM$2)/10^9,0)</f>
        <v>0.3210473442</v>
      </c>
      <c r="BB228" s="160">
        <f>IF($AO$18&gt;0,'Assumptions (Coal)'!AI11*Model!$AO$18*AVERAGE('Assumptions (Coal)'!$AH$2:$AM$2)/10^9,0)</f>
        <v>0.3209753928</v>
      </c>
      <c r="BC228" s="160">
        <f>IF($AO$18&gt;0,'Assumptions (Coal)'!AJ11*Model!$AO$18*AVERAGE('Assumptions (Coal)'!$AH$2:$AM$2)/10^9,0)</f>
        <v>0.3210473442</v>
      </c>
      <c r="BD228" s="160">
        <f>IF($AO$18&gt;0,'Assumptions (Coal)'!AK11*Model!$AO$18*AVERAGE('Assumptions (Coal)'!$AH$2:$AM$2)/10^9,0)</f>
        <v>0.3209753928</v>
      </c>
      <c r="BE228" s="160">
        <f>IF($AO$18&gt;0,'Assumptions (Coal)'!AL11*Model!$AO$18*AVERAGE('Assumptions (Coal)'!$AH$2:$AM$2)/10^9,0)</f>
        <v>0.3210473442</v>
      </c>
      <c r="BF228" s="160">
        <f>IF($AO$18&gt;0,'Assumptions (Coal)'!AM11*Model!$AO$18*AVERAGE('Assumptions (Coal)'!$AH$2:$AM$2)/10^9,0)</f>
        <v>0.3209753928</v>
      </c>
      <c r="BG228" s="160">
        <f>IF($AO$18&gt;0,'Assumptions (Coal)'!AN11*Model!$AO$18*AVERAGE('Assumptions (Coal)'!$AH$2:$AM$2)/10^9,0)</f>
        <v>0.3210473442</v>
      </c>
      <c r="BH228" s="160">
        <f>IF($AO$18&gt;0,'Assumptions (Coal)'!AO11*Model!$AO$18*AVERAGE('Assumptions (Coal)'!$AH$2:$AM$2)/10^9,0)</f>
        <v>0.3209753928</v>
      </c>
      <c r="BI228" s="160">
        <f>IF($AO$18&gt;0,'Assumptions (Coal)'!AP11*Model!$AO$18*AVERAGE('Assumptions (Coal)'!$AH$2:$AM$2)/10^9,0)</f>
        <v>0.1605236721</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0.03534452757</v>
      </c>
      <c r="AQ229" s="160">
        <f>IF($AP$18&gt;0,'Assumptions (Coal)'!W11*Model!$AP$18*AVERAGE('Assumptions (Coal)'!$AI$2:$AN$2)/10^9,0)</f>
        <v>0.06804057188</v>
      </c>
      <c r="AR229" s="160">
        <f>IF($AP$18&gt;0,'Assumptions (Coal)'!X11*Model!$AP$18*AVERAGE('Assumptions (Coal)'!$AI$2:$AN$2)/10^9,0)</f>
        <v>0.06293210949</v>
      </c>
      <c r="AS229" s="160">
        <f>IF($AP$18&gt;0,'Assumptions (Coal)'!Y11*Model!$AP$18*AVERAGE('Assumptions (Coal)'!$AI$2:$AN$2)/10^9,0)</f>
        <v>0.05821950581</v>
      </c>
      <c r="AT229" s="160">
        <f>IF($AP$18&gt;0,'Assumptions (Coal)'!Z11*Model!$AP$18*AVERAGE('Assumptions (Coal)'!$AI$2:$AN$2)/10^9,0)</f>
        <v>0.0538462096</v>
      </c>
      <c r="AU229" s="160">
        <f>IF($AP$18&gt;0,'Assumptions (Coal)'!AA11*Model!$AP$18*AVERAGE('Assumptions (Coal)'!$AI$2:$AN$2)/10^9,0)</f>
        <v>0.04981222086</v>
      </c>
      <c r="AV229" s="160">
        <f>IF($AP$18&gt;0,'Assumptions (Coal)'!AB11*Model!$AP$18*AVERAGE('Assumptions (Coal)'!$AI$2:$AN$2)/10^9,0)</f>
        <v>0.04607041354</v>
      </c>
      <c r="AW229" s="160">
        <f>IF($AP$18&gt;0,'Assumptions (Coal)'!AC11*Model!$AP$18*AVERAGE('Assumptions (Coal)'!$AI$2:$AN$2)/10^9,0)</f>
        <v>0.04262078765</v>
      </c>
      <c r="AX229" s="160">
        <f>IF($AP$18&gt;0,'Assumptions (Coal)'!AD11*Model!$AP$18*AVERAGE('Assumptions (Coal)'!$AI$2:$AN$2)/10^9,0)</f>
        <v>0.04205527521</v>
      </c>
      <c r="AY229" s="160">
        <f>IF($AP$18&gt;0,'Assumptions (Coal)'!AE11*Model!$AP$18*AVERAGE('Assumptions (Coal)'!$AI$2:$AN$2)/10^9,0)</f>
        <v>0.04204585</v>
      </c>
      <c r="AZ229" s="160">
        <f>IF($AP$18&gt;0,'Assumptions (Coal)'!AF11*Model!$AP$18*AVERAGE('Assumptions (Coal)'!$AI$2:$AN$2)/10^9,0)</f>
        <v>0.04205527521</v>
      </c>
      <c r="BA229" s="160">
        <f>IF($AP$18&gt;0,'Assumptions (Coal)'!AG11*Model!$AP$18*AVERAGE('Assumptions (Coal)'!$AI$2:$AN$2)/10^9,0)</f>
        <v>0.04204585</v>
      </c>
      <c r="BB229" s="160">
        <f>IF($AP$18&gt;0,'Assumptions (Coal)'!AH11*Model!$AP$18*AVERAGE('Assumptions (Coal)'!$AI$2:$AN$2)/10^9,0)</f>
        <v>0.04205527521</v>
      </c>
      <c r="BC229" s="160">
        <f>IF($AP$18&gt;0,'Assumptions (Coal)'!AI11*Model!$AP$18*AVERAGE('Assumptions (Coal)'!$AI$2:$AN$2)/10^9,0)</f>
        <v>0.04204585</v>
      </c>
      <c r="BD229" s="160">
        <f>IF($AP$18&gt;0,'Assumptions (Coal)'!AJ11*Model!$AP$18*AVERAGE('Assumptions (Coal)'!$AI$2:$AN$2)/10^9,0)</f>
        <v>0.04205527521</v>
      </c>
      <c r="BE229" s="160">
        <f>IF($AP$18&gt;0,'Assumptions (Coal)'!AK11*Model!$AP$18*AVERAGE('Assumptions (Coal)'!$AI$2:$AN$2)/10^9,0)</f>
        <v>0.04204585</v>
      </c>
      <c r="BF229" s="160">
        <f>IF($AP$18&gt;0,'Assumptions (Coal)'!AL11*Model!$AP$18*AVERAGE('Assumptions (Coal)'!$AI$2:$AN$2)/10^9,0)</f>
        <v>0.04205527521</v>
      </c>
      <c r="BG229" s="160">
        <f>IF($AP$18&gt;0,'Assumptions (Coal)'!AM11*Model!$AP$18*AVERAGE('Assumptions (Coal)'!$AI$2:$AN$2)/10^9,0)</f>
        <v>0.04204585</v>
      </c>
      <c r="BH229" s="160">
        <f>IF($AP$18&gt;0,'Assumptions (Coal)'!AN11*Model!$AP$18*AVERAGE('Assumptions (Coal)'!$AI$2:$AN$2)/10^9,0)</f>
        <v>0.04205527521</v>
      </c>
      <c r="BI229" s="160">
        <f>IF($AP$18&gt;0,'Assumptions (Coal)'!AO11*Model!$AP$18*AVERAGE('Assumptions (Coal)'!$AI$2:$AN$2)/10^9,0)</f>
        <v>0.04204585</v>
      </c>
      <c r="BJ229" s="160">
        <f>IF($AP$18&gt;0,'Assumptions (Coal)'!AP11*Model!$AP$18*AVERAGE('Assumptions (Coal)'!$AI$2:$AN$2)/10^9,0)</f>
        <v>0.0210276376</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3.96864195</v>
      </c>
      <c r="D242" s="160">
        <f>IF(Model!D16+Model!D17-Model!D10-Model!D11-D189+D136&gt;0,(1-'Assumptions (Coal)'!C36)*(Model!D16+Model!D17-Model!D10-Model!D11-D189+D136)+D189-D82+D83,Model!D16+Model!D17-Model!D10-Model!D11+D136-D82+D83)</f>
        <v>4.162480316</v>
      </c>
      <c r="E242" s="160">
        <f>IF(Model!E16+Model!E17-Model!E10-Model!E11-E189+E136&gt;0,(1-'Assumptions (Coal)'!D36)*(Model!E16+Model!E17-Model!E10-Model!E11-E189+E136)+E189-E82+E83,Model!E16+Model!E17-Model!E10-Model!E11+E136-E82+E83)</f>
        <v>3.33663796</v>
      </c>
      <c r="F242" s="160">
        <f>IF(Model!F16+Model!F17-Model!F10-Model!F11-F189+F136&gt;0,(1-'Assumptions (Coal)'!E36)*(Model!F16+Model!F17-Model!F10-Model!F11-F189+F136)+F189-F82+F83,Model!F16+Model!F17-Model!F10-Model!F11+F136-F82+F83)</f>
        <v>4.778996392</v>
      </c>
      <c r="G242" s="160">
        <f>IF(Model!G16+Model!G17-Model!G10-Model!G11-G189+G136&gt;0,(1-'Assumptions (Coal)'!F36)*(Model!G16+Model!G17-Model!G10-Model!G11-G189+G136)+G189-G82+G83,Model!G16+Model!G17-Model!G10-Model!G11+G136-G82+G83)</f>
        <v>4.935272706</v>
      </c>
      <c r="H242" s="160">
        <f>IF(Model!H16+Model!H17-Model!H10-Model!H11-H189+H136&gt;0,(1-'Assumptions (Coal)'!G36)*(Model!H16+Model!H17-Model!H10-Model!H11-H189+H136)+H189-H82+H83,Model!H16+Model!H17-Model!H10-Model!H11+H136-H82+H83)</f>
        <v>6.36859839</v>
      </c>
      <c r="I242" s="160">
        <f>IF(Model!I16+Model!I17-Model!I10-Model!I11-I189+I136&gt;0,(1-'Assumptions (Coal)'!H36)*(Model!I16+Model!I17-Model!I10-Model!I11-I189+I136)+I189-I82+I83,Model!I16+Model!I17-Model!I10-Model!I11+I136-I82+I83)</f>
        <v>4.952698957</v>
      </c>
      <c r="J242" s="160">
        <f>IF(Model!J16+Model!J17-Model!J10-Model!J11-J189+J136&gt;0,(1-'Assumptions (Coal)'!I36)*(Model!J16+Model!J17-Model!J10-Model!J11-J189+J136)+J189-J82+J83,Model!J16+Model!J17-Model!J10-Model!J11+J136-J82+J83)</f>
        <v>5.639420201</v>
      </c>
      <c r="K242" s="160">
        <f>IF(Model!K16+Model!K17-Model!K10-Model!K11-K189+K136&gt;0,(1-'Assumptions (Coal)'!J36)*(Model!K16+Model!K17-Model!K10-Model!K11-K189+K136)+K189-K82+K83,Model!K16+Model!K17-Model!K10-Model!K11+K136-K82+K83)</f>
        <v>6.75809134</v>
      </c>
      <c r="L242" s="160">
        <f>IF(Model!L16+Model!L17-Model!L10-Model!L11-L189+L136&gt;0,(1-'Assumptions (Coal)'!K36)*(Model!L16+Model!L17-Model!L10-Model!L11-L189+L136)+L189-L82+L83,Model!L16+Model!L17-Model!L10-Model!L11+L136-L82+L83)</f>
        <v>3.563756329</v>
      </c>
      <c r="M242" s="160">
        <f>IF(Model!M16+Model!M17-Model!M10-Model!M11-M189+M136&gt;0,(1-'Assumptions (Coal)'!L36)*(Model!M16+Model!M17-Model!M10-Model!M11-M189+M136)+M189-M82+M83,Model!M16+Model!M17-Model!M10-Model!M11+M136-M82+M83)</f>
        <v>3.947922995</v>
      </c>
      <c r="N242" s="160">
        <f>IF(Model!N16+Model!N17-Model!N10-Model!N11-N189+N136&gt;0,(1-'Assumptions (Coal)'!M36)*(Model!N16+Model!N17-Model!N10-Model!N11-N189+N136)+N189-N82+N83,Model!N16+Model!N17-Model!N10-Model!N11+N136-N82+N83)</f>
        <v>3.547712492</v>
      </c>
      <c r="O242" s="160">
        <f>IF(Model!O16+Model!O17-Model!O10-Model!O11-O189+O136&gt;0,(1-'Assumptions (Coal)'!N36)*(Model!O16+Model!O17-Model!O10-Model!O11-O189+O136)+O189-O82+O83,Model!O16+Model!O17-Model!O10-Model!O11+O136-O82+O83)</f>
        <v>2.699459141</v>
      </c>
      <c r="P242" s="160">
        <f>IF(Model!P16+Model!P17-Model!P10-Model!P11-P189+P136&gt;0,(1-'Assumptions (Coal)'!O36)*(Model!P16+Model!P17-Model!P10-Model!P11-P189+P136)+P189-P82+P83,Model!P16+Model!P17-Model!P10-Model!P11+P136-P82+P83)</f>
        <v>3.404741197</v>
      </c>
      <c r="Q242" s="160">
        <f>IF(Model!Q16+Model!Q17-Model!Q10-Model!Q11-Q189+Q136&gt;0,(1-'Assumptions (Coal)'!P36)*(Model!Q16+Model!Q17-Model!Q10-Model!Q11-Q189+Q136)+Q189-Q82+Q83,Model!Q16+Model!Q17-Model!Q10-Model!Q11+Q136-Q82+Q83)</f>
        <v>3.724685335</v>
      </c>
      <c r="R242" s="160">
        <f>IF(Model!R16+Model!R17-Model!R10-Model!R11-R189+R136&gt;0,(1-'Assumptions (Coal)'!Q36)*(Model!R16+Model!R17-Model!R10-Model!R11-R189+R136)+R189-R82+R83,Model!R16+Model!R17-Model!R10-Model!R11+R136-R82+R83)</f>
        <v>2.329672441</v>
      </c>
      <c r="S242" s="160">
        <f>IF(Model!S16+Model!S17-Model!S10-Model!S11-S189+S136&gt;0,(1-'Assumptions (Coal)'!R36)*(Model!S16+Model!S17-Model!S10-Model!S11-S189+S136)+S189-S82+S83,Model!S16+Model!S17-Model!S10-Model!S11+S136-S82+S83)</f>
        <v>2.372878791</v>
      </c>
      <c r="T242" s="160">
        <f>IF(Model!T16+Model!T17-Model!T10-Model!T11-T189+T136&gt;0,(1-'Assumptions (Coal)'!S36)*(Model!T16+Model!T17-Model!T10-Model!T11-T189+T136)+T189-T82+T83,Model!T16+Model!T17-Model!T10-Model!T11+T136-T82+T83)</f>
        <v>2.258278471</v>
      </c>
      <c r="U242" s="160">
        <f>IF(Model!U16+Model!U17-Model!U10-Model!U11-U189+U136&gt;0,(1-'Assumptions (Coal)'!T36)*(Model!U16+Model!U17-Model!U10-Model!U11-U189+U136)+U189-U82+U83,Model!U16+Model!U17-Model!U10-Model!U11+U136-U82+U83)</f>
        <v>2.799896989</v>
      </c>
      <c r="V242" s="160">
        <f>IF(Model!V16+Model!V17-Model!V10-Model!V11-V189+V136&gt;0,(1-'Assumptions (Coal)'!U36)*(Model!V16+Model!V17-Model!V10-Model!V11-V189+V136)+V189-V82+V83,Model!V16+Model!V17-Model!V10-Model!V11+V136-V82+V83)</f>
        <v>2.863413524</v>
      </c>
      <c r="W242" s="160">
        <f>IF(Model!W16+Model!W17-Model!W10-Model!W11-W189+W136&gt;0,(1-'Assumptions (Coal)'!V36)*(Model!W16+Model!W17-Model!W10-Model!W11-W189+W136)+W189-W82+W83,Model!W16+Model!W17-Model!W10-Model!W11+W136-W82+W83)</f>
        <v>2.705005923</v>
      </c>
      <c r="X242" s="160">
        <f>IF(Model!X16+Model!X17-Model!X10-Model!X11-X189+X136&gt;0,(1-'Assumptions (Coal)'!W36)*(Model!X16+Model!X17-Model!X10-Model!X11-X189+X136)+X189-X82+X83,Model!X16+Model!X17-Model!X10-Model!X11+X136-X82+X83)</f>
        <v>2.914849034</v>
      </c>
      <c r="Y242" s="160">
        <f>IF(Model!Y16+Model!Y17-Model!Y10-Model!Y11-Y189+Y136&gt;0,(1-'Assumptions (Coal)'!X36)*(Model!Y16+Model!Y17-Model!Y10-Model!Y11-Y189+Y136)+Y189-Y82+Y83,Model!Y16+Model!Y17-Model!Y10-Model!Y11+Y136-Y82+Y83)</f>
        <v>2.639781601</v>
      </c>
      <c r="Z242" s="160">
        <f>IF(Model!Z16+Model!Z17-Model!Z10-Model!Z11-Z189+Z136&gt;0,(1-'Assumptions (Coal)'!Y36)*(Model!Z16+Model!Z17-Model!Z10-Model!Z11-Z189+Z136)+Z189-Z82+Z83,Model!Z16+Model!Z17-Model!Z10-Model!Z11+Z136-Z82+Z83)</f>
        <v>2.618405287</v>
      </c>
      <c r="AA242" s="160">
        <f>IF(Model!AA16+Model!AA17-Model!AA10-Model!AA11-AA189+AA136&gt;0,(1-'Assumptions (Coal)'!Z36)*(Model!AA16+Model!AA17-Model!AA10-Model!AA11-AA189+AA136)+AA189-AA82+AA83,Model!AA16+Model!AA17-Model!AA10-Model!AA11+AA136-AA82+AA83)</f>
        <v>2.45249326</v>
      </c>
      <c r="AB242" s="160">
        <f>IF(Model!AB16+Model!AB17-Model!AB10-Model!AB11-AB189+AB136&gt;0,(1-'Assumptions (Coal)'!AA36)*(Model!AB16+Model!AB17-Model!AB10-Model!AB11-AB189+AB136)+AB189-AB82+AB83,Model!AB16+Model!AB17-Model!AB10-Model!AB11+AB136-AB82+AB83)</f>
        <v>2.320437934</v>
      </c>
      <c r="AC242" s="160">
        <f>IF(Model!AC16+Model!AC17-Model!AC10-Model!AC11-AC189+AC136&gt;0,(1-'Assumptions (Coal)'!AB36)*(Model!AC16+Model!AC17-Model!AC10-Model!AC11-AC189+AC136)+AC189-AC82+AC83,Model!AC16+Model!AC17-Model!AC10-Model!AC11+AC136-AC82+AC83)</f>
        <v>1.985120469</v>
      </c>
      <c r="AD242" s="160">
        <f>IF(Model!AD16+Model!AD17-Model!AD10-Model!AD11-AD189+AD136&gt;0,(1-'Assumptions (Coal)'!AC36)*(Model!AD16+Model!AD17-Model!AD10-Model!AD11-AD189+AD136)+AD189-AD82+AD83,Model!AD16+Model!AD17-Model!AD10-Model!AD11+AD136-AD82+AD83)</f>
        <v>1.116752851</v>
      </c>
      <c r="AE242" s="160">
        <f>IF(Model!AE16+Model!AE17-Model!AE10-Model!AE11-AE189+AE136&gt;0,(1-'Assumptions (Coal)'!AD36)*(Model!AE16+Model!AE17-Model!AE10-Model!AE11-AE189+AE136)+AE189-AE82+AE83,Model!AE16+Model!AE17-Model!AE10-Model!AE11+AE136-AE82+AE83)</f>
        <v>1.134154079</v>
      </c>
      <c r="AF242" s="160">
        <f>IF(Model!AF16+Model!AF17-Model!AF10-Model!AF11-AF189+AF136&gt;0,(1-'Assumptions (Coal)'!AE36)*(Model!AF16+Model!AF17-Model!AF10-Model!AF11-AF189+AF136)+AF189-AF82+AF83,Model!AF16+Model!AF17-Model!AF10-Model!AF11+AF136-AF82+AF83)</f>
        <v>1.022002021</v>
      </c>
      <c r="AG242" s="160">
        <f>IF(Model!AG16+Model!AG17-Model!AG10-Model!AG11-AG189+AG136&gt;0,(1-'Assumptions (Coal)'!AF36)*(Model!AG16+Model!AG17-Model!AG10-Model!AG11-AG189+AG136)+AG189-AG82+AG83,Model!AG16+Model!AG17-Model!AG10-Model!AG11+AG136-AG82+AG83)</f>
        <v>0.5228748811</v>
      </c>
      <c r="AH242" s="160">
        <f>IF(Model!AH16+Model!AH17-Model!AH10-Model!AH11-AH189+AH136&gt;0,(1-'Assumptions (Coal)'!AG36)*(Model!AH16+Model!AH17-Model!AH10-Model!AH11-AH189+AH136)+AH189-AH82+AH83,Model!AH16+Model!AH17-Model!AH10-Model!AH11+AH136-AH82+AH83)</f>
        <v>0.5750110992</v>
      </c>
      <c r="AI242" s="160">
        <f>IF(Model!AI16+Model!AI17-Model!AI10-Model!AI11-AI189+AI136&gt;0,(1-'Assumptions (Coal)'!AH36)*(Model!AI16+Model!AI17-Model!AI10-Model!AI11-AI189+AI136)+AI189-AI82+AI83,Model!AI16+Model!AI17-Model!AI10-Model!AI11+AI136-AI82+AI83)</f>
        <v>-0.004451478292</v>
      </c>
      <c r="AJ242" s="160">
        <f>IF(Model!AJ16+Model!AJ17-Model!AJ10-Model!AJ11-AJ189+AJ136&gt;0,(1-'Assumptions (Coal)'!AI36)*(Model!AJ16+Model!AJ17-Model!AJ10-Model!AJ11-AJ189+AJ136)+AJ189-AJ82+AJ83,Model!AJ16+Model!AJ17-Model!AJ10-Model!AJ11+AJ136-AJ82+AJ83)</f>
        <v>0.4270464724</v>
      </c>
      <c r="AK242" s="160">
        <f>IF(Model!AK16+Model!AK17-Model!AK10-Model!AK11-AK189+AK136&gt;0,(1-'Assumptions (Coal)'!AJ36)*(Model!AK16+Model!AK17-Model!AK10-Model!AK11-AK189+AK136)+AK189-AK82+AK83,Model!AK16+Model!AK17-Model!AK10-Model!AK11+AK136-AK82+AK83)</f>
        <v>0.3002192792</v>
      </c>
      <c r="AL242" s="160">
        <f>IF(Model!AL16+Model!AL17-Model!AL10-Model!AL11-AL189+AL136&gt;0,(1-'Assumptions (Coal)'!AK36)*(Model!AL16+Model!AL17-Model!AL10-Model!AL11-AL189+AL136)+AL189-AL82+AL83,Model!AL16+Model!AL17-Model!AL10-Model!AL11+AL136-AL82+AL83)</f>
        <v>0.2167446194</v>
      </c>
      <c r="AM242" s="160">
        <f>IF(Model!AM16+Model!AM17-Model!AM10-Model!AM11-AM189+AM136&gt;0,(1-'Assumptions (Coal)'!AL36)*(Model!AM16+Model!AM17-Model!AM10-Model!AM11-AM189+AM136)+AM189-AM82+AM83,Model!AM16+Model!AM17-Model!AM10-Model!AM11+AM136-AM82+AM83)</f>
        <v>0.5805997234</v>
      </c>
      <c r="AN242" s="160">
        <f>IF(Model!AN16+Model!AN17-Model!AN10-Model!AN11-AN189+AN136&gt;0,(1-'Assumptions (Coal)'!AM36)*(Model!AN16+Model!AN17-Model!AN10-Model!AN11-AN189+AN136)+AN189-AN82+AN83,Model!AN16+Model!AN17-Model!AN10-Model!AN11+AN136-AN82+AN83)</f>
        <v>0.4362373054</v>
      </c>
      <c r="AO242" s="160">
        <f>IF(Model!AO16+Model!AO17-Model!AO10-Model!AO11-AO189+AO136&gt;0,(1-'Assumptions (Coal)'!AN36)*(Model!AO16+Model!AO17-Model!AO10-Model!AO11-AO189+AO136)+AO189-AO82+AO83,Model!AO16+Model!AO17-Model!AO10-Model!AO11+AO136-AO82+AO83)</f>
        <v>0.9275972642</v>
      </c>
      <c r="AP242" s="160">
        <f>IF(Model!AP16+Model!AP17-Model!AP10-Model!AP11-AP189+AP136&gt;0,(1-'Assumptions (Coal)'!AO36)*(Model!AP16+Model!AP17-Model!AP10-Model!AP11-AP189+AP136)+AP189-AP82+AP83,Model!AP16+Model!AP17-Model!AP10-Model!AP11+AP136-AP82+AP83)</f>
        <v>0.8185318995</v>
      </c>
      <c r="AQ242" s="160">
        <f>IF(Model!AQ16+Model!AQ17-Model!AQ10-Model!AQ11-AQ189+AQ136&gt;0,(1-'Assumptions (Coal)'!AP36)*(Model!AQ16+Model!AQ17-Model!AQ10-Model!AQ11-AQ189+AQ136)+AQ189-AQ82+AQ83,Model!AQ16+Model!AQ17-Model!AQ10-Model!AQ11+AQ136-AQ82+AQ83)</f>
        <v>0.736916347</v>
      </c>
      <c r="AR242" s="160">
        <f>IF(Model!AR16+Model!AR17-Model!AR10-Model!AR11-AR189+AR136&gt;0,(1-'Assumptions (Coal)'!AQ36)*(Model!AR16+Model!AR17-Model!AR10-Model!AR11-AR189+AR136)+AR189-AR82+AR83,Model!AR16+Model!AR17-Model!AR10-Model!AR11+AR136-AR82+AR83)</f>
        <v>0.5874793644</v>
      </c>
      <c r="AS242" s="160">
        <f>IF(Model!AS16+Model!AS17-Model!AS10-Model!AS11-AS189+AS136&gt;0,(1-'Assumptions (Coal)'!AR36)*(Model!AS16+Model!AS17-Model!AS10-Model!AS11-AS189+AS136)+AS189-AS82+AS83,Model!AS16+Model!AS17-Model!AS10-Model!AS11+AS136-AS82+AS83)</f>
        <v>0.4223778826</v>
      </c>
      <c r="AT242" s="160">
        <f>IF(Model!AT16+Model!AT17-Model!AT10-Model!AT11-AT189+AT136&gt;0,(1-'Assumptions (Coal)'!AS36)*(Model!AT16+Model!AT17-Model!AT10-Model!AT11-AT189+AT136)+AT189-AT82+AT83,Model!AT16+Model!AT17-Model!AT10-Model!AT11+AT136-AT82+AT83)</f>
        <v>0.3160888058</v>
      </c>
      <c r="AU242" s="160">
        <f>IF(Model!AU16+Model!AU17-Model!AU10-Model!AU11-AU189+AU136&gt;0,(1-'Assumptions (Coal)'!AT36)*(Model!AU16+Model!AU17-Model!AU10-Model!AU11-AU189+AU136)+AU189-AU82+AU83,Model!AU16+Model!AU17-Model!AU10-Model!AU11+AU136-AU82+AU83)</f>
        <v>0.1443707482</v>
      </c>
      <c r="AV242" s="160">
        <f>IF(Model!AV16+Model!AV17-Model!AV10-Model!AV11-AV189+AV136&gt;0,(1-'Assumptions (Coal)'!AU36)*(Model!AV16+Model!AV17-Model!AV10-Model!AV11-AV189+AV136)+AV189-AV82+AV83,Model!AV16+Model!AV17-Model!AV10-Model!AV11+AV136-AV82+AV83)</f>
        <v>-0.004954796166</v>
      </c>
      <c r="AW242" s="160">
        <f>IF(Model!AW16+Model!AW17-Model!AW10-Model!AW11-AW189+AW136&gt;0,(1-'Assumptions (Coal)'!AV36)*(Model!AW16+Model!AW17-Model!AW10-Model!AW11-AW189+AW136)+AW189-AW82+AW83,Model!AW16+Model!AW17-Model!AW10-Model!AW11+AW136-AW82+AW83)</f>
        <v>-0.1064035553</v>
      </c>
      <c r="AX242" s="160">
        <f>IF(Model!AX16+Model!AX17-Model!AX10-Model!AX11-AX189+AX136&gt;0,(1-'Assumptions (Coal)'!AW36)*(Model!AX16+Model!AX17-Model!AX10-Model!AX11-AX189+AX136)+AX189-AX82+AX83,Model!AX16+Model!AX17-Model!AX10-Model!AX11+AX136-AX82+AX83)</f>
        <v>-0.1775460367</v>
      </c>
      <c r="AY242" s="160">
        <f>IF(Model!AY16+Model!AY17-Model!AY10-Model!AY11-AY189+AY136&gt;0,(1-'Assumptions (Coal)'!AX36)*(Model!AY16+Model!AY17-Model!AY10-Model!AY11-AY189+AY136)+AY189-AY82+AY83,Model!AY16+Model!AY17-Model!AY10-Model!AY11+AY136-AY82+AY83)</f>
        <v>-0.05482671862</v>
      </c>
      <c r="AZ242" s="160">
        <f>IF(Model!AZ16+Model!AZ17-Model!AZ10-Model!AZ11-AZ189+AZ136&gt;0,(1-'Assumptions (Coal)'!AY36)*(Model!AZ16+Model!AZ17-Model!AZ10-Model!AZ11-AZ189+AZ136)+AZ189-AZ82+AZ83,Model!AZ16+Model!AZ17-Model!AZ10-Model!AZ11+AZ136-AZ82+AZ83)</f>
        <v>-0.2630888727</v>
      </c>
      <c r="BA242" s="160">
        <f>IF(Model!BA16+Model!BA17-Model!BA10-Model!BA11-BA189+BA136&gt;0,(1-'Assumptions (Coal)'!AZ36)*(Model!BA16+Model!BA17-Model!BA10-Model!BA11-BA189+BA136)+BA189-BA82+BA83,Model!BA16+Model!BA17-Model!BA10-Model!BA11+BA136-BA82+BA83)</f>
        <v>-0.4830356509</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2.127801904</v>
      </c>
      <c r="D243" s="160">
        <f>IF(Model!D16+Model!D17-Model!D10-Model!D11-D189+D136&gt;0,'Assumptions (Coal)'!C36*(Model!D16+Model!D17-Model!D10-Model!D11-D189+D136)-'Assumptions (Coal)'!C37*Model!D9/10^3,-'Assumptions (Coal)'!C37*Model!D9/10^3)</f>
        <v>2.191012564</v>
      </c>
      <c r="E243" s="160">
        <f>IF(Model!E16+Model!E17-Model!E10-Model!E11-E189+E136&gt;0,'Assumptions (Coal)'!D36*(Model!E16+Model!E17-Model!E10-Model!E11-E189+E136)-'Assumptions (Coal)'!D37*Model!E9/10^3,-'Assumptions (Coal)'!D37*Model!E9/10^3)</f>
        <v>1.804187181</v>
      </c>
      <c r="F243" s="160">
        <f>IF(Model!F16+Model!F17-Model!F10-Model!F11-F189+F136&gt;0,'Assumptions (Coal)'!E36*(Model!F16+Model!F17-Model!F10-Model!F11-F189+F136)-'Assumptions (Coal)'!E37*Model!F9/10^3,-'Assumptions (Coal)'!E37*Model!F9/10^3)</f>
        <v>2.561910824</v>
      </c>
      <c r="G243" s="160">
        <f>IF(Model!G16+Model!G17-Model!G10-Model!G11-G189+G136&gt;0,'Assumptions (Coal)'!F36*(Model!G16+Model!G17-Model!G10-Model!G11-G189+G136)-'Assumptions (Coal)'!F37*Model!G9/10^3,-'Assumptions (Coal)'!F37*Model!G9/10^3)</f>
        <v>2.808462093</v>
      </c>
      <c r="H243" s="160">
        <f>IF(Model!H16+Model!H17-Model!H10-Model!H11-H189+H136&gt;0,'Assumptions (Coal)'!G36*(Model!H16+Model!H17-Model!H10-Model!H11-H189+H136)-'Assumptions (Coal)'!G37*Model!H9/10^3,-'Assumptions (Coal)'!G37*Model!H9/10^3)</f>
        <v>3.673380907</v>
      </c>
      <c r="I243" s="160">
        <f>IF(Model!I16+Model!I17-Model!I10-Model!I11-I189+I136&gt;0,'Assumptions (Coal)'!H36*(Model!I16+Model!I17-Model!I10-Model!I11-I189+I136)-'Assumptions (Coal)'!H37*Model!I9/10^3,-'Assumptions (Coal)'!H37*Model!I9/10^3)</f>
        <v>2.901117864</v>
      </c>
      <c r="J243" s="160">
        <f>IF(Model!J16+Model!J17-Model!J10-Model!J11-J189+J136&gt;0,'Assumptions (Coal)'!I36*(Model!J16+Model!J17-Model!J10-Model!J11-J189+J136)-'Assumptions (Coal)'!I37*Model!J9/10^3,-'Assumptions (Coal)'!I37*Model!J9/10^3)</f>
        <v>3.268675858</v>
      </c>
      <c r="K243" s="160">
        <f>IF(Model!K16+Model!K17-Model!K10-Model!K11-K189+K136&gt;0,'Assumptions (Coal)'!J36*(Model!K16+Model!K17-Model!K10-Model!K11-K189+K136)-'Assumptions (Coal)'!J37*Model!K9/10^3,-'Assumptions (Coal)'!J37*Model!K9/10^3)</f>
        <v>3.801344769</v>
      </c>
      <c r="L243" s="160">
        <f>IF(Model!L16+Model!L17-Model!L10-Model!L11-L189+L136&gt;0,'Assumptions (Coal)'!K36*(Model!L16+Model!L17-Model!L10-Model!L11-L189+L136)-'Assumptions (Coal)'!K37*Model!L9/10^3,-'Assumptions (Coal)'!K37*Model!L9/10^3)</f>
        <v>2.068793718</v>
      </c>
      <c r="M243" s="160">
        <f>IF(Model!M16+Model!M17-Model!M10-Model!M11-M189+M136&gt;0,'Assumptions (Coal)'!L36*(Model!M16+Model!M17-Model!M10-Model!M11-M189+M136)-'Assumptions (Coal)'!L37*Model!M9/10^3,-'Assumptions (Coal)'!L37*Model!M9/10^3)</f>
        <v>2.056947968</v>
      </c>
      <c r="N243" s="160">
        <f>IF(Model!N16+Model!N17-Model!N10-Model!N11-N189+N136&gt;0,'Assumptions (Coal)'!M36*(Model!N16+Model!N17-Model!N10-Model!N11-N189+N136)-'Assumptions (Coal)'!M37*Model!N9/10^3,-'Assumptions (Coal)'!M37*Model!N9/10^3)</f>
        <v>1.678892023</v>
      </c>
      <c r="O243" s="160">
        <f>IF(Model!O16+Model!O17-Model!O10-Model!O11-O189+O136&gt;0,'Assumptions (Coal)'!N36*(Model!O16+Model!O17-Model!O10-Model!O11-O189+O136)-'Assumptions (Coal)'!N37*Model!O9/10^3,-'Assumptions (Coal)'!N37*Model!O9/10^3)</f>
        <v>1.206517227</v>
      </c>
      <c r="P243" s="160">
        <f>IF(Model!P16+Model!P17-Model!P10-Model!P11-P189+P136&gt;0,'Assumptions (Coal)'!O36*(Model!P16+Model!P17-Model!P10-Model!P11-P189+P136)-'Assumptions (Coal)'!O37*Model!P9/10^3,-'Assumptions (Coal)'!O37*Model!P9/10^3)</f>
        <v>1.600615034</v>
      </c>
      <c r="Q243" s="160">
        <f>IF(Model!Q16+Model!Q17-Model!Q10-Model!Q11-Q189+Q136&gt;0,'Assumptions (Coal)'!P36*(Model!Q16+Model!Q17-Model!Q10-Model!Q11-Q189+Q136)-'Assumptions (Coal)'!P37*Model!Q9/10^3,-'Assumptions (Coal)'!P37*Model!Q9/10^3)</f>
        <v>1.793066746</v>
      </c>
      <c r="R243" s="160">
        <f>IF(Model!R16+Model!R17-Model!R10-Model!R11-R189+R136&gt;0,'Assumptions (Coal)'!Q36*(Model!R16+Model!R17-Model!R10-Model!R11-R189+R136)-'Assumptions (Coal)'!Q37*Model!R9/10^3,-'Assumptions (Coal)'!Q37*Model!R9/10^3)</f>
        <v>1.22191311</v>
      </c>
      <c r="S243" s="160">
        <f>IF(Model!S16+Model!S17-Model!S10-Model!S11-S189+S136&gt;0,'Assumptions (Coal)'!R36*(Model!S16+Model!S17-Model!S10-Model!S11-S189+S136)-'Assumptions (Coal)'!R37*Model!S9/10^3,-'Assumptions (Coal)'!R37*Model!S9/10^3)</f>
        <v>1.2705253</v>
      </c>
      <c r="T243" s="160">
        <f>IF(Model!T16+Model!T17-Model!T10-Model!T11-T189+T136&gt;0,'Assumptions (Coal)'!S36*(Model!T16+Model!T17-Model!T10-Model!T11-T189+T136)-'Assumptions (Coal)'!S37*Model!T9/10^3,-'Assumptions (Coal)'!S37*Model!T9/10^3)</f>
        <v>1.22805099</v>
      </c>
      <c r="U243" s="160">
        <f>IF(Model!U16+Model!U17-Model!U10-Model!U11-U189+U136&gt;0,'Assumptions (Coal)'!T36*(Model!U16+Model!U17-Model!U10-Model!U11-U189+U136)-'Assumptions (Coal)'!T37*Model!U9/10^3,-'Assumptions (Coal)'!T37*Model!U9/10^3)</f>
        <v>0.7109015206</v>
      </c>
      <c r="V243" s="160">
        <f>IF(Model!V16+Model!V17-Model!V10-Model!V11-V189+V136&gt;0,'Assumptions (Coal)'!U36*(Model!V16+Model!V17-Model!V10-Model!V11-V189+V136)-'Assumptions (Coal)'!U37*Model!V9/10^3,-'Assumptions (Coal)'!U37*Model!V9/10^3)</f>
        <v>0.7308946933</v>
      </c>
      <c r="W243" s="160">
        <f>IF(Model!W16+Model!W17-Model!W10-Model!W11-W189+W136&gt;0,'Assumptions (Coal)'!V36*(Model!W16+Model!W17-Model!W10-Model!W11-W189+W136)-'Assumptions (Coal)'!V37*Model!W9/10^3,-'Assumptions (Coal)'!V37*Model!W9/10^3)</f>
        <v>0.7143036158</v>
      </c>
      <c r="X243" s="160">
        <f>IF(Model!X16+Model!X17-Model!X10-Model!X11-X189+X136&gt;0,'Assumptions (Coal)'!W36*(Model!X16+Model!X17-Model!X10-Model!X11-X189+X136)-'Assumptions (Coal)'!W37*Model!X9/10^3,-'Assumptions (Coal)'!W37*Model!X9/10^3)</f>
        <v>0.6441155947</v>
      </c>
      <c r="Y243" s="160">
        <f>IF(Model!Y16+Model!Y17-Model!Y10-Model!Y11-Y189+Y136&gt;0,'Assumptions (Coal)'!X36*(Model!Y16+Model!Y17-Model!Y10-Model!Y11-Y189+Y136)-'Assumptions (Coal)'!X37*Model!Y9/10^3,-'Assumptions (Coal)'!X37*Model!Y9/10^3)</f>
        <v>0.5864659784</v>
      </c>
      <c r="Z243" s="160">
        <f>IF(Model!Z16+Model!Z17-Model!Z10-Model!Z11-Z189+Z136&gt;0,'Assumptions (Coal)'!Y36*(Model!Z16+Model!Z17-Model!Z10-Model!Z11-Z189+Z136)-'Assumptions (Coal)'!Y37*Model!Z9/10^3,-'Assumptions (Coal)'!Y37*Model!Z9/10^3)</f>
        <v>0.5814641278</v>
      </c>
      <c r="AA243" s="160">
        <f>IF(Model!AA16+Model!AA17-Model!AA10-Model!AA11-AA189+AA136&gt;0,'Assumptions (Coal)'!Z36*(Model!AA16+Model!AA17-Model!AA10-Model!AA11-AA189+AA136)-'Assumptions (Coal)'!Z37*Model!AA9/10^3,-'Assumptions (Coal)'!Z37*Model!AA9/10^3)</f>
        <v>0.566978671</v>
      </c>
      <c r="AB243" s="160">
        <f>IF(Model!AB16+Model!AB17-Model!AB10-Model!AB11-AB189+AB136&gt;0,'Assumptions (Coal)'!AA36*(Model!AB16+Model!AB17-Model!AB10-Model!AB11-AB189+AB136)-'Assumptions (Coal)'!AA37*Model!AB9/10^3,-'Assumptions (Coal)'!AA37*Model!AB9/10^3)</f>
        <v>0.5664398746</v>
      </c>
      <c r="AC243" s="160">
        <f>IF(Model!AC16+Model!AC17-Model!AC10-Model!AC11-AC189+AC136&gt;0,'Assumptions (Coal)'!AB36*(Model!AC16+Model!AC17-Model!AC10-Model!AC11-AC189+AC136)-'Assumptions (Coal)'!AB37*Model!AC9/10^3,-'Assumptions (Coal)'!AB37*Model!AC9/10^3)</f>
        <v>0.5502919754</v>
      </c>
      <c r="AD243" s="160">
        <f>IF(Model!AD16+Model!AD17-Model!AD10-Model!AD11-AD189+AD136&gt;0,'Assumptions (Coal)'!AC36*(Model!AD16+Model!AD17-Model!AD10-Model!AD11-AD189+AD136)-'Assumptions (Coal)'!AC37*Model!AD9/10^3,-'Assumptions (Coal)'!AC37*Model!AD9/10^3)</f>
        <v>0.5383525186</v>
      </c>
      <c r="AE243" s="160">
        <f>IF(Model!AE16+Model!AE17-Model!AE10-Model!AE11-AE189+AE136&gt;0,'Assumptions (Coal)'!AD36*(Model!AE16+Model!AE17-Model!AE10-Model!AE11-AE189+AE136)-'Assumptions (Coal)'!AD37*Model!AE9/10^3,-'Assumptions (Coal)'!AD37*Model!AE9/10^3)</f>
        <v>0.5090073972</v>
      </c>
      <c r="AF243" s="160">
        <f>IF(Model!AF16+Model!AF17-Model!AF10-Model!AF11-AF189+AF136&gt;0,'Assumptions (Coal)'!AE36*(Model!AF16+Model!AF17-Model!AF10-Model!AF11-AF189+AF136)-'Assumptions (Coal)'!AE37*Model!AF9/10^3,-'Assumptions (Coal)'!AE37*Model!AF9/10^3)</f>
        <v>0.4802935</v>
      </c>
      <c r="AG243" s="160">
        <f>IF(Model!AG16+Model!AG17-Model!AG10-Model!AG11-AG189+AG136&gt;0,'Assumptions (Coal)'!AF36*(Model!AG16+Model!AG17-Model!AG10-Model!AG11-AG189+AG136)-'Assumptions (Coal)'!AF37*Model!AG9/10^3,-'Assumptions (Coal)'!AF37*Model!AG9/10^3)</f>
        <v>0.4729832833</v>
      </c>
      <c r="AH243" s="160">
        <f>IF(Model!AH16+Model!AH17-Model!AH10-Model!AH11-AH189+AH136&gt;0,'Assumptions (Coal)'!AG36*(Model!AH16+Model!AH17-Model!AH10-Model!AH11-AH189+AH136)-'Assumptions (Coal)'!AG37*Model!AH9/10^3,-'Assumptions (Coal)'!AG37*Model!AH9/10^3)</f>
        <v>0.4476805819</v>
      </c>
      <c r="AI243" s="160">
        <f>IF(Model!AI16+Model!AI17-Model!AI10-Model!AI11-AI189+AI136&gt;0,'Assumptions (Coal)'!AH36*(Model!AI16+Model!AI17-Model!AI10-Model!AI11-AI189+AI136)-'Assumptions (Coal)'!AH37*Model!AI9/10^3,-'Assumptions (Coal)'!AH37*Model!AI9/10^3)</f>
        <v>0.379764163</v>
      </c>
      <c r="AJ243" s="160">
        <f>IF(Model!AJ16+Model!AJ17-Model!AJ10-Model!AJ11-AJ189+AJ136&gt;0,'Assumptions (Coal)'!AI36*(Model!AJ16+Model!AJ17-Model!AJ10-Model!AJ11-AJ189+AJ136)-'Assumptions (Coal)'!AI37*Model!AJ9/10^3,-'Assumptions (Coal)'!AI37*Model!AJ9/10^3)</f>
        <v>0.2434523474</v>
      </c>
      <c r="AK243" s="160">
        <f>IF(Model!AK16+Model!AK17-Model!AK10-Model!AK11-AK189+AK136&gt;0,'Assumptions (Coal)'!AJ36*(Model!AK16+Model!AK17-Model!AK10-Model!AK11-AK189+AK136)-'Assumptions (Coal)'!AJ37*Model!AK9/10^3,-'Assumptions (Coal)'!AJ37*Model!AK9/10^3)</f>
        <v>0.1577618838</v>
      </c>
      <c r="AL243" s="160">
        <f>IF(Model!AL16+Model!AL17-Model!AL10-Model!AL11-AL189+AL136&gt;0,'Assumptions (Coal)'!AK36*(Model!AL16+Model!AL17-Model!AL10-Model!AL11-AL189+AL136)-'Assumptions (Coal)'!AK37*Model!AL9/10^3,-'Assumptions (Coal)'!AK37*Model!AL9/10^3)</f>
        <v>0.1695101201</v>
      </c>
      <c r="AM243" s="160">
        <f>IF(Model!AM16+Model!AM17-Model!AM10-Model!AM11-AM189+AM136&gt;0,'Assumptions (Coal)'!AL36*(Model!AM16+Model!AM17-Model!AM10-Model!AM11-AM189+AM136)-'Assumptions (Coal)'!AL37*Model!AM9/10^3,-'Assumptions (Coal)'!AL37*Model!AM9/10^3)</f>
        <v>0.11337575</v>
      </c>
      <c r="AN243" s="160">
        <f>IF(Model!AN16+Model!AN17-Model!AN10-Model!AN11-AN189+AN136&gt;0,'Assumptions (Coal)'!AM36*(Model!AN16+Model!AN17-Model!AN10-Model!AN11-AN189+AN136)-'Assumptions (Coal)'!AM37*Model!AN9/10^3,-'Assumptions (Coal)'!AM37*Model!AN9/10^3)</f>
        <v>0.06074818559</v>
      </c>
      <c r="AO243" s="160">
        <f>IF(Model!AO16+Model!AO17-Model!AO10-Model!AO11-AO189+AO136&gt;0,'Assumptions (Coal)'!AN36*(Model!AO16+Model!AO17-Model!AO10-Model!AO11-AO189+AO136)-'Assumptions (Coal)'!AN37*Model!AO9/10^3,-'Assumptions (Coal)'!AN37*Model!AO9/10^3)</f>
        <v>-0.0111240696</v>
      </c>
      <c r="AP243" s="160">
        <f>IF(Model!AP16+Model!AP17-Model!AP10-Model!AP11-AP189+AP136&gt;0,'Assumptions (Coal)'!AO36*(Model!AP16+Model!AP17-Model!AP10-Model!AP11-AP189+AP136)-'Assumptions (Coal)'!AO37*Model!AP9/10^3,-'Assumptions (Coal)'!AO37*Model!AP9/10^3)</f>
        <v>-0.04656727795</v>
      </c>
      <c r="AQ243" s="160">
        <f>IF(Model!AQ16+Model!AQ17-Model!AQ10-Model!AQ11-AQ189+AQ136&gt;0,'Assumptions (Coal)'!AP36*(Model!AQ16+Model!AQ17-Model!AQ10-Model!AQ11-AQ189+AQ136)-'Assumptions (Coal)'!AP37*Model!AQ9/10^3,-'Assumptions (Coal)'!AP37*Model!AQ9/10^3)</f>
        <v>-0.04317608948</v>
      </c>
      <c r="AR243" s="160">
        <f>IF(Model!AR16+Model!AR17-Model!AR10-Model!AR11-AR189+AR136&gt;0,'Assumptions (Coal)'!AQ36*(Model!AR16+Model!AR17-Model!AR10-Model!AR11-AR189+AR136)-'Assumptions (Coal)'!AQ37*Model!AR9/10^3,-'Assumptions (Coal)'!AQ37*Model!AR9/10^3)</f>
        <v>-0.03963154037</v>
      </c>
      <c r="AS243" s="160">
        <f>IF(Model!AS16+Model!AS17-Model!AS10-Model!AS11-AS189+AS136&gt;0,'Assumptions (Coal)'!AR36*(Model!AS16+Model!AS17-Model!AS10-Model!AS11-AS189+AS136)-'Assumptions (Coal)'!AR37*Model!AS9/10^3,-'Assumptions (Coal)'!AR37*Model!AS9/10^3)</f>
        <v>-0.03592887079</v>
      </c>
      <c r="AT243" s="160">
        <f>IF(Model!AT16+Model!AT17-Model!AT10-Model!AT11-AT189+AT136&gt;0,'Assumptions (Coal)'!AS36*(Model!AT16+Model!AT17-Model!AT10-Model!AT11-AT189+AT136)-'Assumptions (Coal)'!AS37*Model!AT9/10^3,-'Assumptions (Coal)'!AS37*Model!AT9/10^3)</f>
        <v>-0.03206319224</v>
      </c>
      <c r="AU243" s="160">
        <f>IF(Model!AU16+Model!AU17-Model!AU10-Model!AU11-AU189+AU136&gt;0,'Assumptions (Coal)'!AT36*(Model!AU16+Model!AU17-Model!AU10-Model!AU11-AU189+AU136)-'Assumptions (Coal)'!AT37*Model!AU9/10^3,-'Assumptions (Coal)'!AT37*Model!AU9/10^3)</f>
        <v>-0.02802948429</v>
      </c>
      <c r="AV243" s="160">
        <f>IF(Model!AV16+Model!AV17-Model!AV10-Model!AV11-AV189+AV136&gt;0,'Assumptions (Coal)'!AU36*(Model!AV16+Model!AV17-Model!AV10-Model!AV11-AV189+AV136)-'Assumptions (Coal)'!AU37*Model!AV9/10^3,-'Assumptions (Coal)'!AU37*Model!AV9/10^3)</f>
        <v>-0.02382259125</v>
      </c>
      <c r="AW243" s="160">
        <f>IF(Model!AW16+Model!AW17-Model!AW10-Model!AW11-AW189+AW136&gt;0,'Assumptions (Coal)'!AV36*(Model!AW16+Model!AW17-Model!AW10-Model!AW11-AW189+AW136)-'Assumptions (Coal)'!AV37*Model!AW9/10^3,-'Assumptions (Coal)'!AV37*Model!AW9/10^3)</f>
        <v>-0.01943721883</v>
      </c>
      <c r="AX243" s="160">
        <f>IF(Model!AX16+Model!AX17-Model!AX10-Model!AX11-AX189+AX136&gt;0,'Assumptions (Coal)'!AW36*(Model!AX16+Model!AX17-Model!AX10-Model!AX11-AX189+AX136)-'Assumptions (Coal)'!AW37*Model!AX9/10^3,-'Assumptions (Coal)'!AW37*Model!AX9/10^3)</f>
        <v>-0.0148679306</v>
      </c>
      <c r="AY243" s="160">
        <f>IF(Model!AY16+Model!AY17-Model!AY10-Model!AY11-AY189+AY136&gt;0,'Assumptions (Coal)'!AX36*(Model!AY16+Model!AY17-Model!AY10-Model!AY11-AY189+AY136)-'Assumptions (Coal)'!AX37*Model!AY9/10^3,-'Assumptions (Coal)'!AX37*Model!AY9/10^3)</f>
        <v>-0.0101091445</v>
      </c>
      <c r="AZ243" s="160">
        <f>IF(Model!AZ16+Model!AZ17-Model!AZ10-Model!AZ11-AZ189+AZ136&gt;0,'Assumptions (Coal)'!AY36*(Model!AZ16+Model!AZ17-Model!AZ10-Model!AZ11-AZ189+AZ136)-'Assumptions (Coal)'!AY37*Model!AZ9/10^3,-'Assumptions (Coal)'!AY37*Model!AZ9/10^3)</f>
        <v>-0.005155129109</v>
      </c>
      <c r="BA243" s="160">
        <f>IF(Model!BA16+Model!BA17-Model!BA10-Model!BA11-BA189+BA136&gt;0,'Assumptions (Coal)'!AZ36*(Model!BA16+Model!BA17-Model!BA10-Model!BA11-BA189+BA136)-'Assumptions (Coal)'!AZ37*Model!BA9/10^3,-'Assumptions (Coal)'!AZ37*Model!BA9/10^3)</f>
        <v>0</v>
      </c>
      <c r="BB243" s="160"/>
    </row>
    <row r="244" ht="15.75" customHeight="1">
      <c r="A244" s="149" t="s">
        <v>362</v>
      </c>
      <c r="B244" s="150" t="s">
        <v>351</v>
      </c>
      <c r="C244" s="181">
        <f>(1-'Assumptions (Coal)'!B36)*(-C136)+C82-C83</f>
        <v>0.1395919024</v>
      </c>
      <c r="D244" s="181">
        <f>(1-'Assumptions (Coal)'!C36)*(-D136)+D82-D83</f>
        <v>0.06168566943</v>
      </c>
      <c r="E244" s="181">
        <f>(1-'Assumptions (Coal)'!D36)*(-E136)+E82-E83</f>
        <v>0.1653200361</v>
      </c>
      <c r="F244" s="181">
        <f>(1-'Assumptions (Coal)'!E36)*(-F136)+F82-F83</f>
        <v>0.1488800122</v>
      </c>
      <c r="G244" s="181">
        <f>(1-'Assumptions (Coal)'!F36)*(-G136)+G82-G83</f>
        <v>0.4627150833</v>
      </c>
      <c r="H244" s="181">
        <f>(1-'Assumptions (Coal)'!G36)*(-H136)+H82-H83</f>
        <v>0.6363698842</v>
      </c>
      <c r="I244" s="181">
        <f>(1-'Assumptions (Coal)'!H36)*(-I136)+I82-I83</f>
        <v>0.6274725717</v>
      </c>
      <c r="J244" s="181">
        <f>(1-'Assumptions (Coal)'!I36)*(-J136)+J82-J83</f>
        <v>0.644004543</v>
      </c>
      <c r="K244" s="181">
        <f>(1-'Assumptions (Coal)'!J36)*(-K136)+K82-K83</f>
        <v>0.5711240998</v>
      </c>
      <c r="L244" s="181">
        <f>(1-'Assumptions (Coal)'!K36)*(-L136)+L82-L83</f>
        <v>0.5756363259</v>
      </c>
      <c r="M244" s="181">
        <f>(1-'Assumptions (Coal)'!L36)*(-M136)+M82-M83</f>
        <v>0.3344687823</v>
      </c>
      <c r="N244" s="181">
        <f>(1-'Assumptions (Coal)'!M36)*(-N136)+N82-N83</f>
        <v>0.2136033487</v>
      </c>
      <c r="O244" s="181">
        <f>(1-'Assumptions (Coal)'!N36)*(-O136)+O82-O83</f>
        <v>0.2158831313</v>
      </c>
      <c r="P244" s="181">
        <f>(1-'Assumptions (Coal)'!O36)*(-P136)+P82-P83</f>
        <v>0.2182712035</v>
      </c>
      <c r="Q244" s="181">
        <f>(1-'Assumptions (Coal)'!P36)*(-Q136)+Q82-Q83</f>
        <v>0.2207727092</v>
      </c>
      <c r="R244" s="181">
        <f>(1-'Assumptions (Coal)'!Q36)*(-R136)+R82-R83</f>
        <v>0.5212915028</v>
      </c>
      <c r="S244" s="181">
        <f>(1-'Assumptions (Coal)'!R36)*(-S136)+S82-S83</f>
        <v>0.5271203729</v>
      </c>
      <c r="T244" s="181">
        <f>(1-'Assumptions (Coal)'!S36)*(-T136)+T82-T83</f>
        <v>0.5356649104</v>
      </c>
      <c r="U244" s="181">
        <f>(1-'Assumptions (Coal)'!T36)*(-U136)+U82-U83</f>
        <v>0.5450426098</v>
      </c>
      <c r="V244" s="181">
        <f>(1-'Assumptions (Coal)'!U36)*(-V136)+V82-V83</f>
        <v>0.5529618724</v>
      </c>
      <c r="W244" s="181">
        <f>(1-'Assumptions (Coal)'!V36)*(-W136)+W82-W83</f>
        <v>0.6483354034</v>
      </c>
      <c r="X244" s="181">
        <f>(1-'Assumptions (Coal)'!W36)*(-X136)+X82-X83</f>
        <v>0.3333735207</v>
      </c>
      <c r="Y244" s="181">
        <f>(1-'Assumptions (Coal)'!X36)*(-Y136)+Y82-Y83</f>
        <v>0.4900584007</v>
      </c>
      <c r="Z244" s="181">
        <f>(1-'Assumptions (Coal)'!Y36)*(-Z136)+Z82-Z83</f>
        <v>0.4536617824</v>
      </c>
      <c r="AA244" s="181">
        <f>(1-'Assumptions (Coal)'!Z36)*(-AA136)+AA82-AA83</f>
        <v>0.52829572</v>
      </c>
      <c r="AB244" s="181">
        <f>(1-'Assumptions (Coal)'!AA36)*(-AB136)+AB82-AB83</f>
        <v>0.627888684</v>
      </c>
      <c r="AC244" s="181">
        <f>(1-'Assumptions (Coal)'!AB36)*(-AC136)+AC82-AC83</f>
        <v>0.8691861221</v>
      </c>
      <c r="AD244" s="181">
        <f>(1-'Assumptions (Coal)'!AC36)*(-AD136)+AD82-AD83</f>
        <v>1.662104983</v>
      </c>
      <c r="AE244" s="181">
        <f>(1-'Assumptions (Coal)'!AD36)*(-AE136)+AE82-AE83</f>
        <v>1.571914061</v>
      </c>
      <c r="AF244" s="181">
        <f>(1-'Assumptions (Coal)'!AE36)*(-AF136)+AF82-AF83</f>
        <v>1.593381218</v>
      </c>
      <c r="AG244" s="181">
        <f>(1-'Assumptions (Coal)'!AF36)*(-AG136)+AG82-AG83</f>
        <v>2.007940663</v>
      </c>
      <c r="AH244" s="181">
        <f>(1-'Assumptions (Coal)'!AG36)*(-AH136)+AH82-AH83</f>
        <v>1.872291557</v>
      </c>
      <c r="AI244" s="181">
        <f>(1-'Assumptions (Coal)'!AH36)*(-AI136)+AI82-AI83</f>
        <v>2.372141262</v>
      </c>
      <c r="AJ244" s="181">
        <f>(1-'Assumptions (Coal)'!AI36)*(-AJ136)+AJ82-AJ83</f>
        <v>1.918209881</v>
      </c>
      <c r="AK244" s="181">
        <f>(1-'Assumptions (Coal)'!AJ36)*(-AK136)+AK82-AK83</f>
        <v>1.940228103</v>
      </c>
      <c r="AL244" s="181">
        <f>(1-'Assumptions (Coal)'!AK36)*(-AL136)+AL82-AL83</f>
        <v>1.9623962</v>
      </c>
      <c r="AM244" s="181">
        <f>(1-'Assumptions (Coal)'!AL36)*(-AM136)+AM82-AM83</f>
        <v>1.533104815</v>
      </c>
      <c r="AN244" s="181">
        <f>(1-'Assumptions (Coal)'!AM36)*(-AN136)+AN82-AN83</f>
        <v>1.549040025</v>
      </c>
      <c r="AO244" s="181">
        <f>(1-'Assumptions (Coal)'!AN36)*(-AO136)+AO82-AO83</f>
        <v>1.055147499</v>
      </c>
      <c r="AP244" s="181">
        <f>(1-'Assumptions (Coal)'!AO36)*(-AP136)+AP82-AP83</f>
        <v>0.9959305339</v>
      </c>
      <c r="AQ244" s="181">
        <f>(1-'Assumptions (Coal)'!AP36)*(-AQ136)+AQ82-AQ83</f>
        <v>1.00267682</v>
      </c>
      <c r="AR244" s="181">
        <f>(1-'Assumptions (Coal)'!AQ36)*(-AR136)+AR82-AR83</f>
        <v>1.009743555</v>
      </c>
      <c r="AS244" s="181">
        <f>(1-'Assumptions (Coal)'!AR36)*(-AS136)+AS82-AS83</f>
        <v>1.01714596</v>
      </c>
      <c r="AT244" s="181">
        <f>(1-'Assumptions (Coal)'!AS36)*(-AT136)+AT82-AT83</f>
        <v>0.964271686</v>
      </c>
      <c r="AU244" s="181">
        <f>(1-'Assumptions (Coal)'!AT36)*(-AU136)+AU82-AU83</f>
        <v>0.9717892536</v>
      </c>
      <c r="AV244" s="181">
        <f>(1-'Assumptions (Coal)'!AU36)*(-AV136)+AV82-AV83</f>
        <v>0.952251434</v>
      </c>
      <c r="AW244" s="181">
        <f>(1-'Assumptions (Coal)'!AV36)*(-AW136)+AW82-AW83</f>
        <v>0.8738547526</v>
      </c>
      <c r="AX244" s="181">
        <f>(1-'Assumptions (Coal)'!AW36)*(-AX136)+AX82-AX83</f>
        <v>0.7646747634</v>
      </c>
      <c r="AY244" s="181">
        <f>(1-'Assumptions (Coal)'!AX36)*(-AY136)+AY82-AY83</f>
        <v>0.464589791</v>
      </c>
      <c r="AZ244" s="181">
        <f>(1-'Assumptions (Coal)'!AY36)*(-AZ136)+AZ82-AZ83</f>
        <v>0.4685318933</v>
      </c>
      <c r="BA244" s="181">
        <f>(1-'Assumptions (Coal)'!AZ36)*(-BA136)+BA82-BA83</f>
        <v>0.4726612454</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0.02313</v>
      </c>
      <c r="G245" s="168">
        <f>'Assumptions (Coal)'!$V$35*G18/10^9</f>
        <v>0</v>
      </c>
      <c r="H245" s="168">
        <f>'Assumptions (Coal)'!$V$35*H18/10^9</f>
        <v>0</v>
      </c>
      <c r="I245" s="168">
        <f>'Assumptions (Coal)'!$V$35*I18/10^9</f>
        <v>0.0297349</v>
      </c>
      <c r="J245" s="168">
        <f>'Assumptions (Coal)'!$V$35*J18/10^9</f>
        <v>0</v>
      </c>
      <c r="K245" s="168">
        <f>'Assumptions (Coal)'!$V$35*K18/10^9</f>
        <v>0.086609</v>
      </c>
      <c r="L245" s="168">
        <f>'Assumptions (Coal)'!$V$35*L18/10^9</f>
        <v>0</v>
      </c>
      <c r="M245" s="168">
        <f>'Assumptions (Coal)'!$V$35*M18/10^9</f>
        <v>0.2500096</v>
      </c>
      <c r="N245" s="168">
        <f>'Assumptions (Coal)'!$V$35*N18/10^9</f>
        <v>0.1246964</v>
      </c>
      <c r="O245" s="168">
        <f>'Assumptions (Coal)'!$V$35*O18/10^9</f>
        <v>0</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0.19452844</v>
      </c>
      <c r="Y245" s="168">
        <f>'Assumptions (Coal)'!$V$35*Y18/10^9</f>
        <v>0</v>
      </c>
      <c r="Z245" s="168">
        <f>'Assumptions (Coal)'!$V$35*Z18/10^9</f>
        <v>0</v>
      </c>
      <c r="AA245" s="168">
        <f>'Assumptions (Coal)'!$V$35*AA18/10^9</f>
        <v>0</v>
      </c>
      <c r="AB245" s="168">
        <f>'Assumptions (Coal)'!$V$35*AB18/10^9</f>
        <v>0</v>
      </c>
      <c r="AC245" s="168">
        <f>'Assumptions (Coal)'!$V$35*AC18/10^9</f>
        <v>0</v>
      </c>
      <c r="AD245" s="168">
        <f>'Assumptions (Coal)'!$V$35*AD18/10^9</f>
        <v>0</v>
      </c>
      <c r="AE245" s="168">
        <f>'Assumptions (Coal)'!$V$35*AE18/10^9</f>
        <v>0.07024838</v>
      </c>
      <c r="AF245" s="168">
        <f>'Assumptions (Coal)'!$V$35*AF18/10^9</f>
        <v>0</v>
      </c>
      <c r="AG245" s="168">
        <f>'Assumptions (Coal)'!$V$35*AG18/10^9</f>
        <v>0.03085028</v>
      </c>
      <c r="AH245" s="168">
        <f>'Assumptions (Coal)'!$V$35*AH18/10^9</f>
        <v>0.09584044</v>
      </c>
      <c r="AI245" s="168">
        <f>'Assumptions (Coal)'!$V$35*AI18/10^9</f>
        <v>0.12763134</v>
      </c>
      <c r="AJ245" s="168">
        <f>'Assumptions (Coal)'!$V$35*AJ18/10^9</f>
        <v>0.33094404</v>
      </c>
      <c r="AK245" s="168">
        <f>'Assumptions (Coal)'!$V$35*AK18/10^9</f>
        <v>0</v>
      </c>
      <c r="AL245" s="168">
        <f>'Assumptions (Coal)'!$V$35*AL18/10^9</f>
        <v>0</v>
      </c>
      <c r="AM245" s="168">
        <f>'Assumptions (Coal)'!$V$35*AM18/10^9</f>
        <v>0.18091772</v>
      </c>
      <c r="AN245" s="168">
        <f>'Assumptions (Coal)'!$V$35*AN18/10^9</f>
        <v>0</v>
      </c>
      <c r="AO245" s="168">
        <f>'Assumptions (Coal)'!$V$35*AO18/10^9</f>
        <v>0.27484608</v>
      </c>
      <c r="AP245" s="168">
        <f>'Assumptions (Coal)'!$V$35*AP18/10^9</f>
        <v>0.03552254</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148.9619849</v>
      </c>
      <c r="D246" s="183">
        <f>D9*'Assumptions (Coal)'!$V$31*10^3</f>
        <v>147.5740731</v>
      </c>
      <c r="E246" s="183">
        <f>E9*'Assumptions (Coal)'!$V$31*10^3</f>
        <v>143.9423406</v>
      </c>
      <c r="F246" s="183">
        <f>F9*'Assumptions (Coal)'!$V$31*10^3</f>
        <v>148.9728287</v>
      </c>
      <c r="G246" s="183">
        <f>G9*'Assumptions (Coal)'!$V$31*10^3</f>
        <v>151.8669673</v>
      </c>
      <c r="H246" s="183">
        <f>H9*'Assumptions (Coal)'!$V$31*10^3</f>
        <v>151.5065289</v>
      </c>
      <c r="I246" s="183">
        <f>I9*'Assumptions (Coal)'!$V$31*10^3</f>
        <v>140.7326567</v>
      </c>
      <c r="J246" s="183">
        <f>J9*'Assumptions (Coal)'!$V$31*10^3</f>
        <v>142.0623304</v>
      </c>
      <c r="K246" s="183">
        <f>K9*'Assumptions (Coal)'!$V$31*10^3</f>
        <v>143.1902504</v>
      </c>
      <c r="L246" s="183">
        <f>L9*'Assumptions (Coal)'!$V$31*10^3</f>
        <v>132.628161</v>
      </c>
      <c r="M246" s="183">
        <f>M9*'Assumptions (Coal)'!$V$31*10^3</f>
        <v>137.5776313</v>
      </c>
      <c r="N246" s="183">
        <f>N9*'Assumptions (Coal)'!$V$31*10^3</f>
        <v>128.8703273</v>
      </c>
      <c r="O246" s="183">
        <f>O9*'Assumptions (Coal)'!$V$31*10^3</f>
        <v>127.1419348</v>
      </c>
      <c r="P246" s="183">
        <f>P9*'Assumptions (Coal)'!$V$31*10^3</f>
        <v>134.9343384</v>
      </c>
      <c r="Q246" s="183">
        <f>Q9*'Assumptions (Coal)'!$V$31*10^3</f>
        <v>131.8113922</v>
      </c>
      <c r="R246" s="183">
        <f>R9*'Assumptions (Coal)'!$V$31*10^3</f>
        <v>125.3006699</v>
      </c>
      <c r="S246" s="183">
        <f>S9*'Assumptions (Coal)'!$V$31*10^3</f>
        <v>112.6162575</v>
      </c>
      <c r="T246" s="183">
        <f>T9*'Assumptions (Coal)'!$V$31*10^3</f>
        <v>111.6879559</v>
      </c>
      <c r="U246" s="183">
        <f>U9*'Assumptions (Coal)'!$V$31*10^3</f>
        <v>108.0657183</v>
      </c>
      <c r="V246" s="183">
        <f>V9*'Assumptions (Coal)'!$V$31*10^3</f>
        <v>108.0657183</v>
      </c>
      <c r="W246" s="183">
        <f>W9*'Assumptions (Coal)'!$V$31*10^3</f>
        <v>108.0657183</v>
      </c>
      <c r="X246" s="184">
        <f>X9*('Assumptions (Coal)'!$V$31*10^3*X8/(X8+X13)+'Assumptions (Coal)'!$V$24*10^3*X13/(X8+X13))</f>
        <v>103.3080067</v>
      </c>
      <c r="Y246" s="184">
        <f>Y9*('Assumptions (Coal)'!$V$31*10^3*Y8/(Y8+Y13)+'Assumptions (Coal)'!$V$24*10^3*Y13/(Y8+Y13))</f>
        <v>99.7073357</v>
      </c>
      <c r="Z246" s="184">
        <f>Z9*('Assumptions (Coal)'!$V$31*10^3*Z8/(Z8+Z13)+'Assumptions (Coal)'!$V$24*10^3*Z13/(Z8+Z13))</f>
        <v>96.10677285</v>
      </c>
      <c r="AA246" s="184">
        <f>AA9*('Assumptions (Coal)'!$V$31*10^3*AA8/(AA8+AA13)+'Assumptions (Coal)'!$V$24*10^3*AA13/(AA8+AA13))</f>
        <v>92.50633008</v>
      </c>
      <c r="AB246" s="184">
        <f>AB9*('Assumptions (Coal)'!$V$31*10^3*AB8/(AB8+AB13)+'Assumptions (Coal)'!$V$24*10^3*AB13/(AB8+AB13))</f>
        <v>88.9060212</v>
      </c>
      <c r="AC246" s="184">
        <f>AC9*('Assumptions (Coal)'!$V$31*10^3*AC8/(AC8+AC13)+'Assumptions (Coal)'!$V$24*10^3*AC13/(AC8+AC13))</f>
        <v>85.30586219</v>
      </c>
      <c r="AD246" s="184">
        <f>AD9*('Assumptions (Coal)'!$V$31*10^3*AD8/(AD8+AD13)+'Assumptions (Coal)'!$V$24*10^3*AD13/(AD8+AD13))</f>
        <v>81.7058717</v>
      </c>
      <c r="AE246" s="184">
        <f>AE9*('Assumptions (Coal)'!$V$31*10^3*AE8/(AE8+AE13)+'Assumptions (Coal)'!$V$24*10^3*AE13/(AE8+AE13))</f>
        <v>77.72013609</v>
      </c>
      <c r="AF246" s="184">
        <f>AF9*('Assumptions (Coal)'!$V$31*10^3*AF8/(AF8+AF13)+'Assumptions (Coal)'!$V$24*10^3*AF13/(AF8+AF13))</f>
        <v>74.12260802</v>
      </c>
      <c r="AG246" s="184">
        <f>AG9*('Assumptions (Coal)'!$V$31*10^3*AG8/(AG8+AG13)+'Assumptions (Coal)'!$V$24*10^3*AG13/(AG8+AG13))</f>
        <v>70.36237253</v>
      </c>
      <c r="AH246" s="184">
        <f>AH9*('Assumptions (Coal)'!$V$31*10^3*AH8/(AH8+AH13)+'Assumptions (Coal)'!$V$24*10^3*AH13/(AH8+AH13))</f>
        <v>66.28127018</v>
      </c>
      <c r="AI246" s="184">
        <f>AI9*('Assumptions (Coal)'!$V$31*10^3*AI8/(AI8+AI13)+'Assumptions (Coal)'!$V$24*10^3*AI13/(AI8+AI13))</f>
        <v>62.0903467</v>
      </c>
      <c r="AJ246" s="184">
        <f>AJ9*('Assumptions (Coal)'!$V$31*10^3*AJ8/(AJ8+AJ13)+'Assumptions (Coal)'!$V$24*10^3*AJ13/(AJ8+AJ13))</f>
        <v>57.15853934</v>
      </c>
      <c r="AK246" s="184">
        <f>AK9*('Assumptions (Coal)'!$V$31*10^3*AK8/(AK8+AK13)+'Assumptions (Coal)'!$V$24*10^3*AK13/(AK8+AK13))</f>
        <v>53.6121703</v>
      </c>
      <c r="AL246" s="184">
        <f>AL9*('Assumptions (Coal)'!$V$31*10^3*AL8/(AL8+AL13)+'Assumptions (Coal)'!$V$24*10^3*AL13/(AL8+AL13))</f>
        <v>50.07142521</v>
      </c>
      <c r="AM246" s="184">
        <f>AM9*('Assumptions (Coal)'!$V$31*10^3*AM8/(AM8+AM13)+'Assumptions (Coal)'!$V$24*10^3*AM13/(AM8+AM13))</f>
        <v>45.95374905</v>
      </c>
      <c r="AN246" s="184">
        <f>AN9*('Assumptions (Coal)'!$V$31*10^3*AN8/(AN8+AN13)+'Assumptions (Coal)'!$V$24*10^3*AN13/(AN8+AN13))</f>
        <v>42.45119631</v>
      </c>
      <c r="AO246" s="184">
        <f>AO9*('Assumptions (Coal)'!$V$31*10^3*AO8/(AO8+AO13)+'Assumptions (Coal)'!$V$24*10^3*AO13/(AO8+AO13))</f>
        <v>38.25812859</v>
      </c>
      <c r="AP246" s="184">
        <f>AP9*('Assumptions (Coal)'!$V$31*10^3*AP8/(AP8+AP13)+'Assumptions (Coal)'!$V$24*10^3*AP13/(AP8+AP13))</f>
        <v>34.74613787</v>
      </c>
      <c r="AQ246" s="184">
        <f>AQ9*('Assumptions (Coal)'!$V$31*10^3*AQ8/(AQ8+AQ13)+'Assumptions (Coal)'!$V$24*10^3*AQ13/(AQ8+AQ13))</f>
        <v>31.33622552</v>
      </c>
      <c r="AR246" s="184">
        <f>AR9*('Assumptions (Coal)'!$V$31*10^3*AR8/(AR8+AR13)+'Assumptions (Coal)'!$V$24*10^3*AR13/(AR8+AR13))</f>
        <v>27.94940241</v>
      </c>
      <c r="AS246" s="184">
        <f>AS9*('Assumptions (Coal)'!$V$31*10^3*AS8/(AS8+AS13)+'Assumptions (Coal)'!$V$24*10^3*AS13/(AS8+AS13))</f>
        <v>24.59009311</v>
      </c>
      <c r="AT246" s="184">
        <f>AT9*('Assumptions (Coal)'!$V$31*10^3*AT8/(AT8+AT13)+'Assumptions (Coal)'!$V$24*10^3*AT13/(AT8+AT13))</f>
        <v>21.26392985</v>
      </c>
      <c r="AU246" s="184">
        <f>AU9*('Assumptions (Coal)'!$V$31*10^3*AU8/(AU8+AU13)+'Assumptions (Coal)'!$V$24*10^3*AU13/(AU8+AU13))</f>
        <v>17.97819468</v>
      </c>
      <c r="AV246" s="184">
        <f>AV9*('Assumptions (Coal)'!$V$31*10^3*AV8/(AV8+AV13)+'Assumptions (Coal)'!$V$24*10^3*AV13/(AV8+AV13))</f>
        <v>14.74247133</v>
      </c>
      <c r="AW246" s="184">
        <f>AW9*('Assumptions (Coal)'!$V$31*10^3*AW8/(AW8+AW13)+'Assumptions (Coal)'!$V$24*10^3*AW13/(AW8+AW13))</f>
        <v>11.56963261</v>
      </c>
      <c r="AX246" s="184">
        <f>AX9*('Assumptions (Coal)'!$V$31*10^3*AX8/(AX8+AX13)+'Assumptions (Coal)'!$V$24*10^3*AX13/(AX8+AX13))</f>
        <v>8.477383797</v>
      </c>
      <c r="AY246" s="184">
        <f>AY9*('Assumptions (Coal)'!$V$31*10^3*AY8/(AY8+AY13)+'Assumptions (Coal)'!$V$24*10^3*AY13/(AY8+AY13))</f>
        <v>5.490765203</v>
      </c>
      <c r="AZ246" s="184">
        <f>AZ9*('Assumptions (Coal)'!$V$31*10^3*AZ8/(AZ8+AZ13)+'Assumptions (Coal)'!$V$24*10^3*AZ13/(AZ8+AZ13))</f>
        <v>2.64638946</v>
      </c>
      <c r="BA246" s="184">
        <f>BA9*('Assumptions (Coal)'!$V$31*10^3*BA8/(BA8+BA13)+'Assumptions (Coal)'!$V$24*10^3*BA13/(BA8+BA13))</f>
        <v>0</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370</v>
      </c>
      <c r="Y421" s="52">
        <f>'Assumptions (NG)'!X64</f>
        <v>0</v>
      </c>
      <c r="Z421" s="52">
        <f>'Assumptions (NG)'!Y64</f>
        <v>84</v>
      </c>
      <c r="AA421" s="52">
        <f>'Assumptions (NG)'!Z64</f>
        <v>0</v>
      </c>
      <c r="AB421" s="52">
        <f>'Assumptions (NG)'!AA64</f>
        <v>0</v>
      </c>
      <c r="AC421" s="52">
        <f>'Assumptions (NG)'!AB64</f>
        <v>61.8</v>
      </c>
      <c r="AD421" s="52">
        <f>'Assumptions (NG)'!AC64</f>
        <v>127.2</v>
      </c>
      <c r="AE421" s="52">
        <f>'Assumptions (NG)'!AD64</f>
        <v>224.1</v>
      </c>
      <c r="AF421" s="52">
        <f>'Assumptions (NG)'!AE64</f>
        <v>104.4</v>
      </c>
      <c r="AG421" s="52">
        <f>'Assumptions (NG)'!AF64</f>
        <v>706.3</v>
      </c>
      <c r="AH421" s="52">
        <f>'Assumptions (NG)'!AG64</f>
        <v>0</v>
      </c>
      <c r="AI421" s="52">
        <f>'Assumptions (NG)'!AH64</f>
        <v>225.3</v>
      </c>
      <c r="AJ421" s="52">
        <f>'Assumptions (NG)'!AI64</f>
        <v>0</v>
      </c>
      <c r="AK421" s="52">
        <f>'Assumptions (NG)'!AJ64</f>
        <v>342.6</v>
      </c>
      <c r="AL421" s="52">
        <f>'Assumptions (NG)'!AK64</f>
        <v>222.7</v>
      </c>
      <c r="AM421" s="52">
        <f>'Assumptions (NG)'!AL64</f>
        <v>678.2</v>
      </c>
      <c r="AN421" s="52">
        <f>'Assumptions (NG)'!AM64</f>
        <v>476.6</v>
      </c>
      <c r="AO421" s="52">
        <f>'Assumptions (NG)'!AN64</f>
        <v>141.8</v>
      </c>
      <c r="AP421" s="52">
        <f>'Assumptions (NG)'!AO64</f>
        <v>1452.5</v>
      </c>
      <c r="AQ421" s="52">
        <f>'Assumptions (NG)'!AP64</f>
        <v>2178.2</v>
      </c>
      <c r="AR421" s="52">
        <f>'Assumptions (NG)'!AQ64</f>
        <v>344</v>
      </c>
      <c r="AS421" s="52">
        <f>'Assumptions (NG)'!AR64</f>
        <v>1770.6</v>
      </c>
      <c r="AT421" s="52">
        <f>'Assumptions (NG)'!AS64</f>
        <v>657</v>
      </c>
      <c r="AU421" s="52">
        <f>'Assumptions (NG)'!AT64</f>
        <v>623.2</v>
      </c>
      <c r="AV421" s="52">
        <f>'Assumptions (NG)'!AU64</f>
        <v>0</v>
      </c>
      <c r="AW421" s="52">
        <f>'Assumptions (NG)'!AV64</f>
        <v>0</v>
      </c>
      <c r="AX421" s="52">
        <f>'Assumptions (NG)'!AW64</f>
        <v>558.5</v>
      </c>
      <c r="AY421" s="52">
        <f>'Assumptions (NG)'!AX64</f>
        <v>518.5</v>
      </c>
      <c r="AZ421" s="52">
        <f>'Assumptions (NG)'!AY64</f>
        <v>0</v>
      </c>
      <c r="BA421" s="52">
        <f>'Assumptions (NG)'!AZ64</f>
        <v>828</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12951.1</v>
      </c>
      <c r="Y422" s="52">
        <f t="shared" ref="Y422:BA422" si="11">X422-Y421+X438</f>
        <v>13051.42816</v>
      </c>
      <c r="Z422" s="52">
        <f t="shared" si="11"/>
        <v>12967.42816</v>
      </c>
      <c r="AA422" s="52">
        <f t="shared" si="11"/>
        <v>12967.42816</v>
      </c>
      <c r="AB422" s="52">
        <f t="shared" si="11"/>
        <v>12967.42816</v>
      </c>
      <c r="AC422" s="52">
        <f t="shared" si="11"/>
        <v>12905.62816</v>
      </c>
      <c r="AD422" s="52">
        <f t="shared" si="11"/>
        <v>12778.42816</v>
      </c>
      <c r="AE422" s="52">
        <f t="shared" si="11"/>
        <v>12554.32816</v>
      </c>
      <c r="AF422" s="52">
        <f t="shared" si="11"/>
        <v>12449.92816</v>
      </c>
      <c r="AG422" s="52">
        <f t="shared" si="11"/>
        <v>11743.62816</v>
      </c>
      <c r="AH422" s="52">
        <f t="shared" si="11"/>
        <v>11743.62816</v>
      </c>
      <c r="AI422" s="52">
        <f t="shared" si="11"/>
        <v>11518.32816</v>
      </c>
      <c r="AJ422" s="52">
        <f t="shared" si="11"/>
        <v>11518.32816</v>
      </c>
      <c r="AK422" s="52">
        <f t="shared" si="11"/>
        <v>11175.72816</v>
      </c>
      <c r="AL422" s="52">
        <f t="shared" si="11"/>
        <v>10953.02816</v>
      </c>
      <c r="AM422" s="52">
        <f t="shared" si="11"/>
        <v>10274.82816</v>
      </c>
      <c r="AN422" s="52">
        <f t="shared" si="11"/>
        <v>9798.228162</v>
      </c>
      <c r="AO422" s="52">
        <f t="shared" si="11"/>
        <v>9656.428162</v>
      </c>
      <c r="AP422" s="52">
        <f t="shared" si="11"/>
        <v>8203.928162</v>
      </c>
      <c r="AQ422" s="52">
        <f t="shared" si="11"/>
        <v>6025.728162</v>
      </c>
      <c r="AR422" s="52">
        <f t="shared" si="11"/>
        <v>7583.663244</v>
      </c>
      <c r="AS422" s="52">
        <f t="shared" si="11"/>
        <v>5887.391406</v>
      </c>
      <c r="AT422" s="52">
        <f t="shared" si="11"/>
        <v>6731.319568</v>
      </c>
      <c r="AU422" s="52">
        <f t="shared" si="11"/>
        <v>6495.44773</v>
      </c>
      <c r="AV422" s="52">
        <f t="shared" si="11"/>
        <v>6848.975892</v>
      </c>
      <c r="AW422" s="52">
        <f t="shared" si="11"/>
        <v>6848.975892</v>
      </c>
      <c r="AX422" s="52">
        <f t="shared" si="11"/>
        <v>6290.475892</v>
      </c>
      <c r="AY422" s="52">
        <f t="shared" si="11"/>
        <v>5771.975892</v>
      </c>
      <c r="AZ422" s="52">
        <f t="shared" si="11"/>
        <v>5771.975892</v>
      </c>
      <c r="BA422" s="52">
        <f t="shared" si="11"/>
        <v>4943.975892</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976.3</v>
      </c>
      <c r="Y423" s="199">
        <f>'Assumptions (NG)'!X189</f>
        <v>172.1</v>
      </c>
      <c r="Z423" s="52">
        <f>'Assumptions (NG)'!Y189</f>
        <v>184.9</v>
      </c>
      <c r="AA423" s="52">
        <f>'Assumptions (NG)'!Z189</f>
        <v>119.8</v>
      </c>
      <c r="AB423" s="52">
        <f>'Assumptions (NG)'!AA189</f>
        <v>0</v>
      </c>
      <c r="AC423" s="52">
        <f>'Assumptions (NG)'!AB189</f>
        <v>7.5</v>
      </c>
      <c r="AD423" s="52">
        <f>'Assumptions (NG)'!AC189</f>
        <v>44.1</v>
      </c>
      <c r="AE423" s="52">
        <f>'Assumptions (NG)'!AD189</f>
        <v>2</v>
      </c>
      <c r="AF423" s="52">
        <f>'Assumptions (NG)'!AE189</f>
        <v>40.7</v>
      </c>
      <c r="AG423" s="52">
        <f>'Assumptions (NG)'!AF189</f>
        <v>0</v>
      </c>
      <c r="AH423" s="52">
        <f>'Assumptions (NG)'!AG189</f>
        <v>0</v>
      </c>
      <c r="AI423" s="52">
        <f>'Assumptions (NG)'!AH189</f>
        <v>0</v>
      </c>
      <c r="AJ423" s="52">
        <f>'Assumptions (NG)'!AI189</f>
        <v>22.5</v>
      </c>
      <c r="AK423" s="52">
        <f>'Assumptions (NG)'!AJ189</f>
        <v>0</v>
      </c>
      <c r="AL423" s="52">
        <f>'Assumptions (NG)'!AK189</f>
        <v>0</v>
      </c>
      <c r="AM423" s="52">
        <f>'Assumptions (NG)'!AL189</f>
        <v>15.8</v>
      </c>
      <c r="AN423" s="52">
        <f>'Assumptions (NG)'!AM189</f>
        <v>0</v>
      </c>
      <c r="AO423" s="52">
        <f>'Assumptions (NG)'!AN189</f>
        <v>5.2</v>
      </c>
      <c r="AP423" s="52">
        <f>'Assumptions (NG)'!AO189</f>
        <v>2</v>
      </c>
      <c r="AQ423" s="52">
        <f>'Assumptions (NG)'!AP189</f>
        <v>30.9</v>
      </c>
      <c r="AR423" s="52">
        <f>'Assumptions (NG)'!AQ189</f>
        <v>222</v>
      </c>
      <c r="AS423" s="52">
        <f>'Assumptions (NG)'!AR189</f>
        <v>2.5</v>
      </c>
      <c r="AT423" s="52">
        <f>'Assumptions (NG)'!AS189</f>
        <v>0</v>
      </c>
      <c r="AU423" s="52">
        <f>'Assumptions (NG)'!AT189</f>
        <v>336.4</v>
      </c>
      <c r="AV423" s="52">
        <f>'Assumptions (NG)'!AU189</f>
        <v>106</v>
      </c>
      <c r="AW423" s="52">
        <f>'Assumptions (NG)'!AV189</f>
        <v>38</v>
      </c>
      <c r="AX423" s="52">
        <f>'Assumptions (NG)'!AW189</f>
        <v>0</v>
      </c>
      <c r="AY423" s="52">
        <f>'Assumptions (NG)'!AX189</f>
        <v>0</v>
      </c>
      <c r="AZ423" s="52">
        <f>'Assumptions (NG)'!AY189</f>
        <v>75.6</v>
      </c>
      <c r="BA423" s="52">
        <f>'Assumptions (NG)'!AZ189</f>
        <v>418.1</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7330.2</v>
      </c>
      <c r="Y424" s="148">
        <f t="shared" ref="Y424:BA424" si="12">X424-Y423+X439</f>
        <v>7857.516667</v>
      </c>
      <c r="Z424" s="148">
        <f t="shared" si="12"/>
        <v>7672.616667</v>
      </c>
      <c r="AA424" s="148">
        <f t="shared" si="12"/>
        <v>7552.816667</v>
      </c>
      <c r="AB424" s="148">
        <f t="shared" si="12"/>
        <v>7552.816667</v>
      </c>
      <c r="AC424" s="148">
        <f t="shared" si="12"/>
        <v>7545.316667</v>
      </c>
      <c r="AD424" s="148">
        <f t="shared" si="12"/>
        <v>7501.216667</v>
      </c>
      <c r="AE424" s="148">
        <f t="shared" si="12"/>
        <v>7499.216667</v>
      </c>
      <c r="AF424" s="148">
        <f t="shared" si="12"/>
        <v>7458.516667</v>
      </c>
      <c r="AG424" s="148">
        <f t="shared" si="12"/>
        <v>7458.516667</v>
      </c>
      <c r="AH424" s="148">
        <f t="shared" si="12"/>
        <v>7458.516667</v>
      </c>
      <c r="AI424" s="148">
        <f t="shared" si="12"/>
        <v>7458.516667</v>
      </c>
      <c r="AJ424" s="148">
        <f t="shared" si="12"/>
        <v>7436.016667</v>
      </c>
      <c r="AK424" s="148">
        <f t="shared" si="12"/>
        <v>7436.016667</v>
      </c>
      <c r="AL424" s="148">
        <f t="shared" si="12"/>
        <v>7436.016667</v>
      </c>
      <c r="AM424" s="148">
        <f t="shared" si="12"/>
        <v>7420.216667</v>
      </c>
      <c r="AN424" s="148">
        <f t="shared" si="12"/>
        <v>7420.216667</v>
      </c>
      <c r="AO424" s="148">
        <f t="shared" si="12"/>
        <v>7415.016667</v>
      </c>
      <c r="AP424" s="148">
        <f t="shared" si="12"/>
        <v>7413.016667</v>
      </c>
      <c r="AQ424" s="148">
        <f t="shared" si="12"/>
        <v>7382.116667</v>
      </c>
      <c r="AR424" s="148">
        <f t="shared" si="12"/>
        <v>7160.116667</v>
      </c>
      <c r="AS424" s="148">
        <f t="shared" si="12"/>
        <v>7157.616667</v>
      </c>
      <c r="AT424" s="148">
        <f t="shared" si="12"/>
        <v>7157.616667</v>
      </c>
      <c r="AU424" s="148">
        <f t="shared" si="12"/>
        <v>6821.216667</v>
      </c>
      <c r="AV424" s="148">
        <f t="shared" si="12"/>
        <v>6715.216667</v>
      </c>
      <c r="AW424" s="148">
        <f t="shared" si="12"/>
        <v>6677.216667</v>
      </c>
      <c r="AX424" s="148">
        <f t="shared" si="12"/>
        <v>6677.216667</v>
      </c>
      <c r="AY424" s="148">
        <f t="shared" si="12"/>
        <v>6677.216667</v>
      </c>
      <c r="AZ424" s="148">
        <f t="shared" si="12"/>
        <v>6601.616667</v>
      </c>
      <c r="BA424" s="148">
        <f t="shared" si="12"/>
        <v>6183.516667</v>
      </c>
      <c r="BB424" s="148"/>
    </row>
    <row r="425" ht="15.75" customHeight="1">
      <c r="A425" s="201" t="s">
        <v>381</v>
      </c>
      <c r="B425" s="202" t="s">
        <v>149</v>
      </c>
      <c r="C425" s="153">
        <f t="shared" ref="C425:BA425" si="13">sum(C426:C427)</f>
        <v>6637.8</v>
      </c>
      <c r="D425" s="153">
        <f t="shared" si="13"/>
        <v>7677.7</v>
      </c>
      <c r="E425" s="153">
        <f t="shared" si="13"/>
        <v>8949.7</v>
      </c>
      <c r="F425" s="153">
        <f t="shared" si="13"/>
        <v>10844.5</v>
      </c>
      <c r="G425" s="153">
        <f t="shared" si="13"/>
        <v>13154.2</v>
      </c>
      <c r="H425" s="153">
        <f t="shared" si="13"/>
        <v>13742.6</v>
      </c>
      <c r="I425" s="153">
        <f t="shared" si="13"/>
        <v>15695.1</v>
      </c>
      <c r="J425" s="153">
        <f t="shared" si="13"/>
        <v>16779.2</v>
      </c>
      <c r="K425" s="153">
        <f t="shared" si="13"/>
        <v>18584.5</v>
      </c>
      <c r="L425" s="153">
        <f t="shared" si="13"/>
        <v>18873.7</v>
      </c>
      <c r="M425" s="153">
        <f t="shared" si="13"/>
        <v>18970.9</v>
      </c>
      <c r="N425" s="153">
        <f t="shared" si="13"/>
        <v>19528.1</v>
      </c>
      <c r="O425" s="153">
        <f t="shared" si="13"/>
        <v>20274.7</v>
      </c>
      <c r="P425" s="153">
        <f t="shared" si="13"/>
        <v>20252.2</v>
      </c>
      <c r="Q425" s="153">
        <f t="shared" si="13"/>
        <v>20983.6</v>
      </c>
      <c r="R425" s="153">
        <f t="shared" si="13"/>
        <v>21552</v>
      </c>
      <c r="S425" s="153">
        <f t="shared" si="13"/>
        <v>21615.6</v>
      </c>
      <c r="T425" s="153">
        <f t="shared" si="13"/>
        <v>21615.6</v>
      </c>
      <c r="U425" s="153">
        <f t="shared" si="13"/>
        <v>21627.6</v>
      </c>
      <c r="V425" s="153">
        <f t="shared" si="13"/>
        <v>21627.6</v>
      </c>
      <c r="W425" s="153">
        <f t="shared" si="13"/>
        <v>21627.6</v>
      </c>
      <c r="X425" s="148">
        <f t="shared" si="13"/>
        <v>21081.04483</v>
      </c>
      <c r="Y425" s="148">
        <f t="shared" si="13"/>
        <v>20534.48966</v>
      </c>
      <c r="Z425" s="148">
        <f t="shared" si="13"/>
        <v>19987.93449</v>
      </c>
      <c r="AA425" s="148">
        <f t="shared" si="13"/>
        <v>19441.37932</v>
      </c>
      <c r="AB425" s="148">
        <f t="shared" si="13"/>
        <v>18894.82414</v>
      </c>
      <c r="AC425" s="148">
        <f t="shared" si="13"/>
        <v>18348.26897</v>
      </c>
      <c r="AD425" s="148">
        <f t="shared" si="13"/>
        <v>17801.7138</v>
      </c>
      <c r="AE425" s="148">
        <f t="shared" si="13"/>
        <v>17255.15863</v>
      </c>
      <c r="AF425" s="148">
        <f t="shared" si="13"/>
        <v>16708.60346</v>
      </c>
      <c r="AG425" s="148">
        <f t="shared" si="13"/>
        <v>16162.04829</v>
      </c>
      <c r="AH425" s="148">
        <f t="shared" si="13"/>
        <v>15615.49312</v>
      </c>
      <c r="AI425" s="148">
        <f t="shared" si="13"/>
        <v>15068.93795</v>
      </c>
      <c r="AJ425" s="148">
        <f t="shared" si="13"/>
        <v>14522.38278</v>
      </c>
      <c r="AK425" s="148">
        <f t="shared" si="13"/>
        <v>13975.8276</v>
      </c>
      <c r="AL425" s="148">
        <f t="shared" si="13"/>
        <v>13429.27243</v>
      </c>
      <c r="AM425" s="148">
        <f t="shared" si="13"/>
        <v>12882.71726</v>
      </c>
      <c r="AN425" s="148">
        <f t="shared" si="13"/>
        <v>12336.16209</v>
      </c>
      <c r="AO425" s="148">
        <f t="shared" si="13"/>
        <v>11789.60692</v>
      </c>
      <c r="AP425" s="148">
        <f t="shared" si="13"/>
        <v>11243.05175</v>
      </c>
      <c r="AQ425" s="148">
        <f t="shared" si="13"/>
        <v>10696.49658</v>
      </c>
      <c r="AR425" s="148">
        <f t="shared" si="13"/>
        <v>10149.94141</v>
      </c>
      <c r="AS425" s="148">
        <f t="shared" si="13"/>
        <v>9603.386235</v>
      </c>
      <c r="AT425" s="148">
        <f t="shared" si="13"/>
        <v>9056.831064</v>
      </c>
      <c r="AU425" s="148">
        <f t="shared" si="13"/>
        <v>8510.275892</v>
      </c>
      <c r="AV425" s="148">
        <f t="shared" si="13"/>
        <v>7963.720721</v>
      </c>
      <c r="AW425" s="148">
        <f t="shared" si="13"/>
        <v>7417.16555</v>
      </c>
      <c r="AX425" s="148">
        <f t="shared" si="13"/>
        <v>6870.610379</v>
      </c>
      <c r="AY425" s="148">
        <f t="shared" si="13"/>
        <v>6324.055208</v>
      </c>
      <c r="AZ425" s="148">
        <f t="shared" si="13"/>
        <v>5777.500037</v>
      </c>
      <c r="BA425" s="148">
        <f t="shared" si="13"/>
        <v>5230.944866</v>
      </c>
    </row>
    <row r="426" ht="15.75" customHeight="1">
      <c r="A426" s="201" t="s">
        <v>382</v>
      </c>
      <c r="B426" s="202" t="s">
        <v>149</v>
      </c>
      <c r="C426" s="152">
        <v>3146.6</v>
      </c>
      <c r="D426" s="152">
        <v>3623.2</v>
      </c>
      <c r="E426" s="152">
        <v>3765.0</v>
      </c>
      <c r="F426" s="152">
        <v>5217.5</v>
      </c>
      <c r="G426" s="152">
        <v>7395.7</v>
      </c>
      <c r="H426" s="152">
        <v>7739.7</v>
      </c>
      <c r="I426" s="152">
        <v>9510.3</v>
      </c>
      <c r="J426" s="152">
        <v>10167.3</v>
      </c>
      <c r="K426" s="152">
        <v>10790.5</v>
      </c>
      <c r="L426" s="152">
        <v>10790.5</v>
      </c>
      <c r="M426" s="152">
        <v>10790.5</v>
      </c>
      <c r="N426" s="152">
        <v>11349.0</v>
      </c>
      <c r="O426" s="152">
        <v>11867.5</v>
      </c>
      <c r="P426" s="152">
        <v>11867.5</v>
      </c>
      <c r="Q426" s="152">
        <v>12695.5</v>
      </c>
      <c r="R426" s="152">
        <v>13321.1</v>
      </c>
      <c r="S426" s="152">
        <v>13321.1</v>
      </c>
      <c r="T426" s="152">
        <v>13321.1</v>
      </c>
      <c r="U426" s="152">
        <v>13321.1</v>
      </c>
      <c r="V426" s="153">
        <f t="shared" ref="V426:W426" si="14">U426+V438</f>
        <v>13321.1</v>
      </c>
      <c r="W426" s="153">
        <f t="shared" si="14"/>
        <v>13321.1</v>
      </c>
      <c r="X426" s="164">
        <f t="shared" ref="X426:AZ426" si="15">W426+($BA$426-$W$426)/($BA$2-$W$2)</f>
        <v>13051.42816</v>
      </c>
      <c r="Y426" s="164">
        <f t="shared" si="15"/>
        <v>12781.75632</v>
      </c>
      <c r="Z426" s="164">
        <f t="shared" si="15"/>
        <v>12512.08449</v>
      </c>
      <c r="AA426" s="164">
        <f t="shared" si="15"/>
        <v>12242.41265</v>
      </c>
      <c r="AB426" s="164">
        <f t="shared" si="15"/>
        <v>11972.74081</v>
      </c>
      <c r="AC426" s="164">
        <f t="shared" si="15"/>
        <v>11703.06897</v>
      </c>
      <c r="AD426" s="164">
        <f t="shared" si="15"/>
        <v>11433.39714</v>
      </c>
      <c r="AE426" s="164">
        <f t="shared" si="15"/>
        <v>11163.7253</v>
      </c>
      <c r="AF426" s="164">
        <f t="shared" si="15"/>
        <v>10894.05346</v>
      </c>
      <c r="AG426" s="164">
        <f t="shared" si="15"/>
        <v>10624.38162</v>
      </c>
      <c r="AH426" s="164">
        <f t="shared" si="15"/>
        <v>10354.70978</v>
      </c>
      <c r="AI426" s="164">
        <f t="shared" si="15"/>
        <v>10085.03795</v>
      </c>
      <c r="AJ426" s="164">
        <f t="shared" si="15"/>
        <v>9815.366108</v>
      </c>
      <c r="AK426" s="164">
        <f t="shared" si="15"/>
        <v>9545.694271</v>
      </c>
      <c r="AL426" s="164">
        <f t="shared" si="15"/>
        <v>9276.022433</v>
      </c>
      <c r="AM426" s="164">
        <f t="shared" si="15"/>
        <v>9006.350595</v>
      </c>
      <c r="AN426" s="164">
        <f t="shared" si="15"/>
        <v>8736.678757</v>
      </c>
      <c r="AO426" s="164">
        <f t="shared" si="15"/>
        <v>8467.006919</v>
      </c>
      <c r="AP426" s="164">
        <f t="shared" si="15"/>
        <v>8197.335082</v>
      </c>
      <c r="AQ426" s="164">
        <f t="shared" si="15"/>
        <v>7927.663244</v>
      </c>
      <c r="AR426" s="164">
        <f t="shared" si="15"/>
        <v>7657.991406</v>
      </c>
      <c r="AS426" s="164">
        <f t="shared" si="15"/>
        <v>7388.319568</v>
      </c>
      <c r="AT426" s="164">
        <f t="shared" si="15"/>
        <v>7118.64773</v>
      </c>
      <c r="AU426" s="164">
        <f t="shared" si="15"/>
        <v>6848.975892</v>
      </c>
      <c r="AV426" s="164">
        <f t="shared" si="15"/>
        <v>6579.304055</v>
      </c>
      <c r="AW426" s="164">
        <f t="shared" si="15"/>
        <v>6309.632217</v>
      </c>
      <c r="AX426" s="164">
        <f t="shared" si="15"/>
        <v>6039.960379</v>
      </c>
      <c r="AY426" s="164">
        <f t="shared" si="15"/>
        <v>5770.288541</v>
      </c>
      <c r="AZ426" s="164">
        <f t="shared" si="15"/>
        <v>5500.616703</v>
      </c>
      <c r="BA426" s="155">
        <f>Inputs!$H$5</f>
        <v>5230.944866</v>
      </c>
    </row>
    <row r="427" ht="15.75" customHeight="1">
      <c r="A427" s="201" t="s">
        <v>383</v>
      </c>
      <c r="B427" s="202" t="s">
        <v>149</v>
      </c>
      <c r="C427" s="152">
        <v>3491.2</v>
      </c>
      <c r="D427" s="152">
        <v>4054.5</v>
      </c>
      <c r="E427" s="152">
        <v>5184.7</v>
      </c>
      <c r="F427" s="152">
        <v>5627.0</v>
      </c>
      <c r="G427" s="152">
        <v>5758.5</v>
      </c>
      <c r="H427" s="152">
        <v>6002.9</v>
      </c>
      <c r="I427" s="152">
        <v>6184.8</v>
      </c>
      <c r="J427" s="152">
        <v>6611.9</v>
      </c>
      <c r="K427" s="152">
        <v>7794.0</v>
      </c>
      <c r="L427" s="152">
        <v>8083.2</v>
      </c>
      <c r="M427" s="152">
        <v>8180.4</v>
      </c>
      <c r="N427" s="152">
        <v>8179.1</v>
      </c>
      <c r="O427" s="152">
        <v>8407.2</v>
      </c>
      <c r="P427" s="152">
        <v>8384.7</v>
      </c>
      <c r="Q427" s="152">
        <v>8288.1</v>
      </c>
      <c r="R427" s="152">
        <v>8230.9</v>
      </c>
      <c r="S427" s="152">
        <v>8294.5</v>
      </c>
      <c r="T427" s="152">
        <v>8294.5</v>
      </c>
      <c r="U427" s="152">
        <v>8306.5</v>
      </c>
      <c r="V427" s="153">
        <f t="shared" ref="V427:W427" si="16">U427+V439</f>
        <v>8306.5</v>
      </c>
      <c r="W427" s="153">
        <f t="shared" si="16"/>
        <v>8306.5</v>
      </c>
      <c r="X427" s="164">
        <f t="shared" ref="X427:AZ427" si="17">W427+($BA$427-$W$427)/($BA$2-$W$2)</f>
        <v>8029.616667</v>
      </c>
      <c r="Y427" s="164">
        <f t="shared" si="17"/>
        <v>7752.733333</v>
      </c>
      <c r="Z427" s="164">
        <f t="shared" si="17"/>
        <v>7475.85</v>
      </c>
      <c r="AA427" s="164">
        <f t="shared" si="17"/>
        <v>7198.966667</v>
      </c>
      <c r="AB427" s="164">
        <f t="shared" si="17"/>
        <v>6922.083333</v>
      </c>
      <c r="AC427" s="164">
        <f t="shared" si="17"/>
        <v>6645.2</v>
      </c>
      <c r="AD427" s="164">
        <f t="shared" si="17"/>
        <v>6368.316667</v>
      </c>
      <c r="AE427" s="164">
        <f t="shared" si="17"/>
        <v>6091.433333</v>
      </c>
      <c r="AF427" s="164">
        <f t="shared" si="17"/>
        <v>5814.55</v>
      </c>
      <c r="AG427" s="164">
        <f t="shared" si="17"/>
        <v>5537.666667</v>
      </c>
      <c r="AH427" s="164">
        <f t="shared" si="17"/>
        <v>5260.783333</v>
      </c>
      <c r="AI427" s="164">
        <f t="shared" si="17"/>
        <v>4983.9</v>
      </c>
      <c r="AJ427" s="164">
        <f t="shared" si="17"/>
        <v>4707.016667</v>
      </c>
      <c r="AK427" s="164">
        <f t="shared" si="17"/>
        <v>4430.133333</v>
      </c>
      <c r="AL427" s="164">
        <f t="shared" si="17"/>
        <v>4153.25</v>
      </c>
      <c r="AM427" s="164">
        <f t="shared" si="17"/>
        <v>3876.366667</v>
      </c>
      <c r="AN427" s="164">
        <f t="shared" si="17"/>
        <v>3599.483333</v>
      </c>
      <c r="AO427" s="164">
        <f t="shared" si="17"/>
        <v>3322.6</v>
      </c>
      <c r="AP427" s="164">
        <f t="shared" si="17"/>
        <v>3045.716667</v>
      </c>
      <c r="AQ427" s="164">
        <f t="shared" si="17"/>
        <v>2768.833333</v>
      </c>
      <c r="AR427" s="164">
        <f t="shared" si="17"/>
        <v>2491.95</v>
      </c>
      <c r="AS427" s="164">
        <f t="shared" si="17"/>
        <v>2215.066667</v>
      </c>
      <c r="AT427" s="164">
        <f t="shared" si="17"/>
        <v>1938.183333</v>
      </c>
      <c r="AU427" s="164">
        <f t="shared" si="17"/>
        <v>1661.3</v>
      </c>
      <c r="AV427" s="164">
        <f t="shared" si="17"/>
        <v>1384.416667</v>
      </c>
      <c r="AW427" s="164">
        <f t="shared" si="17"/>
        <v>1107.533333</v>
      </c>
      <c r="AX427" s="164">
        <f t="shared" si="17"/>
        <v>830.65</v>
      </c>
      <c r="AY427" s="164">
        <f t="shared" si="17"/>
        <v>553.7666667</v>
      </c>
      <c r="AZ427" s="164">
        <f t="shared" si="17"/>
        <v>276.8833333</v>
      </c>
      <c r="BA427" s="155">
        <f>Inputs!$H$6</f>
        <v>0</v>
      </c>
    </row>
    <row r="428" ht="15.75" customHeight="1">
      <c r="A428" s="195" t="s">
        <v>384</v>
      </c>
      <c r="B428" s="166" t="s">
        <v>150</v>
      </c>
      <c r="C428" s="203">
        <f t="shared" ref="C428:W428" si="18">sum(C429:C430)</f>
        <v>21.579651</v>
      </c>
      <c r="D428" s="203">
        <f t="shared" si="18"/>
        <v>24.368854</v>
      </c>
      <c r="E428" s="203">
        <f t="shared" si="18"/>
        <v>23.678077</v>
      </c>
      <c r="F428" s="203">
        <f t="shared" si="18"/>
        <v>25.542403</v>
      </c>
      <c r="G428" s="203">
        <f t="shared" si="18"/>
        <v>29.856762</v>
      </c>
      <c r="H428" s="203">
        <f t="shared" si="18"/>
        <v>33.885613</v>
      </c>
      <c r="I428" s="203">
        <f t="shared" si="18"/>
        <v>38.358569</v>
      </c>
      <c r="J428" s="203">
        <f t="shared" si="18"/>
        <v>47.058644</v>
      </c>
      <c r="K428" s="203">
        <f t="shared" si="18"/>
        <v>47.085584</v>
      </c>
      <c r="L428" s="203">
        <f t="shared" si="18"/>
        <v>48.371059</v>
      </c>
      <c r="M428" s="203">
        <f t="shared" si="18"/>
        <v>43.41119</v>
      </c>
      <c r="N428" s="203">
        <f t="shared" si="18"/>
        <v>39.271613</v>
      </c>
      <c r="O428" s="203">
        <f t="shared" si="18"/>
        <v>45.625787</v>
      </c>
      <c r="P428" s="203">
        <f t="shared" si="18"/>
        <v>46.600441</v>
      </c>
      <c r="Q428" s="203">
        <f t="shared" si="18"/>
        <v>46.916696</v>
      </c>
      <c r="R428" s="203">
        <f t="shared" si="18"/>
        <v>53.986027</v>
      </c>
      <c r="S428" s="203">
        <f t="shared" si="18"/>
        <v>54.878037</v>
      </c>
      <c r="T428" s="203">
        <f t="shared" si="18"/>
        <v>49.303915</v>
      </c>
      <c r="U428" s="203">
        <f t="shared" si="18"/>
        <v>56.462404</v>
      </c>
      <c r="V428" s="203">
        <f t="shared" si="18"/>
        <v>56.462404</v>
      </c>
      <c r="W428" s="203">
        <f t="shared" si="18"/>
        <v>56.462404</v>
      </c>
      <c r="X428" s="148">
        <f t="shared" ref="X428:BA428" si="19">sum(X$429:X$430)</f>
        <v>55.52776712</v>
      </c>
      <c r="Y428" s="148">
        <f t="shared" si="19"/>
        <v>54.59313023</v>
      </c>
      <c r="Z428" s="148">
        <f t="shared" si="19"/>
        <v>53.65849335</v>
      </c>
      <c r="AA428" s="148">
        <f t="shared" si="19"/>
        <v>52.72385647</v>
      </c>
      <c r="AB428" s="148">
        <f t="shared" si="19"/>
        <v>51.78921958</v>
      </c>
      <c r="AC428" s="148">
        <f t="shared" si="19"/>
        <v>50.8545827</v>
      </c>
      <c r="AD428" s="148">
        <f t="shared" si="19"/>
        <v>49.91994582</v>
      </c>
      <c r="AE428" s="148">
        <f t="shared" si="19"/>
        <v>48.98530893</v>
      </c>
      <c r="AF428" s="148">
        <f t="shared" si="19"/>
        <v>48.05067205</v>
      </c>
      <c r="AG428" s="148">
        <f t="shared" si="19"/>
        <v>47.11603517</v>
      </c>
      <c r="AH428" s="148">
        <f t="shared" si="19"/>
        <v>46.18139828</v>
      </c>
      <c r="AI428" s="148">
        <f t="shared" si="19"/>
        <v>45.2467614</v>
      </c>
      <c r="AJ428" s="148">
        <f t="shared" si="19"/>
        <v>44.31212452</v>
      </c>
      <c r="AK428" s="148">
        <f t="shared" si="19"/>
        <v>43.37748763</v>
      </c>
      <c r="AL428" s="148">
        <f t="shared" si="19"/>
        <v>42.44285075</v>
      </c>
      <c r="AM428" s="148">
        <f t="shared" si="19"/>
        <v>41.50821387</v>
      </c>
      <c r="AN428" s="148">
        <f t="shared" si="19"/>
        <v>40.57357698</v>
      </c>
      <c r="AO428" s="148">
        <f t="shared" si="19"/>
        <v>39.6389401</v>
      </c>
      <c r="AP428" s="148">
        <f t="shared" si="19"/>
        <v>38.70430322</v>
      </c>
      <c r="AQ428" s="148">
        <f t="shared" si="19"/>
        <v>37.76966633</v>
      </c>
      <c r="AR428" s="148">
        <f t="shared" si="19"/>
        <v>36.83502945</v>
      </c>
      <c r="AS428" s="148">
        <f t="shared" si="19"/>
        <v>35.90039257</v>
      </c>
      <c r="AT428" s="148">
        <f t="shared" si="19"/>
        <v>34.96575568</v>
      </c>
      <c r="AU428" s="148">
        <f t="shared" si="19"/>
        <v>34.0311188</v>
      </c>
      <c r="AV428" s="148">
        <f t="shared" si="19"/>
        <v>33.09648192</v>
      </c>
      <c r="AW428" s="148">
        <f t="shared" si="19"/>
        <v>32.16184503</v>
      </c>
      <c r="AX428" s="148">
        <f t="shared" si="19"/>
        <v>31.22720815</v>
      </c>
      <c r="AY428" s="148">
        <f t="shared" si="19"/>
        <v>30.29257127</v>
      </c>
      <c r="AZ428" s="148">
        <f t="shared" si="19"/>
        <v>29.35793438</v>
      </c>
      <c r="BA428" s="148">
        <f t="shared" si="19"/>
        <v>28.4232975</v>
      </c>
    </row>
    <row r="429" ht="15.75" customHeight="1">
      <c r="A429" s="204" t="s">
        <v>385</v>
      </c>
      <c r="B429" s="202" t="s">
        <v>150</v>
      </c>
      <c r="C429" s="205">
        <v>9.6474756</v>
      </c>
      <c r="D429" s="205">
        <v>11.1087312</v>
      </c>
      <c r="E429" s="205">
        <v>11.54349</v>
      </c>
      <c r="F429" s="205">
        <v>15.996855</v>
      </c>
      <c r="G429" s="205">
        <v>22.6752162</v>
      </c>
      <c r="H429" s="205">
        <v>23.7299202</v>
      </c>
      <c r="I429" s="205">
        <v>30.82478436</v>
      </c>
      <c r="J429" s="205">
        <v>35.6262192</v>
      </c>
      <c r="K429" s="205">
        <v>37.809912</v>
      </c>
      <c r="L429" s="205">
        <v>37.809912</v>
      </c>
      <c r="M429" s="205">
        <v>39.070071</v>
      </c>
      <c r="N429" s="205">
        <v>35.3444517</v>
      </c>
      <c r="O429" s="205">
        <v>41.0632083</v>
      </c>
      <c r="P429" s="205">
        <v>41.9403969</v>
      </c>
      <c r="Q429" s="205">
        <v>42.2250264</v>
      </c>
      <c r="R429" s="205">
        <v>48.5874243</v>
      </c>
      <c r="S429" s="205">
        <v>49.3902333</v>
      </c>
      <c r="T429" s="205">
        <v>44.3735235</v>
      </c>
      <c r="U429" s="205">
        <v>50.8161636</v>
      </c>
      <c r="V429" s="206">
        <f t="shared" ref="V429:W429" si="20">U429</f>
        <v>50.8161636</v>
      </c>
      <c r="W429" s="206">
        <f t="shared" si="20"/>
        <v>50.8161636</v>
      </c>
      <c r="X429" s="164">
        <f t="shared" ref="X429:AZ429" si="21">W429+($BA$429-$W$429)/($BA$2-$W$2)</f>
        <v>50.06973473</v>
      </c>
      <c r="Y429" s="148">
        <f t="shared" si="21"/>
        <v>49.32330586</v>
      </c>
      <c r="Z429" s="148">
        <f t="shared" si="21"/>
        <v>48.57687699</v>
      </c>
      <c r="AA429" s="148">
        <f t="shared" si="21"/>
        <v>47.83044812</v>
      </c>
      <c r="AB429" s="148">
        <f t="shared" si="21"/>
        <v>47.08401925</v>
      </c>
      <c r="AC429" s="148">
        <f t="shared" si="21"/>
        <v>46.33759038</v>
      </c>
      <c r="AD429" s="148">
        <f t="shared" si="21"/>
        <v>45.59116151</v>
      </c>
      <c r="AE429" s="148">
        <f t="shared" si="21"/>
        <v>44.84473264</v>
      </c>
      <c r="AF429" s="148">
        <f t="shared" si="21"/>
        <v>44.09830377</v>
      </c>
      <c r="AG429" s="148">
        <f t="shared" si="21"/>
        <v>43.3518749</v>
      </c>
      <c r="AH429" s="148">
        <f t="shared" si="21"/>
        <v>42.60544603</v>
      </c>
      <c r="AI429" s="148">
        <f t="shared" si="21"/>
        <v>41.85901716</v>
      </c>
      <c r="AJ429" s="148">
        <f t="shared" si="21"/>
        <v>41.11258829</v>
      </c>
      <c r="AK429" s="148">
        <f t="shared" si="21"/>
        <v>40.36615942</v>
      </c>
      <c r="AL429" s="148">
        <f t="shared" si="21"/>
        <v>39.61973055</v>
      </c>
      <c r="AM429" s="148">
        <f t="shared" si="21"/>
        <v>38.87330168</v>
      </c>
      <c r="AN429" s="148">
        <f t="shared" si="21"/>
        <v>38.12687281</v>
      </c>
      <c r="AO429" s="148">
        <f t="shared" si="21"/>
        <v>37.38044394</v>
      </c>
      <c r="AP429" s="148">
        <f t="shared" si="21"/>
        <v>36.63401507</v>
      </c>
      <c r="AQ429" s="148">
        <f t="shared" si="21"/>
        <v>35.8875862</v>
      </c>
      <c r="AR429" s="148">
        <f t="shared" si="21"/>
        <v>35.14115733</v>
      </c>
      <c r="AS429" s="148">
        <f t="shared" si="21"/>
        <v>34.39472846</v>
      </c>
      <c r="AT429" s="148">
        <f t="shared" si="21"/>
        <v>33.64829959</v>
      </c>
      <c r="AU429" s="148">
        <f t="shared" si="21"/>
        <v>32.90187072</v>
      </c>
      <c r="AV429" s="148">
        <f t="shared" si="21"/>
        <v>32.15544185</v>
      </c>
      <c r="AW429" s="148">
        <f t="shared" si="21"/>
        <v>31.40901298</v>
      </c>
      <c r="AX429" s="148">
        <f t="shared" si="21"/>
        <v>30.66258411</v>
      </c>
      <c r="AY429" s="148">
        <f t="shared" si="21"/>
        <v>29.91615524</v>
      </c>
      <c r="AZ429" s="148">
        <f t="shared" si="21"/>
        <v>29.16972637</v>
      </c>
      <c r="BA429" s="155">
        <f>Inputs!$I$5</f>
        <v>28.4232975</v>
      </c>
    </row>
    <row r="430" ht="15.75" customHeight="1">
      <c r="A430" s="204" t="s">
        <v>386</v>
      </c>
      <c r="B430" s="202" t="s">
        <v>150</v>
      </c>
      <c r="C430" s="205">
        <v>11.9321754</v>
      </c>
      <c r="D430" s="205">
        <v>13.2601228</v>
      </c>
      <c r="E430" s="205">
        <v>12.134587</v>
      </c>
      <c r="F430" s="205">
        <v>9.545548</v>
      </c>
      <c r="G430" s="205">
        <v>7.1815458</v>
      </c>
      <c r="H430" s="205">
        <v>10.1556928</v>
      </c>
      <c r="I430" s="205">
        <v>7.53378464000001</v>
      </c>
      <c r="J430" s="205">
        <v>11.4324248</v>
      </c>
      <c r="K430" s="205">
        <v>9.275672</v>
      </c>
      <c r="L430" s="205">
        <v>10.561147</v>
      </c>
      <c r="M430" s="205">
        <v>4.341119</v>
      </c>
      <c r="N430" s="205">
        <v>3.9271613</v>
      </c>
      <c r="O430" s="205">
        <v>4.5625787</v>
      </c>
      <c r="P430" s="205">
        <v>4.6600441</v>
      </c>
      <c r="Q430" s="205">
        <v>4.6916696</v>
      </c>
      <c r="R430" s="205">
        <v>5.3986027</v>
      </c>
      <c r="S430" s="205">
        <v>5.4878037</v>
      </c>
      <c r="T430" s="205">
        <v>4.9303915</v>
      </c>
      <c r="U430" s="205">
        <v>5.6462404</v>
      </c>
      <c r="V430" s="206">
        <f t="shared" ref="V430:W430" si="22">U430</f>
        <v>5.6462404</v>
      </c>
      <c r="W430" s="206">
        <f t="shared" si="22"/>
        <v>5.6462404</v>
      </c>
      <c r="X430" s="164">
        <f t="shared" ref="X430:AZ430" si="23">W430+($BA$430-$W$430)/($BA$2-$W$2)</f>
        <v>5.458032387</v>
      </c>
      <c r="Y430" s="148">
        <f t="shared" si="23"/>
        <v>5.269824373</v>
      </c>
      <c r="Z430" s="148">
        <f t="shared" si="23"/>
        <v>5.08161636</v>
      </c>
      <c r="AA430" s="148">
        <f t="shared" si="23"/>
        <v>4.893408347</v>
      </c>
      <c r="AB430" s="148">
        <f t="shared" si="23"/>
        <v>4.705200333</v>
      </c>
      <c r="AC430" s="148">
        <f t="shared" si="23"/>
        <v>4.51699232</v>
      </c>
      <c r="AD430" s="148">
        <f t="shared" si="23"/>
        <v>4.328784307</v>
      </c>
      <c r="AE430" s="148">
        <f t="shared" si="23"/>
        <v>4.140576293</v>
      </c>
      <c r="AF430" s="148">
        <f t="shared" si="23"/>
        <v>3.95236828</v>
      </c>
      <c r="AG430" s="148">
        <f t="shared" si="23"/>
        <v>3.764160267</v>
      </c>
      <c r="AH430" s="148">
        <f t="shared" si="23"/>
        <v>3.575952253</v>
      </c>
      <c r="AI430" s="148">
        <f t="shared" si="23"/>
        <v>3.38774424</v>
      </c>
      <c r="AJ430" s="148">
        <f t="shared" si="23"/>
        <v>3.199536227</v>
      </c>
      <c r="AK430" s="148">
        <f t="shared" si="23"/>
        <v>3.011328213</v>
      </c>
      <c r="AL430" s="148">
        <f t="shared" si="23"/>
        <v>2.8231202</v>
      </c>
      <c r="AM430" s="148">
        <f t="shared" si="23"/>
        <v>2.634912187</v>
      </c>
      <c r="AN430" s="148">
        <f t="shared" si="23"/>
        <v>2.446704173</v>
      </c>
      <c r="AO430" s="148">
        <f t="shared" si="23"/>
        <v>2.25849616</v>
      </c>
      <c r="AP430" s="148">
        <f t="shared" si="23"/>
        <v>2.070288147</v>
      </c>
      <c r="AQ430" s="148">
        <f t="shared" si="23"/>
        <v>1.882080133</v>
      </c>
      <c r="AR430" s="148">
        <f t="shared" si="23"/>
        <v>1.69387212</v>
      </c>
      <c r="AS430" s="148">
        <f t="shared" si="23"/>
        <v>1.505664107</v>
      </c>
      <c r="AT430" s="148">
        <f t="shared" si="23"/>
        <v>1.317456093</v>
      </c>
      <c r="AU430" s="148">
        <f t="shared" si="23"/>
        <v>1.12924808</v>
      </c>
      <c r="AV430" s="148">
        <f t="shared" si="23"/>
        <v>0.9410400667</v>
      </c>
      <c r="AW430" s="148">
        <f t="shared" si="23"/>
        <v>0.7528320533</v>
      </c>
      <c r="AX430" s="148">
        <f t="shared" si="23"/>
        <v>0.56462404</v>
      </c>
      <c r="AY430" s="148">
        <f t="shared" si="23"/>
        <v>0.3764160267</v>
      </c>
      <c r="AZ430" s="148">
        <f t="shared" si="23"/>
        <v>0.1882080133</v>
      </c>
      <c r="BA430" s="155">
        <f>Inputs!$I$6</f>
        <v>0</v>
      </c>
    </row>
    <row r="431" ht="15.75" customHeight="1">
      <c r="A431" s="207" t="s">
        <v>387</v>
      </c>
      <c r="B431" s="150" t="s">
        <v>388</v>
      </c>
      <c r="C431" s="208">
        <f t="shared" ref="C431:AZ431" si="24">C428/(C425*0.00876)</f>
        <v>0.3711215281</v>
      </c>
      <c r="D431" s="208">
        <f t="shared" si="24"/>
        <v>0.3623263019</v>
      </c>
      <c r="E431" s="208">
        <f t="shared" si="24"/>
        <v>0.3020187075</v>
      </c>
      <c r="F431" s="208">
        <f t="shared" si="24"/>
        <v>0.2688735699</v>
      </c>
      <c r="G431" s="208">
        <f t="shared" si="24"/>
        <v>0.2591040249</v>
      </c>
      <c r="H431" s="208">
        <f t="shared" si="24"/>
        <v>0.2814766247</v>
      </c>
      <c r="I431" s="208">
        <f t="shared" si="24"/>
        <v>0.2789935762</v>
      </c>
      <c r="J431" s="208">
        <f t="shared" si="24"/>
        <v>0.3201577742</v>
      </c>
      <c r="K431" s="208">
        <f t="shared" si="24"/>
        <v>0.2892230981</v>
      </c>
      <c r="L431" s="208">
        <f t="shared" si="24"/>
        <v>0.292566396</v>
      </c>
      <c r="M431" s="208">
        <f t="shared" si="24"/>
        <v>0.2612219398</v>
      </c>
      <c r="N431" s="208">
        <f t="shared" si="24"/>
        <v>0.2295697403</v>
      </c>
      <c r="O431" s="208">
        <f t="shared" si="24"/>
        <v>0.2568927369</v>
      </c>
      <c r="P431" s="208">
        <f t="shared" si="24"/>
        <v>0.2626719589</v>
      </c>
      <c r="Q431" s="208">
        <f t="shared" si="24"/>
        <v>0.2552368142</v>
      </c>
      <c r="R431" s="208">
        <f t="shared" si="24"/>
        <v>0.2859497249</v>
      </c>
      <c r="S431" s="208">
        <f t="shared" si="24"/>
        <v>0.2898192091</v>
      </c>
      <c r="T431" s="208">
        <f t="shared" si="24"/>
        <v>0.2603814282</v>
      </c>
      <c r="U431" s="208">
        <f t="shared" si="24"/>
        <v>0.298021043</v>
      </c>
      <c r="V431" s="208">
        <f t="shared" si="24"/>
        <v>0.298021043</v>
      </c>
      <c r="W431" s="208">
        <f t="shared" si="24"/>
        <v>0.298021043</v>
      </c>
      <c r="X431" s="208">
        <f t="shared" si="24"/>
        <v>0.3006865292</v>
      </c>
      <c r="Y431" s="208">
        <f t="shared" si="24"/>
        <v>0.3034939069</v>
      </c>
      <c r="Z431" s="208">
        <f t="shared" si="24"/>
        <v>0.3064548159</v>
      </c>
      <c r="AA431" s="208">
        <f t="shared" si="24"/>
        <v>0.309582205</v>
      </c>
      <c r="AB431" s="208">
        <f t="shared" si="24"/>
        <v>0.3128905209</v>
      </c>
      <c r="AC431" s="208">
        <f t="shared" si="24"/>
        <v>0.3163959319</v>
      </c>
      <c r="AD431" s="208">
        <f t="shared" si="24"/>
        <v>0.3201165919</v>
      </c>
      <c r="AE431" s="208">
        <f t="shared" si="24"/>
        <v>0.3240729548</v>
      </c>
      <c r="AF431" s="208">
        <f t="shared" si="24"/>
        <v>0.328288151</v>
      </c>
      <c r="AG431" s="208">
        <f t="shared" si="24"/>
        <v>0.3327884394</v>
      </c>
      <c r="AH431" s="208">
        <f t="shared" si="24"/>
        <v>0.3376037554</v>
      </c>
      <c r="AI431" s="208">
        <f t="shared" si="24"/>
        <v>0.3427683775</v>
      </c>
      <c r="AJ431" s="208">
        <f t="shared" si="24"/>
        <v>0.3483217445</v>
      </c>
      <c r="AK431" s="208">
        <f t="shared" si="24"/>
        <v>0.3543094645</v>
      </c>
      <c r="AL431" s="208">
        <f t="shared" si="24"/>
        <v>0.3607845705</v>
      </c>
      <c r="AM431" s="208">
        <f t="shared" si="24"/>
        <v>0.3678090951</v>
      </c>
      <c r="AN431" s="208">
        <f t="shared" si="24"/>
        <v>0.3754560646</v>
      </c>
      <c r="AO431" s="208">
        <f t="shared" si="24"/>
        <v>0.3838120468</v>
      </c>
      <c r="AP431" s="208">
        <f t="shared" si="24"/>
        <v>0.3929804428</v>
      </c>
      <c r="AQ431" s="208">
        <f t="shared" si="24"/>
        <v>0.4030857875</v>
      </c>
      <c r="AR431" s="208">
        <f t="shared" si="24"/>
        <v>0.4142794396</v>
      </c>
      <c r="AS431" s="208">
        <f t="shared" si="24"/>
        <v>0.4267472149</v>
      </c>
      <c r="AT431" s="208">
        <f t="shared" si="24"/>
        <v>0.440719783</v>
      </c>
      <c r="AU431" s="208">
        <f t="shared" si="24"/>
        <v>0.4564870707</v>
      </c>
      <c r="AV431" s="208">
        <f t="shared" si="24"/>
        <v>0.4744185962</v>
      </c>
      <c r="AW431" s="208">
        <f t="shared" si="24"/>
        <v>0.4949927937</v>
      </c>
      <c r="AX431" s="208">
        <f t="shared" si="24"/>
        <v>0.5188403347</v>
      </c>
      <c r="AY431" s="208">
        <f t="shared" si="24"/>
        <v>0.5468099134</v>
      </c>
      <c r="AZ431" s="208">
        <f t="shared" si="24"/>
        <v>0.5800713719</v>
      </c>
      <c r="BA431" s="208">
        <f>if(BA425&gt;0, BA428/(BA425*0.00876), 0)</f>
        <v>0.6202834761</v>
      </c>
    </row>
    <row r="432" ht="15.75" customHeight="1">
      <c r="A432" s="209" t="s">
        <v>31</v>
      </c>
      <c r="B432" s="159" t="s">
        <v>351</v>
      </c>
      <c r="C432" s="160">
        <f>(C426*'Assumptions (NG)'!B25+C427*'Assumptions (NG)'!B28+if(C426&gt;0,C426*8760*(C429*10^6/(8760*C426)),0)*'Assumptions (NG)'!B26+if(C427&gt;0,C427*8760*(C430*10^6/(8760*C427)),0)*'Assumptions (NG)'!B29)/10^9</f>
        <v>0.1502459622</v>
      </c>
      <c r="D432" s="160">
        <f>(D426*'Assumptions (NG)'!C25+D427*'Assumptions (NG)'!C28+if(D426&gt;0,D426*8760*(D429*10^6/(8760*D426)),0)*'Assumptions (NG)'!C26+if(D427&gt;0,D427*8760*(D430*10^6/(8760*D427)),0)*'Assumptions (NG)'!C29)/10^9</f>
        <v>0.1689419719</v>
      </c>
      <c r="E432" s="160">
        <f>(E426*'Assumptions (NG)'!D25+E427*'Assumptions (NG)'!D28+if(E426&gt;0,E426*8760*(E429*10^6/(8760*E426)),0)*'Assumptions (NG)'!D26+if(E427&gt;0,E427*8760*(E430*10^6/(8760*E427)),0)*'Assumptions (NG)'!D29)/10^9</f>
        <v>0.1669882261</v>
      </c>
      <c r="F432" s="160">
        <f>(F426*'Assumptions (NG)'!E25+F427*'Assumptions (NG)'!E28+if(F426&gt;0,F426*8760*(F429*10^6/(8760*F426)),0)*'Assumptions (NG)'!E26+if(F427&gt;0,F427*8760*(F430*10^6/(8760*F427)),0)*'Assumptions (NG)'!E29)/10^9</f>
        <v>0.1656340971</v>
      </c>
      <c r="G432" s="160">
        <f>(G426*'Assumptions (NG)'!F25+G427*'Assumptions (NG)'!F28+if(G426&gt;0,G426*8760*(G429*10^6/(8760*G426)),0)*'Assumptions (NG)'!F26+if(G427&gt;0,G427*8760*(G430*10^6/(8760*G427)),0)*'Assumptions (NG)'!F29)/10^9</f>
        <v>0.1731138646</v>
      </c>
      <c r="H432" s="160">
        <f>(H426*'Assumptions (NG)'!G25+H427*'Assumptions (NG)'!G28+if(H426&gt;0,H426*8760*(H429*10^6/(8760*H426)),0)*'Assumptions (NG)'!G26+if(H427&gt;0,H427*8760*(H430*10^6/(8760*H427)),0)*'Assumptions (NG)'!G29)/10^9</f>
        <v>0.2047589576</v>
      </c>
      <c r="I432" s="160">
        <f>(I426*'Assumptions (NG)'!H25+I427*'Assumptions (NG)'!H28+if(I426&gt;0,I426*8760*(I429*10^6/(8760*I426)),0)*'Assumptions (NG)'!H26+if(I427&gt;0,I427*8760*(I430*10^6/(8760*I427)),0)*'Assumptions (NG)'!H29)/10^9</f>
        <v>0.2144089785</v>
      </c>
      <c r="J432" s="160">
        <f>(J426*'Assumptions (NG)'!I25+J427*'Assumptions (NG)'!I28+if(J426&gt;0,J426*8760*(J429*10^6/(8760*J426)),0)*'Assumptions (NG)'!I26+if(J427&gt;0,J427*8760*(J430*10^6/(8760*J427)),0)*'Assumptions (NG)'!I29)/10^9</f>
        <v>0.2744301879</v>
      </c>
      <c r="K432" s="160">
        <f>(K426*'Assumptions (NG)'!J25+K427*'Assumptions (NG)'!J28+if(K426&gt;0,K426*8760*(K429*10^6/(8760*K426)),0)*'Assumptions (NG)'!J26+if(K427&gt;0,K427*8760*(K430*10^6/(8760*K427)),0)*'Assumptions (NG)'!J29)/10^9</f>
        <v>0.2769962975</v>
      </c>
      <c r="L432" s="160">
        <f>(L426*'Assumptions (NG)'!K25+L427*'Assumptions (NG)'!K28+if(L426&gt;0,L426*8760*(L429*10^6/(8760*L426)),0)*'Assumptions (NG)'!K26+if(L427&gt;0,L427*8760*(L430*10^6/(8760*L427)),0)*'Assumptions (NG)'!K29)/10^9</f>
        <v>0.3008301623</v>
      </c>
      <c r="M432" s="160">
        <f>(M426*'Assumptions (NG)'!L25+M427*'Assumptions (NG)'!L28+if(M426&gt;0,M426*8760*(M429*10^6/(8760*M426)),0)*'Assumptions (NG)'!L26+if(M427&gt;0,M427*8760*(M430*10^6/(8760*M427)),0)*'Assumptions (NG)'!L29)/10^9</f>
        <v>0.2507492486</v>
      </c>
      <c r="N432" s="160">
        <f>(N426*'Assumptions (NG)'!M25+N427*'Assumptions (NG)'!M28+if(N426&gt;0,N426*8760*(N429*10^6/(8760*N426)),0)*'Assumptions (NG)'!M26+if(N427&gt;0,N427*8760*(N430*10^6/(8760*N427)),0)*'Assumptions (NG)'!M29)/10^9</f>
        <v>0.2493781344</v>
      </c>
      <c r="O432" s="160">
        <f>(O426*'Assumptions (NG)'!N25+O427*'Assumptions (NG)'!N28+if(O426&gt;0,O426*8760*(O429*10^6/(8760*O426)),0)*'Assumptions (NG)'!N26+if(O427&gt;0,O427*8760*(O430*10^6/(8760*O427)),0)*'Assumptions (NG)'!N29)/10^9</f>
        <v>0.2768817514</v>
      </c>
      <c r="P432" s="160">
        <f>(P426*'Assumptions (NG)'!O25+P427*'Assumptions (NG)'!O28+if(P426&gt;0,P426*8760*(P429*10^6/(8760*P426)),0)*'Assumptions (NG)'!O26+if(P427&gt;0,P427*8760*(P430*10^6/(8760*P427)),0)*'Assumptions (NG)'!O29)/10^9</f>
        <v>0.2812078871</v>
      </c>
      <c r="Q432" s="160">
        <f>(Q426*'Assumptions (NG)'!P25+Q427*'Assumptions (NG)'!P28+if(Q426&gt;0,Q426*8760*(Q429*10^6/(8760*Q426)),0)*'Assumptions (NG)'!P26+if(Q427&gt;0,Q427*8760*(Q430*10^6/(8760*Q427)),0)*'Assumptions (NG)'!P29)/10^9</f>
        <v>0.2918871871</v>
      </c>
      <c r="R432" s="160">
        <f>(R426*'Assumptions (NG)'!Q25+R427*'Assumptions (NG)'!Q28+if(R426&gt;0,R426*8760*(R429*10^6/(8760*R426)),0)*'Assumptions (NG)'!Q26+if(R427&gt;0,R427*8760*(R430*10^6/(8760*R427)),0)*'Assumptions (NG)'!Q29)/10^9</f>
        <v>0.3261073794</v>
      </c>
      <c r="S432" s="160">
        <f>(S426*'Assumptions (NG)'!R25+S427*'Assumptions (NG)'!R28+if(S426&gt;0,S426*8760*(S429*10^6/(8760*S426)),0)*'Assumptions (NG)'!R26+if(S427&gt;0,S427*8760*(S430*10^6/(8760*S427)),0)*'Assumptions (NG)'!R29)/10^9</f>
        <v>0.3334526564</v>
      </c>
      <c r="T432" s="160">
        <f>(T426*'Assumptions (NG)'!S25+T427*'Assumptions (NG)'!S28+if(T426&gt;0,T426*8760*(T429*10^6/(8760*T426)),0)*'Assumptions (NG)'!S26+if(T427&gt;0,T427*8760*(T430*10^6/(8760*T427)),0)*'Assumptions (NG)'!S29)/10^9</f>
        <v>0.3139113517</v>
      </c>
      <c r="U432" s="160">
        <f>(U426*'Assumptions (NG)'!T25+U427*'Assumptions (NG)'!T28+if(U426&gt;0,U426*8760*(U429*10^6/(8760*U426)),0)*'Assumptions (NG)'!T26+if(U427&gt;0,U427*8760*(U430*10^6/(8760*U427)),0)*'Assumptions (NG)'!T29)/10^9</f>
        <v>0.3457163074</v>
      </c>
      <c r="V432" s="160">
        <f>(V426*'Assumptions (NG)'!U25+V427*'Assumptions (NG)'!U28+if(V426&gt;0,V426*8760*(V429*10^6/(8760*V426)),0)*'Assumptions (NG)'!U26+if(V427&gt;0,V427*8760*(V430*10^6/(8760*V427)),0)*'Assumptions (NG)'!U29)/10^9</f>
        <v>0.3492188781</v>
      </c>
      <c r="W432" s="160">
        <f>(W426*'Assumptions (NG)'!V25+W427*'Assumptions (NG)'!V28+if(W426&gt;0,W426*8760*(W429*10^6/(8760*W426)),0)*'Assumptions (NG)'!V26+if(W427&gt;0,W427*8760*(W430*10^6/(8760*W427)),0)*'Assumptions (NG)'!V29)/10^9</f>
        <v>0.3552932742</v>
      </c>
      <c r="X432" s="160">
        <f>(X426*'Assumptions (NG)'!W25+X427*'Assumptions (NG)'!W28+if(X426&gt;0,X426*8760*(X429*10^6/(8760*X426)),0)*'Assumptions (NG)'!W26+if(X427&gt;0,X427*8760*(X430*10^6/(8760*X427)),0)*'Assumptions (NG)'!W29)/10^9</f>
        <v>0.3531630613</v>
      </c>
      <c r="Y432" s="160">
        <f>(Y426*'Assumptions (NG)'!X25+Y427*'Assumptions (NG)'!X28+if(Y426&gt;0,Y426*8760*(Y429*10^6/(8760*Y426)),0)*'Assumptions (NG)'!X26+if(Y427&gt;0,Y427*8760*(Y430*10^6/(8760*Y427)),0)*'Assumptions (NG)'!X29)/10^9</f>
        <v>0.3508512442</v>
      </c>
      <c r="Z432" s="160">
        <f>(Z426*'Assumptions (NG)'!Y25+Z427*'Assumptions (NG)'!Y28+if(Z426&gt;0,Z426*8760*(Z429*10^6/(8760*Z426)),0)*'Assumptions (NG)'!Y26+if(Z427&gt;0,Z427*8760*(Z430*10^6/(8760*Z427)),0)*'Assumptions (NG)'!Y29)/10^9</f>
        <v>0.3483521497</v>
      </c>
      <c r="AA432" s="160">
        <f>(AA426*'Assumptions (NG)'!Z25+AA427*'Assumptions (NG)'!Z28+if(AA426&gt;0,AA426*8760*(AA429*10^6/(8760*AA426)),0)*'Assumptions (NG)'!Z26+if(AA427&gt;0,AA427*8760*(AA430*10^6/(8760*AA427)),0)*'Assumptions (NG)'!Z29)/10^9</f>
        <v>0.3456599622</v>
      </c>
      <c r="AB432" s="160">
        <f>(AB426*'Assumptions (NG)'!AA25+AB427*'Assumptions (NG)'!AA28+if(AB426&gt;0,AB426*8760*(AB429*10^6/(8760*AB426)),0)*'Assumptions (NG)'!AA26+if(AB427&gt;0,AB427*8760*(AB430*10^6/(8760*AB427)),0)*'Assumptions (NG)'!AA29)/10^9</f>
        <v>0.3427687202</v>
      </c>
      <c r="AC432" s="160">
        <f>(AC426*'Assumptions (NG)'!AB25+AC427*'Assumptions (NG)'!AB28+if(AC426&gt;0,AC426*8760*(AC429*10^6/(8760*AC426)),0)*'Assumptions (NG)'!AB26+if(AC427&gt;0,AC427*8760*(AC430*10^6/(8760*AC427)),0)*'Assumptions (NG)'!AB29)/10^9</f>
        <v>0.3396723137</v>
      </c>
      <c r="AD432" s="160">
        <f>(AD426*'Assumptions (NG)'!AC25+AD427*'Assumptions (NG)'!AC28+if(AD426&gt;0,AD426*8760*(AD429*10^6/(8760*AD426)),0)*'Assumptions (NG)'!AC26+if(AD427&gt;0,AD427*8760*(AD430*10^6/(8760*AD427)),0)*'Assumptions (NG)'!AC29)/10^9</f>
        <v>0.33636448</v>
      </c>
      <c r="AE432" s="160">
        <f>(AE426*'Assumptions (NG)'!AD25+AE427*'Assumptions (NG)'!AD28+if(AE426&gt;0,AE426*8760*(AE429*10^6/(8760*AE426)),0)*'Assumptions (NG)'!AD26+if(AE427&gt;0,AE427*8760*(AE430*10^6/(8760*AE427)),0)*'Assumptions (NG)'!AD29)/10^9</f>
        <v>0.3328388007</v>
      </c>
      <c r="AF432" s="160">
        <f>(AF426*'Assumptions (NG)'!AE25+AF427*'Assumptions (NG)'!AE28+if(AF426&gt;0,AF426*8760*(AF429*10^6/(8760*AF426)),0)*'Assumptions (NG)'!AE26+if(AF427&gt;0,AF427*8760*(AF430*10^6/(8760*AF427)),0)*'Assumptions (NG)'!AE29)/10^9</f>
        <v>0.3290886982</v>
      </c>
      <c r="AG432" s="160">
        <f>(AG426*'Assumptions (NG)'!AF25+AG427*'Assumptions (NG)'!AF28+if(AG426&gt;0,AG426*8760*(AG429*10^6/(8760*AG426)),0)*'Assumptions (NG)'!AF26+if(AG427&gt;0,AG427*8760*(AG430*10^6/(8760*AG427)),0)*'Assumptions (NG)'!AF29)/10^9</f>
        <v>0.3251074317</v>
      </c>
      <c r="AH432" s="160">
        <f>(AH426*'Assumptions (NG)'!AG25+AH427*'Assumptions (NG)'!AG28+if(AH426&gt;0,AH426*8760*(AH429*10^6/(8760*AH426)),0)*'Assumptions (NG)'!AG26+if(AH427&gt;0,AH427*8760*(AH430*10^6/(8760*AH427)),0)*'Assumptions (NG)'!AG29)/10^9</f>
        <v>0.3208880942</v>
      </c>
      <c r="AI432" s="160">
        <f>(AI426*'Assumptions (NG)'!AH25+AI427*'Assumptions (NG)'!AH28+if(AI426&gt;0,AI426*8760*(AI429*10^6/(8760*AI426)),0)*'Assumptions (NG)'!AH26+if(AI427&gt;0,AI427*8760*(AI430*10^6/(8760*AI427)),0)*'Assumptions (NG)'!AH29)/10^9</f>
        <v>0.316423608</v>
      </c>
      <c r="AJ432" s="160">
        <f>(AJ426*'Assumptions (NG)'!AI25+AJ427*'Assumptions (NG)'!AI28+if(AJ426&gt;0,AJ426*8760*(AJ429*10^6/(8760*AJ426)),0)*'Assumptions (NG)'!AI26+if(AJ427&gt;0,AJ427*8760*(AJ430*10^6/(8760*AJ427)),0)*'Assumptions (NG)'!AI29)/10^9</f>
        <v>0.3117067214</v>
      </c>
      <c r="AK432" s="160">
        <f>(AK426*'Assumptions (NG)'!AJ25+AK427*'Assumptions (NG)'!AJ28+if(AK426&gt;0,AK426*8760*(AK429*10^6/(8760*AK426)),0)*'Assumptions (NG)'!AJ26+if(AK427&gt;0,AK427*8760*(AK430*10^6/(8760*AK427)),0)*'Assumptions (NG)'!AJ29)/10^9</f>
        <v>0.3067300046</v>
      </c>
      <c r="AL432" s="160">
        <f>(AL426*'Assumptions (NG)'!AK25+AL427*'Assumptions (NG)'!AK28+if(AL426&gt;0,AL426*8760*(AL429*10^6/(8760*AL426)),0)*'Assumptions (NG)'!AK26+if(AL427&gt;0,AL427*8760*(AL430*10^6/(8760*AL427)),0)*'Assumptions (NG)'!AK29)/10^9</f>
        <v>0.3014858455</v>
      </c>
      <c r="AM432" s="160">
        <f>(AM426*'Assumptions (NG)'!AL25+AM427*'Assumptions (NG)'!AL28+if(AM426&gt;0,AM426*8760*(AM429*10^6/(8760*AM426)),0)*'Assumptions (NG)'!AL26+if(AM427&gt;0,AM427*8760*(AM430*10^6/(8760*AM427)),0)*'Assumptions (NG)'!AL29)/10^9</f>
        <v>0.295966446</v>
      </c>
      <c r="AN432" s="160">
        <f>(AN426*'Assumptions (NG)'!AM25+AN427*'Assumptions (NG)'!AM28+if(AN426&gt;0,AN426*8760*(AN429*10^6/(8760*AN426)),0)*'Assumptions (NG)'!AM26+if(AN427&gt;0,AN427*8760*(AN430*10^6/(8760*AN427)),0)*'Assumptions (NG)'!AM29)/10^9</f>
        <v>0.2901638177</v>
      </c>
      <c r="AO432" s="160">
        <f>(AO426*'Assumptions (NG)'!AN25+AO427*'Assumptions (NG)'!AN28+if(AO426&gt;0,AO426*8760*(AO429*10^6/(8760*AO426)),0)*'Assumptions (NG)'!AN26+if(AO427&gt;0,AO427*8760*(AO430*10^6/(8760*AO427)),0)*'Assumptions (NG)'!AN29)/10^9</f>
        <v>0.2840697773</v>
      </c>
      <c r="AP432" s="160">
        <f>(AP426*'Assumptions (NG)'!AO25+AP427*'Assumptions (NG)'!AO28+if(AP426&gt;0,AP426*8760*(AP429*10^6/(8760*AP426)),0)*'Assumptions (NG)'!AO26+if(AP427&gt;0,AP427*8760*(AP430*10^6/(8760*AP427)),0)*'Assumptions (NG)'!AO29)/10^9</f>
        <v>0.2776759427</v>
      </c>
      <c r="AQ432" s="160">
        <f>(AQ426*'Assumptions (NG)'!AP25+AQ427*'Assumptions (NG)'!AP28+if(AQ426&gt;0,AQ426*8760*(AQ429*10^6/(8760*AQ426)),0)*'Assumptions (NG)'!AP26+if(AQ427&gt;0,AQ427*8760*(AQ430*10^6/(8760*AQ427)),0)*'Assumptions (NG)'!AP29)/10^9</f>
        <v>0.2709737284</v>
      </c>
      <c r="AR432" s="160">
        <f>(AR426*'Assumptions (NG)'!AQ25+AR427*'Assumptions (NG)'!AQ28+if(AR426&gt;0,AR426*8760*(AR429*10^6/(8760*AR426)),0)*'Assumptions (NG)'!AQ26+if(AR427&gt;0,AR427*8760*(AR430*10^6/(8760*AR427)),0)*'Assumptions (NG)'!AQ29)/10^9</f>
        <v>0.2639543408</v>
      </c>
      <c r="AS432" s="160">
        <f>(AS426*'Assumptions (NG)'!AR25+AS427*'Assumptions (NG)'!AR28+if(AS426&gt;0,AS426*8760*(AS429*10^6/(8760*AS426)),0)*'Assumptions (NG)'!AR26+if(AS427&gt;0,AS427*8760*(AS430*10^6/(8760*AS427)),0)*'Assumptions (NG)'!AR29)/10^9</f>
        <v>0.2566087737</v>
      </c>
      <c r="AT432" s="160">
        <f>(AT426*'Assumptions (NG)'!AS25+AT427*'Assumptions (NG)'!AS28+if(AT426&gt;0,AT426*8760*(AT429*10^6/(8760*AT426)),0)*'Assumptions (NG)'!AS26+if(AT427&gt;0,AT427*8760*(AT430*10^6/(8760*AT427)),0)*'Assumptions (NG)'!AS29)/10^9</f>
        <v>0.2489278036</v>
      </c>
      <c r="AU432" s="160">
        <f>(AU426*'Assumptions (NG)'!AT25+AU427*'Assumptions (NG)'!AT28+if(AU426&gt;0,AU426*8760*(AU429*10^6/(8760*AU426)),0)*'Assumptions (NG)'!AT26+if(AU427&gt;0,AU427*8760*(AU430*10^6/(8760*AU427)),0)*'Assumptions (NG)'!AT29)/10^9</f>
        <v>0.2409019849</v>
      </c>
      <c r="AV432" s="160">
        <f>(AV426*'Assumptions (NG)'!AU25+AV427*'Assumptions (NG)'!AU28+if(AV426&gt;0,AV426*8760*(AV429*10^6/(8760*AV426)),0)*'Assumptions (NG)'!AU26+if(AV427&gt;0,AV427*8760*(AV430*10^6/(8760*AV427)),0)*'Assumptions (NG)'!AU29)/10^9</f>
        <v>0.2325216447</v>
      </c>
      <c r="AW432" s="160">
        <f>(AW426*'Assumptions (NG)'!AV25+AW427*'Assumptions (NG)'!AV28+if(AW426&gt;0,AW426*8760*(AW429*10^6/(8760*AW426)),0)*'Assumptions (NG)'!AV26+if(AW427&gt;0,AW427*8760*(AW430*10^6/(8760*AW427)),0)*'Assumptions (NG)'!AV29)/10^9</f>
        <v>0.223776878</v>
      </c>
      <c r="AX432" s="160">
        <f>(AX426*'Assumptions (NG)'!AW25+AX427*'Assumptions (NG)'!AW28+if(AX426&gt;0,AX426*8760*(AX429*10^6/(8760*AX426)),0)*'Assumptions (NG)'!AW26+if(AX427&gt;0,AX427*8760*(AX430*10^6/(8760*AX427)),0)*'Assumptions (NG)'!AW29)/10^9</f>
        <v>0.2146575427</v>
      </c>
      <c r="AY432" s="160">
        <f>(AY426*'Assumptions (NG)'!AX25+AY427*'Assumptions (NG)'!AX28+if(AY426&gt;0,AY426*8760*(AY429*10^6/(8760*AY426)),0)*'Assumptions (NG)'!AX26+if(AY427&gt;0,AY427*8760*(AY430*10^6/(8760*AY427)),0)*'Assumptions (NG)'!AX29)/10^9</f>
        <v>0.2051532538</v>
      </c>
      <c r="AZ432" s="160">
        <f>(AZ426*'Assumptions (NG)'!AY25+AZ427*'Assumptions (NG)'!AY28+if(AZ426&gt;0,AZ426*8760*(AZ429*10^6/(8760*AZ426)),0)*'Assumptions (NG)'!AY26+if(AZ427&gt;0,AZ427*8760*(AZ430*10^6/(8760*AZ427)),0)*'Assumptions (NG)'!AY29)/10^9</f>
        <v>0.1952533784</v>
      </c>
      <c r="BA432" s="160">
        <f>(BA426*'Assumptions (NG)'!AZ25+BA427*'Assumptions (NG)'!AZ28+if(BA426&gt;0,BA426*8760*(BA429*10^6/(8760*BA426)),0)*'Assumptions (NG)'!AZ26+if(BA427&gt;0,BA427*8760*(BA430*10^6/(8760*BA427)),0)*'Assumptions (NG)'!AZ29)/10^9</f>
        <v>0.1849470305</v>
      </c>
    </row>
    <row r="433" ht="15.75" customHeight="1">
      <c r="A433" s="207" t="s">
        <v>389</v>
      </c>
      <c r="B433" s="150" t="s">
        <v>390</v>
      </c>
      <c r="C433" s="210">
        <f t="shared" ref="C433:AZ433" si="25">1000*C434/C428</f>
        <v>9.819157264</v>
      </c>
      <c r="D433" s="210">
        <f t="shared" si="25"/>
        <v>9.783496783</v>
      </c>
      <c r="E433" s="210">
        <f t="shared" si="25"/>
        <v>9.655114295</v>
      </c>
      <c r="F433" s="210">
        <f t="shared" si="25"/>
        <v>9.092409382</v>
      </c>
      <c r="G433" s="210">
        <f t="shared" si="25"/>
        <v>8.552362573</v>
      </c>
      <c r="H433" s="210">
        <f t="shared" si="25"/>
        <v>8.792304392</v>
      </c>
      <c r="I433" s="210">
        <f t="shared" si="25"/>
        <v>8.373419093</v>
      </c>
      <c r="J433" s="210">
        <f t="shared" si="25"/>
        <v>8.562121513</v>
      </c>
      <c r="K433" s="210">
        <f t="shared" si="25"/>
        <v>8.416982289</v>
      </c>
      <c r="L433" s="210">
        <f t="shared" si="25"/>
        <v>8.468519163</v>
      </c>
      <c r="M433" s="210">
        <f t="shared" si="25"/>
        <v>8.0161</v>
      </c>
      <c r="N433" s="210">
        <f t="shared" si="25"/>
        <v>7.9996</v>
      </c>
      <c r="O433" s="210">
        <f t="shared" si="25"/>
        <v>8.0034</v>
      </c>
      <c r="P433" s="210">
        <f t="shared" si="25"/>
        <v>8.0374</v>
      </c>
      <c r="Q433" s="210">
        <f t="shared" si="25"/>
        <v>8.03</v>
      </c>
      <c r="R433" s="210">
        <f t="shared" si="25"/>
        <v>8.0197</v>
      </c>
      <c r="S433" s="210">
        <f t="shared" si="25"/>
        <v>8.0082</v>
      </c>
      <c r="T433" s="210">
        <f t="shared" si="25"/>
        <v>8.0045</v>
      </c>
      <c r="U433" s="210">
        <f t="shared" si="25"/>
        <v>7.84755</v>
      </c>
      <c r="V433" s="210">
        <f t="shared" si="25"/>
        <v>7.6906</v>
      </c>
      <c r="W433" s="210">
        <f t="shared" si="25"/>
        <v>7.53365</v>
      </c>
      <c r="X433" s="210">
        <f t="shared" si="25"/>
        <v>7.371518115</v>
      </c>
      <c r="Y433" s="210">
        <f t="shared" si="25"/>
        <v>7.209606222</v>
      </c>
      <c r="Z433" s="210">
        <f t="shared" si="25"/>
        <v>7.047925818</v>
      </c>
      <c r="AA433" s="210">
        <f t="shared" si="25"/>
        <v>6.886489213</v>
      </c>
      <c r="AB433" s="210">
        <f t="shared" si="25"/>
        <v>6.725309606</v>
      </c>
      <c r="AC433" s="210">
        <f t="shared" si="25"/>
        <v>6.564401168</v>
      </c>
      <c r="AD433" s="210">
        <f t="shared" si="25"/>
        <v>6.40377913</v>
      </c>
      <c r="AE433" s="210">
        <f t="shared" si="25"/>
        <v>6.398638214</v>
      </c>
      <c r="AF433" s="210">
        <f t="shared" si="25"/>
        <v>6.393297306</v>
      </c>
      <c r="AG433" s="210">
        <f t="shared" si="25"/>
        <v>6.387744503</v>
      </c>
      <c r="AH433" s="210">
        <f t="shared" si="25"/>
        <v>6.381966941</v>
      </c>
      <c r="AI433" s="210">
        <f t="shared" si="25"/>
        <v>6.375950692</v>
      </c>
      <c r="AJ433" s="210">
        <f t="shared" si="25"/>
        <v>6.369680651</v>
      </c>
      <c r="AK433" s="210">
        <f t="shared" si="25"/>
        <v>6.363140414</v>
      </c>
      <c r="AL433" s="210">
        <f t="shared" si="25"/>
        <v>6.356312132</v>
      </c>
      <c r="AM433" s="210">
        <f t="shared" si="25"/>
        <v>6.349176345</v>
      </c>
      <c r="AN433" s="210">
        <f t="shared" si="25"/>
        <v>6.341711804</v>
      </c>
      <c r="AO433" s="210">
        <f t="shared" si="25"/>
        <v>6.333895255</v>
      </c>
      <c r="AP433" s="210">
        <f t="shared" si="25"/>
        <v>6.325701194</v>
      </c>
      <c r="AQ433" s="210">
        <f t="shared" si="25"/>
        <v>6.317101599</v>
      </c>
      <c r="AR433" s="210">
        <f t="shared" si="25"/>
        <v>6.308065598</v>
      </c>
      <c r="AS433" s="210">
        <f t="shared" si="25"/>
        <v>6.298559108</v>
      </c>
      <c r="AT433" s="210">
        <f t="shared" si="25"/>
        <v>6.288544399</v>
      </c>
      <c r="AU433" s="210">
        <f t="shared" si="25"/>
        <v>6.277979599</v>
      </c>
      <c r="AV433" s="210">
        <f t="shared" si="25"/>
        <v>6.266818104</v>
      </c>
      <c r="AW433" s="210">
        <f t="shared" si="25"/>
        <v>6.255007893</v>
      </c>
      <c r="AX433" s="210">
        <f t="shared" si="25"/>
        <v>6.242490718</v>
      </c>
      <c r="AY433" s="210">
        <f t="shared" si="25"/>
        <v>6.229201142</v>
      </c>
      <c r="AZ433" s="210">
        <f t="shared" si="25"/>
        <v>6.215065393</v>
      </c>
      <c r="BA433" s="210">
        <f>if(BA428&gt;0,1000*BA434/BA428,0)</f>
        <v>6.2</v>
      </c>
    </row>
    <row r="434" ht="15.75" customHeight="1">
      <c r="A434" s="207" t="s">
        <v>391</v>
      </c>
      <c r="B434" s="150" t="s">
        <v>392</v>
      </c>
      <c r="C434" s="211">
        <f>(C429*10^6*'Assumptions (NG)'!B32+C430*10^6*'Assumptions (NG)'!B33)/10^9</f>
        <v>0.2118939869</v>
      </c>
      <c r="D434" s="211">
        <f>(D429*10^6*'Assumptions (NG)'!C32+D430*10^6*'Assumptions (NG)'!C33)/10^9</f>
        <v>0.2384126047</v>
      </c>
      <c r="E434" s="211">
        <f>(E429*10^6*'Assumptions (NG)'!D32+E430*10^6*'Assumptions (NG)'!D33)/10^9</f>
        <v>0.2286145397</v>
      </c>
      <c r="F434" s="211">
        <f>(F429*10^6*'Assumptions (NG)'!E32+F430*10^6*'Assumptions (NG)'!E33)/10^9</f>
        <v>0.2322419847</v>
      </c>
      <c r="G434" s="211">
        <f>(G429*10^6*'Assumptions (NG)'!F32+G430*10^6*'Assumptions (NG)'!F33)/10^9</f>
        <v>0.2553458539</v>
      </c>
      <c r="H434" s="211">
        <f>(H429*10^6*'Assumptions (NG)'!G32+H430*10^6*'Assumptions (NG)'!G33)/10^9</f>
        <v>0.297932624</v>
      </c>
      <c r="I434" s="211">
        <f>(I429*10^6*'Assumptions (NG)'!H32+I430*10^6*'Assumptions (NG)'!H33)/10^9</f>
        <v>0.321192374</v>
      </c>
      <c r="J434" s="211">
        <f>(J429*10^6*'Assumptions (NG)'!I32+J430*10^6*'Assumptions (NG)'!I33)/10^9</f>
        <v>0.4029218282</v>
      </c>
      <c r="K434" s="211">
        <f>(K429*10^6*'Assumptions (NG)'!J32+K430*10^6*'Assumptions (NG)'!J33)/10^9</f>
        <v>0.3963185266</v>
      </c>
      <c r="L434" s="211">
        <f>(L429*10^6*'Assumptions (NG)'!K32+L430*10^6*'Assumptions (NG)'!K33)/10^9</f>
        <v>0.4096312401</v>
      </c>
      <c r="M434" s="211">
        <f>(M429*10^6*'Assumptions (NG)'!L32+M430*10^6*'Assumptions (NG)'!L33)/10^9</f>
        <v>0.3479884402</v>
      </c>
      <c r="N434" s="211">
        <f>(N429*10^6*'Assumptions (NG)'!M32+N430*10^6*'Assumptions (NG)'!M33)/10^9</f>
        <v>0.3141571954</v>
      </c>
      <c r="O434" s="211">
        <f>(O429*10^6*'Assumptions (NG)'!N32+O430*10^6*'Assumptions (NG)'!N33)/10^9</f>
        <v>0.3651614237</v>
      </c>
      <c r="P434" s="211">
        <f>(P429*10^6*'Assumptions (NG)'!O32+P430*10^6*'Assumptions (NG)'!O33)/10^9</f>
        <v>0.3745463845</v>
      </c>
      <c r="Q434" s="211">
        <f>(Q429*10^6*'Assumptions (NG)'!P32+Q430*10^6*'Assumptions (NG)'!P33)/10^9</f>
        <v>0.3767410689</v>
      </c>
      <c r="R434" s="211">
        <f>(R429*10^6*'Assumptions (NG)'!Q32+R430*10^6*'Assumptions (NG)'!Q33)/10^9</f>
        <v>0.4329517407</v>
      </c>
      <c r="S434" s="211">
        <f>(S429*10^6*'Assumptions (NG)'!R32+S430*10^6*'Assumptions (NG)'!R33)/10^9</f>
        <v>0.4394742959</v>
      </c>
      <c r="T434" s="211">
        <f>(T429*10^6*'Assumptions (NG)'!S32+T430*10^6*'Assumptions (NG)'!S33)/10^9</f>
        <v>0.3946531876</v>
      </c>
      <c r="U434" s="211">
        <f>(U429*10^6*'Assumptions (NG)'!T32+U430*10^6*'Assumptions (NG)'!T33)/10^9</f>
        <v>0.4430915385</v>
      </c>
      <c r="V434" s="211">
        <f>(V429*10^6*'Assumptions (NG)'!U32+V430*10^6*'Assumptions (NG)'!U33)/10^9</f>
        <v>0.4342297642</v>
      </c>
      <c r="W434" s="211">
        <f>(W429*10^6*'Assumptions (NG)'!V32+W430*10^6*'Assumptions (NG)'!V33)/10^9</f>
        <v>0.4253679899</v>
      </c>
      <c r="X434" s="211">
        <f>(X429*10^6*'Assumptions (NG)'!W32+X430*10^6*'Assumptions (NG)'!W33)/10^9</f>
        <v>0.4093239412</v>
      </c>
      <c r="Y434" s="211">
        <f>(Y429*10^6*'Assumptions (NG)'!X32+Y430*10^6*'Assumptions (NG)'!X33)/10^9</f>
        <v>0.3935949714</v>
      </c>
      <c r="Z434" s="211">
        <f>(Z429*10^6*'Assumptions (NG)'!Y32+Z430*10^6*'Assumptions (NG)'!Y33)/10^9</f>
        <v>0.3781810806</v>
      </c>
      <c r="AA434" s="211">
        <f>(AA429*10^6*'Assumptions (NG)'!Z32+AA430*10^6*'Assumptions (NG)'!Z33)/10^9</f>
        <v>0.3630822688</v>
      </c>
      <c r="AB434" s="211">
        <f>(AB429*10^6*'Assumptions (NG)'!AA32+AB430*10^6*'Assumptions (NG)'!AA33)/10^9</f>
        <v>0.348298536</v>
      </c>
      <c r="AC434" s="211">
        <f>(AC429*10^6*'Assumptions (NG)'!AB32+AC430*10^6*'Assumptions (NG)'!AB33)/10^9</f>
        <v>0.3338298821</v>
      </c>
      <c r="AD434" s="211">
        <f>(AD429*10^6*'Assumptions (NG)'!AC32+AD430*10^6*'Assumptions (NG)'!AC33)/10^9</f>
        <v>0.3196763072</v>
      </c>
      <c r="AE434" s="211">
        <f>(AE429*10^6*'Assumptions (NG)'!AD32+AE430*10^6*'Assumptions (NG)'!AD33)/10^9</f>
        <v>0.3134392697</v>
      </c>
      <c r="AF434" s="211">
        <f>(AF429*10^6*'Assumptions (NG)'!AE32+AF430*10^6*'Assumptions (NG)'!AE33)/10^9</f>
        <v>0.3072022322</v>
      </c>
      <c r="AG434" s="211">
        <f>(AG429*10^6*'Assumptions (NG)'!AF32+AG430*10^6*'Assumptions (NG)'!AF33)/10^9</f>
        <v>0.3009651947</v>
      </c>
      <c r="AH434" s="211">
        <f>(AH429*10^6*'Assumptions (NG)'!AG32+AH430*10^6*'Assumptions (NG)'!AG33)/10^9</f>
        <v>0.2947281572</v>
      </c>
      <c r="AI434" s="211">
        <f>(AI429*10^6*'Assumptions (NG)'!AH32+AI430*10^6*'Assumptions (NG)'!AH33)/10^9</f>
        <v>0.2884911196</v>
      </c>
      <c r="AJ434" s="211">
        <f>(AJ429*10^6*'Assumptions (NG)'!AI32+AJ430*10^6*'Assumptions (NG)'!AI33)/10^9</f>
        <v>0.2822540821</v>
      </c>
      <c r="AK434" s="211">
        <f>(AK429*10^6*'Assumptions (NG)'!AJ32+AK430*10^6*'Assumptions (NG)'!AJ33)/10^9</f>
        <v>0.2760170446</v>
      </c>
      <c r="AL434" s="211">
        <f>(AL429*10^6*'Assumptions (NG)'!AK32+AL430*10^6*'Assumptions (NG)'!AK33)/10^9</f>
        <v>0.2697800071</v>
      </c>
      <c r="AM434" s="211">
        <f>(AM429*10^6*'Assumptions (NG)'!AL32+AM430*10^6*'Assumptions (NG)'!AL33)/10^9</f>
        <v>0.2635429696</v>
      </c>
      <c r="AN434" s="211">
        <f>(AN429*10^6*'Assumptions (NG)'!AM32+AN430*10^6*'Assumptions (NG)'!AM33)/10^9</f>
        <v>0.2573059321</v>
      </c>
      <c r="AO434" s="211">
        <f>(AO429*10^6*'Assumptions (NG)'!AN32+AO430*10^6*'Assumptions (NG)'!AN33)/10^9</f>
        <v>0.2510688946</v>
      </c>
      <c r="AP434" s="211">
        <f>(AP429*10^6*'Assumptions (NG)'!AO32+AP430*10^6*'Assumptions (NG)'!AO33)/10^9</f>
        <v>0.2448318571</v>
      </c>
      <c r="AQ434" s="211">
        <f>(AQ429*10^6*'Assumptions (NG)'!AP32+AQ430*10^6*'Assumptions (NG)'!AP33)/10^9</f>
        <v>0.2385948196</v>
      </c>
      <c r="AR434" s="211">
        <f>(AR429*10^6*'Assumptions (NG)'!AQ32+AR430*10^6*'Assumptions (NG)'!AQ33)/10^9</f>
        <v>0.2323577821</v>
      </c>
      <c r="AS434" s="211">
        <f>(AS429*10^6*'Assumptions (NG)'!AR32+AS430*10^6*'Assumptions (NG)'!AR33)/10^9</f>
        <v>0.2261207446</v>
      </c>
      <c r="AT434" s="211">
        <f>(AT429*10^6*'Assumptions (NG)'!AS32+AT430*10^6*'Assumptions (NG)'!AS33)/10^9</f>
        <v>0.2198837071</v>
      </c>
      <c r="AU434" s="211">
        <f>(AU429*10^6*'Assumptions (NG)'!AT32+AU430*10^6*'Assumptions (NG)'!AT33)/10^9</f>
        <v>0.2136466695</v>
      </c>
      <c r="AV434" s="211">
        <f>(AV429*10^6*'Assumptions (NG)'!AU32+AV430*10^6*'Assumptions (NG)'!AU33)/10^9</f>
        <v>0.207409632</v>
      </c>
      <c r="AW434" s="211">
        <f>(AW429*10^6*'Assumptions (NG)'!AV32+AW430*10^6*'Assumptions (NG)'!AV33)/10^9</f>
        <v>0.2011725945</v>
      </c>
      <c r="AX434" s="211">
        <f>(AX429*10^6*'Assumptions (NG)'!AW32+AX430*10^6*'Assumptions (NG)'!AW33)/10^9</f>
        <v>0.194935557</v>
      </c>
      <c r="AY434" s="211">
        <f>(AY429*10^6*'Assumptions (NG)'!AX32+AY430*10^6*'Assumptions (NG)'!AX33)/10^9</f>
        <v>0.1886985195</v>
      </c>
      <c r="AZ434" s="211">
        <f>(AZ429*10^6*'Assumptions (NG)'!AY32+AZ430*10^6*'Assumptions (NG)'!AY33)/10^9</f>
        <v>0.182461482</v>
      </c>
      <c r="BA434" s="211">
        <f>(BA429*10^6*'Assumptions (NG)'!AZ32+BA430*10^6*'Assumptions (NG)'!AZ33)/10^9</f>
        <v>0.1762244445</v>
      </c>
    </row>
    <row r="435" ht="15.75" customHeight="1">
      <c r="A435" s="209" t="s">
        <v>34</v>
      </c>
      <c r="B435" s="159" t="s">
        <v>351</v>
      </c>
      <c r="C435" s="212">
        <f>C434*'Assumptions (NG)'!B58</f>
        <v>0.9280956625</v>
      </c>
      <c r="D435" s="212">
        <f>D434*'Assumptions (NG)'!C58</f>
        <v>1.099082108</v>
      </c>
      <c r="E435" s="212">
        <f>E434*'Assumptions (NG)'!D58</f>
        <v>0.8413015061</v>
      </c>
      <c r="F435" s="212">
        <f>F434*'Assumptions (NG)'!E58</f>
        <v>1.293587855</v>
      </c>
      <c r="G435" s="212">
        <f>G434*'Assumptions (NG)'!F58</f>
        <v>1.560163167</v>
      </c>
      <c r="H435" s="212">
        <f>H434*'Assumptions (NG)'!G58</f>
        <v>2.523489325</v>
      </c>
      <c r="I435" s="212">
        <f>I434*'Assumptions (NG)'!H58</f>
        <v>2.283677779</v>
      </c>
      <c r="J435" s="212">
        <f>J434*'Assumptions (NG)'!I58</f>
        <v>2.945358564</v>
      </c>
      <c r="K435" s="212">
        <f>K434*'Assumptions (NG)'!J58</f>
        <v>3.669909556</v>
      </c>
      <c r="L435" s="212">
        <f>L434*'Assumptions (NG)'!K58</f>
        <v>2.019482014</v>
      </c>
      <c r="M435" s="212">
        <f>M434*'Assumptions (NG)'!L58</f>
        <v>1.83389908</v>
      </c>
      <c r="N435" s="212">
        <f>N434*'Assumptions (NG)'!M58</f>
        <v>1.536228685</v>
      </c>
      <c r="O435" s="212">
        <f>O434*'Assumptions (NG)'!N58</f>
        <v>1.29267144</v>
      </c>
      <c r="P435" s="212">
        <f>P434*'Assumptions (NG)'!O58</f>
        <v>1.681713266</v>
      </c>
      <c r="Q435" s="212">
        <f>Q434*'Assumptions (NG)'!P58</f>
        <v>1.955286147</v>
      </c>
      <c r="R435" s="212">
        <f>R434*'Assumptions (NG)'!Q58</f>
        <v>1.463376884</v>
      </c>
      <c r="S435" s="212">
        <f>S434*'Assumptions (NG)'!R58</f>
        <v>1.314028145</v>
      </c>
      <c r="T435" s="212">
        <f>T434*'Assumptions (NG)'!S58</f>
        <v>1.38917922</v>
      </c>
      <c r="U435" s="212">
        <f>U434*'Assumptions (NG)'!T58</f>
        <v>1.626145946</v>
      </c>
      <c r="V435" s="212">
        <f>V434*'Assumptions (NG)'!U58</f>
        <v>1.471824391</v>
      </c>
      <c r="W435" s="212">
        <f>W434*'Assumptions (NG)'!V58</f>
        <v>1.497523322</v>
      </c>
      <c r="X435" s="212">
        <f>X434*'Assumptions (NG)'!W58</f>
        <v>1.418056131</v>
      </c>
      <c r="Y435" s="212">
        <f>Y425*8760*('Assumptions (NG)'!X17*'Assumptions (NG)'!X20*'Assumptions (NG)'!X35+'Assumptions (NG)'!X18*'Assumptions (NG)'!X22*'Assumptions (NG)'!X36)/10^9</f>
        <v>1.59675799</v>
      </c>
      <c r="Z435" s="212">
        <f>Z425*8760*('Assumptions (NG)'!Y17*'Assumptions (NG)'!Y20*'Assumptions (NG)'!Y35+'Assumptions (NG)'!Y18*'Assumptions (NG)'!Y22*'Assumptions (NG)'!Y36)/10^9</f>
        <v>1.623600915</v>
      </c>
      <c r="AA435" s="212">
        <f>AA425*8760*('Assumptions (NG)'!Z17*'Assumptions (NG)'!Z20*'Assumptions (NG)'!Z35+'Assumptions (NG)'!Z18*'Assumptions (NG)'!Z22*'Assumptions (NG)'!Z36)/10^9</f>
        <v>1.670230063</v>
      </c>
      <c r="AB435" s="212">
        <f>AB425*8760*('Assumptions (NG)'!AA17*'Assumptions (NG)'!AA20*'Assumptions (NG)'!AA35+'Assumptions (NG)'!AA18*'Assumptions (NG)'!AA22*'Assumptions (NG)'!AA36)/10^9</f>
        <v>1.711242081</v>
      </c>
      <c r="AC435" s="212">
        <f>AC425*8760*('Assumptions (NG)'!AB17*'Assumptions (NG)'!AB20*'Assumptions (NG)'!AB35+'Assumptions (NG)'!AB18*'Assumptions (NG)'!AB22*'Assumptions (NG)'!AB36)/10^9</f>
        <v>1.680870468</v>
      </c>
      <c r="AD435" s="212">
        <f>AD425*8760*('Assumptions (NG)'!AC17*'Assumptions (NG)'!AC20*'Assumptions (NG)'!AC35+'Assumptions (NG)'!AC18*'Assumptions (NG)'!AC22*'Assumptions (NG)'!AC36)/10^9</f>
        <v>1.625356557</v>
      </c>
      <c r="AE435" s="212">
        <f>AE425*8760*('Assumptions (NG)'!AD17*'Assumptions (NG)'!AD20*'Assumptions (NG)'!AD35+'Assumptions (NG)'!AD18*'Assumptions (NG)'!AD22*'Assumptions (NG)'!AD36)/10^9</f>
        <v>1.635528708</v>
      </c>
      <c r="AF435" s="212">
        <f>AF425*8760*('Assumptions (NG)'!AE17*'Assumptions (NG)'!AE20*'Assumptions (NG)'!AE35+'Assumptions (NG)'!AE18*'Assumptions (NG)'!AE22*'Assumptions (NG)'!AE36)/10^9</f>
        <v>1.61148476</v>
      </c>
      <c r="AG435" s="212">
        <f>AG425*8760*('Assumptions (NG)'!AF17*'Assumptions (NG)'!AF20*'Assumptions (NG)'!AF35+'Assumptions (NG)'!AF18*'Assumptions (NG)'!AF22*'Assumptions (NG)'!AF36)/10^9</f>
        <v>1.603068122</v>
      </c>
      <c r="AH435" s="212">
        <f>AH425*8760*('Assumptions (NG)'!AG17*'Assumptions (NG)'!AG20*'Assumptions (NG)'!AG35+'Assumptions (NG)'!AG18*'Assumptions (NG)'!AG22*'Assumptions (NG)'!AG36)/10^9</f>
        <v>1.575095773</v>
      </c>
      <c r="AI435" s="212">
        <f>AI425*8760*('Assumptions (NG)'!AH17*'Assumptions (NG)'!AH20*'Assumptions (NG)'!AH35+'Assumptions (NG)'!AH18*'Assumptions (NG)'!AH22*'Assumptions (NG)'!AH36)/10^9</f>
        <v>1.60531892</v>
      </c>
      <c r="AJ435" s="212">
        <f>AJ425*8760*('Assumptions (NG)'!AI17*'Assumptions (NG)'!AI20*'Assumptions (NG)'!AI35+'Assumptions (NG)'!AI18*'Assumptions (NG)'!AI22*'Assumptions (NG)'!AI36)/10^9</f>
        <v>1.597280805</v>
      </c>
      <c r="AK435" s="212">
        <f>AK425*8760*('Assumptions (NG)'!AJ17*'Assumptions (NG)'!AJ20*'Assumptions (NG)'!AJ35+'Assumptions (NG)'!AJ18*'Assumptions (NG)'!AJ22*'Assumptions (NG)'!AJ36)/10^9</f>
        <v>1.581810038</v>
      </c>
      <c r="AL435" s="212">
        <f>AL425*8760*('Assumptions (NG)'!AK17*'Assumptions (NG)'!AK20*'Assumptions (NG)'!AK35+'Assumptions (NG)'!AK18*'Assumptions (NG)'!AK22*'Assumptions (NG)'!AK36)/10^9</f>
        <v>1.56274526</v>
      </c>
      <c r="AM435" s="212">
        <f>AM425*8760*('Assumptions (NG)'!AL17*'Assumptions (NG)'!AL20*'Assumptions (NG)'!AL35+'Assumptions (NG)'!AL18*'Assumptions (NG)'!AL22*'Assumptions (NG)'!AL36)/10^9</f>
        <v>1.553990641</v>
      </c>
      <c r="AN435" s="212">
        <f>AN425*8760*('Assumptions (NG)'!AM17*'Assumptions (NG)'!AM20*'Assumptions (NG)'!AM35+'Assumptions (NG)'!AM18*'Assumptions (NG)'!AM22*'Assumptions (NG)'!AM36)/10^9</f>
        <v>1.520883754</v>
      </c>
      <c r="AO435" s="212">
        <f>AO425*8760*('Assumptions (NG)'!AN17*'Assumptions (NG)'!AN20*'Assumptions (NG)'!AN35+'Assumptions (NG)'!AN18*'Assumptions (NG)'!AN22*'Assumptions (NG)'!AN36)/10^9</f>
        <v>1.482082789</v>
      </c>
      <c r="AP435" s="212">
        <f>AP425*8760*('Assumptions (NG)'!AO17*'Assumptions (NG)'!AO20*'Assumptions (NG)'!AO35+'Assumptions (NG)'!AO18*'Assumptions (NG)'!AO22*'Assumptions (NG)'!AO36)/10^9</f>
        <v>1.447239888</v>
      </c>
      <c r="AQ435" s="212">
        <f>AQ425*8760*('Assumptions (NG)'!AP17*'Assumptions (NG)'!AP20*'Assumptions (NG)'!AP35+'Assumptions (NG)'!AP18*'Assumptions (NG)'!AP22*'Assumptions (NG)'!AP36)/10^9</f>
        <v>1.42559017</v>
      </c>
      <c r="AR435" s="212">
        <f>AR425*8760*('Assumptions (NG)'!AQ17*'Assumptions (NG)'!AQ20*'Assumptions (NG)'!AQ35+'Assumptions (NG)'!AQ18*'Assumptions (NG)'!AQ22*'Assumptions (NG)'!AQ36)/10^9</f>
        <v>1.373808015</v>
      </c>
      <c r="AS435" s="212">
        <f>AS425*8760*('Assumptions (NG)'!AR17*'Assumptions (NG)'!AR20*'Assumptions (NG)'!AR35+'Assumptions (NG)'!AR18*'Assumptions (NG)'!AR22*'Assumptions (NG)'!AR36)/10^9</f>
        <v>1.338010515</v>
      </c>
      <c r="AT435" s="212">
        <f>AT425*8760*('Assumptions (NG)'!AS17*'Assumptions (NG)'!AS20*'Assumptions (NG)'!AS35+'Assumptions (NG)'!AS18*'Assumptions (NG)'!AS22*'Assumptions (NG)'!AS36)/10^9</f>
        <v>1.303993561</v>
      </c>
      <c r="AU435" s="212">
        <f>AU425*8760*('Assumptions (NG)'!AT17*'Assumptions (NG)'!AT20*'Assumptions (NG)'!AT35+'Assumptions (NG)'!AT18*'Assumptions (NG)'!AT22*'Assumptions (NG)'!AT36)/10^9</f>
        <v>1.27339922</v>
      </c>
      <c r="AV435" s="212">
        <f>AV425*8760*('Assumptions (NG)'!AU17*'Assumptions (NG)'!AU20*'Assumptions (NG)'!AU35+'Assumptions (NG)'!AU18*'Assumptions (NG)'!AU22*'Assumptions (NG)'!AU36)/10^9</f>
        <v>1.23338795</v>
      </c>
      <c r="AW435" s="212">
        <f>AW425*8760*('Assumptions (NG)'!AV17*'Assumptions (NG)'!AV20*'Assumptions (NG)'!AV35+'Assumptions (NG)'!AV18*'Assumptions (NG)'!AV22*'Assumptions (NG)'!AV36)/10^9</f>
        <v>1.184564274</v>
      </c>
      <c r="AX435" s="212">
        <f>AX425*8760*('Assumptions (NG)'!AW17*'Assumptions (NG)'!AW20*'Assumptions (NG)'!AW35+'Assumptions (NG)'!AW18*'Assumptions (NG)'!AW22*'Assumptions (NG)'!AW36)/10^9</f>
        <v>1.13590754</v>
      </c>
      <c r="AY435" s="212">
        <f>AY425*8760*('Assumptions (NG)'!AX17*'Assumptions (NG)'!AX20*'Assumptions (NG)'!AX35+'Assumptions (NG)'!AX18*'Assumptions (NG)'!AX22*'Assumptions (NG)'!AX36)/10^9</f>
        <v>1.096705764</v>
      </c>
      <c r="AZ435" s="212">
        <f>AZ425*8760*('Assumptions (NG)'!AY17*'Assumptions (NG)'!AY20*'Assumptions (NG)'!AY35+'Assumptions (NG)'!AY18*'Assumptions (NG)'!AY22*'Assumptions (NG)'!AY36)/10^9</f>
        <v>1.03989244</v>
      </c>
      <c r="BA435" s="212">
        <f>BA425*8760*('Assumptions (NG)'!AZ17*'Assumptions (NG)'!AZ20*'Assumptions (NG)'!AZ35+'Assumptions (NG)'!AZ18*'Assumptions (NG)'!AZ22*'Assumptions (NG)'!AZ36)/10^9</f>
        <v>0.9761327506</v>
      </c>
    </row>
    <row r="436" ht="15.75" customHeight="1">
      <c r="A436" s="209" t="s">
        <v>36</v>
      </c>
      <c r="B436" s="159" t="s">
        <v>351</v>
      </c>
      <c r="C436" s="160">
        <f>C428*'Assumptions (NG)'!B53/10^3</f>
        <v>1.444468467</v>
      </c>
      <c r="D436" s="160">
        <f>D428*'Assumptions (NG)'!C53/10^3</f>
        <v>1.670794426</v>
      </c>
      <c r="E436" s="160">
        <f>E428*'Assumptions (NG)'!D53/10^3</f>
        <v>1.467747166</v>
      </c>
      <c r="F436" s="160">
        <f>F428*'Assumptions (NG)'!E53/10^3</f>
        <v>1.924617512</v>
      </c>
      <c r="G436" s="160">
        <f>G428*'Assumptions (NG)'!F53/10^3</f>
        <v>2.363691177</v>
      </c>
      <c r="H436" s="160">
        <f>H428*'Assumptions (NG)'!G53/10^3</f>
        <v>3.248034274</v>
      </c>
      <c r="I436" s="160">
        <f>I428*'Assumptions (NG)'!H53/10^3</f>
        <v>3.307954766</v>
      </c>
      <c r="J436" s="160">
        <f>J428*'Assumptions (NG)'!I53/10^3</f>
        <v>4.124770146</v>
      </c>
      <c r="K436" s="160">
        <f>K428*'Assumptions (NG)'!J53/10^3</f>
        <v>4.776276887</v>
      </c>
      <c r="L436" s="160">
        <f>L428*'Assumptions (NG)'!K53/10^3</f>
        <v>3.425885091</v>
      </c>
      <c r="M436" s="160">
        <f>M428*'Assumptions (NG)'!L53/10^3</f>
        <v>3.178953691</v>
      </c>
      <c r="N436" s="160">
        <f>N428*'Assumptions (NG)'!M53/10^3</f>
        <v>2.770309906</v>
      </c>
      <c r="O436" s="160">
        <f>O428*'Assumptions (NG)'!N53/10^3</f>
        <v>2.78307263</v>
      </c>
      <c r="P436" s="160">
        <f>P428*'Assumptions (NG)'!O53/10^3</f>
        <v>3.155516242</v>
      </c>
      <c r="Q436" s="160">
        <f>Q428*'Assumptions (NG)'!P53/10^3</f>
        <v>3.409121956</v>
      </c>
      <c r="R436" s="160">
        <f>R428*'Assumptions (NG)'!Q53/10^3</f>
        <v>3.231959884</v>
      </c>
      <c r="S436" s="160">
        <f>S428*'Assumptions (NG)'!R53/10^3</f>
        <v>3.516035831</v>
      </c>
      <c r="T436" s="160">
        <f>T428*'Assumptions (NG)'!S53/10^3</f>
        <v>3.083466844</v>
      </c>
      <c r="U436" s="160">
        <f>U428*'Assumptions (NG)'!T53/10^3</f>
        <v>3.624886337</v>
      </c>
      <c r="V436" s="160">
        <f>V428*'Assumptions (NG)'!U53/10^3</f>
        <v>3.675137876</v>
      </c>
      <c r="W436" s="160">
        <f>W428*'Assumptions (NG)'!V53/10^3</f>
        <v>3.833417804</v>
      </c>
      <c r="X436" s="160">
        <f>X428*'Assumptions (NG)'!W53/10^3</f>
        <v>3.798556264</v>
      </c>
      <c r="Y436" s="160">
        <f>Y428*'Assumptions (NG)'!X53/10^3</f>
        <v>3.769100976</v>
      </c>
      <c r="Z436" s="160">
        <f>Z428*'Assumptions (NG)'!Y53/10^3</f>
        <v>3.764998088</v>
      </c>
      <c r="AA436" s="160">
        <f>AA428*'Assumptions (NG)'!Z53/10^3</f>
        <v>3.769731484</v>
      </c>
      <c r="AB436" s="160">
        <f>AB428*'Assumptions (NG)'!AA53/10^3</f>
        <v>3.807366823</v>
      </c>
      <c r="AC436" s="160">
        <f>AC428*'Assumptions (NG)'!AB53/10^3</f>
        <v>3.799021421</v>
      </c>
      <c r="AD436" s="160">
        <f>AD428*'Assumptions (NG)'!AC53/10^3</f>
        <v>3.802482644</v>
      </c>
      <c r="AE436" s="160">
        <f>AE428*'Assumptions (NG)'!AD53/10^3</f>
        <v>3.796825823</v>
      </c>
      <c r="AF436" s="160">
        <f>AF428*'Assumptions (NG)'!AE53/10^3</f>
        <v>3.792977341</v>
      </c>
      <c r="AG436" s="160">
        <f>AG428*'Assumptions (NG)'!AF53/10^3</f>
        <v>3.787882339</v>
      </c>
      <c r="AH436" s="160">
        <f>AH428*'Assumptions (NG)'!AG53/10^3</f>
        <v>3.786838638</v>
      </c>
      <c r="AI436" s="160">
        <f>AI428*'Assumptions (NG)'!AH53/10^3</f>
        <v>3.768519051</v>
      </c>
      <c r="AJ436" s="160">
        <f>AJ428*'Assumptions (NG)'!AI53/10^3</f>
        <v>3.746686728</v>
      </c>
      <c r="AK436" s="160">
        <f>AK428*'Assumptions (NG)'!AJ53/10^3</f>
        <v>3.723634585</v>
      </c>
      <c r="AL436" s="160">
        <f>AL428*'Assumptions (NG)'!AK53/10^3</f>
        <v>3.704518121</v>
      </c>
      <c r="AM436" s="160">
        <f>AM428*'Assumptions (NG)'!AL53/10^3</f>
        <v>3.698031526</v>
      </c>
      <c r="AN436" s="160">
        <f>AN428*'Assumptions (NG)'!AM53/10^3</f>
        <v>3.685911064</v>
      </c>
      <c r="AO436" s="160">
        <f>AO428*'Assumptions (NG)'!AN53/10^3</f>
        <v>3.681857798</v>
      </c>
      <c r="AP436" s="160">
        <f>AP428*'Assumptions (NG)'!AO53/10^3</f>
        <v>3.675375341</v>
      </c>
      <c r="AQ436" s="160">
        <f>AQ428*'Assumptions (NG)'!AP53/10^3</f>
        <v>3.659807017</v>
      </c>
      <c r="AR436" s="160">
        <f>AR428*'Assumptions (NG)'!AQ53/10^3</f>
        <v>3.639040118</v>
      </c>
      <c r="AS436" s="160">
        <f>AS428*'Assumptions (NG)'!AR53/10^3</f>
        <v>3.61426915</v>
      </c>
      <c r="AT436" s="160">
        <f>AT428*'Assumptions (NG)'!AS53/10^3</f>
        <v>3.589927493</v>
      </c>
      <c r="AU436" s="160">
        <f>AU428*'Assumptions (NG)'!AT53/10^3</f>
        <v>3.566397952</v>
      </c>
      <c r="AV436" s="160">
        <f>AV428*'Assumptions (NG)'!AU53/10^3</f>
        <v>3.540699035</v>
      </c>
      <c r="AW436" s="160">
        <f>AW428*'Assumptions (NG)'!AV53/10^3</f>
        <v>3.504977931</v>
      </c>
      <c r="AX436" s="160">
        <f>AX428*'Assumptions (NG)'!AW53/10^3</f>
        <v>3.477918441</v>
      </c>
      <c r="AY436" s="160">
        <f>AY428*'Assumptions (NG)'!AX53/10^3</f>
        <v>3.495438897</v>
      </c>
      <c r="AZ436" s="160">
        <f>AZ428*'Assumptions (NG)'!AY53/10^3</f>
        <v>3.477828981</v>
      </c>
      <c r="BA436" s="160">
        <f>BA428*'Assumptions (NG)'!AZ53/10^3</f>
        <v>3.435791432</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0.5712413908</v>
      </c>
      <c r="K437" s="160">
        <f>K425*'Assumptions (NG)'!J55*'Assumptions (NG)'!J56*365/10^9</f>
        <v>0.6430762594</v>
      </c>
      <c r="L437" s="160">
        <f>L425*'Assumptions (NG)'!K55*'Assumptions (NG)'!K56*365/10^9</f>
        <v>0.7558051273</v>
      </c>
      <c r="M437" s="160">
        <f>M425*'Assumptions (NG)'!L55*'Assumptions (NG)'!L56*365/10^9</f>
        <v>0.530427929</v>
      </c>
      <c r="N437" s="160">
        <f>N425*'Assumptions (NG)'!M55*'Assumptions (NG)'!M56*365/10^9</f>
        <v>0.5645387443</v>
      </c>
      <c r="O437" s="160">
        <f>O425*'Assumptions (NG)'!N55*'Assumptions (NG)'!N56*365/10^9</f>
        <v>0.5646187606</v>
      </c>
      <c r="P437" s="160">
        <f>P425*'Assumptions (NG)'!O55*'Assumptions (NG)'!O56*365/10^9</f>
        <v>0.4876830162</v>
      </c>
      <c r="Q437" s="160">
        <f>Q425*'Assumptions (NG)'!P55*'Assumptions (NG)'!P56*365/10^9</f>
        <v>0.5609338443</v>
      </c>
      <c r="R437" s="160">
        <f>R425*'Assumptions (NG)'!Q55*'Assumptions (NG)'!Q56*365/10^9</f>
        <v>0.6182355122</v>
      </c>
      <c r="S437" s="160">
        <f>S425*'Assumptions (NG)'!R55*'Assumptions (NG)'!R56*365/10^9</f>
        <v>0.510861461</v>
      </c>
      <c r="T437" s="160">
        <f>T425*'Assumptions (NG)'!S55*'Assumptions (NG)'!S56*365/10^9</f>
        <v>0.5467304609</v>
      </c>
      <c r="U437" s="160">
        <f>U425*'Assumptions (NG)'!T55*'Assumptions (NG)'!T56*365/10^9</f>
        <v>0.5339707376</v>
      </c>
      <c r="V437" s="160">
        <f>V425*'Assumptions (NG)'!U55*'Assumptions (NG)'!U56*365/10^9</f>
        <v>0.5481439296</v>
      </c>
      <c r="W437" s="160">
        <f>W425*'Assumptions (NG)'!V55*'Assumptions (NG)'!V56*365/10^9</f>
        <v>0.5557428096</v>
      </c>
      <c r="X437" s="160">
        <f>X425*'Assumptions (NG)'!W55*'Assumptions (NG)'!W56*365/10^9</f>
        <v>0.5458071475</v>
      </c>
      <c r="Y437" s="160">
        <f>Y425*'Assumptions (NG)'!X55*'Assumptions (NG)'!X56*365/10^9</f>
        <v>0.5365651024</v>
      </c>
      <c r="Z437" s="160">
        <f>Z425*'Assumptions (NG)'!Y55*'Assumptions (NG)'!Y56*365/10^9</f>
        <v>0.5308024715</v>
      </c>
      <c r="AA437" s="160">
        <f>AA425*'Assumptions (NG)'!Z55*'Assumptions (NG)'!Z56*365/10^9</f>
        <v>0.526100912</v>
      </c>
      <c r="AB437" s="160">
        <f>AB425*'Assumptions (NG)'!AA55*'Assumptions (NG)'!AA56*365/10^9</f>
        <v>0.5257350623</v>
      </c>
      <c r="AC437" s="160">
        <f>AC425*'Assumptions (NG)'!AB55*'Assumptions (NG)'!AB56*365/10^9</f>
        <v>0.5187707469</v>
      </c>
      <c r="AD437" s="160">
        <f>AD425*'Assumptions (NG)'!AC55*'Assumptions (NG)'!AC56*365/10^9</f>
        <v>0.5132083135</v>
      </c>
      <c r="AE437" s="160">
        <f>AE425*'Assumptions (NG)'!AD55*'Assumptions (NG)'!AD56*365/10^9</f>
        <v>0.5061887778</v>
      </c>
      <c r="AF437" s="160">
        <f>AF425*'Assumptions (NG)'!AE55*'Assumptions (NG)'!AE56*365/10^9</f>
        <v>0.4991828628</v>
      </c>
      <c r="AG437" s="160">
        <f>AG425*'Assumptions (NG)'!AF55*'Assumptions (NG)'!AF56*365/10^9</f>
        <v>0.4917709566</v>
      </c>
      <c r="AH437" s="160">
        <f>AH425*'Assumptions (NG)'!AG55*'Assumptions (NG)'!AG56*365/10^9</f>
        <v>0.4846231517</v>
      </c>
      <c r="AI437" s="160">
        <f>AI425*'Assumptions (NG)'!AH55*'Assumptions (NG)'!AH56*365/10^9</f>
        <v>0.4750120133</v>
      </c>
      <c r="AJ437" s="160">
        <f>AJ425*'Assumptions (NG)'!AI55*'Assumptions (NG)'!AI56*365/10^9</f>
        <v>0.4647307635</v>
      </c>
      <c r="AK437" s="160">
        <f>AK425*'Assumptions (NG)'!AJ55*'Assumptions (NG)'!AJ56*365/10^9</f>
        <v>0.4540659426</v>
      </c>
      <c r="AL437" s="160">
        <f>AL425*'Assumptions (NG)'!AK55*'Assumptions (NG)'!AK56*365/10^9</f>
        <v>0.4436274333</v>
      </c>
      <c r="AM437" s="160">
        <f>AM425*'Assumptions (NG)'!AL55*'Assumptions (NG)'!AL56*365/10^9</f>
        <v>0.4343929539</v>
      </c>
      <c r="AN437" s="160">
        <f>AN425*'Assumptions (NG)'!AM55*'Assumptions (NG)'!AM56*365/10^9</f>
        <v>0.4241508634</v>
      </c>
      <c r="AO437" s="160">
        <f>AO425*'Assumptions (NG)'!AN55*'Assumptions (NG)'!AN56*365/10^9</f>
        <v>0.4144603946</v>
      </c>
      <c r="AP437" s="160">
        <f>AP425*'Assumptions (NG)'!AO55*'Assumptions (NG)'!AO56*365/10^9</f>
        <v>0.4040781681</v>
      </c>
      <c r="AQ437" s="160">
        <f>AQ425*'Assumptions (NG)'!AP55*'Assumptions (NG)'!AP56*365/10^9</f>
        <v>0.3922792416</v>
      </c>
      <c r="AR437" s="160">
        <f>AR425*'Assumptions (NG)'!AQ55*'Assumptions (NG)'!AQ56*365/10^9</f>
        <v>0.3795142525</v>
      </c>
      <c r="AS437" s="160">
        <f>AS425*'Assumptions (NG)'!AR55*'Assumptions (NG)'!AR56*365/10^9</f>
        <v>0.3659185466</v>
      </c>
      <c r="AT437" s="160">
        <f>AT425*'Assumptions (NG)'!AS55*'Assumptions (NG)'!AS56*365/10^9</f>
        <v>0.3519311904</v>
      </c>
      <c r="AU437" s="160">
        <f>AU425*'Assumptions (NG)'!AT55*'Assumptions (NG)'!AT56*365/10^9</f>
        <v>0.3375483174</v>
      </c>
      <c r="AV437" s="160">
        <f>AV425*'Assumptions (NG)'!AU55*'Assumptions (NG)'!AU56*365/10^9</f>
        <v>0.322449669</v>
      </c>
      <c r="AW437" s="160">
        <f>AW425*'Assumptions (NG)'!AV55*'Assumptions (NG)'!AV56*365/10^9</f>
        <v>0.3059292757</v>
      </c>
      <c r="AX437" s="160">
        <f>AX425*'Assumptions (NG)'!AW55*'Assumptions (NG)'!AW56*365/10^9</f>
        <v>0.2896144919</v>
      </c>
      <c r="AY437" s="160">
        <f>AY425*'Assumptions (NG)'!AX55*'Assumptions (NG)'!AX56*365/10^9</f>
        <v>0.2761849201</v>
      </c>
      <c r="AZ437" s="160">
        <f>AZ425*'Assumptions (NG)'!AY55*'Assumptions (NG)'!AY56*365/10^9</f>
        <v>0.2590367704</v>
      </c>
      <c r="BA437" s="160">
        <f>BA425*'Assumptions (NG)'!AZ55*'Assumptions (NG)'!AZ56*365/10^9</f>
        <v>0.2393157091</v>
      </c>
    </row>
    <row r="438" ht="15.75" customHeight="1">
      <c r="A438" s="207" t="s">
        <v>393</v>
      </c>
      <c r="B438" s="150" t="s">
        <v>149</v>
      </c>
      <c r="C438" s="213">
        <f t="array" ref="C438:V438">transpose('Assumptions (NG)'!V136:V155)</f>
        <v>678.2</v>
      </c>
      <c r="D438" s="172">
        <v>476.6</v>
      </c>
      <c r="E438" s="172">
        <v>141.8</v>
      </c>
      <c r="F438" s="172">
        <v>1452.5</v>
      </c>
      <c r="G438" s="172">
        <v>2178.2</v>
      </c>
      <c r="H438" s="172">
        <v>344.0</v>
      </c>
      <c r="I438" s="172">
        <v>1770.6</v>
      </c>
      <c r="J438" s="172">
        <v>657.0</v>
      </c>
      <c r="K438" s="172">
        <v>623.2</v>
      </c>
      <c r="L438" s="172">
        <v>0.0</v>
      </c>
      <c r="M438" s="172">
        <v>0.0</v>
      </c>
      <c r="N438" s="172">
        <v>558.5</v>
      </c>
      <c r="O438" s="172">
        <v>518.5</v>
      </c>
      <c r="P438" s="172">
        <v>0.0</v>
      </c>
      <c r="Q438" s="172">
        <v>828.0</v>
      </c>
      <c r="R438" s="172">
        <v>625.6</v>
      </c>
      <c r="S438" s="172">
        <v>0.0</v>
      </c>
      <c r="T438" s="172">
        <v>0.0</v>
      </c>
      <c r="U438" s="172">
        <v>0.0</v>
      </c>
      <c r="V438" s="172">
        <v>0.0</v>
      </c>
      <c r="W438" s="171">
        <v>0.0</v>
      </c>
      <c r="X438" s="148">
        <f t="shared" ref="X438:BA438" si="26">if(X426&gt;X422,X426-X422,0)</f>
        <v>100.3281622</v>
      </c>
      <c r="Y438" s="148">
        <f t="shared" si="26"/>
        <v>0</v>
      </c>
      <c r="Z438" s="148">
        <f t="shared" si="26"/>
        <v>0</v>
      </c>
      <c r="AA438" s="148">
        <f t="shared" si="26"/>
        <v>0</v>
      </c>
      <c r="AB438" s="148">
        <f t="shared" si="26"/>
        <v>0</v>
      </c>
      <c r="AC438" s="148">
        <f t="shared" si="26"/>
        <v>0</v>
      </c>
      <c r="AD438" s="148">
        <f t="shared" si="26"/>
        <v>0</v>
      </c>
      <c r="AE438" s="148">
        <f t="shared" si="26"/>
        <v>0</v>
      </c>
      <c r="AF438" s="148">
        <f t="shared" si="26"/>
        <v>0</v>
      </c>
      <c r="AG438" s="148">
        <f t="shared" si="26"/>
        <v>0</v>
      </c>
      <c r="AH438" s="148">
        <f t="shared" si="26"/>
        <v>0</v>
      </c>
      <c r="AI438" s="148">
        <f t="shared" si="26"/>
        <v>0</v>
      </c>
      <c r="AJ438" s="148">
        <f t="shared" si="26"/>
        <v>0</v>
      </c>
      <c r="AK438" s="148">
        <f t="shared" si="26"/>
        <v>0</v>
      </c>
      <c r="AL438" s="148">
        <f t="shared" si="26"/>
        <v>0</v>
      </c>
      <c r="AM438" s="148">
        <f t="shared" si="26"/>
        <v>0</v>
      </c>
      <c r="AN438" s="148">
        <f t="shared" si="26"/>
        <v>0</v>
      </c>
      <c r="AO438" s="148">
        <f t="shared" si="26"/>
        <v>0</v>
      </c>
      <c r="AP438" s="148">
        <f t="shared" si="26"/>
        <v>0</v>
      </c>
      <c r="AQ438" s="148">
        <f t="shared" si="26"/>
        <v>1901.935082</v>
      </c>
      <c r="AR438" s="148">
        <f t="shared" si="26"/>
        <v>74.32816219</v>
      </c>
      <c r="AS438" s="148">
        <f t="shared" si="26"/>
        <v>1500.928162</v>
      </c>
      <c r="AT438" s="148">
        <f t="shared" si="26"/>
        <v>387.3281622</v>
      </c>
      <c r="AU438" s="148">
        <f t="shared" si="26"/>
        <v>353.5281622</v>
      </c>
      <c r="AV438" s="148">
        <f t="shared" si="26"/>
        <v>0</v>
      </c>
      <c r="AW438" s="148">
        <f t="shared" si="26"/>
        <v>0</v>
      </c>
      <c r="AX438" s="148">
        <f t="shared" si="26"/>
        <v>0</v>
      </c>
      <c r="AY438" s="148">
        <f t="shared" si="26"/>
        <v>0</v>
      </c>
      <c r="AZ438" s="148">
        <f t="shared" si="26"/>
        <v>0</v>
      </c>
      <c r="BA438" s="148">
        <f t="shared" si="26"/>
        <v>286.9689731</v>
      </c>
    </row>
    <row r="439" ht="15.75" customHeight="1">
      <c r="A439" s="207" t="s">
        <v>394</v>
      </c>
      <c r="B439" s="150" t="s">
        <v>149</v>
      </c>
      <c r="C439" s="213">
        <f t="array" ref="C439:V439">transpose('Assumptions (NG)'!V261:V280)</f>
        <v>418.1</v>
      </c>
      <c r="D439" s="172">
        <v>551.6</v>
      </c>
      <c r="E439" s="172">
        <v>1137.8</v>
      </c>
      <c r="F439" s="172">
        <v>444.6</v>
      </c>
      <c r="G439" s="172">
        <v>131.5</v>
      </c>
      <c r="H439" s="172">
        <v>434.4</v>
      </c>
      <c r="I439" s="172">
        <v>181.9</v>
      </c>
      <c r="J439" s="172">
        <v>427.6</v>
      </c>
      <c r="K439" s="172">
        <v>1182.1</v>
      </c>
      <c r="L439" s="172">
        <v>289.2</v>
      </c>
      <c r="M439" s="172">
        <v>137.4</v>
      </c>
      <c r="N439" s="172">
        <v>203.1</v>
      </c>
      <c r="O439" s="172">
        <v>229.1</v>
      </c>
      <c r="P439" s="172">
        <v>0.0</v>
      </c>
      <c r="Q439" s="172">
        <v>40.0</v>
      </c>
      <c r="R439" s="172">
        <v>17.8</v>
      </c>
      <c r="S439" s="172">
        <v>63.6</v>
      </c>
      <c r="T439" s="172">
        <v>0.0</v>
      </c>
      <c r="U439" s="172">
        <v>12.0</v>
      </c>
      <c r="V439" s="172">
        <v>0.0</v>
      </c>
      <c r="W439" s="171">
        <v>0.0</v>
      </c>
      <c r="X439" s="148">
        <f t="shared" ref="X439:BA439" si="27">if(X427&gt;X424,X427-X424,0)</f>
        <v>699.4166667</v>
      </c>
      <c r="Y439" s="148">
        <f t="shared" si="27"/>
        <v>0</v>
      </c>
      <c r="Z439" s="148">
        <f t="shared" si="27"/>
        <v>0</v>
      </c>
      <c r="AA439" s="148">
        <f t="shared" si="27"/>
        <v>0</v>
      </c>
      <c r="AB439" s="148">
        <f t="shared" si="27"/>
        <v>0</v>
      </c>
      <c r="AC439" s="148">
        <f t="shared" si="27"/>
        <v>0</v>
      </c>
      <c r="AD439" s="148">
        <f t="shared" si="27"/>
        <v>0</v>
      </c>
      <c r="AE439" s="148">
        <f t="shared" si="27"/>
        <v>0</v>
      </c>
      <c r="AF439" s="148">
        <f t="shared" si="27"/>
        <v>0</v>
      </c>
      <c r="AG439" s="148">
        <f t="shared" si="27"/>
        <v>0</v>
      </c>
      <c r="AH439" s="148">
        <f t="shared" si="27"/>
        <v>0</v>
      </c>
      <c r="AI439" s="148">
        <f t="shared" si="27"/>
        <v>0</v>
      </c>
      <c r="AJ439" s="148">
        <f t="shared" si="27"/>
        <v>0</v>
      </c>
      <c r="AK439" s="148">
        <f t="shared" si="27"/>
        <v>0</v>
      </c>
      <c r="AL439" s="148">
        <f t="shared" si="27"/>
        <v>0</v>
      </c>
      <c r="AM439" s="148">
        <f t="shared" si="27"/>
        <v>0</v>
      </c>
      <c r="AN439" s="148">
        <f t="shared" si="27"/>
        <v>0</v>
      </c>
      <c r="AO439" s="148">
        <f t="shared" si="27"/>
        <v>0</v>
      </c>
      <c r="AP439" s="148">
        <f t="shared" si="27"/>
        <v>0</v>
      </c>
      <c r="AQ439" s="148">
        <f t="shared" si="27"/>
        <v>0</v>
      </c>
      <c r="AR439" s="148">
        <f t="shared" si="27"/>
        <v>0</v>
      </c>
      <c r="AS439" s="148">
        <f t="shared" si="27"/>
        <v>0</v>
      </c>
      <c r="AT439" s="148">
        <f t="shared" si="27"/>
        <v>0</v>
      </c>
      <c r="AU439" s="148">
        <f t="shared" si="27"/>
        <v>0</v>
      </c>
      <c r="AV439" s="148">
        <f t="shared" si="27"/>
        <v>0</v>
      </c>
      <c r="AW439" s="148">
        <f t="shared" si="27"/>
        <v>0</v>
      </c>
      <c r="AX439" s="148">
        <f t="shared" si="27"/>
        <v>0</v>
      </c>
      <c r="AY439" s="148">
        <f t="shared" si="27"/>
        <v>0</v>
      </c>
      <c r="AZ439" s="148">
        <f t="shared" si="27"/>
        <v>0</v>
      </c>
      <c r="BA439" s="148">
        <f t="shared" si="27"/>
        <v>0</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0.874401853</v>
      </c>
      <c r="D441" s="176">
        <f t="shared" si="28"/>
        <v>1.247841625</v>
      </c>
      <c r="E441" s="176">
        <f t="shared" si="28"/>
        <v>1.188483065</v>
      </c>
      <c r="F441" s="176">
        <f t="shared" si="28"/>
        <v>1.229059835</v>
      </c>
      <c r="G441" s="176">
        <f t="shared" si="28"/>
        <v>0.8825974739</v>
      </c>
      <c r="H441" s="176">
        <f t="shared" si="28"/>
        <v>1.091744412</v>
      </c>
      <c r="I441" s="176">
        <f t="shared" si="28"/>
        <v>0.6630147325</v>
      </c>
      <c r="J441" s="176">
        <f t="shared" si="28"/>
        <v>0.4600646211</v>
      </c>
      <c r="K441" s="176">
        <f t="shared" si="28"/>
        <v>0.2767485353</v>
      </c>
      <c r="L441" s="176">
        <f t="shared" si="28"/>
        <v>0.4344945942</v>
      </c>
      <c r="M441" s="176">
        <f t="shared" si="28"/>
        <v>0.4167401323</v>
      </c>
      <c r="N441" s="176">
        <f t="shared" si="28"/>
        <v>0.4783859635</v>
      </c>
      <c r="O441" s="176">
        <f t="shared" si="28"/>
        <v>0.4818021404</v>
      </c>
      <c r="P441" s="176">
        <f t="shared" si="28"/>
        <v>0.4991016159</v>
      </c>
      <c r="Q441" s="176">
        <f t="shared" si="28"/>
        <v>0.2234337728</v>
      </c>
      <c r="R441" s="176">
        <f t="shared" si="28"/>
        <v>0.01587971859</v>
      </c>
      <c r="S441" s="176">
        <f t="shared" si="28"/>
        <v>0.002561444889</v>
      </c>
      <c r="T441" s="176">
        <f t="shared" si="28"/>
        <v>0.002534244211</v>
      </c>
      <c r="U441" s="176">
        <f t="shared" si="28"/>
        <v>0.1893816412</v>
      </c>
      <c r="V441" s="176">
        <f t="shared" si="28"/>
        <v>0.1917737858</v>
      </c>
      <c r="W441" s="176">
        <f t="shared" si="28"/>
        <v>0.195588979</v>
      </c>
      <c r="X441" s="176">
        <f t="shared" si="28"/>
        <v>0</v>
      </c>
      <c r="Y441" s="176">
        <f t="shared" si="28"/>
        <v>0</v>
      </c>
      <c r="Z441" s="176">
        <f t="shared" si="28"/>
        <v>0</v>
      </c>
      <c r="AA441" s="176">
        <f t="shared" si="28"/>
        <v>0</v>
      </c>
      <c r="AB441" s="176">
        <f t="shared" si="28"/>
        <v>0</v>
      </c>
      <c r="AC441" s="176">
        <f t="shared" si="28"/>
        <v>0</v>
      </c>
      <c r="AD441" s="176">
        <f t="shared" si="28"/>
        <v>0</v>
      </c>
      <c r="AE441" s="176">
        <f t="shared" si="28"/>
        <v>0</v>
      </c>
      <c r="AF441" s="176">
        <f t="shared" si="28"/>
        <v>0</v>
      </c>
      <c r="AG441" s="176">
        <f t="shared" si="28"/>
        <v>0</v>
      </c>
      <c r="AH441" s="176">
        <f t="shared" si="28"/>
        <v>0</v>
      </c>
      <c r="AI441" s="176">
        <f t="shared" si="28"/>
        <v>0</v>
      </c>
      <c r="AJ441" s="176">
        <f t="shared" si="28"/>
        <v>0</v>
      </c>
      <c r="AK441" s="176">
        <f t="shared" si="28"/>
        <v>0</v>
      </c>
      <c r="AL441" s="176">
        <f t="shared" si="28"/>
        <v>0</v>
      </c>
      <c r="AM441" s="176">
        <f t="shared" si="28"/>
        <v>0</v>
      </c>
      <c r="AN441" s="176">
        <f t="shared" si="28"/>
        <v>0.9818644585</v>
      </c>
      <c r="AO441" s="176">
        <f t="shared" si="28"/>
        <v>1.040532817</v>
      </c>
      <c r="AP441" s="176">
        <f t="shared" si="28"/>
        <v>1.867216705</v>
      </c>
      <c r="AQ441" s="176">
        <f t="shared" si="28"/>
        <v>1.074854369</v>
      </c>
      <c r="AR441" s="176">
        <f t="shared" si="28"/>
        <v>1.252190088</v>
      </c>
      <c r="AS441" s="176">
        <f t="shared" si="28"/>
        <v>0.4220515824</v>
      </c>
      <c r="AT441" s="176">
        <f t="shared" si="28"/>
        <v>0.2054048499</v>
      </c>
      <c r="AU441" s="176">
        <f t="shared" si="28"/>
        <v>0</v>
      </c>
      <c r="AV441" s="176">
        <f t="shared" si="28"/>
        <v>0</v>
      </c>
      <c r="AW441" s="176">
        <f t="shared" si="28"/>
        <v>0</v>
      </c>
      <c r="AX441" s="176">
        <f t="shared" si="28"/>
        <v>0.1804023429</v>
      </c>
      <c r="AY441" s="176">
        <f t="shared" si="28"/>
        <v>0.18399131</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0.2108365016</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0.2172929727</v>
      </c>
      <c r="D444" s="177">
        <f>IF(E$438&gt;0,('Assumptions (NG)'!$V$16*Model!E$438*'Assumptions (NG)'!C$2)/10^9,0)+if(E$439&gt;0,('Assumptions (NG)'!$V$16*Model!E$439*'Assumptions (NG)'!C$3)/10^9,0)</f>
        <v>0.2172929727</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0.4462723786</v>
      </c>
      <c r="D445" s="177">
        <f>IF(F$438&gt;0,('Assumptions (NG)'!$V$16*Model!F$438*'Assumptions (NG)'!C$2)/10^9,0)+if(F$439&gt;0,('Assumptions (NG)'!$V$16*Model!F$439*'Assumptions (NG)'!C$3)/10^9,0)</f>
        <v>0.4462723786</v>
      </c>
      <c r="E445" s="177">
        <f>IF(F$438&gt;0,('Assumptions (NG)'!$V$16*Model!F$438*'Assumptions (NG)'!D$2)/10^9,0)+if(F$439&gt;0,('Assumptions (NG)'!$V$16*Model!F$439*'Assumptions (NG)'!D$3)/10^9,0)</f>
        <v>0.4462723786</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0.5842762741</v>
      </c>
      <c r="E446" s="177">
        <f>IF(G$438&gt;0,('Assumptions (NG)'!$V$16*Model!G$438*'Assumptions (NG)'!D$2)/10^9,0)+if(G$439&gt;0,('Assumptions (NG)'!$V$16*Model!G$439*'Assumptions (NG)'!D$3)/10^9,0)</f>
        <v>0.5842762741</v>
      </c>
      <c r="F446" s="177">
        <f>IF(G$438&gt;0,('Assumptions (NG)'!$V$16*Model!G$438*'Assumptions (NG)'!E$2)/10^9,0)+if(G$439&gt;0,('Assumptions (NG)'!$V$16*Model!G$439*'Assumptions (NG)'!E$3)/10^9,0)</f>
        <v>0.5842762741</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0.1579344123</v>
      </c>
      <c r="F447" s="177">
        <f>IF(H$438&gt;0,('Assumptions (NG)'!$V$16*Model!H$438*'Assumptions (NG)'!E$2)/10^9,0)+if(H$439&gt;0,('Assumptions (NG)'!$V$16*Model!H$439*'Assumptions (NG)'!E$3)/10^9,0)</f>
        <v>0.1579344123</v>
      </c>
      <c r="G447" s="177">
        <f>IF(H$438&gt;0,('Assumptions (NG)'!$V$16*Model!H$438*'Assumptions (NG)'!F$2)/10^9,0)+if(H$439&gt;0,('Assumptions (NG)'!$V$16*Model!H$439*'Assumptions (NG)'!F$3)/10^9,0)</f>
        <v>0.1579344123</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0.4868491482</v>
      </c>
      <c r="G448" s="177">
        <f>IF(I$438&gt;0,('Assumptions (NG)'!$V$16*Model!I$438*'Assumptions (NG)'!F$2)/10^9,0)+if(I$439&gt;0,('Assumptions (NG)'!$V$16*Model!I$439*'Assumptions (NG)'!F$3)/10^9,0)</f>
        <v>0.4868491482</v>
      </c>
      <c r="H448" s="177">
        <f>IF(I$438&gt;0,('Assumptions (NG)'!$V$16*Model!I$438*'Assumptions (NG)'!G$2)/10^9,0)+if(I$439&gt;0,('Assumptions (NG)'!$V$16*Model!I$439*'Assumptions (NG)'!G$3)/10^9,0)</f>
        <v>0.4951211212</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0.2378139134</v>
      </c>
      <c r="H449" s="177">
        <f>IF(J$438&gt;0,('Assumptions (NG)'!$V$16*Model!J$438*'Assumptions (NG)'!G$2)/10^9,0)+if(J$439&gt;0,('Assumptions (NG)'!$V$16*Model!J$439*'Assumptions (NG)'!G$3)/10^9,0)</f>
        <v>0.2418545701</v>
      </c>
      <c r="I449" s="177">
        <f>IF(J$438&gt;0,('Assumptions (NG)'!$V$16*Model!J$438*'Assumptions (NG)'!H$2)/10^9,0)+if(J$439&gt;0,('Assumptions (NG)'!$V$16*Model!J$439*'Assumptions (NG)'!H$3)/10^9,0)</f>
        <v>0.2492621436</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0.3547687209</v>
      </c>
      <c r="I450" s="177">
        <f>IF(K$438&gt;0,('Assumptions (NG)'!$V$16*Model!K$438*'Assumptions (NG)'!H$2)/10^9,0)+if(K$439&gt;0,('Assumptions (NG)'!$V$16*Model!K$439*'Assumptions (NG)'!H$3)/10^9,0)</f>
        <v>0.3656346531</v>
      </c>
      <c r="J450" s="177">
        <f>IF(K$438&gt;0,('Assumptions (NG)'!$V$16*Model!K$438*'Assumptions (NG)'!I$2)/10^9,0)+if(K$439&gt;0,('Assumptions (NG)'!$V$16*Model!K$439*'Assumptions (NG)'!I$3)/10^9,0)</f>
        <v>0.3852733129</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0.04811793587</v>
      </c>
      <c r="J451" s="177">
        <f>IF(L$438&gt;0,('Assumptions (NG)'!$V$16*Model!L$438*'Assumptions (NG)'!I$2)/10^9,0)+if(L$439&gt;0,('Assumptions (NG)'!$V$16*Model!L$439*'Assumptions (NG)'!I$3)/10^9,0)</f>
        <v>0.05070240582</v>
      </c>
      <c r="K451" s="177">
        <f>IF(L$438&gt;0,('Assumptions (NG)'!$V$16*Model!L$438*'Assumptions (NG)'!J$2)/10^9,0)+if(L$439&gt;0,('Assumptions (NG)'!$V$16*Model!L$439*'Assumptions (NG)'!J$3)/10^9,0)</f>
        <v>0.05198045104</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0.02408890235</v>
      </c>
      <c r="K452" s="177">
        <f>IF(M$438&gt;0,('Assumptions (NG)'!$V$16*Model!M$438*'Assumptions (NG)'!J$2)/10^9,0)+if(M$439&gt;0,('Assumptions (NG)'!$V$16*Model!M$439*'Assumptions (NG)'!J$3)/10^9,0)</f>
        <v>0.02469610641</v>
      </c>
      <c r="L452" s="177">
        <f>IF(M$438&gt;0,('Assumptions (NG)'!$V$16*Model!M$438*'Assumptions (NG)'!K$2)/10^9,0)+if(M$439&gt;0,('Assumptions (NG)'!$V$16*Model!M$439*'Assumptions (NG)'!K$3)/10^9,0)</f>
        <v>0.02568301207</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0.2000719779</v>
      </c>
      <c r="L453" s="177">
        <f>IF(N$438&gt;0,('Assumptions (NG)'!$V$16*Model!N$438*'Assumptions (NG)'!K$2)/10^9,0)+if(N$439&gt;0,('Assumptions (NG)'!$V$16*Model!N$439*'Assumptions (NG)'!K$3)/10^9,0)</f>
        <v>0.2080672531</v>
      </c>
      <c r="M453" s="177">
        <f>IF(N$438&gt;0,('Assumptions (NG)'!$V$16*Model!N$438*'Assumptions (NG)'!L$2)/10^9,0)+if(N$439&gt;0,('Assumptions (NG)'!$V$16*Model!N$439*'Assumptions (NG)'!L$3)/10^9,0)</f>
        <v>0.2121025391</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0.200744329</v>
      </c>
      <c r="M454" s="177">
        <f>IF(O$438&gt;0,('Assumptions (NG)'!$V$16*Model!O$438*'Assumptions (NG)'!L$2)/10^9,0)+if(O$439&gt;0,('Assumptions (NG)'!$V$16*Model!O$439*'Assumptions (NG)'!L$3)/10^9,0)</f>
        <v>0.2046375932</v>
      </c>
      <c r="N454" s="177">
        <f>IF(O$438&gt;0,('Assumptions (NG)'!$V$16*Model!O$438*'Assumptions (NG)'!M$2)/10^9,0)+if(O$439&gt;0,('Assumptions (NG)'!$V$16*Model!O$439*'Assumptions (NG)'!M$3)/10^9,0)</f>
        <v>0.2085834891</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v>
      </c>
      <c r="N455" s="177">
        <f>IF(P$438&gt;0,('Assumptions (NG)'!$V$16*Model!P$438*'Assumptions (NG)'!M$2)/10^9,0)+if(P$439&gt;0,('Assumptions (NG)'!$V$16*Model!P$439*'Assumptions (NG)'!M$3)/10^9,0)</f>
        <v>0</v>
      </c>
      <c r="O455" s="215">
        <f>IF(P$438&gt;0,('Assumptions (NG)'!$V$16*Model!P$438*'Assumptions (NG)'!N$2)/10^9,0)+if(P$439&gt;0,('Assumptions (NG)'!$V$16*Model!P$439*'Assumptions (NG)'!N$3)/10^9,0)</f>
        <v>0</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0.2698024744</v>
      </c>
      <c r="O456" s="215">
        <f>IF(Q$438&gt;0,('Assumptions (NG)'!$V$16*Model!Q$438*'Assumptions (NG)'!N$2)/10^9,0)+if(Q$439&gt;0,('Assumptions (NG)'!$V$16*Model!Q$439*'Assumptions (NG)'!N$3)/10^9,0)</f>
        <v>0.2758493552</v>
      </c>
      <c r="P456" s="215">
        <f>IF(Q$438&gt;0,('Assumptions (NG)'!$V$16*Model!Q$438*'Assumptions (NG)'!O$2)/10^9,0)+if(Q$439&gt;0,('Assumptions (NG)'!$V$16*Model!Q$439*'Assumptions (NG)'!O$3)/10^9,0)</f>
        <v>0.2784549075</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0.2059527852</v>
      </c>
      <c r="P457" s="215">
        <f>IF(R$438&gt;0,('Assumptions (NG)'!$V$16*Model!R$438*'Assumptions (NG)'!O$2)/10^9,0)+if(R$439&gt;0,('Assumptions (NG)'!$V$16*Model!R$439*'Assumptions (NG)'!O$3)/10^9,0)</f>
        <v>0.207898125</v>
      </c>
      <c r="Q457" s="215">
        <f>IF(R$438&gt;0,('Assumptions (NG)'!$V$16*Model!R$438*'Assumptions (NG)'!P$2)/10^9,0)+if(R$439&gt;0,('Assumptions (NG)'!$V$16*Model!R$439*'Assumptions (NG)'!P$3)/10^9,0)</f>
        <v>0.2105241577</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0.01274858339</v>
      </c>
      <c r="Q458" s="215">
        <f>IF(S$438&gt;0,('Assumptions (NG)'!$V$16*Model!S$438*'Assumptions (NG)'!P$2)/10^9,0)+if(S$439&gt;0,('Assumptions (NG)'!$V$16*Model!S$439*'Assumptions (NG)'!P$3)/10^9,0)</f>
        <v>0.01290961513</v>
      </c>
      <c r="R458" s="215">
        <f>IF(S$438&gt;0,('Assumptions (NG)'!$V$16*Model!S$438*'Assumptions (NG)'!Q$2)/10^9,0)+if(S$439&gt;0,('Assumptions (NG)'!$V$16*Model!S$439*'Assumptions (NG)'!Q$3)/10^9,0)</f>
        <v>0.01335912833</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v>
      </c>
      <c r="R459" s="215">
        <f>IF(T$438&gt;0,('Assumptions (NG)'!$V$16*Model!T$438*'Assumptions (NG)'!Q$2)/10^9,0)+if(T$439&gt;0,('Assumptions (NG)'!$V$16*Model!T$439*'Assumptions (NG)'!Q$3)/10^9,0)</f>
        <v>0</v>
      </c>
      <c r="S459" s="215">
        <f>IF(T$438&gt;0,('Assumptions (NG)'!$V$16*Model!T$438*'Assumptions (NG)'!R$2)/10^9,0)+if(T$439&gt;0,('Assumptions (NG)'!$V$16*Model!T$439*'Assumptions (NG)'!R$3)/10^9,0)</f>
        <v>0</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0.002520590252</v>
      </c>
      <c r="S460" s="215">
        <f>IF(U$438&gt;0,('Assumptions (NG)'!$V$16*Model!U$438*'Assumptions (NG)'!R$2)/10^9,0)+if(U$439&gt;0,('Assumptions (NG)'!$V$16*Model!U$439*'Assumptions (NG)'!R$3)/10^9,0)</f>
        <v>0.002561444889</v>
      </c>
      <c r="T460" s="215">
        <f>IF(U$438&gt;0,('Assumptions (NG)'!$V$16*Model!U$438*'Assumptions (NG)'!S$2)/10^9,0)+if(U$439&gt;0,('Assumptions (NG)'!$V$16*Model!U$439*'Assumptions (NG)'!S$3)/10^9,0)</f>
        <v>0.002534244211</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0.1893816412</v>
      </c>
      <c r="V463" s="215">
        <f>IF(X$438&gt;0,('Assumptions (NG)'!$V$16*Model!X$438*'Assumptions (NG)'!U$2)/10^9,0)+if(X$439&gt;0,('Assumptions (NG)'!$V$16*Model!X$439*'Assumptions (NG)'!U$3)/10^9,0)</f>
        <v>0.1917737858</v>
      </c>
      <c r="W463" s="215">
        <f>IF(X$438&gt;0,('Assumptions (NG)'!$V$16*Model!X$438*'Assumptions (NG)'!V$2)/10^9,0)+if(X$439&gt;0,('Assumptions (NG)'!$V$16*Model!X$439*'Assumptions (NG)'!V$3)/10^9,0)</f>
        <v>0.195588979</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v>
      </c>
      <c r="W464" s="215">
        <f>IF(Y$438&gt;0,('Assumptions (NG)'!$V$16*Model!Y$438*'Assumptions (NG)'!V$2)/10^9,0)+if(Y$439&gt;0,('Assumptions (NG)'!$V$16*Model!Y$439*'Assumptions (NG)'!V$3)/10^9,0)</f>
        <v>0</v>
      </c>
      <c r="X464" s="215">
        <f>IF(Y$438&gt;0,('Assumptions (NG)'!$V$16*Model!Y$438*'Assumptions (NG)'!W$2)/10^9,0)+if(Y$439&gt;0,('Assumptions (NG)'!$V$16*Model!Y$439*'Assumptions (NG)'!W$3)/10^9,0)</f>
        <v>0</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v>
      </c>
      <c r="X465" s="215">
        <f>IF(Z$438&gt;0,('Assumptions (NG)'!$V$16*Model!Z$438*'Assumptions (NG)'!W$2)/10^9,0)+if(Z$439&gt;0,('Assumptions (NG)'!$V$16*Model!Z$439*'Assumptions (NG)'!W$3)/10^9,0)</f>
        <v>0</v>
      </c>
      <c r="Y465" s="215">
        <f>IF(Z$438&gt;0,('Assumptions (NG)'!$V$16*Model!Z$438*'Assumptions (NG)'!X$2)/10^9,0)+if(Z$439&gt;0,('Assumptions (NG)'!$V$16*Model!Z$439*'Assumptions (NG)'!X$3)/10^9,0)</f>
        <v>0</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v>
      </c>
      <c r="Y466" s="215">
        <f>IF(AA$438&gt;0,('Assumptions (NG)'!$V$16*Model!AA$438*'Assumptions (NG)'!X$2)/10^9,0)+if(AA$439&gt;0,('Assumptions (NG)'!$V$16*Model!AA$439*'Assumptions (NG)'!X$3)/10^9,0)</f>
        <v>0</v>
      </c>
      <c r="Z466" s="215">
        <f>IF(AA$438&gt;0,('Assumptions (NG)'!$V$16*Model!AA$438*'Assumptions (NG)'!Y$2)/10^9,0)+if(AA$439&gt;0,('Assumptions (NG)'!$V$16*Model!AA$439*'Assumptions (NG)'!Y$3)/10^9,0)</f>
        <v>0</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v>
      </c>
      <c r="Z467" s="215">
        <f>IF(AB$438&gt;0,('Assumptions (NG)'!$V$16*Model!AB$438*'Assumptions (NG)'!Y$2)/10^9,0)+if(AB$439&gt;0,('Assumptions (NG)'!$V$16*Model!AB$439*'Assumptions (NG)'!Y$3)/10^9,0)</f>
        <v>0</v>
      </c>
      <c r="AA467" s="215">
        <f>IF(AB$438&gt;0,('Assumptions (NG)'!$V$16*Model!AB$438*'Assumptions (NG)'!Z$2)/10^9,0)+if(AB$439&gt;0,('Assumptions (NG)'!$V$16*Model!AB$439*'Assumptions (NG)'!Z$3)/10^9,0)</f>
        <v>0</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v>
      </c>
      <c r="AA468" s="215">
        <f>IF(AC$438&gt;0,('Assumptions (NG)'!$V$16*Model!AC$438*'Assumptions (NG)'!Z$2)/10^9,0)+if(AC$439&gt;0,('Assumptions (NG)'!$V$16*Model!AC$439*'Assumptions (NG)'!Z$3)/10^9,0)</f>
        <v>0</v>
      </c>
      <c r="AB468" s="215">
        <f>IF(AC$438&gt;0,('Assumptions (NG)'!$V$16*Model!AC$438*'Assumptions (NG)'!AA$2)/10^9,0)+if(AC$439&gt;0,('Assumptions (NG)'!$V$16*Model!AC$439*'Assumptions (NG)'!AA$3)/10^9,0)</f>
        <v>0</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v>
      </c>
      <c r="AB469" s="215">
        <f>IF(AD$438&gt;0,('Assumptions (NG)'!$V$16*Model!AD$438*'Assumptions (NG)'!AA$2)/10^9,0)+if(AD$439&gt;0,('Assumptions (NG)'!$V$16*Model!AD$439*'Assumptions (NG)'!AA$3)/10^9,0)</f>
        <v>0</v>
      </c>
      <c r="AC469" s="215">
        <f>IF(AD$438&gt;0,('Assumptions (NG)'!$V$16*Model!AD$438*'Assumptions (NG)'!AB$2)/10^9,0)+if(AD$439&gt;0,('Assumptions (NG)'!$V$16*Model!AD$439*'Assumptions (NG)'!AB$3)/10^9,0)</f>
        <v>0</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v>
      </c>
      <c r="AC470" s="215">
        <f>IF(AE$438&gt;0,('Assumptions (NG)'!$V$16*Model!AE$438*'Assumptions (NG)'!AB$2)/10^9,0)+if(AE$439&gt;0,('Assumptions (NG)'!$V$16*Model!AE$439*'Assumptions (NG)'!AB$3)/10^9,0)</f>
        <v>0</v>
      </c>
      <c r="AD470" s="215">
        <f>IF(AE$438&gt;0,('Assumptions (NG)'!$V$16*Model!AE$438*'Assumptions (NG)'!AC$2)/10^9,0)+if(AE$439&gt;0,('Assumptions (NG)'!$V$16*Model!AE$439*'Assumptions (NG)'!AC$3)/10^9,0)</f>
        <v>0</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v>
      </c>
      <c r="AD471" s="215">
        <f>IF(AF$438&gt;0,('Assumptions (NG)'!$V$16*Model!AF$438*'Assumptions (NG)'!AC$2)/10^9,0)+if(AF$439&gt;0,('Assumptions (NG)'!$V$16*Model!AF$439*'Assumptions (NG)'!AC$3)/10^9,0)</f>
        <v>0</v>
      </c>
      <c r="AE471" s="215">
        <f>IF(AF$438&gt;0,('Assumptions (NG)'!$V$16*Model!AF$438*'Assumptions (NG)'!AD$2)/10^9,0)+if(AF$439&gt;0,('Assumptions (NG)'!$V$16*Model!AF$439*'Assumptions (NG)'!AD$3)/10^9,0)</f>
        <v>0</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v>
      </c>
      <c r="AE472" s="215">
        <f>IF(AG$438&gt;0,('Assumptions (NG)'!$V$16*Model!AG$438*'Assumptions (NG)'!AD$2)/10^9,0)+if(AG$439&gt;0,('Assumptions (NG)'!$V$16*Model!AG$439*'Assumptions (NG)'!AD$3)/10^9,0)</f>
        <v>0</v>
      </c>
      <c r="AF472" s="215">
        <f>IF(AG$438&gt;0,('Assumptions (NG)'!$V$16*Model!AG$438*'Assumptions (NG)'!AE$2)/10^9,0)+if(AG$439&gt;0,('Assumptions (NG)'!$V$16*Model!AG$439*'Assumptions (NG)'!AE$3)/10^9,0)</f>
        <v>0</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v>
      </c>
      <c r="AF473" s="215">
        <f>IF(AH$438&gt;0,('Assumptions (NG)'!$V$16*Model!AH$438*'Assumptions (NG)'!AE$2)/10^9,0)+if(AH$439&gt;0,('Assumptions (NG)'!$V$16*Model!AH$439*'Assumptions (NG)'!AE$3)/10^9,0)</f>
        <v>0</v>
      </c>
      <c r="AG473" s="215">
        <f>IF(AH$438&gt;0,('Assumptions (NG)'!$V$16*Model!AH$438*'Assumptions (NG)'!AF$2)/10^9,0)+if(AH$439&gt;0,('Assumptions (NG)'!$V$16*Model!AH$439*'Assumptions (NG)'!AF$3)/10^9,0)</f>
        <v>0</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v>
      </c>
      <c r="AG474" s="215">
        <f>IF(AI$438&gt;0,('Assumptions (NG)'!$V$16*Model!AI$438*'Assumptions (NG)'!AF$2)/10^9,0)+if(AI$439&gt;0,('Assumptions (NG)'!$V$16*Model!AI$439*'Assumptions (NG)'!AF$3)/10^9,0)</f>
        <v>0</v>
      </c>
      <c r="AH474" s="215">
        <f>IF(AI$438&gt;0,('Assumptions (NG)'!$V$16*Model!AI$438*'Assumptions (NG)'!AG$2)/10^9,0)+if(AI$439&gt;0,('Assumptions (NG)'!$V$16*Model!AI$439*'Assumptions (NG)'!AG$3)/10^9,0)</f>
        <v>0</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v>
      </c>
      <c r="AH475" s="215">
        <f>IF(AJ$438&gt;0,('Assumptions (NG)'!$V$16*Model!AJ$438*'Assumptions (NG)'!AG$2)/10^9,0)+if(AJ$439&gt;0,('Assumptions (NG)'!$V$16*Model!AJ$439*'Assumptions (NG)'!AG$3)/10^9,0)</f>
        <v>0</v>
      </c>
      <c r="AI475" s="215">
        <f>IF(AJ$438&gt;0,('Assumptions (NG)'!$V$16*Model!AJ$438*'Assumptions (NG)'!AH$2)/10^9,0)+if(AJ$439&gt;0,('Assumptions (NG)'!$V$16*Model!AJ$439*'Assumptions (NG)'!AH$3)/10^9,0)</f>
        <v>0</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v>
      </c>
      <c r="AI476" s="215">
        <f>IF(AK$438&gt;0,('Assumptions (NG)'!$V$16*Model!AK$438*'Assumptions (NG)'!AH$2)/10^9,0)+if(AK$439&gt;0,('Assumptions (NG)'!$V$16*Model!AK$439*'Assumptions (NG)'!AH$3)/10^9,0)</f>
        <v>0</v>
      </c>
      <c r="AJ476" s="215">
        <f>IF(AK$438&gt;0,('Assumptions (NG)'!$V$16*Model!AK$438*'Assumptions (NG)'!AI$2)/10^9,0)+if(AK$439&gt;0,('Assumptions (NG)'!$V$16*Model!AK$439*'Assumptions (NG)'!AI$3)/10^9,0)</f>
        <v>0</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v>
      </c>
      <c r="AJ477" s="215">
        <f>IF(AL$438&gt;0,('Assumptions (NG)'!$V$16*Model!AL$438*'Assumptions (NG)'!AI$2)/10^9,0)+if(AL$439&gt;0,('Assumptions (NG)'!$V$16*Model!AL$439*'Assumptions (NG)'!AI$3)/10^9,0)</f>
        <v>0</v>
      </c>
      <c r="AK477" s="215">
        <f>IF(AL$438&gt;0,('Assumptions (NG)'!$V$16*Model!AL$438*'Assumptions (NG)'!AJ$2)/10^9,0)+if(AL$439&gt;0,('Assumptions (NG)'!$V$16*Model!AL$439*'Assumptions (NG)'!AJ$3)/10^9,0)</f>
        <v>0</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v>
      </c>
      <c r="AK478" s="215">
        <f>IF(AM$438&gt;0,('Assumptions (NG)'!$V$16*Model!AM$438*'Assumptions (NG)'!AJ$2)/10^9,0)+if(AM$439&gt;0,('Assumptions (NG)'!$V$16*Model!AM$439*'Assumptions (NG)'!AJ$3)/10^9,0)</f>
        <v>0</v>
      </c>
      <c r="AL478" s="215">
        <f>IF(AM$438&gt;0,('Assumptions (NG)'!$V$16*Model!AM$438*'Assumptions (NG)'!AK$2)/10^9,0)+if(AM$439&gt;0,('Assumptions (NG)'!$V$16*Model!AM$439*'Assumptions (NG)'!AK$3)/10^9,0)</f>
        <v>0</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v>
      </c>
      <c r="AL479" s="215">
        <f>IF(AN$438&gt;0,('Assumptions (NG)'!$V$16*Model!AN$438*'Assumptions (NG)'!AK$2)/10^9,0)+if(AN$439&gt;0,('Assumptions (NG)'!$V$16*Model!AN$439*'Assumptions (NG)'!AK$3)/10^9,0)</f>
        <v>0</v>
      </c>
      <c r="AM479" s="215">
        <f>IF(AN$438&gt;0,('Assumptions (NG)'!$V$16*Model!AN$438*'Assumptions (NG)'!AL$2)/10^9,0)+if(AN$439&gt;0,('Assumptions (NG)'!$V$16*Model!AN$439*'Assumptions (NG)'!AL$3)/10^9,0)</f>
        <v>0</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0</v>
      </c>
      <c r="AM480" s="215">
        <f>IF(AO$438&gt;0,('Assumptions (NG)'!$V$16*Model!AO$438*'Assumptions (NG)'!AL$2)/10^9,0)+if(AO$439&gt;0,('Assumptions (NG)'!$V$16*Model!AO$439*'Assumptions (NG)'!AL$3)/10^9,0)</f>
        <v>0</v>
      </c>
      <c r="AN480" s="215">
        <f>IF(AO$438&gt;0,('Assumptions (NG)'!$V$16*Model!AO$438*'Assumptions (NG)'!AM$2)/10^9,0)+if(AO$439&gt;0,('Assumptions (NG)'!$V$16*Model!AO$439*'Assumptions (NG)'!AM$3)/10^9,0)</f>
        <v>0</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0</v>
      </c>
      <c r="AN481" s="215">
        <f>IF(AP$438&gt;0,('Assumptions (NG)'!$V$16*Model!AP$438*'Assumptions (NG)'!AM$2)/10^9,0)+if(AP$439&gt;0,('Assumptions (NG)'!$V$16*Model!AP$439*'Assumptions (NG)'!AM$3)/10^9,0)</f>
        <v>0</v>
      </c>
      <c r="AO481" s="215">
        <f>IF(AP$438&gt;0,('Assumptions (NG)'!$V$16*Model!AP$438*'Assumptions (NG)'!AN$2)/10^9,0)+if(AP$439&gt;0,('Assumptions (NG)'!$V$16*Model!AP$439*'Assumptions (NG)'!AN$3)/10^9,0)</f>
        <v>0</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0.9818644585</v>
      </c>
      <c r="AO482" s="215">
        <f>IF(AQ$438&gt;0,('Assumptions (NG)'!$V$16*Model!AQ$438*'Assumptions (NG)'!AN$2)/10^9,0)+if(AQ$439&gt;0,('Assumptions (NG)'!$V$16*Model!AQ$439*'Assumptions (NG)'!AN$3)/10^9,0)</f>
        <v>1.001397903</v>
      </c>
      <c r="AP482" s="215">
        <f>IF(AQ$438&gt;0,('Assumptions (NG)'!$V$16*Model!AQ$438*'Assumptions (NG)'!AO$2)/10^9,0)+if(AQ$439&gt;0,('Assumptions (NG)'!$V$16*Model!AQ$439*'Assumptions (NG)'!AO$3)/10^9,0)</f>
        <v>1.021319951</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0.03913491395</v>
      </c>
      <c r="AP483" s="215">
        <f>IF(AR$438&gt;0,('Assumptions (NG)'!$V$16*Model!AR$438*'Assumptions (NG)'!AO$2)/10^9,0)+if(AR$439&gt;0,('Assumptions (NG)'!$V$16*Model!AR$439*'Assumptions (NG)'!AO$3)/10^9,0)</f>
        <v>0.03991347322</v>
      </c>
      <c r="AQ483" s="215">
        <f>IF(AR$438&gt;0,('Assumptions (NG)'!$V$16*Model!AR$438*'Assumptions (NG)'!AP$2)/10^9,0)+if(AR$439&gt;0,('Assumptions (NG)'!$V$16*Model!AR$439*'Assumptions (NG)'!AP$3)/10^9,0)</f>
        <v>0.04070752133</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0.8059832806</v>
      </c>
      <c r="AQ484" s="215">
        <f>IF(AS$438&gt;0,('Assumptions (NG)'!$V$16*Model!AS$438*'Assumptions (NG)'!AP$2)/10^9,0)+if(AS$439&gt;0,('Assumptions (NG)'!$V$16*Model!AS$439*'Assumptions (NG)'!AP$3)/10^9,0)</f>
        <v>0.8220177033</v>
      </c>
      <c r="AR484" s="215">
        <f>IF(AS$438&gt;0,('Assumptions (NG)'!$V$16*Model!AS$438*'Assumptions (NG)'!AQ$2)/10^9,0)+if(AS$439&gt;0,('Assumptions (NG)'!$V$16*Model!AS$439*'Assumptions (NG)'!AQ$3)/10^9,0)</f>
        <v>0.8383711187</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0.212129144</v>
      </c>
      <c r="AR485" s="215">
        <f>IF(AT$438&gt;0,('Assumptions (NG)'!$V$16*Model!AT$438*'Assumptions (NG)'!AQ$2)/10^9,0)+if(AT$439&gt;0,('Assumptions (NG)'!$V$16*Model!AT$439*'Assumptions (NG)'!AQ$3)/10^9,0)</f>
        <v>0.2163492916</v>
      </c>
      <c r="AS485" s="215">
        <f>IF(AT$438&gt;0,('Assumptions (NG)'!$V$16*Model!AT$438*'Assumptions (NG)'!AR$2)/10^9,0)+if(AT$439&gt;0,('Assumptions (NG)'!$V$16*Model!AT$439*'Assumptions (NG)'!AR$3)/10^9,0)</f>
        <v>0.2206533958</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0.1974696779</v>
      </c>
      <c r="AS486" s="215">
        <f>IF(AU$438&gt;0,('Assumptions (NG)'!$V$16*Model!AU$438*'Assumptions (NG)'!AR$2)/10^9,0)+if(AU$439&gt;0,('Assumptions (NG)'!$V$16*Model!AU$439*'Assumptions (NG)'!AR$3)/10^9,0)</f>
        <v>0.2013981866</v>
      </c>
      <c r="AT486" s="215">
        <f>IF(AU$438&gt;0,('Assumptions (NG)'!$V$16*Model!AU$438*'Assumptions (NG)'!AS$2)/10^9,0)+if(AU$439&gt;0,('Assumptions (NG)'!$V$16*Model!AU$439*'Assumptions (NG)'!AS$3)/10^9,0)</f>
        <v>0.2054048499</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v>
      </c>
      <c r="AT487" s="215">
        <f>IF(AV$438&gt;0,('Assumptions (NG)'!$V$16*Model!AV$438*'Assumptions (NG)'!AS$2)/10^9,0)+if(AV$439&gt;0,('Assumptions (NG)'!$V$16*Model!AV$439*'Assumptions (NG)'!AS$3)/10^9,0)</f>
        <v>0</v>
      </c>
      <c r="AU487" s="215">
        <f>IF(AV$438&gt;0,('Assumptions (NG)'!$V$16*Model!AV$438*'Assumptions (NG)'!AT$2)/10^9,0)+if(AV$439&gt;0,('Assumptions (NG)'!$V$16*Model!AV$439*'Assumptions (NG)'!AT$3)/10^9,0)</f>
        <v>0</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v>
      </c>
      <c r="AU488" s="215">
        <f>IF(AW$438&gt;0,('Assumptions (NG)'!$V$16*Model!AW$438*'Assumptions (NG)'!AT$2)/10^9,0)+if(AW$439&gt;0,('Assumptions (NG)'!$V$16*Model!AW$439*'Assumptions (NG)'!AT$3)/10^9,0)</f>
        <v>0</v>
      </c>
      <c r="AV488" s="215">
        <f>IF(AW$438&gt;0,('Assumptions (NG)'!$V$16*Model!AW$438*'Assumptions (NG)'!AU$2)/10^9,0)+if(AW$439&gt;0,('Assumptions (NG)'!$V$16*Model!AW$439*'Assumptions (NG)'!AU$3)/10^9,0)</f>
        <v>0</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v>
      </c>
      <c r="AV489" s="215">
        <f>IF(AX$438&gt;0,('Assumptions (NG)'!$V$16*Model!AX$438*'Assumptions (NG)'!AU$2)/10^9,0)+if(AX$439&gt;0,('Assumptions (NG)'!$V$16*Model!AX$439*'Assumptions (NG)'!AU$3)/10^9,0)</f>
        <v>0</v>
      </c>
      <c r="AW489" s="215">
        <f>IF(AX$438&gt;0,('Assumptions (NG)'!$V$16*Model!AX$438*'Assumptions (NG)'!AV$2)/10^9,0)+if(AX$439&gt;0,('Assumptions (NG)'!$V$16*Model!AX$439*'Assumptions (NG)'!AV$3)/10^9,0)</f>
        <v>0</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v>
      </c>
      <c r="AW490" s="215">
        <f>IF(AY$438&gt;0,('Assumptions (NG)'!$V$16*Model!AY$438*'Assumptions (NG)'!AV$2)/10^9,0)+if(AY$439&gt;0,('Assumptions (NG)'!$V$16*Model!AY$439*'Assumptions (NG)'!AV$3)/10^9,0)</f>
        <v>0</v>
      </c>
      <c r="AX490" s="215">
        <f>IF(AY$438&gt;0,('Assumptions (NG)'!$V$16*Model!AY$438*'Assumptions (NG)'!AW$2)/10^9,0)+if(AY$439&gt;0,('Assumptions (NG)'!$V$16*Model!AY$439*'Assumptions (NG)'!AW$3)/10^9,0)</f>
        <v>0</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v>
      </c>
      <c r="AX491" s="215">
        <f>IF(AZ$438&gt;0,('Assumptions (NG)'!$V$16*Model!AZ$438*'Assumptions (NG)'!AW$2)/10^9,0)+if(AZ$439&gt;0,('Assumptions (NG)'!$V$16*Model!AZ$439*'Assumptions (NG)'!AW$3)/10^9,0)</f>
        <v>0</v>
      </c>
      <c r="AY491" s="216">
        <f>IF(AZ$438&gt;0,('Assumptions (NG)'!$V$16*Model!AZ$438*'Assumptions (NG)'!AX$2)/10^9,0)+if(AZ$439&gt;0,('Assumptions (NG)'!$V$16*Model!AZ$439*'Assumptions (NG)'!AX$3)/10^9,0)</f>
        <v>0</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0.1804023429</v>
      </c>
      <c r="AY492" s="216">
        <f>IF(BA$438&gt;0,('Assumptions (NG)'!$V$16*Model!BA$438*'Assumptions (NG)'!AX$2)/10^9,0)+if(BA$439&gt;0,('Assumptions (NG)'!$V$16*Model!BA$439*'Assumptions (NG)'!AX$3)/10^9,0)</f>
        <v>0.18399131</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0.5683612044</v>
      </c>
      <c r="D493" s="176">
        <f>'Assumptions (NG)'!$V$7*Model!D441</f>
        <v>0.8110970565</v>
      </c>
      <c r="E493" s="176">
        <f>'Assumptions (NG)'!$V$7*Model!E441</f>
        <v>0.7725139922</v>
      </c>
      <c r="F493" s="176">
        <f>'Assumptions (NG)'!$V$7*Model!F441</f>
        <v>0.7988888925</v>
      </c>
      <c r="G493" s="176">
        <f>'Assumptions (NG)'!$V$7*Model!G441</f>
        <v>0.573688358</v>
      </c>
      <c r="H493" s="176">
        <f>'Assumptions (NG)'!$V$7*Model!H441</f>
        <v>0.7096338679</v>
      </c>
      <c r="I493" s="176">
        <f>'Assumptions (NG)'!$V$7*Model!I441</f>
        <v>0.4309595761</v>
      </c>
      <c r="J493" s="176">
        <f>'Assumptions (NG)'!$V$7*Model!J441</f>
        <v>0.2990420037</v>
      </c>
      <c r="K493" s="176">
        <f>'Assumptions (NG)'!$V$7*Model!K441</f>
        <v>0.179886548</v>
      </c>
      <c r="L493" s="176">
        <f>'Assumptions (NG)'!$V$7*Model!L441</f>
        <v>0.2824214862</v>
      </c>
      <c r="M493" s="176">
        <f>'Assumptions (NG)'!$V$7*Model!M441</f>
        <v>0.270881086</v>
      </c>
      <c r="N493" s="176">
        <f>'Assumptions (NG)'!$V$7*Model!N441</f>
        <v>0.3109508763</v>
      </c>
      <c r="O493" s="176">
        <f>'Assumptions (NG)'!$V$7*Model!O441</f>
        <v>0.3131713913</v>
      </c>
      <c r="P493" s="176">
        <f>'Assumptions (NG)'!$V$7*Model!P441</f>
        <v>0.3244160504</v>
      </c>
      <c r="Q493" s="176">
        <f>'Assumptions (NG)'!$V$7*Model!Q441</f>
        <v>0.1452319523</v>
      </c>
      <c r="R493" s="176">
        <f>'Assumptions (NG)'!$V$7*Model!R441</f>
        <v>0.01032181708</v>
      </c>
      <c r="S493" s="176">
        <f>'Assumptions (NG)'!$V$7*Model!S441</f>
        <v>0.001664939178</v>
      </c>
      <c r="T493" s="176">
        <f>'Assumptions (NG)'!$V$7*Model!T441</f>
        <v>0.001647258737</v>
      </c>
      <c r="U493" s="176">
        <f>'Assumptions (NG)'!$V$7*Model!U441</f>
        <v>0.1230980668</v>
      </c>
      <c r="V493" s="176">
        <f>'Assumptions (NG)'!$V$7*Model!V441</f>
        <v>0.1246529608</v>
      </c>
      <c r="W493" s="176">
        <f>'Assumptions (NG)'!$V$7*Model!W441</f>
        <v>0.1271328364</v>
      </c>
      <c r="X493" s="176">
        <f>'Assumptions (NG)'!$V$7*Model!X441</f>
        <v>0</v>
      </c>
      <c r="Y493" s="176">
        <f>'Assumptions (NG)'!$V$7*Model!Y441</f>
        <v>0</v>
      </c>
      <c r="Z493" s="176">
        <f>'Assumptions (NG)'!$V$7*Model!Z441</f>
        <v>0</v>
      </c>
      <c r="AA493" s="176">
        <f>'Assumptions (NG)'!$V$7*Model!AA441</f>
        <v>0</v>
      </c>
      <c r="AB493" s="176">
        <f>'Assumptions (NG)'!$V$7*Model!AB441</f>
        <v>0</v>
      </c>
      <c r="AC493" s="176">
        <f>'Assumptions (NG)'!$V$7*Model!AC441</f>
        <v>0</v>
      </c>
      <c r="AD493" s="176">
        <f>'Assumptions (NG)'!$V$7*Model!AD441</f>
        <v>0</v>
      </c>
      <c r="AE493" s="176">
        <f>'Assumptions (NG)'!$V$7*Model!AE441</f>
        <v>0</v>
      </c>
      <c r="AF493" s="176">
        <f>'Assumptions (NG)'!$V$7*Model!AF441</f>
        <v>0</v>
      </c>
      <c r="AG493" s="176">
        <f>'Assumptions (NG)'!$V$7*Model!AG441</f>
        <v>0</v>
      </c>
      <c r="AH493" s="176">
        <f>'Assumptions (NG)'!$V$7*Model!AH441</f>
        <v>0</v>
      </c>
      <c r="AI493" s="176">
        <f>'Assumptions (NG)'!$V$7*Model!AI441</f>
        <v>0</v>
      </c>
      <c r="AJ493" s="176">
        <f>'Assumptions (NG)'!$V$7*Model!AJ441</f>
        <v>0</v>
      </c>
      <c r="AK493" s="176">
        <f>'Assumptions (NG)'!$V$7*Model!AK441</f>
        <v>0</v>
      </c>
      <c r="AL493" s="176">
        <f>'Assumptions (NG)'!$V$7*Model!AL441</f>
        <v>0</v>
      </c>
      <c r="AM493" s="176">
        <f>'Assumptions (NG)'!$V$7*Model!AM441</f>
        <v>0</v>
      </c>
      <c r="AN493" s="176">
        <f>'Assumptions (NG)'!$V$7*Model!AN441</f>
        <v>0.638211898</v>
      </c>
      <c r="AO493" s="176">
        <f>'Assumptions (NG)'!$V$7*Model!AO441</f>
        <v>0.6763463311</v>
      </c>
      <c r="AP493" s="176">
        <f>'Assumptions (NG)'!$V$7*Model!AP441</f>
        <v>1.213690858</v>
      </c>
      <c r="AQ493" s="176">
        <f>'Assumptions (NG)'!$V$7*Model!AQ441</f>
        <v>0.6986553397</v>
      </c>
      <c r="AR493" s="176">
        <f>'Assumptions (NG)'!$V$7*Model!AR441</f>
        <v>0.8139235573</v>
      </c>
      <c r="AS493" s="176">
        <f>'Assumptions (NG)'!$V$7*Model!AS441</f>
        <v>0.2743335285</v>
      </c>
      <c r="AT493" s="176">
        <f>'Assumptions (NG)'!$V$7*Model!AT441</f>
        <v>0.1335131525</v>
      </c>
      <c r="AU493" s="176">
        <f>'Assumptions (NG)'!$V$7*Model!AU441</f>
        <v>0</v>
      </c>
      <c r="AV493" s="176">
        <f>'Assumptions (NG)'!$V$7*Model!AV441</f>
        <v>0</v>
      </c>
      <c r="AW493" s="176">
        <f>'Assumptions (NG)'!$V$7*Model!AW441</f>
        <v>0</v>
      </c>
      <c r="AX493" s="176">
        <f>'Assumptions (NG)'!$V$7*Model!AX441</f>
        <v>0.1172615229</v>
      </c>
      <c r="AY493" s="176">
        <f>'Assumptions (NG)'!$V$7*Model!AY441</f>
        <v>0.1195943515</v>
      </c>
      <c r="AZ493" s="176">
        <f>'Assumptions (NG)'!$V$7*Model!AZ441</f>
        <v>0</v>
      </c>
      <c r="BA493" s="176">
        <f>'Assumptions (NG)'!$V$7*Model!BA441</f>
        <v>0</v>
      </c>
    </row>
    <row r="494" ht="15.75" customHeight="1">
      <c r="A494" s="207" t="s">
        <v>54</v>
      </c>
      <c r="B494" s="150" t="s">
        <v>351</v>
      </c>
      <c r="C494" s="176">
        <f>'Assumptions (NG)'!$V$8*Model!C441</f>
        <v>0.3060406485</v>
      </c>
      <c r="D494" s="176">
        <f>'Assumptions (NG)'!$V$8*Model!D441</f>
        <v>0.4367445689</v>
      </c>
      <c r="E494" s="176">
        <f>'Assumptions (NG)'!$V$8*Model!E441</f>
        <v>0.4159690727</v>
      </c>
      <c r="F494" s="176">
        <f>'Assumptions (NG)'!$V$8*Model!F441</f>
        <v>0.4301709421</v>
      </c>
      <c r="G494" s="176">
        <f>'Assumptions (NG)'!$V$8*Model!G441</f>
        <v>0.3089091159</v>
      </c>
      <c r="H494" s="176">
        <f>'Assumptions (NG)'!$V$8*Model!H441</f>
        <v>0.3821105443</v>
      </c>
      <c r="I494" s="176">
        <f>'Assumptions (NG)'!$V$8*Model!I441</f>
        <v>0.2320551564</v>
      </c>
      <c r="J494" s="176">
        <f>'Assumptions (NG)'!$V$8*Model!J441</f>
        <v>0.1610226174</v>
      </c>
      <c r="K494" s="176">
        <f>'Assumptions (NG)'!$V$8*Model!K441</f>
        <v>0.09686198737</v>
      </c>
      <c r="L494" s="176">
        <f>'Assumptions (NG)'!$V$8*Model!L441</f>
        <v>0.152073108</v>
      </c>
      <c r="M494" s="176">
        <f>'Assumptions (NG)'!$V$8*Model!M441</f>
        <v>0.1458590463</v>
      </c>
      <c r="N494" s="176">
        <f>'Assumptions (NG)'!$V$8*Model!N441</f>
        <v>0.1674350872</v>
      </c>
      <c r="O494" s="176">
        <f>'Assumptions (NG)'!$V$8*Model!O441</f>
        <v>0.1686307492</v>
      </c>
      <c r="P494" s="176">
        <f>'Assumptions (NG)'!$V$8*Model!P441</f>
        <v>0.1746855656</v>
      </c>
      <c r="Q494" s="176">
        <f>'Assumptions (NG)'!$V$8*Model!Q441</f>
        <v>0.07820182049</v>
      </c>
      <c r="R494" s="176">
        <f>'Assumptions (NG)'!$V$8*Model!R441</f>
        <v>0.005557901505</v>
      </c>
      <c r="S494" s="176">
        <f>'Assumptions (NG)'!$V$8*Model!S441</f>
        <v>0.0008965057112</v>
      </c>
      <c r="T494" s="176">
        <f>'Assumptions (NG)'!$V$8*Model!T441</f>
        <v>0.000886985474</v>
      </c>
      <c r="U494" s="176">
        <f>'Assumptions (NG)'!$V$8*Model!U441</f>
        <v>0.06628357442</v>
      </c>
      <c r="V494" s="176">
        <f>'Assumptions (NG)'!$V$8*Model!V441</f>
        <v>0.06712082503</v>
      </c>
      <c r="W494" s="176">
        <f>'Assumptions (NG)'!$V$8*Model!W441</f>
        <v>0.06845614265</v>
      </c>
      <c r="X494" s="176">
        <f>'Assumptions (NG)'!$V$8*Model!X441</f>
        <v>0</v>
      </c>
      <c r="Y494" s="176">
        <f>'Assumptions (NG)'!$V$8*Model!Y441</f>
        <v>0</v>
      </c>
      <c r="Z494" s="176">
        <f>'Assumptions (NG)'!$V$8*Model!Z441</f>
        <v>0</v>
      </c>
      <c r="AA494" s="176">
        <f>'Assumptions (NG)'!$V$8*Model!AA441</f>
        <v>0</v>
      </c>
      <c r="AB494" s="176">
        <f>'Assumptions (NG)'!$V$8*Model!AB441</f>
        <v>0</v>
      </c>
      <c r="AC494" s="176">
        <f>'Assumptions (NG)'!$V$8*Model!AC441</f>
        <v>0</v>
      </c>
      <c r="AD494" s="176">
        <f>'Assumptions (NG)'!$V$8*Model!AD441</f>
        <v>0</v>
      </c>
      <c r="AE494" s="176">
        <f>'Assumptions (NG)'!$V$8*Model!AE441</f>
        <v>0</v>
      </c>
      <c r="AF494" s="176">
        <f>'Assumptions (NG)'!$V$8*Model!AF441</f>
        <v>0</v>
      </c>
      <c r="AG494" s="176">
        <f>'Assumptions (NG)'!$V$8*Model!AG441</f>
        <v>0</v>
      </c>
      <c r="AH494" s="176">
        <f>'Assumptions (NG)'!$V$8*Model!AH441</f>
        <v>0</v>
      </c>
      <c r="AI494" s="176">
        <f>'Assumptions (NG)'!$V$8*Model!AI441</f>
        <v>0</v>
      </c>
      <c r="AJ494" s="176">
        <f>'Assumptions (NG)'!$V$8*Model!AJ441</f>
        <v>0</v>
      </c>
      <c r="AK494" s="176">
        <f>'Assumptions (NG)'!$V$8*Model!AK441</f>
        <v>0</v>
      </c>
      <c r="AL494" s="176">
        <f>'Assumptions (NG)'!$V$8*Model!AL441</f>
        <v>0</v>
      </c>
      <c r="AM494" s="176">
        <f>'Assumptions (NG)'!$V$8*Model!AM441</f>
        <v>0</v>
      </c>
      <c r="AN494" s="176">
        <f>'Assumptions (NG)'!$V$8*Model!AN441</f>
        <v>0.3436525605</v>
      </c>
      <c r="AO494" s="176">
        <f>'Assumptions (NG)'!$V$8*Model!AO441</f>
        <v>0.364186486</v>
      </c>
      <c r="AP494" s="176">
        <f>'Assumptions (NG)'!$V$8*Model!AP441</f>
        <v>0.6535258466</v>
      </c>
      <c r="AQ494" s="176">
        <f>'Assumptions (NG)'!$V$8*Model!AQ441</f>
        <v>0.3761990291</v>
      </c>
      <c r="AR494" s="176">
        <f>'Assumptions (NG)'!$V$8*Model!AR441</f>
        <v>0.4382665309</v>
      </c>
      <c r="AS494" s="176">
        <f>'Assumptions (NG)'!$V$8*Model!AS441</f>
        <v>0.1477180538</v>
      </c>
      <c r="AT494" s="176">
        <f>'Assumptions (NG)'!$V$8*Model!AT441</f>
        <v>0.07189169748</v>
      </c>
      <c r="AU494" s="176">
        <f>'Assumptions (NG)'!$V$8*Model!AU441</f>
        <v>0</v>
      </c>
      <c r="AV494" s="176">
        <f>'Assumptions (NG)'!$V$8*Model!AV441</f>
        <v>0</v>
      </c>
      <c r="AW494" s="176">
        <f>'Assumptions (NG)'!$V$8*Model!AW441</f>
        <v>0</v>
      </c>
      <c r="AX494" s="176">
        <f>'Assumptions (NG)'!$V$8*Model!AX441</f>
        <v>0.06314082003</v>
      </c>
      <c r="AY494" s="176">
        <f>'Assumptions (NG)'!$V$8*Model!AY441</f>
        <v>0.06439695849</v>
      </c>
      <c r="AZ494" s="176">
        <f>'Assumptions (NG)'!$V$8*Model!AZ441</f>
        <v>0</v>
      </c>
      <c r="BA494" s="176">
        <f>'Assumptions (NG)'!$V$8*Model!BA441</f>
        <v>0</v>
      </c>
    </row>
    <row r="495" ht="15.75" customHeight="1">
      <c r="A495" s="207" t="s">
        <v>359</v>
      </c>
      <c r="B495" s="150" t="s">
        <v>351</v>
      </c>
      <c r="C495" s="177">
        <f t="array" ref="C495">SUM(IF(ISERROR(C496:C546),"",C496:C546))</f>
        <v>-0.0333276541</v>
      </c>
      <c r="D495" s="177">
        <f t="array" ref="D495">SUM(IF(ISERROR(D496:D546),"",D496:D546))</f>
        <v>-0.07138726136</v>
      </c>
      <c r="E495" s="177">
        <f t="array" ref="E495">SUM(IF(ISERROR(E496:E546),"",E496:E546))</f>
        <v>-0.1200977785</v>
      </c>
      <c r="F495" s="177">
        <f t="array" ref="F495">SUM(IF(ISERROR(F496:F546),"",F496:F546))</f>
        <v>-0.1958563982</v>
      </c>
      <c r="G495" s="177">
        <f t="array" ref="G495">SUM(IF(ISERROR(G496:G546),"",G496:G546))</f>
        <v>-0.2926301508</v>
      </c>
      <c r="H495" s="177">
        <f t="array" ref="H495">SUM(IF(ISERROR(H496:H546),"",H496:H546))</f>
        <v>-0.3414647227</v>
      </c>
      <c r="I495" s="177">
        <f t="array" ref="I495">SUM(IF(ISERROR(I496:I546),"",I496:I546))</f>
        <v>-0.4367159861</v>
      </c>
      <c r="J495" s="177">
        <f t="array" ref="J495">SUM(IF(ISERROR(J496:J546),"",J496:J546))</f>
        <v>-0.5081082982</v>
      </c>
      <c r="K495" s="177">
        <f t="array" ref="K495">SUM(IF(ISERROR(K496:K546),"",K496:K546))</f>
        <v>-0.6117321524</v>
      </c>
      <c r="L495" s="177">
        <f t="array" ref="L495">SUM(IF(ISERROR(L496:L546),"",L496:L546))</f>
        <v>-0.6682715577</v>
      </c>
      <c r="M495" s="177">
        <f t="array" ref="M495">SUM(IF(ISERROR(M496:M546),"",M496:M546))</f>
        <v>-0.6549664187</v>
      </c>
      <c r="N495" s="177">
        <f t="array" ref="N495">SUM(IF(ISERROR(N496:N546),"",N496:N546))</f>
        <v>-0.6620958891</v>
      </c>
      <c r="O495" s="177">
        <f t="array" ref="O495">SUM(IF(ISERROR(O496:O546),"",O496:O546))</f>
        <v>-0.6538434922</v>
      </c>
      <c r="P495" s="177">
        <f t="array" ref="P495">SUM(IF(ISERROR(P496:P546),"",P496:P546))</f>
        <v>-0.5653052461</v>
      </c>
      <c r="Q495" s="177">
        <f t="array" ref="Q495">SUM(IF(ISERROR(Q496:Q546),"",Q496:Q546))</f>
        <v>-0.4769757105</v>
      </c>
      <c r="R495" s="177">
        <f t="array" ref="R495">SUM(IF(ISERROR(R496:R546),"",R496:R546))</f>
        <v>-0.4862858447</v>
      </c>
      <c r="S495" s="177">
        <f t="array" ref="S495">SUM(IF(ISERROR(S496:S546),"",S496:S546))</f>
        <v>-0.3819821166</v>
      </c>
      <c r="T495" s="177">
        <f t="array" ref="T495">SUM(IF(ISERROR(T496:T546),"",T496:T546))</f>
        <v>-0.3309953742</v>
      </c>
      <c r="U495" s="177">
        <f t="array" ref="U495">SUM(IF(ISERROR(U496:U546),"",U496:U546))</f>
        <v>-0.2213284</v>
      </c>
      <c r="V495" s="177">
        <f t="array" ref="V495">SUM(IF(ISERROR(V496:V546),"",V496:V546))</f>
        <v>-0.2159584766</v>
      </c>
      <c r="W495" s="177">
        <f t="array" ref="W495">SUM(IF(ISERROR(W496:W546),"",W496:W546))</f>
        <v>-0.2213064197</v>
      </c>
      <c r="X495" s="177">
        <f t="array" ref="X495">SUM(IF(ISERROR(X496:X546),"",X496:X546))</f>
        <v>-0.2114640894</v>
      </c>
      <c r="Y495" s="177">
        <f t="array" ref="Y495">SUM(IF(ISERROR(Y496:Y546),"",Y496:Y546))</f>
        <v>-0.1625055462</v>
      </c>
      <c r="Z495" s="177">
        <f t="array" ref="Z495">SUM(IF(ISERROR(Z496:Z546),"",Z496:Z546))</f>
        <v>-0.1746934622</v>
      </c>
      <c r="AA495" s="177">
        <f t="array" ref="AA495">SUM(IF(ISERROR(AA496:AA546),"",AA496:AA546))</f>
        <v>-0.1085459992</v>
      </c>
      <c r="AB495" s="177">
        <f t="array" ref="AB495">SUM(IF(ISERROR(AB496:AB546),"",AB496:AB546))</f>
        <v>-0.05701482621</v>
      </c>
      <c r="AC495" s="177">
        <f t="array" ref="AC495">SUM(IF(ISERROR(AC496:AC546),"",AC496:AC546))</f>
        <v>-0.05560666273</v>
      </c>
      <c r="AD495" s="177">
        <f t="array" ref="AD495">SUM(IF(ISERROR(AD496:AD546),"",AD496:AD546))</f>
        <v>-0.05977716243</v>
      </c>
      <c r="AE495" s="177">
        <f t="array" ref="AE495">SUM(IF(ISERROR(AE496:AE546),"",AE496:AE546))</f>
        <v>-0.06315086489</v>
      </c>
      <c r="AF495" s="177">
        <f t="array" ref="AF495">SUM(IF(ISERROR(AF496:AF546),"",AF496:AF546))</f>
        <v>-0.06788717976</v>
      </c>
      <c r="AG495" s="177">
        <f t="array" ref="AG495">SUM(IF(ISERROR(AG496:AG546),"",AG496:AG546))</f>
        <v>-0.07297871824</v>
      </c>
      <c r="AH495" s="177">
        <f t="array" ref="AH495">SUM(IF(ISERROR(AH496:AH546),"",AH496:AH546))</f>
        <v>0</v>
      </c>
      <c r="AI495" s="177">
        <f t="array" ref="AI495">SUM(IF(ISERROR(AI496:AI546),"",AI496:AI546))</f>
        <v>0</v>
      </c>
      <c r="AJ495" s="177">
        <f t="array" ref="AJ495">SUM(IF(ISERROR(AJ496:AJ546),"",AJ496:AJ546))</f>
        <v>0</v>
      </c>
      <c r="AK495" s="177">
        <f t="array" ref="AK495">SUM(IF(ISERROR(AK496:AK546),"",AK496:AK546))</f>
        <v>0</v>
      </c>
      <c r="AL495" s="177">
        <f t="array" ref="AL495">SUM(IF(ISERROR(AL496:AL546),"",AL496:AL546))</f>
        <v>0</v>
      </c>
      <c r="AM495" s="177">
        <f t="array" ref="AM495">SUM(IF(ISERROR(AM496:AM546),"",AM496:AM546))</f>
        <v>0</v>
      </c>
      <c r="AN495" s="177">
        <f t="array" ref="AN495">SUM(IF(ISERROR(AN496:AN546),"",AN496:AN546))</f>
        <v>0</v>
      </c>
      <c r="AO495" s="177">
        <f t="array" ref="AO495">SUM(IF(ISERROR(AO496:AO546),"",AO496:AO546))</f>
        <v>0</v>
      </c>
      <c r="AP495" s="177">
        <f t="array" ref="AP495">SUM(IF(ISERROR(AP496:AP546),"",AP496:AP546))</f>
        <v>0</v>
      </c>
      <c r="AQ495" s="177">
        <f t="array" ref="AQ495">SUM(IF(ISERROR(AQ496:AQ546),"",AQ496:AQ546))</f>
        <v>-0.1380480967</v>
      </c>
      <c r="AR495" s="177">
        <f t="array" ref="AR495">SUM(IF(ISERROR(AR496:AR546),"",AR496:AR546))</f>
        <v>-0.1539039913</v>
      </c>
      <c r="AS495" s="177">
        <f t="array" ref="AS495">SUM(IF(ISERROR(AS496:AS546),"",AS496:AS546))</f>
        <v>-0.2787663603</v>
      </c>
      <c r="AT495" s="177">
        <f t="array" ref="AT495">SUM(IF(ISERROR(AT496:AT546),"",AT496:AT546))</f>
        <v>-0.3294987529</v>
      </c>
      <c r="AU495" s="177">
        <f t="array" ref="AU495">SUM(IF(ISERROR(AU496:AU546),"",AU496:AU546))</f>
        <v>-0.3819749846</v>
      </c>
      <c r="AV495" s="177">
        <f t="array" ref="AV495">SUM(IF(ISERROR(AV496:AV546),"",AV496:AV546))</f>
        <v>-0.4106231085</v>
      </c>
      <c r="AW495" s="177">
        <f t="array" ref="AW495">SUM(IF(ISERROR(AW496:AW546),"",AW496:AW546))</f>
        <v>-0.4414198416</v>
      </c>
      <c r="AX495" s="177">
        <f t="array" ref="AX495">SUM(IF(ISERROR(AX496:AX546),"",AX496:AX546))</f>
        <v>-0.4745263297</v>
      </c>
      <c r="AY495" s="177">
        <f t="array" ref="AY495">SUM(IF(ISERROR(AY496:AY546),"",AY496:AY546))</f>
        <v>-0.5101158044</v>
      </c>
      <c r="AZ495" s="177">
        <f t="array" ref="AZ495">SUM(IF(ISERROR(AZ496:AZ546),"",AZ496:AZ546))</f>
        <v>-0.5483744898</v>
      </c>
      <c r="BA495" s="177">
        <f t="array" ref="BA495">SUM(IF(ISERROR(BA496:BA546),"",BA496:BA546))</f>
        <v>-0.3303452855</v>
      </c>
      <c r="BB495" s="177">
        <f t="array" ref="BB495">SUM(IF(ISERROR(BB496:BB546),"",BB496:BB546))</f>
        <v>-0.3437807941</v>
      </c>
      <c r="BC495" s="177">
        <f t="array" ref="BC495">SUM(IF(ISERROR(BC496:BC546),"",BC496:BC546))</f>
        <v>-0.136009144</v>
      </c>
      <c r="BD495" s="177">
        <f t="array" ref="BD495">SUM(IF(ISERROR(BD496:BD546),"",BD496:BD546))</f>
        <v>-0.08473973739</v>
      </c>
      <c r="BE495" s="177">
        <f t="array" ref="BE495">SUM(IF(ISERROR(BE496:BE546),"",BE496:BE546))</f>
        <v>-0.03387309766</v>
      </c>
      <c r="BF495" s="177">
        <f t="array" ref="BF495">SUM(IF(ISERROR(BF496:BF546),"",BF496:BF546))</f>
        <v>-0.03641357998</v>
      </c>
      <c r="BG495" s="177">
        <f t="array" ref="BG495">SUM(IF(ISERROR(BG496:BG546),"",BG496:BG546))</f>
        <v>-0.03914459848</v>
      </c>
      <c r="BH495" s="177">
        <f t="array" ref="BH495">SUM(IF(ISERROR(BH496:BH546),"",BH496:BH546))</f>
        <v>-0.04208044337</v>
      </c>
      <c r="BI495" s="177">
        <f t="array" ref="BI495">SUM(IF(ISERROR(BI496:BI546),"",BI496:BI546))</f>
        <v>-0.04523647662</v>
      </c>
      <c r="BJ495" s="177">
        <f t="array" ref="BJ495">SUM(IF(ISERROR(BJ496:BJ546),"",BJ496:BJ546))</f>
        <v>-0.04862921237</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-0.0333276541</v>
      </c>
      <c r="D496" s="177">
        <f>IF(Model!X$1&lt;='Assumptions (NG)'!$V$12, PPMT('Assumptions (NG)'!$V$9,Model!X$1,'Assumptions (NG)'!$V$12,'Assumptions (NG)'!$V$7*(Model!$C$438*'Assumptions (NG)'!$B$2+Model!$C$439*'Assumptions (NG)'!$B$3)/10^9),0)</f>
        <v>-0.03582722815</v>
      </c>
      <c r="E496" s="177">
        <f>IF(Model!Y$1&lt;='Assumptions (NG)'!$V$12, PPMT('Assumptions (NG)'!$V$9,Model!Y$1,'Assumptions (NG)'!$V$12,'Assumptions (NG)'!$V$7*(Model!$C$438*'Assumptions (NG)'!$B$2+Model!$C$439*'Assumptions (NG)'!$B$3)/10^9),0)</f>
        <v>-0.03851427026</v>
      </c>
      <c r="F496" s="177">
        <f>IF(Model!Z$1&lt;='Assumptions (NG)'!$V$12, PPMT('Assumptions (NG)'!$V$9,Model!Z$1,'Assumptions (NG)'!$V$12,'Assumptions (NG)'!$V$7*(Model!$C$438*'Assumptions (NG)'!$B$2+Model!$C$439*'Assumptions (NG)'!$B$3)/10^9),0)</f>
        <v>-0.04140284053</v>
      </c>
      <c r="G496" s="177">
        <f>IF(Model!AA$1&lt;='Assumptions (NG)'!$V$12, PPMT('Assumptions (NG)'!$V$9,Model!AA$1,'Assumptions (NG)'!$V$12,'Assumptions (NG)'!$V$7*(Model!$C$438*'Assumptions (NG)'!$B$2+Model!$C$439*'Assumptions (NG)'!$B$3)/10^9),0)</f>
        <v>-0.04450805357</v>
      </c>
      <c r="H496" s="177">
        <f>IF(Model!AB$1&lt;='Assumptions (NG)'!$V$12, PPMT('Assumptions (NG)'!$V$9,Model!AB$1,'Assumptions (NG)'!$V$12,'Assumptions (NG)'!$V$7*(Model!$C$438*'Assumptions (NG)'!$B$2+Model!$C$439*'Assumptions (NG)'!$B$3)/10^9),0)</f>
        <v>-0.04784615759</v>
      </c>
      <c r="I496" s="177">
        <f>IF(Model!AC$1&lt;='Assumptions (NG)'!$V$12, PPMT('Assumptions (NG)'!$V$9,Model!AC$1,'Assumptions (NG)'!$V$12,'Assumptions (NG)'!$V$7*(Model!$C$438*'Assumptions (NG)'!$B$2+Model!$C$439*'Assumptions (NG)'!$B$3)/10^9),0)</f>
        <v>-0.05143461941</v>
      </c>
      <c r="J496" s="177">
        <f>IF(Model!AD$1&lt;='Assumptions (NG)'!$V$12, PPMT('Assumptions (NG)'!$V$9,Model!AD$1,'Assumptions (NG)'!$V$12,'Assumptions (NG)'!$V$7*(Model!$C$438*'Assumptions (NG)'!$B$2+Model!$C$439*'Assumptions (NG)'!$B$3)/10^9),0)</f>
        <v>-0.05529221587</v>
      </c>
      <c r="K496" s="177">
        <f>IF(Model!AE$1&lt;='Assumptions (NG)'!$V$12, PPMT('Assumptions (NG)'!$V$9,Model!AE$1,'Assumptions (NG)'!$V$12,'Assumptions (NG)'!$V$7*(Model!$C$438*'Assumptions (NG)'!$B$2+Model!$C$439*'Assumptions (NG)'!$B$3)/10^9),0)</f>
        <v>-0.05943913206</v>
      </c>
      <c r="L496" s="177">
        <f>IF(Model!AF$1&lt;='Assumptions (NG)'!$V$12, PPMT('Assumptions (NG)'!$V$9,Model!AF$1,'Assumptions (NG)'!$V$12,'Assumptions (NG)'!$V$7*(Model!$C$438*'Assumptions (NG)'!$B$2+Model!$C$439*'Assumptions (NG)'!$B$3)/10^9),0)</f>
        <v>-0.06389706696</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-0.03556003321</v>
      </c>
      <c r="E497" s="218">
        <f>IF(Model!X$1&lt;='Assumptions (NG)'!$V$12,PPMT('Assumptions (NG)'!$V$9,Model!X$1,'Assumptions (NG)'!$V$12,'Assumptions (NG)'!$V$7*Model!$D$438*AVERAGE('Assumptions (NG)'!$B$2)+ Model!$D$439*AVERAGE('Assumptions (NG)'!$B$3))/10^9,0)</f>
        <v>-0.0382270357</v>
      </c>
      <c r="F497" s="218">
        <f>IF(Model!Y$1&lt;='Assumptions (NG)'!$V$12,PPMT('Assumptions (NG)'!$V$9,Model!Y$1,'Assumptions (NG)'!$V$12,'Assumptions (NG)'!$V$7*Model!$D$438*AVERAGE('Assumptions (NG)'!$B$2)+ Model!$D$439*AVERAGE('Assumptions (NG)'!$B$3))/10^9,0)</f>
        <v>-0.04109406338</v>
      </c>
      <c r="G497" s="218">
        <f>IF(Model!Z$1&lt;='Assumptions (NG)'!$V$12,PPMT('Assumptions (NG)'!$V$9,Model!Z$1,'Assumptions (NG)'!$V$12,'Assumptions (NG)'!$V$7*Model!$D$438*AVERAGE('Assumptions (NG)'!$B$2)+ Model!$D$439*AVERAGE('Assumptions (NG)'!$B$3))/10^9,0)</f>
        <v>-0.04417611813</v>
      </c>
      <c r="H497" s="218">
        <f>IF(Model!AA$1&lt;='Assumptions (NG)'!$V$12,PPMT('Assumptions (NG)'!$V$9,Model!AA$1,'Assumptions (NG)'!$V$12,'Assumptions (NG)'!$V$7*Model!$D$438*AVERAGE('Assumptions (NG)'!$B$2)+ Model!$D$439*AVERAGE('Assumptions (NG)'!$B$3))/10^9,0)</f>
        <v>-0.04748932699</v>
      </c>
      <c r="I497" s="218">
        <f>IF(Model!AB$1&lt;='Assumptions (NG)'!$V$12,PPMT('Assumptions (NG)'!$V$9,Model!AB$1,'Assumptions (NG)'!$V$12,'Assumptions (NG)'!$V$7*Model!$D$438*AVERAGE('Assumptions (NG)'!$B$2)+ Model!$D$439*AVERAGE('Assumptions (NG)'!$B$3))/10^9,0)</f>
        <v>-0.05105102652</v>
      </c>
      <c r="J497" s="218">
        <f>IF(Model!AC$1&lt;='Assumptions (NG)'!$V$12,PPMT('Assumptions (NG)'!$V$9,Model!AC$1,'Assumptions (NG)'!$V$12,'Assumptions (NG)'!$V$7*Model!$D$438*AVERAGE('Assumptions (NG)'!$B$2)+ Model!$D$439*AVERAGE('Assumptions (NG)'!$B$3))/10^9,0)</f>
        <v>-0.05487985351</v>
      </c>
      <c r="K497" s="218">
        <f>IF(Model!AD$1&lt;='Assumptions (NG)'!$V$12,PPMT('Assumptions (NG)'!$V$9,Model!AD$1,'Assumptions (NG)'!$V$12,'Assumptions (NG)'!$V$7*Model!$D$438*AVERAGE('Assumptions (NG)'!$B$2)+ Model!$D$439*AVERAGE('Assumptions (NG)'!$B$3))/10^9,0)</f>
        <v>-0.05899584252</v>
      </c>
      <c r="L497" s="218">
        <f>IF(Model!AE$1&lt;='Assumptions (NG)'!$V$12,PPMT('Assumptions (NG)'!$V$9,Model!AE$1,'Assumptions (NG)'!$V$12,'Assumptions (NG)'!$V$7*Model!$D$438*AVERAGE('Assumptions (NG)'!$B$2)+ Model!$D$439*AVERAGE('Assumptions (NG)'!$B$3))/10^9,0)</f>
        <v>-0.06342053071</v>
      </c>
      <c r="M497" s="218">
        <f>IF(Model!AF$1&lt;='Assumptions (NG)'!$V$12,PPMT('Assumptions (NG)'!$V$9,Model!AF$1,'Assumptions (NG)'!$V$12,'Assumptions (NG)'!$V$7*Model!$D$438*AVERAGE('Assumptions (NG)'!$B$2)+ Model!$D$439*AVERAGE('Assumptions (NG)'!$B$3))/10^9,0)</f>
        <v>-0.06817707051</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-0.04335647253</v>
      </c>
      <c r="F498" s="219">
        <f>IF(Model!X$1&lt;='Assumptions (NG)'!$V$12,PPMT('Assumptions (NG)'!$V$9,Model!X$1,'Assumptions (NG)'!$V$12,'Assumptions (NG)'!$V$7*Model!$E$438*AVERAGE('Assumptions (NG)'!$B$2:$C$2)+ Model!$E$439*AVERAGE('Assumptions (NG)'!$B$3:$C$3))/10^9,0)</f>
        <v>-0.04660820797</v>
      </c>
      <c r="G498" s="219">
        <f>IF(Model!Y$1&lt;='Assumptions (NG)'!$V$12,PPMT('Assumptions (NG)'!$V$9,Model!Y$1,'Assumptions (NG)'!$V$12,'Assumptions (NG)'!$V$7*Model!$E$438*AVERAGE('Assumptions (NG)'!$B$2:$C$2)+ Model!$E$439*AVERAGE('Assumptions (NG)'!$B$3:$C$3))/10^9,0)</f>
        <v>-0.05010382357</v>
      </c>
      <c r="H498" s="219">
        <f>IF(Model!Z$1&lt;='Assumptions (NG)'!$V$12,PPMT('Assumptions (NG)'!$V$9,Model!Z$1,'Assumptions (NG)'!$V$12,'Assumptions (NG)'!$V$7*Model!$E$438*AVERAGE('Assumptions (NG)'!$B$2:$C$2)+ Model!$E$439*AVERAGE('Assumptions (NG)'!$B$3:$C$3))/10^9,0)</f>
        <v>-0.05386161034</v>
      </c>
      <c r="I498" s="219">
        <f>IF(Model!AA$1&lt;='Assumptions (NG)'!$V$12,PPMT('Assumptions (NG)'!$V$9,Model!AA$1,'Assumptions (NG)'!$V$12,'Assumptions (NG)'!$V$7*Model!$E$438*AVERAGE('Assumptions (NG)'!$B$2:$C$2)+ Model!$E$439*AVERAGE('Assumptions (NG)'!$B$3:$C$3))/10^9,0)</f>
        <v>-0.05790123111</v>
      </c>
      <c r="J498" s="219">
        <f>IF(Model!AB$1&lt;='Assumptions (NG)'!$V$12,PPMT('Assumptions (NG)'!$V$9,Model!AB$1,'Assumptions (NG)'!$V$12,'Assumptions (NG)'!$V$7*Model!$E$438*AVERAGE('Assumptions (NG)'!$B$2:$C$2)+ Model!$E$439*AVERAGE('Assumptions (NG)'!$B$3:$C$3))/10^9,0)</f>
        <v>-0.06224382344</v>
      </c>
      <c r="K498" s="219">
        <f>IF(Model!AC$1&lt;='Assumptions (NG)'!$V$12,PPMT('Assumptions (NG)'!$V$9,Model!AC$1,'Assumptions (NG)'!$V$12,'Assumptions (NG)'!$V$7*Model!$E$438*AVERAGE('Assumptions (NG)'!$B$2:$C$2)+ Model!$E$439*AVERAGE('Assumptions (NG)'!$B$3:$C$3))/10^9,0)</f>
        <v>-0.0669121102</v>
      </c>
      <c r="L498" s="219">
        <f>IF(Model!AD$1&lt;='Assumptions (NG)'!$V$12,PPMT('Assumptions (NG)'!$V$9,Model!AD$1,'Assumptions (NG)'!$V$12,'Assumptions (NG)'!$V$7*Model!$E$438*AVERAGE('Assumptions (NG)'!$B$2:$C$2)+ Model!$E$439*AVERAGE('Assumptions (NG)'!$B$3:$C$3))/10^9,0)</f>
        <v>-0.07193051847</v>
      </c>
      <c r="M498" s="219">
        <f>IF(Model!AE$1&lt;='Assumptions (NG)'!$V$12,PPMT('Assumptions (NG)'!$V$9,Model!AE$1,'Assumptions (NG)'!$V$12,'Assumptions (NG)'!$V$7*Model!$E$438*AVERAGE('Assumptions (NG)'!$B$2:$C$2)+ Model!$E$439*AVERAGE('Assumptions (NG)'!$B$3:$C$3))/10^9,0)</f>
        <v>-0.07732530735</v>
      </c>
      <c r="N498" s="219">
        <f>IF(Model!AF$1&lt;='Assumptions (NG)'!$V$12,PPMT('Assumptions (NG)'!$V$9,Model!AF$1,'Assumptions (NG)'!$V$12,'Assumptions (NG)'!$V$7*Model!$E$438*AVERAGE('Assumptions (NG)'!$B$2:$C$2)+ Model!$E$439*AVERAGE('Assumptions (NG)'!$B$3:$C$3))/10^9,0)</f>
        <v>-0.0831247054</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-0.06675128635</v>
      </c>
      <c r="G499" s="219">
        <f>IF(Model!X$1&lt;='Assumptions (NG)'!$V$12,PPMT('Assumptions (NG)'!$V$9,Model!X$1,'Assumptions (NG)'!$V$12,'Assumptions (NG)'!$V$7*Model!$F$438*AVERAGE('Assumptions (NG)'!$B$2:$D$2)+ Model!$F$439*AVERAGE('Assumptions (NG)'!$B$3:$D$3))/10^9,0)</f>
        <v>-0.07175763283</v>
      </c>
      <c r="H499" s="219">
        <f>IF(Model!Y$1&lt;='Assumptions (NG)'!$V$12,PPMT('Assumptions (NG)'!$V$9,Model!Y$1,'Assumptions (NG)'!$V$12,'Assumptions (NG)'!$V$7*Model!$F$438*AVERAGE('Assumptions (NG)'!$B$2:$D$2)+ Model!$F$439*AVERAGE('Assumptions (NG)'!$B$3:$D$3))/10^9,0)</f>
        <v>-0.07713945529</v>
      </c>
      <c r="I499" s="219">
        <f>IF(Model!Z$1&lt;='Assumptions (NG)'!$V$12,PPMT('Assumptions (NG)'!$V$9,Model!Z$1,'Assumptions (NG)'!$V$12,'Assumptions (NG)'!$V$7*Model!$F$438*AVERAGE('Assumptions (NG)'!$B$2:$D$2)+ Model!$F$439*AVERAGE('Assumptions (NG)'!$B$3:$D$3))/10^9,0)</f>
        <v>-0.08292491444</v>
      </c>
      <c r="J499" s="219">
        <f>IF(Model!AA$1&lt;='Assumptions (NG)'!$V$12,PPMT('Assumptions (NG)'!$V$9,Model!AA$1,'Assumptions (NG)'!$V$12,'Assumptions (NG)'!$V$7*Model!$F$438*AVERAGE('Assumptions (NG)'!$B$2:$D$2)+ Model!$F$439*AVERAGE('Assumptions (NG)'!$B$3:$D$3))/10^9,0)</f>
        <v>-0.08914428302</v>
      </c>
      <c r="K499" s="219">
        <f>IF(Model!AB$1&lt;='Assumptions (NG)'!$V$12,PPMT('Assumptions (NG)'!$V$9,Model!AB$1,'Assumptions (NG)'!$V$12,'Assumptions (NG)'!$V$7*Model!$F$438*AVERAGE('Assumptions (NG)'!$B$2:$D$2)+ Model!$F$439*AVERAGE('Assumptions (NG)'!$B$3:$D$3))/10^9,0)</f>
        <v>-0.09583010425</v>
      </c>
      <c r="L499" s="219">
        <f>IF(Model!AC$1&lt;='Assumptions (NG)'!$V$12,PPMT('Assumptions (NG)'!$V$9,Model!AC$1,'Assumptions (NG)'!$V$12,'Assumptions (NG)'!$V$7*Model!$F$438*AVERAGE('Assumptions (NG)'!$B$2:$D$2)+ Model!$F$439*AVERAGE('Assumptions (NG)'!$B$3:$D$3))/10^9,0)</f>
        <v>-0.1030173621</v>
      </c>
      <c r="M499" s="219">
        <f>IF(Model!AD$1&lt;='Assumptions (NG)'!$V$12,PPMT('Assumptions (NG)'!$V$9,Model!AD$1,'Assumptions (NG)'!$V$12,'Assumptions (NG)'!$V$7*Model!$F$438*AVERAGE('Assumptions (NG)'!$B$2:$D$2)+ Model!$F$439*AVERAGE('Assumptions (NG)'!$B$3:$D$3))/10^9,0)</f>
        <v>-0.1107436642</v>
      </c>
      <c r="N499" s="219">
        <f>IF(Model!AE$1&lt;='Assumptions (NG)'!$V$12,PPMT('Assumptions (NG)'!$V$9,Model!AE$1,'Assumptions (NG)'!$V$12,'Assumptions (NG)'!$V$7*Model!$F$438*AVERAGE('Assumptions (NG)'!$B$2:$D$2)+ Model!$F$439*AVERAGE('Assumptions (NG)'!$B$3:$D$3))/10^9,0)</f>
        <v>-0.119049439</v>
      </c>
      <c r="O499" s="219">
        <f>IF(Model!AF$1&lt;='Assumptions (NG)'!$V$12,PPMT('Assumptions (NG)'!$V$9,Model!AF$1,'Assumptions (NG)'!$V$12,'Assumptions (NG)'!$V$7*Model!$F$438*AVERAGE('Assumptions (NG)'!$B$2:$D$2)+ Model!$F$439*AVERAGE('Assumptions (NG)'!$B$3:$D$3))/10^9,0)</f>
        <v>-0.127978147</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-0.08208452268</v>
      </c>
      <c r="H500" s="160">
        <f>IF(Model!X$1&lt;='Assumptions (NG)'!$V$12,PPMT('Assumptions (NG)'!$V$9,Model!X$1,'Assumptions (NG)'!$V$12,'Assumptions (NG)'!$V$7*Model!$G$438*AVERAGE('Assumptions (NG)'!$C$2:$E$2)+ Model!$G$439*AVERAGE('Assumptions (NG)'!$C$3:$E$3))/10^9,0)</f>
        <v>-0.08824086188</v>
      </c>
      <c r="I500" s="160">
        <f>IF(Model!Y$1&lt;='Assumptions (NG)'!$V$12,PPMT('Assumptions (NG)'!$V$9,Model!Y$1,'Assumptions (NG)'!$V$12,'Assumptions (NG)'!$V$7*Model!$G$438*AVERAGE('Assumptions (NG)'!$C$2:$E$2)+ Model!$G$439*AVERAGE('Assumptions (NG)'!$C$3:$E$3))/10^9,0)</f>
        <v>-0.09485892653</v>
      </c>
      <c r="J500" s="160">
        <f>IF(Model!Z$1&lt;='Assumptions (NG)'!$V$12,PPMT('Assumptions (NG)'!$V$9,Model!Z$1,'Assumptions (NG)'!$V$12,'Assumptions (NG)'!$V$7*Model!$G$438*AVERAGE('Assumptions (NG)'!$C$2:$E$2)+ Model!$G$439*AVERAGE('Assumptions (NG)'!$C$3:$E$3))/10^9,0)</f>
        <v>-0.101973346</v>
      </c>
      <c r="K500" s="160">
        <f>IF(Model!AA$1&lt;='Assumptions (NG)'!$V$12,PPMT('Assumptions (NG)'!$V$9,Model!AA$1,'Assumptions (NG)'!$V$12,'Assumptions (NG)'!$V$7*Model!$G$438*AVERAGE('Assumptions (NG)'!$C$2:$E$2)+ Model!$G$439*AVERAGE('Assumptions (NG)'!$C$3:$E$3))/10^9,0)</f>
        <v>-0.109621347</v>
      </c>
      <c r="L500" s="160">
        <f>IF(Model!AB$1&lt;='Assumptions (NG)'!$V$12,PPMT('Assumptions (NG)'!$V$9,Model!AB$1,'Assumptions (NG)'!$V$12,'Assumptions (NG)'!$V$7*Model!$G$438*AVERAGE('Assumptions (NG)'!$C$2:$E$2)+ Model!$G$439*AVERAGE('Assumptions (NG)'!$C$3:$E$3))/10^9,0)</f>
        <v>-0.117842948</v>
      </c>
      <c r="M500" s="160">
        <f>IF(Model!AC$1&lt;='Assumptions (NG)'!$V$12,PPMT('Assumptions (NG)'!$V$9,Model!AC$1,'Assumptions (NG)'!$V$12,'Assumptions (NG)'!$V$7*Model!$G$438*AVERAGE('Assumptions (NG)'!$C$2:$E$2)+ Model!$G$439*AVERAGE('Assumptions (NG)'!$C$3:$E$3))/10^9,0)</f>
        <v>-0.1266811691</v>
      </c>
      <c r="N500" s="160">
        <f>IF(Model!AD$1&lt;='Assumptions (NG)'!$V$12,PPMT('Assumptions (NG)'!$V$9,Model!AD$1,'Assumptions (NG)'!$V$12,'Assumptions (NG)'!$V$7*Model!$G$438*AVERAGE('Assumptions (NG)'!$C$2:$E$2)+ Model!$G$439*AVERAGE('Assumptions (NG)'!$C$3:$E$3))/10^9,0)</f>
        <v>-0.1361822568</v>
      </c>
      <c r="O500" s="160">
        <f>IF(Model!AE$1&lt;='Assumptions (NG)'!$V$12,PPMT('Assumptions (NG)'!$V$9,Model!AE$1,'Assumptions (NG)'!$V$12,'Assumptions (NG)'!$V$7*Model!$G$438*AVERAGE('Assumptions (NG)'!$C$2:$E$2)+ Model!$G$439*AVERAGE('Assumptions (NG)'!$C$3:$E$3))/10^9,0)</f>
        <v>-0.146395926</v>
      </c>
      <c r="P500" s="160">
        <f>IF(Model!AF$1&lt;='Assumptions (NG)'!$V$12,PPMT('Assumptions (NG)'!$V$9,Model!AF$1,'Assumptions (NG)'!$V$12,'Assumptions (NG)'!$V$7*Model!$G$438*AVERAGE('Assumptions (NG)'!$C$2:$E$2)+ Model!$G$439*AVERAGE('Assumptions (NG)'!$C$3:$E$3))/10^9,0)</f>
        <v>-0.1573756205</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-0.02688731063</v>
      </c>
      <c r="I501" s="160">
        <f>IF(Model!X$1&lt;='Assumptions (NG)'!$V$12,PPMT('Assumptions (NG)'!$V$9,Model!X$1,'Assumptions (NG)'!$V$12,'Assumptions (NG)'!$V$7*Model!$H$438*AVERAGE('Assumptions (NG)'!$D$2:$F$2)+ Model!$H$439*AVERAGE('Assumptions (NG)'!$D$3:$F$3))/10^9,0)</f>
        <v>-0.02890385893</v>
      </c>
      <c r="J501" s="160">
        <f>IF(Model!Y$1&lt;='Assumptions (NG)'!$V$12,PPMT('Assumptions (NG)'!$V$9,Model!Y$1,'Assumptions (NG)'!$V$12,'Assumptions (NG)'!$V$7*Model!$H$438*AVERAGE('Assumptions (NG)'!$D$2:$F$2)+ Model!$H$439*AVERAGE('Assumptions (NG)'!$D$3:$F$3))/10^9,0)</f>
        <v>-0.03107164835</v>
      </c>
      <c r="K501" s="160">
        <f>IF(Model!Z$1&lt;='Assumptions (NG)'!$V$12,PPMT('Assumptions (NG)'!$V$9,Model!Z$1,'Assumptions (NG)'!$V$12,'Assumptions (NG)'!$V$7*Model!$H$438*AVERAGE('Assumptions (NG)'!$D$2:$F$2)+ Model!$H$439*AVERAGE('Assumptions (NG)'!$D$3:$F$3))/10^9,0)</f>
        <v>-0.03340202197</v>
      </c>
      <c r="L501" s="160">
        <f>IF(Model!AA$1&lt;='Assumptions (NG)'!$V$12,PPMT('Assumptions (NG)'!$V$9,Model!AA$1,'Assumptions (NG)'!$V$12,'Assumptions (NG)'!$V$7*Model!$H$438*AVERAGE('Assumptions (NG)'!$D$2:$F$2)+ Model!$H$439*AVERAGE('Assumptions (NG)'!$D$3:$F$3))/10^9,0)</f>
        <v>-0.03590717362</v>
      </c>
      <c r="M501" s="160">
        <f>IF(Model!AB$1&lt;='Assumptions (NG)'!$V$12,PPMT('Assumptions (NG)'!$V$9,Model!AB$1,'Assumptions (NG)'!$V$12,'Assumptions (NG)'!$V$7*Model!$H$438*AVERAGE('Assumptions (NG)'!$D$2:$F$2)+ Model!$H$439*AVERAGE('Assumptions (NG)'!$D$3:$F$3))/10^9,0)</f>
        <v>-0.03860021164</v>
      </c>
      <c r="N501" s="160">
        <f>IF(Model!AC$1&lt;='Assumptions (NG)'!$V$12,PPMT('Assumptions (NG)'!$V$9,Model!AC$1,'Assumptions (NG)'!$V$12,'Assumptions (NG)'!$V$7*Model!$H$438*AVERAGE('Assumptions (NG)'!$D$2:$F$2)+ Model!$H$439*AVERAGE('Assumptions (NG)'!$D$3:$F$3))/10^9,0)</f>
        <v>-0.04149522752</v>
      </c>
      <c r="O501" s="160">
        <f>IF(Model!AD$1&lt;='Assumptions (NG)'!$V$12,PPMT('Assumptions (NG)'!$V$9,Model!AD$1,'Assumptions (NG)'!$V$12,'Assumptions (NG)'!$V$7*Model!$H$438*AVERAGE('Assumptions (NG)'!$D$2:$F$2)+ Model!$H$439*AVERAGE('Assumptions (NG)'!$D$3:$F$3))/10^9,0)</f>
        <v>-0.04460736958</v>
      </c>
      <c r="P501" s="160">
        <f>IF(Model!AE$1&lt;='Assumptions (NG)'!$V$12,PPMT('Assumptions (NG)'!$V$9,Model!AE$1,'Assumptions (NG)'!$V$12,'Assumptions (NG)'!$V$7*Model!$H$438*AVERAGE('Assumptions (NG)'!$D$2:$F$2)+ Model!$H$439*AVERAGE('Assumptions (NG)'!$D$3:$F$3))/10^9,0)</f>
        <v>-0.0479529223</v>
      </c>
      <c r="Q501" s="160">
        <f>IF(Model!AF$1&lt;='Assumptions (NG)'!$V$12,PPMT('Assumptions (NG)'!$V$9,Model!AF$1,'Assumptions (NG)'!$V$12,'Assumptions (NG)'!$V$7*Model!$H$438*AVERAGE('Assumptions (NG)'!$D$2:$F$2)+ Model!$H$439*AVERAGE('Assumptions (NG)'!$D$3:$F$3))/10^9,0)</f>
        <v>-0.05154939147</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-0.06964140918</v>
      </c>
      <c r="J502" s="160">
        <f>IF(Model!X$1&lt;='Assumptions (NG)'!$V$12,PPMT('Assumptions (NG)'!$V$9,Model!X$1,'Assumptions (NG)'!$V$12,'Assumptions (NG)'!$V$7*Model!$I$438*AVERAGE('Assumptions (NG)'!$E$2:$G$2)+ Model!$I$439*AVERAGE('Assumptions (NG)'!$E$3:$G$3))/10^9,0)</f>
        <v>-0.07486451487</v>
      </c>
      <c r="K502" s="160">
        <f>IF(Model!Y$1&lt;='Assumptions (NG)'!$V$12,PPMT('Assumptions (NG)'!$V$9,Model!Y$1,'Assumptions (NG)'!$V$12,'Assumptions (NG)'!$V$7*Model!$I$438*AVERAGE('Assumptions (NG)'!$E$2:$G$2)+ Model!$I$439*AVERAGE('Assumptions (NG)'!$E$3:$G$3))/10^9,0)</f>
        <v>-0.08047935349</v>
      </c>
      <c r="L502" s="160">
        <f>IF(Model!Z$1&lt;='Assumptions (NG)'!$V$12,PPMT('Assumptions (NG)'!$V$9,Model!Z$1,'Assumptions (NG)'!$V$12,'Assumptions (NG)'!$V$7*Model!$I$438*AVERAGE('Assumptions (NG)'!$E$2:$G$2)+ Model!$I$439*AVERAGE('Assumptions (NG)'!$E$3:$G$3))/10^9,0)</f>
        <v>-0.086515305</v>
      </c>
      <c r="M502" s="160">
        <f>IF(Model!AA$1&lt;='Assumptions (NG)'!$V$12,PPMT('Assumptions (NG)'!$V$9,Model!AA$1,'Assumptions (NG)'!$V$12,'Assumptions (NG)'!$V$7*Model!$I$438*AVERAGE('Assumptions (NG)'!$E$2:$G$2)+ Model!$I$439*AVERAGE('Assumptions (NG)'!$E$3:$G$3))/10^9,0)</f>
        <v>-0.09300395287</v>
      </c>
      <c r="N502" s="160">
        <f>IF(Model!AB$1&lt;='Assumptions (NG)'!$V$12,PPMT('Assumptions (NG)'!$V$9,Model!AB$1,'Assumptions (NG)'!$V$12,'Assumptions (NG)'!$V$7*Model!$I$438*AVERAGE('Assumptions (NG)'!$E$2:$G$2)+ Model!$I$439*AVERAGE('Assumptions (NG)'!$E$3:$G$3))/10^9,0)</f>
        <v>-0.09997924934</v>
      </c>
      <c r="O502" s="160">
        <f>IF(Model!AC$1&lt;='Assumptions (NG)'!$V$12,PPMT('Assumptions (NG)'!$V$9,Model!AC$1,'Assumptions (NG)'!$V$12,'Assumptions (NG)'!$V$7*Model!$I$438*AVERAGE('Assumptions (NG)'!$E$2:$G$2)+ Model!$I$439*AVERAGE('Assumptions (NG)'!$E$3:$G$3))/10^9,0)</f>
        <v>-0.107477693</v>
      </c>
      <c r="P502" s="160">
        <f>IF(Model!AD$1&lt;='Assumptions (NG)'!$V$12,PPMT('Assumptions (NG)'!$V$9,Model!AD$1,'Assumptions (NG)'!$V$12,'Assumptions (NG)'!$V$7*Model!$I$438*AVERAGE('Assumptions (NG)'!$E$2:$G$2)+ Model!$I$439*AVERAGE('Assumptions (NG)'!$E$3:$G$3))/10^9,0)</f>
        <v>-0.11553852</v>
      </c>
      <c r="Q502" s="160">
        <f>IF(Model!AE$1&lt;='Assumptions (NG)'!$V$12,PPMT('Assumptions (NG)'!$V$9,Model!AE$1,'Assumptions (NG)'!$V$12,'Assumptions (NG)'!$V$7*Model!$I$438*AVERAGE('Assumptions (NG)'!$E$2:$G$2)+ Model!$I$439*AVERAGE('Assumptions (NG)'!$E$3:$G$3))/10^9,0)</f>
        <v>-0.124203909</v>
      </c>
      <c r="R502" s="160">
        <f>IF(Model!AF$1&lt;='Assumptions (NG)'!$V$12,PPMT('Assumptions (NG)'!$V$9,Model!AF$1,'Assumptions (NG)'!$V$12,'Assumptions (NG)'!$V$7*Model!$I$438*AVERAGE('Assumptions (NG)'!$E$2:$G$2)+ Model!$I$439*AVERAGE('Assumptions (NG)'!$E$3:$G$3))/10^9,0)</f>
        <v>-0.1335192022</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-0.03863861316</v>
      </c>
      <c r="K503" s="160">
        <f>IF(Model!X$1&lt;='Assumptions (NG)'!$V$12,PPMT('Assumptions (NG)'!$V$9,Model!X$1,'Assumptions (NG)'!$V$12,'Assumptions (NG)'!$V$7*Model!$J$438*AVERAGE('Assumptions (NG)'!$F$2:$H$2)+ Model!$J$439*AVERAGE('Assumptions (NG)'!$F$3:$H$3))/10^9,0)</f>
        <v>-0.04153650915</v>
      </c>
      <c r="L503" s="160">
        <f>IF(Model!Y$1&lt;='Assumptions (NG)'!$V$12,PPMT('Assumptions (NG)'!$V$9,Model!Y$1,'Assumptions (NG)'!$V$12,'Assumptions (NG)'!$V$7*Model!$J$438*AVERAGE('Assumptions (NG)'!$F$2:$H$2)+ Model!$J$439*AVERAGE('Assumptions (NG)'!$F$3:$H$3))/10^9,0)</f>
        <v>-0.04465174733</v>
      </c>
      <c r="M503" s="160">
        <f>IF(Model!Z$1&lt;='Assumptions (NG)'!$V$12,PPMT('Assumptions (NG)'!$V$9,Model!Z$1,'Assumptions (NG)'!$V$12,'Assumptions (NG)'!$V$7*Model!$J$438*AVERAGE('Assumptions (NG)'!$F$2:$H$2)+ Model!$J$439*AVERAGE('Assumptions (NG)'!$F$3:$H$3))/10^9,0)</f>
        <v>-0.04800062838</v>
      </c>
      <c r="N503" s="160">
        <f>IF(Model!AA$1&lt;='Assumptions (NG)'!$V$12,PPMT('Assumptions (NG)'!$V$9,Model!AA$1,'Assumptions (NG)'!$V$12,'Assumptions (NG)'!$V$7*Model!$J$438*AVERAGE('Assumptions (NG)'!$F$2:$H$2)+ Model!$J$439*AVERAGE('Assumptions (NG)'!$F$3:$H$3))/10^9,0)</f>
        <v>-0.05160067551</v>
      </c>
      <c r="O503" s="160">
        <f>IF(Model!AB$1&lt;='Assumptions (NG)'!$V$12,PPMT('Assumptions (NG)'!$V$9,Model!AB$1,'Assumptions (NG)'!$V$12,'Assumptions (NG)'!$V$7*Model!$J$438*AVERAGE('Assumptions (NG)'!$F$2:$H$2)+ Model!$J$439*AVERAGE('Assumptions (NG)'!$F$3:$H$3))/10^9,0)</f>
        <v>-0.05547072617</v>
      </c>
      <c r="P503" s="160">
        <f>IF(Model!AC$1&lt;='Assumptions (NG)'!$V$12,PPMT('Assumptions (NG)'!$V$9,Model!AC$1,'Assumptions (NG)'!$V$12,'Assumptions (NG)'!$V$7*Model!$J$438*AVERAGE('Assumptions (NG)'!$F$2:$H$2)+ Model!$J$439*AVERAGE('Assumptions (NG)'!$F$3:$H$3))/10^9,0)</f>
        <v>-0.05963103064</v>
      </c>
      <c r="Q503" s="160">
        <f>IF(Model!AD$1&lt;='Assumptions (NG)'!$V$12,PPMT('Assumptions (NG)'!$V$9,Model!AD$1,'Assumptions (NG)'!$V$12,'Assumptions (NG)'!$V$7*Model!$J$438*AVERAGE('Assumptions (NG)'!$F$2:$H$2)+ Model!$J$439*AVERAGE('Assumptions (NG)'!$F$3:$H$3))/10^9,0)</f>
        <v>-0.06410335794</v>
      </c>
      <c r="R503" s="160">
        <f>IF(Model!AE$1&lt;='Assumptions (NG)'!$V$12,PPMT('Assumptions (NG)'!$V$9,Model!AE$1,'Assumptions (NG)'!$V$12,'Assumptions (NG)'!$V$7*Model!$J$438*AVERAGE('Assumptions (NG)'!$F$2:$H$2)+ Model!$J$439*AVERAGE('Assumptions (NG)'!$F$3:$H$3))/10^9,0)</f>
        <v>-0.06891110978</v>
      </c>
      <c r="S503" s="160">
        <f>IF(Model!AF$1&lt;='Assumptions (NG)'!$V$12,PPMT('Assumptions (NG)'!$V$9,Model!AF$1,'Assumptions (NG)'!$V$12,'Assumptions (NG)'!$V$7*Model!$J$438*AVERAGE('Assumptions (NG)'!$F$2:$H$2)+ Model!$J$439*AVERAGE('Assumptions (NG)'!$F$3:$H$3))/10^9,0)</f>
        <v>-0.07407944301</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-0.06551573178</v>
      </c>
      <c r="L504" s="219">
        <f>IF(Model!X$1&lt;='Assumptions (NG)'!$V$12,PPMT('Assumptions (NG)'!$V$9,Model!X$1,'Assumptions (NG)'!$V$12,'Assumptions (NG)'!$V$7*Model!$K$438*AVERAGE('Assumptions (NG)'!$G$2:$I$2)+ Model!$K$439*AVERAGE('Assumptions (NG)'!$G$3:$I$3))/10^9,0)</f>
        <v>-0.07042941167</v>
      </c>
      <c r="M504" s="219">
        <f>IF(Model!Y$1&lt;='Assumptions (NG)'!$V$12,PPMT('Assumptions (NG)'!$V$9,Model!Y$1,'Assumptions (NG)'!$V$12,'Assumptions (NG)'!$V$7*Model!$K$438*AVERAGE('Assumptions (NG)'!$G$2:$I$2)+ Model!$K$439*AVERAGE('Assumptions (NG)'!$G$3:$I$3))/10^9,0)</f>
        <v>-0.07571161754</v>
      </c>
      <c r="N504" s="219">
        <f>IF(Model!Z$1&lt;='Assumptions (NG)'!$V$12,PPMT('Assumptions (NG)'!$V$9,Model!Z$1,'Assumptions (NG)'!$V$12,'Assumptions (NG)'!$V$7*Model!$K$438*AVERAGE('Assumptions (NG)'!$G$2:$I$2)+ Model!$K$439*AVERAGE('Assumptions (NG)'!$G$3:$I$3))/10^9,0)</f>
        <v>-0.08138998886</v>
      </c>
      <c r="O504" s="219">
        <f>IF(Model!AA$1&lt;='Assumptions (NG)'!$V$12,PPMT('Assumptions (NG)'!$V$9,Model!AA$1,'Assumptions (NG)'!$V$12,'Assumptions (NG)'!$V$7*Model!$K$438*AVERAGE('Assumptions (NG)'!$G$2:$I$2)+ Model!$K$439*AVERAGE('Assumptions (NG)'!$G$3:$I$3))/10^9,0)</f>
        <v>-0.08749423802</v>
      </c>
      <c r="P504" s="219">
        <f>IF(Model!AB$1&lt;='Assumptions (NG)'!$V$12,PPMT('Assumptions (NG)'!$V$9,Model!AB$1,'Assumptions (NG)'!$V$12,'Assumptions (NG)'!$V$7*Model!$K$438*AVERAGE('Assumptions (NG)'!$G$2:$I$2)+ Model!$K$439*AVERAGE('Assumptions (NG)'!$G$3:$I$3))/10^9,0)</f>
        <v>-0.09405630587</v>
      </c>
      <c r="Q504" s="219">
        <f>IF(Model!AC$1&lt;='Assumptions (NG)'!$V$12,PPMT('Assumptions (NG)'!$V$9,Model!AC$1,'Assumptions (NG)'!$V$12,'Assumptions (NG)'!$V$7*Model!$K$438*AVERAGE('Assumptions (NG)'!$G$2:$I$2)+ Model!$K$439*AVERAGE('Assumptions (NG)'!$G$3:$I$3))/10^9,0)</f>
        <v>-0.1011105288</v>
      </c>
      <c r="R504" s="219">
        <f>IF(Model!AD$1&lt;='Assumptions (NG)'!$V$12,PPMT('Assumptions (NG)'!$V$9,Model!AD$1,'Assumptions (NG)'!$V$12,'Assumptions (NG)'!$V$7*Model!$K$438*AVERAGE('Assumptions (NG)'!$G$2:$I$2)+ Model!$K$439*AVERAGE('Assumptions (NG)'!$G$3:$I$3))/10^9,0)</f>
        <v>-0.1086938185</v>
      </c>
      <c r="S504" s="219">
        <f>IF(Model!AE$1&lt;='Assumptions (NG)'!$V$12,PPMT('Assumptions (NG)'!$V$9,Model!AE$1,'Assumptions (NG)'!$V$12,'Assumptions (NG)'!$V$7*Model!$K$438*AVERAGE('Assumptions (NG)'!$G$2:$I$2)+ Model!$K$439*AVERAGE('Assumptions (NG)'!$G$3:$I$3))/10^9,0)</f>
        <v>-0.1168458549</v>
      </c>
      <c r="T504" s="219">
        <f>IF(Model!AF$1&lt;='Assumptions (NG)'!$V$12,PPMT('Assumptions (NG)'!$V$9,Model!AF$1,'Assumptions (NG)'!$V$12,'Assumptions (NG)'!$V$7*Model!$K$438*AVERAGE('Assumptions (NG)'!$G$2:$I$2)+ Model!$K$439*AVERAGE('Assumptions (NG)'!$G$3:$I$3))/10^9,0)</f>
        <v>-0.125609294</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-0.01065949389</v>
      </c>
      <c r="M505" s="220">
        <f>IF(Model!X$1&lt;='Assumptions (NG)'!$V$12,PPMT('Assumptions (NG)'!$V$9,Model!X$1,'Assumptions (NG)'!$V$12,'Assumptions (NG)'!$V$7*Model!$L$438*AVERAGE('Assumptions (NG)'!$H$2:$J$2)+ Model!$L$439*AVERAGE('Assumptions (NG)'!$H$3:$J$3))/10^9,0)</f>
        <v>-0.01145895593</v>
      </c>
      <c r="N505" s="220">
        <f>IF(Model!Y$1&lt;='Assumptions (NG)'!$V$12,PPMT('Assumptions (NG)'!$V$9,Model!Y$1,'Assumptions (NG)'!$V$12,'Assumptions (NG)'!$V$7*Model!$L$438*AVERAGE('Assumptions (NG)'!$H$2:$J$2)+ Model!$L$439*AVERAGE('Assumptions (NG)'!$H$3:$J$3))/10^9,0)</f>
        <v>-0.01231837763</v>
      </c>
      <c r="O505" s="220">
        <f>IF(Model!Z$1&lt;='Assumptions (NG)'!$V$12,PPMT('Assumptions (NG)'!$V$9,Model!Z$1,'Assumptions (NG)'!$V$12,'Assumptions (NG)'!$V$7*Model!$L$438*AVERAGE('Assumptions (NG)'!$H$2:$J$2)+ Model!$L$439*AVERAGE('Assumptions (NG)'!$H$3:$J$3))/10^9,0)</f>
        <v>-0.01324225595</v>
      </c>
      <c r="P505" s="220">
        <f>IF(Model!AA$1&lt;='Assumptions (NG)'!$V$12,PPMT('Assumptions (NG)'!$V$9,Model!AA$1,'Assumptions (NG)'!$V$12,'Assumptions (NG)'!$V$7*Model!$L$438*AVERAGE('Assumptions (NG)'!$H$2:$J$2)+ Model!$L$439*AVERAGE('Assumptions (NG)'!$H$3:$J$3))/10^9,0)</f>
        <v>-0.01423542515</v>
      </c>
      <c r="Q505" s="220">
        <f>IF(Model!AB$1&lt;='Assumptions (NG)'!$V$12,PPMT('Assumptions (NG)'!$V$9,Model!AB$1,'Assumptions (NG)'!$V$12,'Assumptions (NG)'!$V$7*Model!$L$438*AVERAGE('Assumptions (NG)'!$H$2:$J$2)+ Model!$L$439*AVERAGE('Assumptions (NG)'!$H$3:$J$3))/10^9,0)</f>
        <v>-0.01530308203</v>
      </c>
      <c r="R505" s="220">
        <f>IF(Model!AC$1&lt;='Assumptions (NG)'!$V$12,PPMT('Assumptions (NG)'!$V$9,Model!AC$1,'Assumptions (NG)'!$V$12,'Assumptions (NG)'!$V$7*Model!$L$438*AVERAGE('Assumptions (NG)'!$H$2:$J$2)+ Model!$L$439*AVERAGE('Assumptions (NG)'!$H$3:$J$3))/10^9,0)</f>
        <v>-0.01645081318</v>
      </c>
      <c r="S505" s="220">
        <f>IF(Model!AD$1&lt;='Assumptions (NG)'!$V$12,PPMT('Assumptions (NG)'!$V$9,Model!AD$1,'Assumptions (NG)'!$V$12,'Assumptions (NG)'!$V$7*Model!$L$438*AVERAGE('Assumptions (NG)'!$H$2:$J$2)+ Model!$L$439*AVERAGE('Assumptions (NG)'!$H$3:$J$3))/10^9,0)</f>
        <v>-0.01768462417</v>
      </c>
      <c r="T505" s="220">
        <f>IF(Model!AE$1&lt;='Assumptions (NG)'!$V$12,PPMT('Assumptions (NG)'!$V$9,Model!AE$1,'Assumptions (NG)'!$V$12,'Assumptions (NG)'!$V$7*Model!$L$438*AVERAGE('Assumptions (NG)'!$H$2:$J$2)+ Model!$L$439*AVERAGE('Assumptions (NG)'!$H$3:$J$3))/10^9,0)</f>
        <v>-0.01901097099</v>
      </c>
      <c r="U505" s="220">
        <f>IF(Model!AF$1&lt;='Assumptions (NG)'!$V$12,PPMT('Assumptions (NG)'!$V$9,Model!AF$1,'Assumptions (NG)'!$V$12,'Assumptions (NG)'!$V$7*Model!$L$438*AVERAGE('Assumptions (NG)'!$H$2:$J$2)+ Model!$L$439*AVERAGE('Assumptions (NG)'!$H$3:$J$3))/10^9,0)</f>
        <v>-0.02043679381</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-0.005263841116</v>
      </c>
      <c r="N506" s="219">
        <f>IF(Model!X$1&lt;='Assumptions (NG)'!$V$12,PPMT('Assumptions (NG)'!$V$9,Model!X$1,'Assumptions (NG)'!$V$12,'Assumptions (NG)'!$V$7*Model!$M$438*AVERAGE('Assumptions (NG)'!$I$2:$K$2)+ Model!$M$439*AVERAGE('Assumptions (NG)'!$I$3:$K$3))/10^9,0)</f>
        <v>-0.0056586292</v>
      </c>
      <c r="O506" s="219">
        <f>IF(Model!Y$1&lt;='Assumptions (NG)'!$V$12,PPMT('Assumptions (NG)'!$V$9,Model!Y$1,'Assumptions (NG)'!$V$12,'Assumptions (NG)'!$V$7*Model!$M$438*AVERAGE('Assumptions (NG)'!$I$2:$K$2)+ Model!$M$439*AVERAGE('Assumptions (NG)'!$I$3:$K$3))/10^9,0)</f>
        <v>-0.006083026389</v>
      </c>
      <c r="P506" s="219">
        <f>IF(Model!Z$1&lt;='Assumptions (NG)'!$V$12,PPMT('Assumptions (NG)'!$V$9,Model!Z$1,'Assumptions (NG)'!$V$12,'Assumptions (NG)'!$V$7*Model!$M$438*AVERAGE('Assumptions (NG)'!$I$2:$K$2)+ Model!$M$439*AVERAGE('Assumptions (NG)'!$I$3:$K$3))/10^9,0)</f>
        <v>-0.006539253369</v>
      </c>
      <c r="Q506" s="219">
        <f>IF(Model!AA$1&lt;='Assumptions (NG)'!$V$12,PPMT('Assumptions (NG)'!$V$9,Model!AA$1,'Assumptions (NG)'!$V$12,'Assumptions (NG)'!$V$7*Model!$M$438*AVERAGE('Assumptions (NG)'!$I$2:$K$2)+ Model!$M$439*AVERAGE('Assumptions (NG)'!$I$3:$K$3))/10^9,0)</f>
        <v>-0.007029697371</v>
      </c>
      <c r="R506" s="219">
        <f>IF(Model!AB$1&lt;='Assumptions (NG)'!$V$12,PPMT('Assumptions (NG)'!$V$9,Model!AB$1,'Assumptions (NG)'!$V$12,'Assumptions (NG)'!$V$7*Model!$M$438*AVERAGE('Assumptions (NG)'!$I$2:$K$2)+ Model!$M$439*AVERAGE('Assumptions (NG)'!$I$3:$K$3))/10^9,0)</f>
        <v>-0.007556924674</v>
      </c>
      <c r="S506" s="219">
        <f>IF(Model!AC$1&lt;='Assumptions (NG)'!$V$12,PPMT('Assumptions (NG)'!$V$9,Model!AC$1,'Assumptions (NG)'!$V$12,'Assumptions (NG)'!$V$7*Model!$M$438*AVERAGE('Assumptions (NG)'!$I$2:$K$2)+ Model!$M$439*AVERAGE('Assumptions (NG)'!$I$3:$K$3))/10^9,0)</f>
        <v>-0.008123694025</v>
      </c>
      <c r="T506" s="219">
        <f>IF(Model!AD$1&lt;='Assumptions (NG)'!$V$12,PPMT('Assumptions (NG)'!$V$9,Model!AD$1,'Assumptions (NG)'!$V$12,'Assumptions (NG)'!$V$7*Model!$M$438*AVERAGE('Assumptions (NG)'!$I$2:$K$2)+ Model!$M$439*AVERAGE('Assumptions (NG)'!$I$3:$K$3))/10^9,0)</f>
        <v>-0.008732971077</v>
      </c>
      <c r="U506" s="219">
        <f>IF(Model!AE$1&lt;='Assumptions (NG)'!$V$12,PPMT('Assumptions (NG)'!$V$9,Model!AE$1,'Assumptions (NG)'!$V$12,'Assumptions (NG)'!$V$7*Model!$M$438*AVERAGE('Assumptions (NG)'!$I$2:$K$2)+ Model!$M$439*AVERAGE('Assumptions (NG)'!$I$3:$K$3))/10^9,0)</f>
        <v>-0.009387943907</v>
      </c>
      <c r="V506" s="219">
        <f>IF(Model!AF$1&lt;='Assumptions (NG)'!$V$12,PPMT('Assumptions (NG)'!$V$9,Model!AF$1,'Assumptions (NG)'!$V$12,'Assumptions (NG)'!$V$7*Model!$M$438*AVERAGE('Assumptions (NG)'!$I$2:$K$2)+ Model!$M$439*AVERAGE('Assumptions (NG)'!$I$3:$K$3))/10^9,0)</f>
        <v>-0.0100920397</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-0.03129733979</v>
      </c>
      <c r="O507" s="177">
        <f>IF(Model!X$1&lt;='Assumptions (NG)'!$V$12,PPMT('Assumptions (NG)'!$V$9,Model!X$1,'Assumptions (NG)'!$V$12,'Assumptions (NG)'!$V$7*Model!$N$438*AVERAGE('Assumptions (NG)'!$J$2:$L$2)+ Model!$N$439*AVERAGE('Assumptions (NG)'!$J$3:$L$3))/10^9,0)</f>
        <v>-0.03364464027</v>
      </c>
      <c r="P507" s="177">
        <f>IF(Model!Y$1&lt;='Assumptions (NG)'!$V$12,PPMT('Assumptions (NG)'!$V$9,Model!Y$1,'Assumptions (NG)'!$V$12,'Assumptions (NG)'!$V$7*Model!$N$438*AVERAGE('Assumptions (NG)'!$J$2:$L$2)+ Model!$N$439*AVERAGE('Assumptions (NG)'!$J$3:$L$3))/10^9,0)</f>
        <v>-0.03616798829</v>
      </c>
      <c r="Q507" s="177">
        <f>IF(Model!Z$1&lt;='Assumptions (NG)'!$V$12,PPMT('Assumptions (NG)'!$V$9,Model!Z$1,'Assumptions (NG)'!$V$12,'Assumptions (NG)'!$V$7*Model!$N$438*AVERAGE('Assumptions (NG)'!$J$2:$L$2)+ Model!$N$439*AVERAGE('Assumptions (NG)'!$J$3:$L$3))/10^9,0)</f>
        <v>-0.03888058741</v>
      </c>
      <c r="R507" s="177">
        <f>IF(Model!AA$1&lt;='Assumptions (NG)'!$V$12,PPMT('Assumptions (NG)'!$V$9,Model!AA$1,'Assumptions (NG)'!$V$12,'Assumptions (NG)'!$V$7*Model!$N$438*AVERAGE('Assumptions (NG)'!$J$2:$L$2)+ Model!$N$439*AVERAGE('Assumptions (NG)'!$J$3:$L$3))/10^9,0)</f>
        <v>-0.04179663147</v>
      </c>
      <c r="S507" s="177">
        <f>IF(Model!AB$1&lt;='Assumptions (NG)'!$V$12,PPMT('Assumptions (NG)'!$V$9,Model!AB$1,'Assumptions (NG)'!$V$12,'Assumptions (NG)'!$V$7*Model!$N$438*AVERAGE('Assumptions (NG)'!$J$2:$L$2)+ Model!$N$439*AVERAGE('Assumptions (NG)'!$J$3:$L$3))/10^9,0)</f>
        <v>-0.04493137883</v>
      </c>
      <c r="T507" s="177">
        <f>IF(Model!AC$1&lt;='Assumptions (NG)'!$V$12,PPMT('Assumptions (NG)'!$V$9,Model!AC$1,'Assumptions (NG)'!$V$12,'Assumptions (NG)'!$V$7*Model!$N$438*AVERAGE('Assumptions (NG)'!$J$2:$L$2)+ Model!$N$439*AVERAGE('Assumptions (NG)'!$J$3:$L$3))/10^9,0)</f>
        <v>-0.04830123224</v>
      </c>
      <c r="U507" s="177">
        <f>IF(Model!AD$1&lt;='Assumptions (NG)'!$V$12,PPMT('Assumptions (NG)'!$V$9,Model!AD$1,'Assumptions (NG)'!$V$12,'Assumptions (NG)'!$V$7*Model!$N$438*AVERAGE('Assumptions (NG)'!$J$2:$L$2)+ Model!$N$439*AVERAGE('Assumptions (NG)'!$J$3:$L$3))/10^9,0)</f>
        <v>-0.05192382466</v>
      </c>
      <c r="V507" s="177">
        <f>IF(Model!AE$1&lt;='Assumptions (NG)'!$V$12,PPMT('Assumptions (NG)'!$V$9,Model!AE$1,'Assumptions (NG)'!$V$12,'Assumptions (NG)'!$V$7*Model!$N$438*AVERAGE('Assumptions (NG)'!$J$2:$L$2)+ Model!$N$439*AVERAGE('Assumptions (NG)'!$J$3:$L$3))/10^9,0)</f>
        <v>-0.05581811151</v>
      </c>
      <c r="W507" s="177">
        <f>IF(Model!AF$1&lt;='Assumptions (NG)'!$V$12,PPMT('Assumptions (NG)'!$V$9,Model!AF$1,'Assumptions (NG)'!$V$12,'Assumptions (NG)'!$V$7*Model!$N$438*AVERAGE('Assumptions (NG)'!$J$2:$L$2)+ Model!$N$439*AVERAGE('Assumptions (NG)'!$J$3:$L$3))/10^9,0)</f>
        <v>-0.06000446987</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-0.03144946977</v>
      </c>
      <c r="P508" s="160">
        <f>IF(Model!X$1&lt;='Assumptions (NG)'!$V$12,PPMT('Assumptions (NG)'!$V$9,Model!X$1,'Assumptions (NG)'!$V$12,'Assumptions (NG)'!$V$7*Model!$O$438*AVERAGE('Assumptions (NG)'!$K$2:$M$2)+ Model!$O$439*AVERAGE('Assumptions (NG)'!$K$3:$M$3))/10^9,0)</f>
        <v>-0.03380818001</v>
      </c>
      <c r="Q508" s="160">
        <f>IF(Model!Y$1&lt;='Assumptions (NG)'!$V$12,PPMT('Assumptions (NG)'!$V$9,Model!Y$1,'Assumptions (NG)'!$V$12,'Assumptions (NG)'!$V$7*Model!$O$438*AVERAGE('Assumptions (NG)'!$K$2:$M$2)+ Model!$O$439*AVERAGE('Assumptions (NG)'!$K$3:$M$3))/10^9,0)</f>
        <v>-0.03634379351</v>
      </c>
      <c r="R508" s="160">
        <f>IF(Model!Z$1&lt;='Assumptions (NG)'!$V$12,PPMT('Assumptions (NG)'!$V$9,Model!Z$1,'Assumptions (NG)'!$V$12,'Assumptions (NG)'!$V$7*Model!$O$438*AVERAGE('Assumptions (NG)'!$K$2:$M$2)+ Model!$O$439*AVERAGE('Assumptions (NG)'!$K$3:$M$3))/10^9,0)</f>
        <v>-0.03906957802</v>
      </c>
      <c r="S508" s="160">
        <f>IF(Model!AA$1&lt;='Assumptions (NG)'!$V$12,PPMT('Assumptions (NG)'!$V$9,Model!AA$1,'Assumptions (NG)'!$V$12,'Assumptions (NG)'!$V$7*Model!$O$438*AVERAGE('Assumptions (NG)'!$K$2:$M$2)+ Model!$O$439*AVERAGE('Assumptions (NG)'!$K$3:$M$3))/10^9,0)</f>
        <v>-0.04199979637</v>
      </c>
      <c r="T508" s="160">
        <f>IF(Model!AB$1&lt;='Assumptions (NG)'!$V$12,PPMT('Assumptions (NG)'!$V$9,Model!AB$1,'Assumptions (NG)'!$V$12,'Assumptions (NG)'!$V$7*Model!$O$438*AVERAGE('Assumptions (NG)'!$K$2:$M$2)+ Model!$O$439*AVERAGE('Assumptions (NG)'!$K$3:$M$3))/10^9,0)</f>
        <v>-0.0451497811</v>
      </c>
      <c r="U508" s="160">
        <f>IF(Model!AC$1&lt;='Assumptions (NG)'!$V$12,PPMT('Assumptions (NG)'!$V$9,Model!AC$1,'Assumptions (NG)'!$V$12,'Assumptions (NG)'!$V$7*Model!$O$438*AVERAGE('Assumptions (NG)'!$K$2:$M$2)+ Model!$O$439*AVERAGE('Assumptions (NG)'!$K$3:$M$3))/10^9,0)</f>
        <v>-0.04853601468</v>
      </c>
      <c r="V508" s="160">
        <f>IF(Model!AD$1&lt;='Assumptions (NG)'!$V$12,PPMT('Assumptions (NG)'!$V$9,Model!AD$1,'Assumptions (NG)'!$V$12,'Assumptions (NG)'!$V$7*Model!$O$438*AVERAGE('Assumptions (NG)'!$K$2:$M$2)+ Model!$O$439*AVERAGE('Assumptions (NG)'!$K$3:$M$3))/10^9,0)</f>
        <v>-0.05217621578</v>
      </c>
      <c r="W508" s="160">
        <f>IF(Model!AE$1&lt;='Assumptions (NG)'!$V$12,PPMT('Assumptions (NG)'!$V$9,Model!AE$1,'Assumptions (NG)'!$V$12,'Assumptions (NG)'!$V$7*Model!$O$438*AVERAGE('Assumptions (NG)'!$K$2:$M$2)+ Model!$O$439*AVERAGE('Assumptions (NG)'!$K$3:$M$3))/10^9,0)</f>
        <v>-0.05608943197</v>
      </c>
      <c r="X508" s="160">
        <f>IF(Model!AF$1&lt;='Assumptions (NG)'!$V$12,PPMT('Assumptions (NG)'!$V$9,Model!AF$1,'Assumptions (NG)'!$V$12,'Assumptions (NG)'!$V$7*Model!$O$438*AVERAGE('Assumptions (NG)'!$K$2:$M$2)+ Model!$O$439*AVERAGE('Assumptions (NG)'!$K$3:$M$3))/10^9,0)</f>
        <v>-0.06029613936</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v>
      </c>
      <c r="Q509" s="177">
        <f>IF(Model!X$1&lt;='Assumptions (NG)'!$V$12,PPMT('Assumptions (NG)'!$V$9,Model!X$1,'Assumptions (NG)'!$V$12,'Assumptions (NG)'!$V$7*Model!$P$438*AVERAGE('Assumptions (NG)'!$L$2:$N$2)+ Model!$P$439*AVERAGE('Assumptions (NG)'!$L$3:$N$3))/10^9,0)</f>
        <v>0</v>
      </c>
      <c r="R509" s="177">
        <f>IF(Model!Y$1&lt;='Assumptions (NG)'!$V$12,PPMT('Assumptions (NG)'!$V$9,Model!Y$1,'Assumptions (NG)'!$V$12,'Assumptions (NG)'!$V$7*Model!$P$438*AVERAGE('Assumptions (NG)'!$L$2:$N$2)+ Model!$P$439*AVERAGE('Assumptions (NG)'!$L$3:$N$3))/10^9,0)</f>
        <v>0</v>
      </c>
      <c r="S509" s="177">
        <f>IF(Model!Z$1&lt;='Assumptions (NG)'!$V$12,PPMT('Assumptions (NG)'!$V$9,Model!Z$1,'Assumptions (NG)'!$V$12,'Assumptions (NG)'!$V$7*Model!$P$438*AVERAGE('Assumptions (NG)'!$L$2:$N$2)+ Model!$P$439*AVERAGE('Assumptions (NG)'!$L$3:$N$3))/10^9,0)</f>
        <v>0</v>
      </c>
      <c r="T509" s="177">
        <f>IF(Model!AA$1&lt;='Assumptions (NG)'!$V$12,PPMT('Assumptions (NG)'!$V$9,Model!AA$1,'Assumptions (NG)'!$V$12,'Assumptions (NG)'!$V$7*Model!$P$438*AVERAGE('Assumptions (NG)'!$L$2:$N$2)+ Model!$P$439*AVERAGE('Assumptions (NG)'!$L$3:$N$3))/10^9,0)</f>
        <v>0</v>
      </c>
      <c r="U509" s="177">
        <f>IF(Model!AB$1&lt;='Assumptions (NG)'!$V$12,PPMT('Assumptions (NG)'!$V$9,Model!AB$1,'Assumptions (NG)'!$V$12,'Assumptions (NG)'!$V$7*Model!$P$438*AVERAGE('Assumptions (NG)'!$L$2:$N$2)+ Model!$P$439*AVERAGE('Assumptions (NG)'!$L$3:$N$3))/10^9,0)</f>
        <v>0</v>
      </c>
      <c r="V509" s="177">
        <f>IF(Model!AC$1&lt;='Assumptions (NG)'!$V$12,PPMT('Assumptions (NG)'!$V$9,Model!AC$1,'Assumptions (NG)'!$V$12,'Assumptions (NG)'!$V$7*Model!$P$438*AVERAGE('Assumptions (NG)'!$L$2:$N$2)+ Model!$P$439*AVERAGE('Assumptions (NG)'!$L$3:$N$3))/10^9,0)</f>
        <v>0</v>
      </c>
      <c r="W509" s="177">
        <f>IF(Model!AD$1&lt;='Assumptions (NG)'!$V$12,PPMT('Assumptions (NG)'!$V$9,Model!AD$1,'Assumptions (NG)'!$V$12,'Assumptions (NG)'!$V$7*Model!$P$438*AVERAGE('Assumptions (NG)'!$L$2:$N$2)+ Model!$P$439*AVERAGE('Assumptions (NG)'!$L$3:$N$3))/10^9,0)</f>
        <v>0</v>
      </c>
      <c r="X509" s="177">
        <f>IF(Model!AE$1&lt;='Assumptions (NG)'!$V$12,PPMT('Assumptions (NG)'!$V$9,Model!AE$1,'Assumptions (NG)'!$V$12,'Assumptions (NG)'!$V$7*Model!$P$438*AVERAGE('Assumptions (NG)'!$L$2:$N$2)+ Model!$P$439*AVERAGE('Assumptions (NG)'!$L$3:$N$3))/10^9,0)</f>
        <v>0</v>
      </c>
      <c r="Y509" s="177">
        <f>IF(Model!AF$1&lt;='Assumptions (NG)'!$V$12,PPMT('Assumptions (NG)'!$V$9,Model!AF$1,'Assumptions (NG)'!$V$12,'Assumptions (NG)'!$V$7*Model!$P$438*AVERAGE('Assumptions (NG)'!$L$2:$N$2)+ Model!$P$439*AVERAGE('Assumptions (NG)'!$L$3:$N$3))/10^9,0)</f>
        <v>0</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-0.03845136296</v>
      </c>
      <c r="R510" s="177">
        <f>IF(Model!X$1&lt;='Assumptions (NG)'!$V$12,PPMT('Assumptions (NG)'!$V$9,Model!X$1,'Assumptions (NG)'!$V$12,'Assumptions (NG)'!$V$7*Model!$Q$438*AVERAGE('Assumptions (NG)'!$M$2:$O$2)+ Model!$Q$439*AVERAGE('Assumptions (NG)'!$M$3:$O$3))/10^9,0)</f>
        <v>-0.04133521518</v>
      </c>
      <c r="S510" s="177">
        <f>IF(Model!Y$1&lt;='Assumptions (NG)'!$V$12,PPMT('Assumptions (NG)'!$V$9,Model!Y$1,'Assumptions (NG)'!$V$12,'Assumptions (NG)'!$V$7*Model!$Q$438*AVERAGE('Assumptions (NG)'!$M$2:$O$2)+ Model!$Q$439*AVERAGE('Assumptions (NG)'!$M$3:$O$3))/10^9,0)</f>
        <v>-0.04443535632</v>
      </c>
      <c r="T510" s="177">
        <f>IF(Model!Z$1&lt;='Assumptions (NG)'!$V$12,PPMT('Assumptions (NG)'!$V$9,Model!Z$1,'Assumptions (NG)'!$V$12,'Assumptions (NG)'!$V$7*Model!$Q$438*AVERAGE('Assumptions (NG)'!$M$2:$O$2)+ Model!$Q$439*AVERAGE('Assumptions (NG)'!$M$3:$O$3))/10^9,0)</f>
        <v>-0.04776800804</v>
      </c>
      <c r="U510" s="177">
        <f>IF(Model!AA$1&lt;='Assumptions (NG)'!$V$12,PPMT('Assumptions (NG)'!$V$9,Model!AA$1,'Assumptions (NG)'!$V$12,'Assumptions (NG)'!$V$7*Model!$Q$438*AVERAGE('Assumptions (NG)'!$M$2:$O$2)+ Model!$Q$439*AVERAGE('Assumptions (NG)'!$M$3:$O$3))/10^9,0)</f>
        <v>-0.05135060864</v>
      </c>
      <c r="V510" s="177">
        <f>IF(Model!AB$1&lt;='Assumptions (NG)'!$V$12,PPMT('Assumptions (NG)'!$V$9,Model!AB$1,'Assumptions (NG)'!$V$12,'Assumptions (NG)'!$V$7*Model!$Q$438*AVERAGE('Assumptions (NG)'!$M$2:$O$2)+ Model!$Q$439*AVERAGE('Assumptions (NG)'!$M$3:$O$3))/10^9,0)</f>
        <v>-0.05520190429</v>
      </c>
      <c r="W510" s="177">
        <f>IF(Model!AC$1&lt;='Assumptions (NG)'!$V$12,PPMT('Assumptions (NG)'!$V$9,Model!AC$1,'Assumptions (NG)'!$V$12,'Assumptions (NG)'!$V$7*Model!$Q$438*AVERAGE('Assumptions (NG)'!$M$2:$O$2)+ Model!$Q$439*AVERAGE('Assumptions (NG)'!$M$3:$O$3))/10^9,0)</f>
        <v>-0.05934204711</v>
      </c>
      <c r="X510" s="177">
        <f>IF(Model!AD$1&lt;='Assumptions (NG)'!$V$12,PPMT('Assumptions (NG)'!$V$9,Model!AD$1,'Assumptions (NG)'!$V$12,'Assumptions (NG)'!$V$7*Model!$Q$438*AVERAGE('Assumptions (NG)'!$M$2:$O$2)+ Model!$Q$439*AVERAGE('Assumptions (NG)'!$M$3:$O$3))/10^9,0)</f>
        <v>-0.06379270065</v>
      </c>
      <c r="Y510" s="177">
        <f>IF(Model!AE$1&lt;='Assumptions (NG)'!$V$12,PPMT('Assumptions (NG)'!$V$9,Model!AE$1,'Assumptions (NG)'!$V$12,'Assumptions (NG)'!$V$7*Model!$Q$438*AVERAGE('Assumptions (NG)'!$M$2:$O$2)+ Model!$Q$439*AVERAGE('Assumptions (NG)'!$M$3:$O$3))/10^9,0)</f>
        <v>-0.06857715319</v>
      </c>
      <c r="Z510" s="177">
        <f>IF(Model!AF$1&lt;='Assumptions (NG)'!$V$12,PPMT('Assumptions (NG)'!$V$9,Model!AF$1,'Assumptions (NG)'!$V$12,'Assumptions (NG)'!$V$7*Model!$Q$438*AVERAGE('Assumptions (NG)'!$M$2:$O$2)+ Model!$Q$439*AVERAGE('Assumptions (NG)'!$M$3:$O$3))/10^9,0)</f>
        <v>-0.07372043968</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-0.02895255174</v>
      </c>
      <c r="S511" s="177">
        <f>IF(Model!X$1&lt;='Assumptions (NG)'!$V$12,PPMT('Assumptions (NG)'!$V$9,Model!X$1,'Assumptions (NG)'!$V$12,'Assumptions (NG)'!$V$7*Model!$R$438*AVERAGE('Assumptions (NG)'!$N$2:$P$2)+ Model!$R$439*AVERAGE('Assumptions (NG)'!$N$3:$P$3))/10^9,0)</f>
        <v>-0.03112399312</v>
      </c>
      <c r="T511" s="177">
        <f>IF(Model!Y$1&lt;='Assumptions (NG)'!$V$12,PPMT('Assumptions (NG)'!$V$9,Model!Y$1,'Assumptions (NG)'!$V$12,'Assumptions (NG)'!$V$7*Model!$R$438*AVERAGE('Assumptions (NG)'!$N$2:$P$2)+ Model!$R$439*AVERAGE('Assumptions (NG)'!$N$3:$P$3))/10^9,0)</f>
        <v>-0.0334582926</v>
      </c>
      <c r="U511" s="177">
        <f>IF(Model!Z$1&lt;='Assumptions (NG)'!$V$12,PPMT('Assumptions (NG)'!$V$9,Model!Z$1,'Assumptions (NG)'!$V$12,'Assumptions (NG)'!$V$7*Model!$R$438*AVERAGE('Assumptions (NG)'!$N$2:$P$2)+ Model!$R$439*AVERAGE('Assumptions (NG)'!$N$3:$P$3))/10^9,0)</f>
        <v>-0.03596766455</v>
      </c>
      <c r="V511" s="177">
        <f>IF(Model!AA$1&lt;='Assumptions (NG)'!$V$12,PPMT('Assumptions (NG)'!$V$9,Model!AA$1,'Assumptions (NG)'!$V$12,'Assumptions (NG)'!$V$7*Model!$R$438*AVERAGE('Assumptions (NG)'!$N$2:$P$2)+ Model!$R$439*AVERAGE('Assumptions (NG)'!$N$3:$P$3))/10^9,0)</f>
        <v>-0.03866523939</v>
      </c>
      <c r="W511" s="177">
        <f>IF(Model!AB$1&lt;='Assumptions (NG)'!$V$12,PPMT('Assumptions (NG)'!$V$9,Model!AB$1,'Assumptions (NG)'!$V$12,'Assumptions (NG)'!$V$7*Model!$R$438*AVERAGE('Assumptions (NG)'!$N$2:$P$2)+ Model!$R$439*AVERAGE('Assumptions (NG)'!$N$3:$P$3))/10^9,0)</f>
        <v>-0.04156513234</v>
      </c>
      <c r="X511" s="177">
        <f>IF(Model!AC$1&lt;='Assumptions (NG)'!$V$12,PPMT('Assumptions (NG)'!$V$9,Model!AC$1,'Assumptions (NG)'!$V$12,'Assumptions (NG)'!$V$7*Model!$R$438*AVERAGE('Assumptions (NG)'!$N$2:$P$2)+ Model!$R$439*AVERAGE('Assumptions (NG)'!$N$3:$P$3))/10^9,0)</f>
        <v>-0.04468251727</v>
      </c>
      <c r="Y511" s="177">
        <f>IF(Model!AD$1&lt;='Assumptions (NG)'!$V$12,PPMT('Assumptions (NG)'!$V$9,Model!AD$1,'Assumptions (NG)'!$V$12,'Assumptions (NG)'!$V$7*Model!$R$438*AVERAGE('Assumptions (NG)'!$N$2:$P$2)+ Model!$R$439*AVERAGE('Assumptions (NG)'!$N$3:$P$3))/10^9,0)</f>
        <v>-0.04803370607</v>
      </c>
      <c r="Z511" s="177">
        <f>IF(Model!AE$1&lt;='Assumptions (NG)'!$V$12,PPMT('Assumptions (NG)'!$V$9,Model!AE$1,'Assumptions (NG)'!$V$12,'Assumptions (NG)'!$V$7*Model!$R$438*AVERAGE('Assumptions (NG)'!$N$2:$P$2)+ Model!$R$439*AVERAGE('Assumptions (NG)'!$N$3:$P$3))/10^9,0)</f>
        <v>-0.05163623402</v>
      </c>
      <c r="AA511" s="177">
        <f>IF(Model!AF$1&lt;='Assumptions (NG)'!$V$12,PPMT('Assumptions (NG)'!$V$9,Model!AF$1,'Assumptions (NG)'!$V$12,'Assumptions (NG)'!$V$7*Model!$R$438*AVERAGE('Assumptions (NG)'!$N$2:$P$2)+ Model!$R$439*AVERAGE('Assumptions (NG)'!$N$3:$P$3))/10^9,0)</f>
        <v>-0.05550895157</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-0.002757975935</v>
      </c>
      <c r="T512" s="177">
        <f>IF(Model!X$1&lt;='Assumptions (NG)'!$V$12,PPMT('Assumptions (NG)'!$V$9,Model!X$1,'Assumptions (NG)'!$V$12,'Assumptions (NG)'!$V$7*Model!$S$438*AVERAGE('Assumptions (NG)'!$O$2:$Q$2)+ Model!$S$439*AVERAGE('Assumptions (NG)'!$O$3:$Q$3))/10^9,0)</f>
        <v>-0.00296482413</v>
      </c>
      <c r="U512" s="177">
        <f>IF(Model!Y$1&lt;='Assumptions (NG)'!$V$12,PPMT('Assumptions (NG)'!$V$9,Model!Y$1,'Assumptions (NG)'!$V$12,'Assumptions (NG)'!$V$7*Model!$S$438*AVERAGE('Assumptions (NG)'!$O$2:$Q$2)+ Model!$S$439*AVERAGE('Assumptions (NG)'!$O$3:$Q$3))/10^9,0)</f>
        <v>-0.00318718594</v>
      </c>
      <c r="V512" s="177">
        <f>IF(Model!Z$1&lt;='Assumptions (NG)'!$V$12,PPMT('Assumptions (NG)'!$V$9,Model!Z$1,'Assumptions (NG)'!$V$12,'Assumptions (NG)'!$V$7*Model!$S$438*AVERAGE('Assumptions (NG)'!$O$2:$Q$2)+ Model!$S$439*AVERAGE('Assumptions (NG)'!$O$3:$Q$3))/10^9,0)</f>
        <v>-0.003426224885</v>
      </c>
      <c r="W512" s="177">
        <f>IF(Model!AA$1&lt;='Assumptions (NG)'!$V$12,PPMT('Assumptions (NG)'!$V$9,Model!AA$1,'Assumptions (NG)'!$V$12,'Assumptions (NG)'!$V$7*Model!$S$438*AVERAGE('Assumptions (NG)'!$O$2:$Q$2)+ Model!$S$439*AVERAGE('Assumptions (NG)'!$O$3:$Q$3))/10^9,0)</f>
        <v>-0.003683191751</v>
      </c>
      <c r="X512" s="177">
        <f>IF(Model!AB$1&lt;='Assumptions (NG)'!$V$12,PPMT('Assumptions (NG)'!$V$9,Model!AB$1,'Assumptions (NG)'!$V$12,'Assumptions (NG)'!$V$7*Model!$S$438*AVERAGE('Assumptions (NG)'!$O$2:$Q$2)+ Model!$S$439*AVERAGE('Assumptions (NG)'!$O$3:$Q$3))/10^9,0)</f>
        <v>-0.003959431133</v>
      </c>
      <c r="Y512" s="177">
        <f>IF(Model!AC$1&lt;='Assumptions (NG)'!$V$12,PPMT('Assumptions (NG)'!$V$9,Model!AC$1,'Assumptions (NG)'!$V$12,'Assumptions (NG)'!$V$7*Model!$S$438*AVERAGE('Assumptions (NG)'!$O$2:$Q$2)+ Model!$S$439*AVERAGE('Assumptions (NG)'!$O$3:$Q$3))/10^9,0)</f>
        <v>-0.004256388468</v>
      </c>
      <c r="Z512" s="177">
        <f>IF(Model!AD$1&lt;='Assumptions (NG)'!$V$12,PPMT('Assumptions (NG)'!$V$9,Model!AD$1,'Assumptions (NG)'!$V$12,'Assumptions (NG)'!$V$7*Model!$S$438*AVERAGE('Assumptions (NG)'!$O$2:$Q$2)+ Model!$S$439*AVERAGE('Assumptions (NG)'!$O$3:$Q$3))/10^9,0)</f>
        <v>-0.004575617603</v>
      </c>
      <c r="AA512" s="177">
        <f>IF(Model!AE$1&lt;='Assumptions (NG)'!$V$12,PPMT('Assumptions (NG)'!$V$9,Model!AE$1,'Assumptions (NG)'!$V$12,'Assumptions (NG)'!$V$7*Model!$S$438*AVERAGE('Assumptions (NG)'!$O$2:$Q$2)+ Model!$S$439*AVERAGE('Assumptions (NG)'!$O$3:$Q$3))/10^9,0)</f>
        <v>-0.004918788923</v>
      </c>
      <c r="AB512" s="177">
        <f>IF(Model!AF$1&lt;='Assumptions (NG)'!$V$12,PPMT('Assumptions (NG)'!$V$9,Model!AF$1,'Assumptions (NG)'!$V$12,'Assumptions (NG)'!$V$7*Model!$S$438*AVERAGE('Assumptions (NG)'!$O$2:$Q$2)+ Model!$S$439*AVERAGE('Assumptions (NG)'!$O$3:$Q$3))/10^9,0)</f>
        <v>-0.005287698092</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v>
      </c>
      <c r="U513" s="177">
        <f>IF(Model!X$1&lt;='Assumptions (NG)'!$V$12,PPMT('Assumptions (NG)'!$V$9,Model!X$1,'Assumptions (NG)'!$V$12,'Assumptions (NG)'!$V$7*Model!$T$438*AVERAGE('Assumptions (NG)'!$P$2:$R$2)+ Model!$T$439*AVERAGE('Assumptions (NG)'!$P$3:$R$3))/10^9,0)</f>
        <v>0</v>
      </c>
      <c r="V513" s="177">
        <f>IF(Model!Y$1&lt;='Assumptions (NG)'!$V$12,PPMT('Assumptions (NG)'!$V$9,Model!Y$1,'Assumptions (NG)'!$V$12,'Assumptions (NG)'!$V$7*Model!$T$438*AVERAGE('Assumptions (NG)'!$P$2:$R$2)+ Model!$T$439*AVERAGE('Assumptions (NG)'!$P$3:$R$3))/10^9,0)</f>
        <v>0</v>
      </c>
      <c r="W513" s="177">
        <f>IF(Model!Z$1&lt;='Assumptions (NG)'!$V$12,PPMT('Assumptions (NG)'!$V$9,Model!Z$1,'Assumptions (NG)'!$V$12,'Assumptions (NG)'!$V$7*Model!$T$438*AVERAGE('Assumptions (NG)'!$P$2:$R$2)+ Model!$T$439*AVERAGE('Assumptions (NG)'!$P$3:$R$3))/10^9,0)</f>
        <v>0</v>
      </c>
      <c r="X513" s="177">
        <f>IF(Model!AA$1&lt;='Assumptions (NG)'!$V$12,PPMT('Assumptions (NG)'!$V$9,Model!AA$1,'Assumptions (NG)'!$V$12,'Assumptions (NG)'!$V$7*Model!$T$438*AVERAGE('Assumptions (NG)'!$P$2:$R$2)+ Model!$T$439*AVERAGE('Assumptions (NG)'!$P$3:$R$3))/10^9,0)</f>
        <v>0</v>
      </c>
      <c r="Y513" s="177">
        <f>IF(Model!AB$1&lt;='Assumptions (NG)'!$V$12,PPMT('Assumptions (NG)'!$V$9,Model!AB$1,'Assumptions (NG)'!$V$12,'Assumptions (NG)'!$V$7*Model!$T$438*AVERAGE('Assumptions (NG)'!$P$2:$R$2)+ Model!$T$439*AVERAGE('Assumptions (NG)'!$P$3:$R$3))/10^9,0)</f>
        <v>0</v>
      </c>
      <c r="Z513" s="177">
        <f>IF(Model!AC$1&lt;='Assumptions (NG)'!$V$12,PPMT('Assumptions (NG)'!$V$9,Model!AC$1,'Assumptions (NG)'!$V$12,'Assumptions (NG)'!$V$7*Model!$T$438*AVERAGE('Assumptions (NG)'!$P$2:$R$2)+ Model!$T$439*AVERAGE('Assumptions (NG)'!$P$3:$R$3))/10^9,0)</f>
        <v>0</v>
      </c>
      <c r="AA513" s="177">
        <f>IF(Model!AD$1&lt;='Assumptions (NG)'!$V$12,PPMT('Assumptions (NG)'!$V$9,Model!AD$1,'Assumptions (NG)'!$V$12,'Assumptions (NG)'!$V$7*Model!$T$438*AVERAGE('Assumptions (NG)'!$P$2:$R$2)+ Model!$T$439*AVERAGE('Assumptions (NG)'!$P$3:$R$3))/10^9,0)</f>
        <v>0</v>
      </c>
      <c r="AB513" s="177">
        <f>IF(Model!AE$1&lt;='Assumptions (NG)'!$V$12,PPMT('Assumptions (NG)'!$V$9,Model!AE$1,'Assumptions (NG)'!$V$12,'Assumptions (NG)'!$V$7*Model!$T$438*AVERAGE('Assumptions (NG)'!$P$2:$R$2)+ Model!$T$439*AVERAGE('Assumptions (NG)'!$P$3:$R$3))/10^9,0)</f>
        <v>0</v>
      </c>
      <c r="AC513" s="177">
        <f>IF(Model!AF$1&lt;='Assumptions (NG)'!$V$12,PPMT('Assumptions (NG)'!$V$9,Model!AF$1,'Assumptions (NG)'!$V$12,'Assumptions (NG)'!$V$7*Model!$T$438*AVERAGE('Assumptions (NG)'!$P$2:$R$2)+ Model!$T$439*AVERAGE('Assumptions (NG)'!$P$3:$R$3))/10^9,0)</f>
        <v>0</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-0.0005383637696</v>
      </c>
      <c r="V514" s="177">
        <f>IF(Model!X$1&lt;='Assumptions (NG)'!$V$12,PPMT('Assumptions (NG)'!$V$9,Model!X$1,'Assumptions (NG)'!$V$12,'Assumptions (NG)'!$V$7*Model!$U$438*AVERAGE('Assumptions (NG)'!$Q$2:$S$2)+ Model!$U$439*AVERAGE('Assumptions (NG)'!$Q$3:$S3))/10^9,0)</f>
        <v>-0.0005787410523</v>
      </c>
      <c r="W514" s="177">
        <f>IF(Model!Y$1&lt;='Assumptions (NG)'!$V$12,PPMT('Assumptions (NG)'!$V$9,Model!Y$1,'Assumptions (NG)'!$V$12,'Assumptions (NG)'!$V$7*Model!$U$438*AVERAGE('Assumptions (NG)'!$Q$2:$S$2)+ Model!$U$439*AVERAGE('Assumptions (NG)'!$Q$3:$S3))/10^9,0)</f>
        <v>-0.0006221466312</v>
      </c>
      <c r="X514" s="177">
        <f>IF(Model!Z$1&lt;='Assumptions (NG)'!$V$12,PPMT('Assumptions (NG)'!$V$9,Model!Z$1,'Assumptions (NG)'!$V$12,'Assumptions (NG)'!$V$7*Model!$U$438*AVERAGE('Assumptions (NG)'!$Q$2:$S$2)+ Model!$U$439*AVERAGE('Assumptions (NG)'!$Q$3:$S3))/10^9,0)</f>
        <v>-0.0006688076285</v>
      </c>
      <c r="Y514" s="177">
        <f>IF(Model!AA$1&lt;='Assumptions (NG)'!$V$12,PPMT('Assumptions (NG)'!$V$9,Model!AA$1,'Assumptions (NG)'!$V$12,'Assumptions (NG)'!$V$7*Model!$U$438*AVERAGE('Assumptions (NG)'!$Q$2:$S$2)+ Model!$U$439*AVERAGE('Assumptions (NG)'!$Q$3:$S3))/10^9,0)</f>
        <v>-0.0007189682007</v>
      </c>
      <c r="Z514" s="177">
        <f>IF(Model!AB$1&lt;='Assumptions (NG)'!$V$12,PPMT('Assumptions (NG)'!$V$9,Model!AB$1,'Assumptions (NG)'!$V$12,'Assumptions (NG)'!$V$7*Model!$U$438*AVERAGE('Assumptions (NG)'!$Q$2:$S$2)+ Model!$U$439*AVERAGE('Assumptions (NG)'!$Q$3:$S3))/10^9,0)</f>
        <v>-0.0007728908157</v>
      </c>
      <c r="AA514" s="177">
        <f>IF(Model!AC$1&lt;='Assumptions (NG)'!$V$12,PPMT('Assumptions (NG)'!$V$9,Model!AC$1,'Assumptions (NG)'!$V$12,'Assumptions (NG)'!$V$7*Model!$U$438*AVERAGE('Assumptions (NG)'!$Q$2:$S$2)+ Model!$U$439*AVERAGE('Assumptions (NG)'!$Q$3:$S3))/10^9,0)</f>
        <v>-0.0008308576269</v>
      </c>
      <c r="AB514" s="177">
        <f>IF(Model!AD$1&lt;='Assumptions (NG)'!$V$12,PPMT('Assumptions (NG)'!$V$9,Model!AD$1,'Assumptions (NG)'!$V$12,'Assumptions (NG)'!$V$7*Model!$U$438*AVERAGE('Assumptions (NG)'!$Q$2:$S$2)+ Model!$U$439*AVERAGE('Assumptions (NG)'!$Q$3:$S3))/10^9,0)</f>
        <v>-0.0008931719489</v>
      </c>
      <c r="AC514" s="177">
        <f>IF(Model!AE$1&lt;='Assumptions (NG)'!$V$12,PPMT('Assumptions (NG)'!$V$9,Model!AE$1,'Assumptions (NG)'!$V$12,'Assumptions (NG)'!$V$7*Model!$U$438*AVERAGE('Assumptions (NG)'!$Q$2:$S$2)+ Model!$U$439*AVERAGE('Assumptions (NG)'!$Q$3:$S3))/10^9,0)</f>
        <v>-0.0009601598451</v>
      </c>
      <c r="AD514" s="177">
        <f>IF(Model!AF$1&lt;='Assumptions (NG)'!$V$12,PPMT('Assumptions (NG)'!$V$9,Model!AF$1,'Assumptions (NG)'!$V$12,'Assumptions (NG)'!$V$7*Model!$U$438*AVERAGE('Assumptions (NG)'!$Q$2:$S$2)+ Model!$U$439*AVERAGE('Assumptions (NG)'!$Q$3:$S3))/10^9,0)</f>
        <v>-0.001032171833</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-0.03806449331</v>
      </c>
      <c r="Y517" s="221">
        <f>IF(Model!X$1&lt;='Assumptions (NG)'!$V$12,PPMT('Assumptions (NG)'!$V$9,Model!X$1,'Assumptions (NG)'!$V$12,'Assumptions (NG)'!$V$7*Model!$X$438*AVERAGE('Assumptions (NG)'!$T$2:$V$2)+ Model!$X$439*AVERAGE('Assumptions (NG)'!$T$3:$V3))/10^9,0)</f>
        <v>-0.04091933031</v>
      </c>
      <c r="Z517" s="221">
        <f>IF(Model!Y$1&lt;='Assumptions (NG)'!$V$12,PPMT('Assumptions (NG)'!$V$9,Model!Y$1,'Assumptions (NG)'!$V$12,'Assumptions (NG)'!$V$7*Model!$X$438*AVERAGE('Assumptions (NG)'!$T$2:$V$2)+ Model!$X$439*AVERAGE('Assumptions (NG)'!$T$3:$V3))/10^9,0)</f>
        <v>-0.04398828008</v>
      </c>
      <c r="AA517" s="221">
        <f>IF(Model!Z$1&lt;='Assumptions (NG)'!$V$12,PPMT('Assumptions (NG)'!$V$9,Model!Z$1,'Assumptions (NG)'!$V$12,'Assumptions (NG)'!$V$7*Model!$X$438*AVERAGE('Assumptions (NG)'!$T$2:$V$2)+ Model!$X$439*AVERAGE('Assumptions (NG)'!$T$3:$V3))/10^9,0)</f>
        <v>-0.04728740109</v>
      </c>
      <c r="AB517" s="221">
        <f>IF(Model!AA$1&lt;='Assumptions (NG)'!$V$12,PPMT('Assumptions (NG)'!$V$9,Model!AA$1,'Assumptions (NG)'!$V$12,'Assumptions (NG)'!$V$7*Model!$X$438*AVERAGE('Assumptions (NG)'!$T$2:$V$2)+ Model!$X$439*AVERAGE('Assumptions (NG)'!$T$3:$V3))/10^9,0)</f>
        <v>-0.05083395617</v>
      </c>
      <c r="AC517" s="221">
        <f>IF(Model!AB$1&lt;='Assumptions (NG)'!$V$12,PPMT('Assumptions (NG)'!$V$9,Model!AB$1,'Assumptions (NG)'!$V$12,'Assumptions (NG)'!$V$7*Model!$X$438*AVERAGE('Assumptions (NG)'!$T$2:$V$2)+ Model!$X$439*AVERAGE('Assumptions (NG)'!$T$3:$V3))/10^9,0)</f>
        <v>-0.05464650288</v>
      </c>
      <c r="AD517" s="221">
        <f>IF(Model!AC$1&lt;='Assumptions (NG)'!$V$12,PPMT('Assumptions (NG)'!$V$9,Model!AC$1,'Assumptions (NG)'!$V$12,'Assumptions (NG)'!$V$7*Model!$X$438*AVERAGE('Assumptions (NG)'!$T$2:$V$2)+ Model!$X$439*AVERAGE('Assumptions (NG)'!$T$3:$V3))/10^9,0)</f>
        <v>-0.0587449906</v>
      </c>
      <c r="AE517" s="221">
        <f>IF(Model!AD$1&lt;='Assumptions (NG)'!$V$12,PPMT('Assumptions (NG)'!$V$9,Model!AD$1,'Assumptions (NG)'!$V$12,'Assumptions (NG)'!$V$7*Model!$X$438*AVERAGE('Assumptions (NG)'!$T$2:$V$2)+ Model!$X$439*AVERAGE('Assumptions (NG)'!$T$3:$V3))/10^9,0)</f>
        <v>-0.06315086489</v>
      </c>
      <c r="AF517" s="221">
        <f>IF(Model!AE$1&lt;='Assumptions (NG)'!$V$12,PPMT('Assumptions (NG)'!$V$9,Model!AE$1,'Assumptions (NG)'!$V$12,'Assumptions (NG)'!$V$7*Model!$X$438*AVERAGE('Assumptions (NG)'!$T$2:$V$2)+ Model!$X$439*AVERAGE('Assumptions (NG)'!$T$3:$V3))/10^9,0)</f>
        <v>-0.06788717976</v>
      </c>
      <c r="AG517" s="221">
        <f>IF(Model!AF$1&lt;='Assumptions (NG)'!$V$12,PPMT('Assumptions (NG)'!$V$9,Model!AF$1,'Assumptions (NG)'!$V$12,'Assumptions (NG)'!$V$7*Model!$X$438*AVERAGE('Assumptions (NG)'!$T$2:$V$2)+ Model!$X$439*AVERAGE('Assumptions (NG)'!$T$3:$V3))/10^9,0)</f>
        <v>-0.07297871824</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v>
      </c>
      <c r="Z518" s="219">
        <f>IF(Model!X$1&lt;='Assumptions (NG)'!$V$12,PPMT('Assumptions (NG)'!$V$9,Model!X$1,'Assumptions (NG)'!$V$12,'Assumptions (NG)'!$V$7*Model!$Y$438*AVERAGE('Assumptions (NG)'!$U$2:$W$2)+ Model!$Y$439*AVERAGE('Assumptions (NG)'!$U$3:$W3))/10^9,0)</f>
        <v>0</v>
      </c>
      <c r="AA518" s="219">
        <f>IF(Model!Y$1&lt;='Assumptions (NG)'!$V$12,PPMT('Assumptions (NG)'!$V$9,Model!Y$1,'Assumptions (NG)'!$V$12,'Assumptions (NG)'!$V$7*Model!$Y$438*AVERAGE('Assumptions (NG)'!$U$2:$W$2)+ Model!$Y$439*AVERAGE('Assumptions (NG)'!$U$3:$W3))/10^9,0)</f>
        <v>0</v>
      </c>
      <c r="AB518" s="219">
        <f>IF(Model!Z$1&lt;='Assumptions (NG)'!$V$12,PPMT('Assumptions (NG)'!$V$9,Model!Z$1,'Assumptions (NG)'!$V$12,'Assumptions (NG)'!$V$7*Model!$Y$438*AVERAGE('Assumptions (NG)'!$U$2:$W$2)+ Model!$Y$439*AVERAGE('Assumptions (NG)'!$U$3:$W3))/10^9,0)</f>
        <v>0</v>
      </c>
      <c r="AC518" s="219">
        <f>IF(Model!AA$1&lt;='Assumptions (NG)'!$V$12,PPMT('Assumptions (NG)'!$V$9,Model!AA$1,'Assumptions (NG)'!$V$12,'Assumptions (NG)'!$V$7*Model!$Y$438*AVERAGE('Assumptions (NG)'!$U$2:$W$2)+ Model!$Y$439*AVERAGE('Assumptions (NG)'!$U$3:$W3))/10^9,0)</f>
        <v>0</v>
      </c>
      <c r="AD518" s="219">
        <f>IF(Model!AB$1&lt;='Assumptions (NG)'!$V$12,PPMT('Assumptions (NG)'!$V$9,Model!AB$1,'Assumptions (NG)'!$V$12,'Assumptions (NG)'!$V$7*Model!$Y$438*AVERAGE('Assumptions (NG)'!$U$2:$W$2)+ Model!$Y$439*AVERAGE('Assumptions (NG)'!$U$3:$W3))/10^9,0)</f>
        <v>0</v>
      </c>
      <c r="AE518" s="219">
        <f>IF(Model!AC$1&lt;='Assumptions (NG)'!$V$12,PPMT('Assumptions (NG)'!$V$9,Model!AC$1,'Assumptions (NG)'!$V$12,'Assumptions (NG)'!$V$7*Model!$Y$438*AVERAGE('Assumptions (NG)'!$U$2:$W$2)+ Model!$Y$439*AVERAGE('Assumptions (NG)'!$U$3:$W3))/10^9,0)</f>
        <v>0</v>
      </c>
      <c r="AF518" s="219">
        <f>IF(Model!AD$1&lt;='Assumptions (NG)'!$V$12,PPMT('Assumptions (NG)'!$V$9,Model!AD$1,'Assumptions (NG)'!$V$12,'Assumptions (NG)'!$V$7*Model!$Y$438*AVERAGE('Assumptions (NG)'!$U$2:$W$2)+ Model!$Y$439*AVERAGE('Assumptions (NG)'!$U$3:$W3))/10^9,0)</f>
        <v>0</v>
      </c>
      <c r="AG518" s="219">
        <f>IF(Model!AE$1&lt;='Assumptions (NG)'!$V$12,PPMT('Assumptions (NG)'!$V$9,Model!AE$1,'Assumptions (NG)'!$V$12,'Assumptions (NG)'!$V$7*Model!$Y$438*AVERAGE('Assumptions (NG)'!$U$2:$W$2)+ Model!$Y$439*AVERAGE('Assumptions (NG)'!$U$3:$W3))/10^9,0)</f>
        <v>0</v>
      </c>
      <c r="AH518" s="219">
        <f>IF(Model!AF$1&lt;='Assumptions (NG)'!$V$12,PPMT('Assumptions (NG)'!$V$9,Model!AF$1,'Assumptions (NG)'!$V$12,'Assumptions (NG)'!$V$7*Model!$Y$438*AVERAGE('Assumptions (NG)'!$U$2:$W$2)+ Model!$Y$439*AVERAGE('Assumptions (NG)'!$U$3:$W3))/10^9,0)</f>
        <v>0</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v>
      </c>
      <c r="AA519" s="219">
        <f>IF(Model!X$1&lt;='Assumptions (NG)'!$V$12,PPMT('Assumptions (NG)'!$V$9,Model!X$1,'Assumptions (NG)'!$V$12,'Assumptions (NG)'!$V$7*Model!$Z$438*AVERAGE('Assumptions (NG)'!$V$2:$X$2)+ Model!$Z$439*AVERAGE('Assumptions (NG)'!$V$3:$X3))/10^9,0)</f>
        <v>0</v>
      </c>
      <c r="AB519" s="219">
        <f>IF(Model!Y$1&lt;='Assumptions (NG)'!$V$12,PPMT('Assumptions (NG)'!$V$9,Model!Y$1,'Assumptions (NG)'!$V$12,'Assumptions (NG)'!$V$7*Model!$Z$438*AVERAGE('Assumptions (NG)'!$V$2:$X$2)+ Model!$Z$439*AVERAGE('Assumptions (NG)'!$V$3:$X3))/10^9,0)</f>
        <v>0</v>
      </c>
      <c r="AC519" s="219">
        <f>IF(Model!Z$1&lt;='Assumptions (NG)'!$V$12,PPMT('Assumptions (NG)'!$V$9,Model!Z$1,'Assumptions (NG)'!$V$12,'Assumptions (NG)'!$V$7*Model!$Z$438*AVERAGE('Assumptions (NG)'!$V$2:$X$2)+ Model!$Z$439*AVERAGE('Assumptions (NG)'!$V$3:$X3))/10^9,0)</f>
        <v>0</v>
      </c>
      <c r="AD519" s="219">
        <f>IF(Model!AA$1&lt;='Assumptions (NG)'!$V$12,PPMT('Assumptions (NG)'!$V$9,Model!AA$1,'Assumptions (NG)'!$V$12,'Assumptions (NG)'!$V$7*Model!$Z$438*AVERAGE('Assumptions (NG)'!$V$2:$X$2)+ Model!$Z$439*AVERAGE('Assumptions (NG)'!$V$3:$X3))/10^9,0)</f>
        <v>0</v>
      </c>
      <c r="AE519" s="219">
        <f>IF(Model!AB$1&lt;='Assumptions (NG)'!$V$12,PPMT('Assumptions (NG)'!$V$9,Model!AB$1,'Assumptions (NG)'!$V$12,'Assumptions (NG)'!$V$7*Model!$Z$438*AVERAGE('Assumptions (NG)'!$V$2:$X$2)+ Model!$Z$439*AVERAGE('Assumptions (NG)'!$V$3:$X3))/10^9,0)</f>
        <v>0</v>
      </c>
      <c r="AF519" s="219">
        <f>IF(Model!AC$1&lt;='Assumptions (NG)'!$V$12,PPMT('Assumptions (NG)'!$V$9,Model!AC$1,'Assumptions (NG)'!$V$12,'Assumptions (NG)'!$V$7*Model!$Z$438*AVERAGE('Assumptions (NG)'!$V$2:$X$2)+ Model!$Z$439*AVERAGE('Assumptions (NG)'!$V$3:$X3))/10^9,0)</f>
        <v>0</v>
      </c>
      <c r="AG519" s="219">
        <f>IF(Model!AD$1&lt;='Assumptions (NG)'!$V$12,PPMT('Assumptions (NG)'!$V$9,Model!AD$1,'Assumptions (NG)'!$V$12,'Assumptions (NG)'!$V$7*Model!$Z$438*AVERAGE('Assumptions (NG)'!$V$2:$X$2)+ Model!$Z$439*AVERAGE('Assumptions (NG)'!$V$3:$X3))/10^9,0)</f>
        <v>0</v>
      </c>
      <c r="AH519" s="219">
        <f>IF(Model!AE$1&lt;='Assumptions (NG)'!$V$12,PPMT('Assumptions (NG)'!$V$9,Model!AE$1,'Assumptions (NG)'!$V$12,'Assumptions (NG)'!$V$7*Model!$Z$438*AVERAGE('Assumptions (NG)'!$V$2:$X$2)+ Model!$Z$439*AVERAGE('Assumptions (NG)'!$V$3:$X3))/10^9,0)</f>
        <v>0</v>
      </c>
      <c r="AI519" s="219">
        <f>IF(Model!AF$1&lt;='Assumptions (NG)'!$V$12,PPMT('Assumptions (NG)'!$V$9,Model!AF$1,'Assumptions (NG)'!$V$12,'Assumptions (NG)'!$V$7*Model!$Z$438*AVERAGE('Assumptions (NG)'!$V$2:$X$2)+ Model!$Z$439*AVERAGE('Assumptions (NG)'!$V$3:$X3))/10^9,0)</f>
        <v>0</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v>
      </c>
      <c r="AB520" s="219">
        <f>IF(Model!X$1&lt;='Assumptions (NG)'!$V$12,PPMT('Assumptions (NG)'!$V$9,Model!X$1,'Assumptions (NG)'!$V$12,'Assumptions (NG)'!$V$7*Model!$AA$438*AVERAGE('Assumptions (NG)'!$W$2:$Y$2)+ Model!$AA$439*AVERAGE('Assumptions (NG)'!$W$3:$Y3))/10^9,0)</f>
        <v>0</v>
      </c>
      <c r="AC520" s="219">
        <f>IF(Model!Y$1&lt;='Assumptions (NG)'!$V$12,PPMT('Assumptions (NG)'!$V$9,Model!Y$1,'Assumptions (NG)'!$V$12,'Assumptions (NG)'!$V$7*Model!$AA$438*AVERAGE('Assumptions (NG)'!$W$2:$Y$2)+ Model!$AA$439*AVERAGE('Assumptions (NG)'!$W$3:$Y3))/10^9,0)</f>
        <v>0</v>
      </c>
      <c r="AD520" s="219">
        <f>IF(Model!Z$1&lt;='Assumptions (NG)'!$V$12,PPMT('Assumptions (NG)'!$V$9,Model!Z$1,'Assumptions (NG)'!$V$12,'Assumptions (NG)'!$V$7*Model!$AA$438*AVERAGE('Assumptions (NG)'!$W$2:$Y$2)+ Model!$AA$439*AVERAGE('Assumptions (NG)'!$W$3:$Y3))/10^9,0)</f>
        <v>0</v>
      </c>
      <c r="AE520" s="219">
        <f>IF(Model!AA$1&lt;='Assumptions (NG)'!$V$12,PPMT('Assumptions (NG)'!$V$9,Model!AA$1,'Assumptions (NG)'!$V$12,'Assumptions (NG)'!$V$7*Model!$AA$438*AVERAGE('Assumptions (NG)'!$W$2:$Y$2)+ Model!$AA$439*AVERAGE('Assumptions (NG)'!$W$3:$Y3))/10^9,0)</f>
        <v>0</v>
      </c>
      <c r="AF520" s="219">
        <f>IF(Model!AB$1&lt;='Assumptions (NG)'!$V$12,PPMT('Assumptions (NG)'!$V$9,Model!AB$1,'Assumptions (NG)'!$V$12,'Assumptions (NG)'!$V$7*Model!$AA$438*AVERAGE('Assumptions (NG)'!$W$2:$Y$2)+ Model!$AA$439*AVERAGE('Assumptions (NG)'!$W$3:$Y3))/10^9,0)</f>
        <v>0</v>
      </c>
      <c r="AG520" s="219">
        <f>IF(Model!AC$1&lt;='Assumptions (NG)'!$V$12,PPMT('Assumptions (NG)'!$V$9,Model!AC$1,'Assumptions (NG)'!$V$12,'Assumptions (NG)'!$V$7*Model!$AA$438*AVERAGE('Assumptions (NG)'!$W$2:$Y$2)+ Model!$AA$439*AVERAGE('Assumptions (NG)'!$W$3:$Y3))/10^9,0)</f>
        <v>0</v>
      </c>
      <c r="AH520" s="219">
        <f>IF(Model!AD$1&lt;='Assumptions (NG)'!$V$12,PPMT('Assumptions (NG)'!$V$9,Model!AD$1,'Assumptions (NG)'!$V$12,'Assumptions (NG)'!$V$7*Model!$AA$438*AVERAGE('Assumptions (NG)'!$W$2:$Y$2)+ Model!$AA$439*AVERAGE('Assumptions (NG)'!$W$3:$Y3))/10^9,0)</f>
        <v>0</v>
      </c>
      <c r="AI520" s="219">
        <f>IF(Model!AE$1&lt;='Assumptions (NG)'!$V$12,PPMT('Assumptions (NG)'!$V$9,Model!AE$1,'Assumptions (NG)'!$V$12,'Assumptions (NG)'!$V$7*Model!$AA$438*AVERAGE('Assumptions (NG)'!$W$2:$Y$2)+ Model!$AA$439*AVERAGE('Assumptions (NG)'!$W$3:$Y3))/10^9,0)</f>
        <v>0</v>
      </c>
      <c r="AJ520" s="219">
        <f>IF(Model!AF$1&lt;='Assumptions (NG)'!$V$12,PPMT('Assumptions (NG)'!$V$9,Model!AF$1,'Assumptions (NG)'!$V$12,'Assumptions (NG)'!$V$7*Model!$AA$438*AVERAGE('Assumptions (NG)'!$W$2:$Y$2)+ Model!$AA$439*AVERAGE('Assumptions (NG)'!$W$3:$Y3))/10^9,0)</f>
        <v>0</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v>
      </c>
      <c r="AC521" s="219">
        <f>IF(Model!X$1&lt;='Assumptions (NG)'!$V$12,PPMT('Assumptions (NG)'!$V$9,Model!X$1,'Assumptions (NG)'!$V$12,'Assumptions (NG)'!$V$7*Model!$AB$438*AVERAGE('Assumptions (NG)'!$X$2:$Z$2)+ Model!$AB$439*AVERAGE('Assumptions (NG)'!$X$3:$Z3))/10^9,0)</f>
        <v>0</v>
      </c>
      <c r="AD521" s="219">
        <f>IF(Model!Y$1&lt;='Assumptions (NG)'!$V$12,PPMT('Assumptions (NG)'!$V$9,Model!Y$1,'Assumptions (NG)'!$V$12,'Assumptions (NG)'!$V$7*Model!$AB$438*AVERAGE('Assumptions (NG)'!$X$2:$Z$2)+ Model!$AB$439*AVERAGE('Assumptions (NG)'!$X$3:$Z3))/10^9,0)</f>
        <v>0</v>
      </c>
      <c r="AE521" s="219">
        <f>IF(Model!Z$1&lt;='Assumptions (NG)'!$V$12,PPMT('Assumptions (NG)'!$V$9,Model!Z$1,'Assumptions (NG)'!$V$12,'Assumptions (NG)'!$V$7*Model!$AB$438*AVERAGE('Assumptions (NG)'!$X$2:$Z$2)+ Model!$AB$439*AVERAGE('Assumptions (NG)'!$X$3:$Z3))/10^9,0)</f>
        <v>0</v>
      </c>
      <c r="AF521" s="219">
        <f>IF(Model!AA$1&lt;='Assumptions (NG)'!$V$12,PPMT('Assumptions (NG)'!$V$9,Model!AA$1,'Assumptions (NG)'!$V$12,'Assumptions (NG)'!$V$7*Model!$AB$438*AVERAGE('Assumptions (NG)'!$X$2:$Z$2)+ Model!$AB$439*AVERAGE('Assumptions (NG)'!$X$3:$Z3))/10^9,0)</f>
        <v>0</v>
      </c>
      <c r="AG521" s="219">
        <f>IF(Model!AB$1&lt;='Assumptions (NG)'!$V$12,PPMT('Assumptions (NG)'!$V$9,Model!AB$1,'Assumptions (NG)'!$V$12,'Assumptions (NG)'!$V$7*Model!$AB$438*AVERAGE('Assumptions (NG)'!$X$2:$Z$2)+ Model!$AB$439*AVERAGE('Assumptions (NG)'!$X$3:$Z3))/10^9,0)</f>
        <v>0</v>
      </c>
      <c r="AH521" s="219">
        <f>IF(Model!AC$1&lt;='Assumptions (NG)'!$V$12,PPMT('Assumptions (NG)'!$V$9,Model!AC$1,'Assumptions (NG)'!$V$12,'Assumptions (NG)'!$V$7*Model!$AB$438*AVERAGE('Assumptions (NG)'!$X$2:$Z$2)+ Model!$AB$439*AVERAGE('Assumptions (NG)'!$X$3:$Z3))/10^9,0)</f>
        <v>0</v>
      </c>
      <c r="AI521" s="219">
        <f>IF(Model!AD$1&lt;='Assumptions (NG)'!$V$12,PPMT('Assumptions (NG)'!$V$9,Model!AD$1,'Assumptions (NG)'!$V$12,'Assumptions (NG)'!$V$7*Model!$AB$438*AVERAGE('Assumptions (NG)'!$X$2:$Z$2)+ Model!$AB$439*AVERAGE('Assumptions (NG)'!$X$3:$Z3))/10^9,0)</f>
        <v>0</v>
      </c>
      <c r="AJ521" s="219">
        <f>IF(Model!AE$1&lt;='Assumptions (NG)'!$V$12,PPMT('Assumptions (NG)'!$V$9,Model!AE$1,'Assumptions (NG)'!$V$12,'Assumptions (NG)'!$V$7*Model!$AB$438*AVERAGE('Assumptions (NG)'!$X$2:$Z$2)+ Model!$AB$439*AVERAGE('Assumptions (NG)'!$X$3:$Z3))/10^9,0)</f>
        <v>0</v>
      </c>
      <c r="AK521" s="219">
        <f>IF(Model!AF$1&lt;='Assumptions (NG)'!$V$12,PPMT('Assumptions (NG)'!$V$9,Model!AF$1,'Assumptions (NG)'!$V$12,'Assumptions (NG)'!$V$7*Model!$AB$438*AVERAGE('Assumptions (NG)'!$X$2:$Z$2)+ Model!$AB$439*AVERAGE('Assumptions (NG)'!$X$3:$Z3))/10^9,0)</f>
        <v>0</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v>
      </c>
      <c r="AD522" s="219">
        <f>IF(Model!X$1&lt;='Assumptions (NG)'!$V$12,PPMT('Assumptions (NG)'!$V$9,Model!X$1,'Assumptions (NG)'!$V$12,'Assumptions (NG)'!$V$7*Model!$AC$438*AVERAGE('Assumptions (NG)'!$Y$2:$AA$2)+ Model!$AC$439*AVERAGE('Assumptions (NG)'!$Y$3:$AA3))/10^9,0)</f>
        <v>0</v>
      </c>
      <c r="AE522" s="219">
        <f>IF(Model!Y$1&lt;='Assumptions (NG)'!$V$12,PPMT('Assumptions (NG)'!$V$9,Model!Y$1,'Assumptions (NG)'!$V$12,'Assumptions (NG)'!$V$7*Model!$AC$438*AVERAGE('Assumptions (NG)'!$Y$2:$AA$2)+ Model!$AC$439*AVERAGE('Assumptions (NG)'!$Y$3:$AA3))/10^9,0)</f>
        <v>0</v>
      </c>
      <c r="AF522" s="219">
        <f>IF(Model!Z$1&lt;='Assumptions (NG)'!$V$12,PPMT('Assumptions (NG)'!$V$9,Model!Z$1,'Assumptions (NG)'!$V$12,'Assumptions (NG)'!$V$7*Model!$AC$438*AVERAGE('Assumptions (NG)'!$Y$2:$AA$2)+ Model!$AC$439*AVERAGE('Assumptions (NG)'!$Y$3:$AA3))/10^9,0)</f>
        <v>0</v>
      </c>
      <c r="AG522" s="219">
        <f>IF(Model!AA$1&lt;='Assumptions (NG)'!$V$12,PPMT('Assumptions (NG)'!$V$9,Model!AA$1,'Assumptions (NG)'!$V$12,'Assumptions (NG)'!$V$7*Model!$AC$438*AVERAGE('Assumptions (NG)'!$Y$2:$AA$2)+ Model!$AC$439*AVERAGE('Assumptions (NG)'!$Y$3:$AA3))/10^9,0)</f>
        <v>0</v>
      </c>
      <c r="AH522" s="219">
        <f>IF(Model!AB$1&lt;='Assumptions (NG)'!$V$12,PPMT('Assumptions (NG)'!$V$9,Model!AB$1,'Assumptions (NG)'!$V$12,'Assumptions (NG)'!$V$7*Model!$AC$438*AVERAGE('Assumptions (NG)'!$Y$2:$AA$2)+ Model!$AC$439*AVERAGE('Assumptions (NG)'!$Y$3:$AA3))/10^9,0)</f>
        <v>0</v>
      </c>
      <c r="AI522" s="219">
        <f>IF(Model!AC$1&lt;='Assumptions (NG)'!$V$12,PPMT('Assumptions (NG)'!$V$9,Model!AC$1,'Assumptions (NG)'!$V$12,'Assumptions (NG)'!$V$7*Model!$AC$438*AVERAGE('Assumptions (NG)'!$Y$2:$AA$2)+ Model!$AC$439*AVERAGE('Assumptions (NG)'!$Y$3:$AA3))/10^9,0)</f>
        <v>0</v>
      </c>
      <c r="AJ522" s="219">
        <f>IF(Model!AD$1&lt;='Assumptions (NG)'!$V$12,PPMT('Assumptions (NG)'!$V$9,Model!AD$1,'Assumptions (NG)'!$V$12,'Assumptions (NG)'!$V$7*Model!$AC$438*AVERAGE('Assumptions (NG)'!$Y$2:$AA$2)+ Model!$AC$439*AVERAGE('Assumptions (NG)'!$Y$3:$AA3))/10^9,0)</f>
        <v>0</v>
      </c>
      <c r="AK522" s="219">
        <f>IF(Model!AE$1&lt;='Assumptions (NG)'!$V$12,PPMT('Assumptions (NG)'!$V$9,Model!AE$1,'Assumptions (NG)'!$V$12,'Assumptions (NG)'!$V$7*Model!$AC$438*AVERAGE('Assumptions (NG)'!$Y$2:$AA$2)+ Model!$AC$439*AVERAGE('Assumptions (NG)'!$Y$3:$AA3))/10^9,0)</f>
        <v>0</v>
      </c>
      <c r="AL522" s="219">
        <f>IF(Model!AF$1&lt;='Assumptions (NG)'!$V$12,PPMT('Assumptions (NG)'!$V$9,Model!AF$1,'Assumptions (NG)'!$V$12,'Assumptions (NG)'!$V$7*Model!$AC$438*AVERAGE('Assumptions (NG)'!$Y$2:$AA$2)+ Model!$AC$439*AVERAGE('Assumptions (NG)'!$Y$3:$AA3))/10^9,0)</f>
        <v>0</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v>
      </c>
      <c r="AE523" s="219">
        <f>IF(Model!X$1&lt;='Assumptions (NG)'!$V$12,PPMT('Assumptions (NG)'!$V$9,Model!X$1,'Assumptions (NG)'!$V$12,'Assumptions (NG)'!$V$7*Model!$AD$438*AVERAGE('Assumptions (NG)'!$Z$2:$AB$2)+ Model!$AD$439*AVERAGE('Assumptions (NG)'!$Z$3:$AB3))/10^9,0)</f>
        <v>0</v>
      </c>
      <c r="AF523" s="219">
        <f>IF(Model!Y$1&lt;='Assumptions (NG)'!$V$12,PPMT('Assumptions (NG)'!$V$9,Model!Y$1,'Assumptions (NG)'!$V$12,'Assumptions (NG)'!$V$7*Model!$AD$438*AVERAGE('Assumptions (NG)'!$Z$2:$AB$2)+ Model!$AD$439*AVERAGE('Assumptions (NG)'!$Z$3:$AB3))/10^9,0)</f>
        <v>0</v>
      </c>
      <c r="AG523" s="219">
        <f>IF(Model!Z$1&lt;='Assumptions (NG)'!$V$12,PPMT('Assumptions (NG)'!$V$9,Model!Z$1,'Assumptions (NG)'!$V$12,'Assumptions (NG)'!$V$7*Model!$AD$438*AVERAGE('Assumptions (NG)'!$Z$2:$AB$2)+ Model!$AD$439*AVERAGE('Assumptions (NG)'!$Z$3:$AB3))/10^9,0)</f>
        <v>0</v>
      </c>
      <c r="AH523" s="219">
        <f>IF(Model!AA$1&lt;='Assumptions (NG)'!$V$12,PPMT('Assumptions (NG)'!$V$9,Model!AA$1,'Assumptions (NG)'!$V$12,'Assumptions (NG)'!$V$7*Model!$AD$438*AVERAGE('Assumptions (NG)'!$Z$2:$AB$2)+ Model!$AD$439*AVERAGE('Assumptions (NG)'!$Z$3:$AB3))/10^9,0)</f>
        <v>0</v>
      </c>
      <c r="AI523" s="219">
        <f>IF(Model!AB$1&lt;='Assumptions (NG)'!$V$12,PPMT('Assumptions (NG)'!$V$9,Model!AB$1,'Assumptions (NG)'!$V$12,'Assumptions (NG)'!$V$7*Model!$AD$438*AVERAGE('Assumptions (NG)'!$Z$2:$AB$2)+ Model!$AD$439*AVERAGE('Assumptions (NG)'!$Z$3:$AB3))/10^9,0)</f>
        <v>0</v>
      </c>
      <c r="AJ523" s="219">
        <f>IF(Model!AC$1&lt;='Assumptions (NG)'!$V$12,PPMT('Assumptions (NG)'!$V$9,Model!AC$1,'Assumptions (NG)'!$V$12,'Assumptions (NG)'!$V$7*Model!$AD$438*AVERAGE('Assumptions (NG)'!$Z$2:$AB$2)+ Model!$AD$439*AVERAGE('Assumptions (NG)'!$Z$3:$AB3))/10^9,0)</f>
        <v>0</v>
      </c>
      <c r="AK523" s="219">
        <f>IF(Model!AD$1&lt;='Assumptions (NG)'!$V$12,PPMT('Assumptions (NG)'!$V$9,Model!AD$1,'Assumptions (NG)'!$V$12,'Assumptions (NG)'!$V$7*Model!$AD$438*AVERAGE('Assumptions (NG)'!$Z$2:$AB$2)+ Model!$AD$439*AVERAGE('Assumptions (NG)'!$Z$3:$AB3))/10^9,0)</f>
        <v>0</v>
      </c>
      <c r="AL523" s="219">
        <f>IF(Model!AE$1&lt;='Assumptions (NG)'!$V$12,PPMT('Assumptions (NG)'!$V$9,Model!AE$1,'Assumptions (NG)'!$V$12,'Assumptions (NG)'!$V$7*Model!$AD$438*AVERAGE('Assumptions (NG)'!$Z$2:$AB$2)+ Model!$AD$439*AVERAGE('Assumptions (NG)'!$Z$3:$AB3))/10^9,0)</f>
        <v>0</v>
      </c>
      <c r="AM523" s="219">
        <f>IF(Model!AF$1&lt;='Assumptions (NG)'!$V$12,PPMT('Assumptions (NG)'!$V$9,Model!AF$1,'Assumptions (NG)'!$V$12,'Assumptions (NG)'!$V$7*Model!$AD$438*AVERAGE('Assumptions (NG)'!$Z$2:$AB$2)+ Model!$AD$439*AVERAGE('Assumptions (NG)'!$Z$3:$AB3))/10^9,0)</f>
        <v>0</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v>
      </c>
      <c r="AF524" s="219">
        <f>IF(Model!X$1&lt;='Assumptions (NG)'!$V$12,PPMT('Assumptions (NG)'!$V$9,Model!X$1,'Assumptions (NG)'!$V$12,'Assumptions (NG)'!$V$7*Model!$AE$438*AVERAGE('Assumptions (NG)'!$AA$2:$AC$2)+ Model!$AE$439*AVERAGE('Assumptions (NG)'!$AA$3:$AC3))/10^9,0)</f>
        <v>0</v>
      </c>
      <c r="AG524" s="219">
        <f>IF(Model!Y$1&lt;='Assumptions (NG)'!$V$12,PPMT('Assumptions (NG)'!$V$9,Model!Y$1,'Assumptions (NG)'!$V$12,'Assumptions (NG)'!$V$7*Model!$AE$438*AVERAGE('Assumptions (NG)'!$AA$2:$AC$2)+ Model!$AE$439*AVERAGE('Assumptions (NG)'!$AA$3:$AC3))/10^9,0)</f>
        <v>0</v>
      </c>
      <c r="AH524" s="219">
        <f>IF(Model!Z$1&lt;='Assumptions (NG)'!$V$12,PPMT('Assumptions (NG)'!$V$9,Model!Z$1,'Assumptions (NG)'!$V$12,'Assumptions (NG)'!$V$7*Model!$AE$438*AVERAGE('Assumptions (NG)'!$AA$2:$AC$2)+ Model!$AE$439*AVERAGE('Assumptions (NG)'!$AA$3:$AC3))/10^9,0)</f>
        <v>0</v>
      </c>
      <c r="AI524" s="219">
        <f>IF(Model!AA$1&lt;='Assumptions (NG)'!$V$12,PPMT('Assumptions (NG)'!$V$9,Model!AA$1,'Assumptions (NG)'!$V$12,'Assumptions (NG)'!$V$7*Model!$AE$438*AVERAGE('Assumptions (NG)'!$AA$2:$AC$2)+ Model!$AE$439*AVERAGE('Assumptions (NG)'!$AA$3:$AC3))/10^9,0)</f>
        <v>0</v>
      </c>
      <c r="AJ524" s="219">
        <f>IF(Model!AB$1&lt;='Assumptions (NG)'!$V$12,PPMT('Assumptions (NG)'!$V$9,Model!AB$1,'Assumptions (NG)'!$V$12,'Assumptions (NG)'!$V$7*Model!$AE$438*AVERAGE('Assumptions (NG)'!$AA$2:$AC$2)+ Model!$AE$439*AVERAGE('Assumptions (NG)'!$AA$3:$AC3))/10^9,0)</f>
        <v>0</v>
      </c>
      <c r="AK524" s="219">
        <f>IF(Model!AC$1&lt;='Assumptions (NG)'!$V$12,PPMT('Assumptions (NG)'!$V$9,Model!AC$1,'Assumptions (NG)'!$V$12,'Assumptions (NG)'!$V$7*Model!$AE$438*AVERAGE('Assumptions (NG)'!$AA$2:$AC$2)+ Model!$AE$439*AVERAGE('Assumptions (NG)'!$AA$3:$AC3))/10^9,0)</f>
        <v>0</v>
      </c>
      <c r="AL524" s="219">
        <f>IF(Model!AD$1&lt;='Assumptions (NG)'!$V$12,PPMT('Assumptions (NG)'!$V$9,Model!AD$1,'Assumptions (NG)'!$V$12,'Assumptions (NG)'!$V$7*Model!$AE$438*AVERAGE('Assumptions (NG)'!$AA$2:$AC$2)+ Model!$AE$439*AVERAGE('Assumptions (NG)'!$AA$3:$AC3))/10^9,0)</f>
        <v>0</v>
      </c>
      <c r="AM524" s="219">
        <f>IF(Model!AE$1&lt;='Assumptions (NG)'!$V$12,PPMT('Assumptions (NG)'!$V$9,Model!AE$1,'Assumptions (NG)'!$V$12,'Assumptions (NG)'!$V$7*Model!$AE$438*AVERAGE('Assumptions (NG)'!$AA$2:$AC$2)+ Model!$AE$439*AVERAGE('Assumptions (NG)'!$AA$3:$AC3))/10^9,0)</f>
        <v>0</v>
      </c>
      <c r="AN524" s="219">
        <f>IF(Model!AF$1&lt;='Assumptions (NG)'!$V$12,PPMT('Assumptions (NG)'!$V$9,Model!AF$1,'Assumptions (NG)'!$V$12,'Assumptions (NG)'!$V$7*Model!$AE$438*AVERAGE('Assumptions (NG)'!$AA$2:$AC$2)+ Model!$AE$439*AVERAGE('Assumptions (NG)'!$AA$3:$AC3))/10^9,0)</f>
        <v>0</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v>
      </c>
      <c r="AG525" s="219">
        <f>IF(Model!X$1&lt;='Assumptions (NG)'!$V$12,PPMT('Assumptions (NG)'!$V$9,Model!X$1,'Assumptions (NG)'!$V$12,'Assumptions (NG)'!$V$7*Model!$AF$438*AVERAGE('Assumptions (NG)'!$AB$2:$AD$2)+ Model!$AF$439*AVERAGE('Assumptions (NG)'!$AB$3:$AD3))/10^9,0)</f>
        <v>0</v>
      </c>
      <c r="AH525" s="219">
        <f>IF(Model!Y$1&lt;='Assumptions (NG)'!$V$12,PPMT('Assumptions (NG)'!$V$9,Model!Y$1,'Assumptions (NG)'!$V$12,'Assumptions (NG)'!$V$7*Model!$AF$438*AVERAGE('Assumptions (NG)'!$AB$2:$AD$2)+ Model!$AF$439*AVERAGE('Assumptions (NG)'!$AB$3:$AD3))/10^9,0)</f>
        <v>0</v>
      </c>
      <c r="AI525" s="219">
        <f>IF(Model!Z$1&lt;='Assumptions (NG)'!$V$12,PPMT('Assumptions (NG)'!$V$9,Model!Z$1,'Assumptions (NG)'!$V$12,'Assumptions (NG)'!$V$7*Model!$AF$438*AVERAGE('Assumptions (NG)'!$AB$2:$AD$2)+ Model!$AF$439*AVERAGE('Assumptions (NG)'!$AB$3:$AD3))/10^9,0)</f>
        <v>0</v>
      </c>
      <c r="AJ525" s="219">
        <f>IF(Model!AA$1&lt;='Assumptions (NG)'!$V$12,PPMT('Assumptions (NG)'!$V$9,Model!AA$1,'Assumptions (NG)'!$V$12,'Assumptions (NG)'!$V$7*Model!$AF$438*AVERAGE('Assumptions (NG)'!$AB$2:$AD$2)+ Model!$AF$439*AVERAGE('Assumptions (NG)'!$AB$3:$AD3))/10^9,0)</f>
        <v>0</v>
      </c>
      <c r="AK525" s="219">
        <f>IF(Model!AB$1&lt;='Assumptions (NG)'!$V$12,PPMT('Assumptions (NG)'!$V$9,Model!AB$1,'Assumptions (NG)'!$V$12,'Assumptions (NG)'!$V$7*Model!$AF$438*AVERAGE('Assumptions (NG)'!$AB$2:$AD$2)+ Model!$AF$439*AVERAGE('Assumptions (NG)'!$AB$3:$AD3))/10^9,0)</f>
        <v>0</v>
      </c>
      <c r="AL525" s="219">
        <f>IF(Model!AC$1&lt;='Assumptions (NG)'!$V$12,PPMT('Assumptions (NG)'!$V$9,Model!AC$1,'Assumptions (NG)'!$V$12,'Assumptions (NG)'!$V$7*Model!$AF$438*AVERAGE('Assumptions (NG)'!$AB$2:$AD$2)+ Model!$AF$439*AVERAGE('Assumptions (NG)'!$AB$3:$AD3))/10^9,0)</f>
        <v>0</v>
      </c>
      <c r="AM525" s="219">
        <f>IF(Model!AD$1&lt;='Assumptions (NG)'!$V$12,PPMT('Assumptions (NG)'!$V$9,Model!AD$1,'Assumptions (NG)'!$V$12,'Assumptions (NG)'!$V$7*Model!$AF$438*AVERAGE('Assumptions (NG)'!$AB$2:$AD$2)+ Model!$AF$439*AVERAGE('Assumptions (NG)'!$AB$3:$AD3))/10^9,0)</f>
        <v>0</v>
      </c>
      <c r="AN525" s="219">
        <f>IF(Model!AE$1&lt;='Assumptions (NG)'!$V$12,PPMT('Assumptions (NG)'!$V$9,Model!AE$1,'Assumptions (NG)'!$V$12,'Assumptions (NG)'!$V$7*Model!$AF$438*AVERAGE('Assumptions (NG)'!$AB$2:$AD$2)+ Model!$AF$439*AVERAGE('Assumptions (NG)'!$AB$3:$AD3))/10^9,0)</f>
        <v>0</v>
      </c>
      <c r="AO525" s="219">
        <f>IF(Model!AF$1&lt;='Assumptions (NG)'!$V$12,PPMT('Assumptions (NG)'!$V$9,Model!AF$1,'Assumptions (NG)'!$V$12,'Assumptions (NG)'!$V$7*Model!$AF$438*AVERAGE('Assumptions (NG)'!$AB$2:$AD$2)+ Model!$AF$439*AVERAGE('Assumptions (NG)'!$AB$3:$AD3))/10^9,0)</f>
        <v>0</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v>
      </c>
      <c r="AH526" s="219">
        <f>IF(Model!X$1&lt;='Assumptions (NG)'!$V$12,PPMT('Assumptions (NG)'!$V$9,Model!X$1,'Assumptions (NG)'!$V$12,'Assumptions (NG)'!$V$7*Model!$AG$438*AVERAGE('Assumptions (NG)'!$AC$2:$AE$2)+ Model!$AG$439*AVERAGE('Assumptions (NG)'!$AC$3:$AE3))/10^9,0)</f>
        <v>0</v>
      </c>
      <c r="AI526" s="219">
        <f>IF(Model!Y$1&lt;='Assumptions (NG)'!$V$12,PPMT('Assumptions (NG)'!$V$9,Model!Y$1,'Assumptions (NG)'!$V$12,'Assumptions (NG)'!$V$7*Model!$AG$438*AVERAGE('Assumptions (NG)'!$AC$2:$AE$2)+ Model!$AG$439*AVERAGE('Assumptions (NG)'!$AC$3:$AE3))/10^9,0)</f>
        <v>0</v>
      </c>
      <c r="AJ526" s="219">
        <f>IF(Model!Z$1&lt;='Assumptions (NG)'!$V$12,PPMT('Assumptions (NG)'!$V$9,Model!Z$1,'Assumptions (NG)'!$V$12,'Assumptions (NG)'!$V$7*Model!$AG$438*AVERAGE('Assumptions (NG)'!$AC$2:$AE$2)+ Model!$AG$439*AVERAGE('Assumptions (NG)'!$AC$3:$AE3))/10^9,0)</f>
        <v>0</v>
      </c>
      <c r="AK526" s="219">
        <f>IF(Model!AA$1&lt;='Assumptions (NG)'!$V$12,PPMT('Assumptions (NG)'!$V$9,Model!AA$1,'Assumptions (NG)'!$V$12,'Assumptions (NG)'!$V$7*Model!$AG$438*AVERAGE('Assumptions (NG)'!$AC$2:$AE$2)+ Model!$AG$439*AVERAGE('Assumptions (NG)'!$AC$3:$AE3))/10^9,0)</f>
        <v>0</v>
      </c>
      <c r="AL526" s="219">
        <f>IF(Model!AB$1&lt;='Assumptions (NG)'!$V$12,PPMT('Assumptions (NG)'!$V$9,Model!AB$1,'Assumptions (NG)'!$V$12,'Assumptions (NG)'!$V$7*Model!$AG$438*AVERAGE('Assumptions (NG)'!$AC$2:$AE$2)+ Model!$AG$439*AVERAGE('Assumptions (NG)'!$AC$3:$AE3))/10^9,0)</f>
        <v>0</v>
      </c>
      <c r="AM526" s="219">
        <f>IF(Model!AC$1&lt;='Assumptions (NG)'!$V$12,PPMT('Assumptions (NG)'!$V$9,Model!AC$1,'Assumptions (NG)'!$V$12,'Assumptions (NG)'!$V$7*Model!$AG$438*AVERAGE('Assumptions (NG)'!$AC$2:$AE$2)+ Model!$AG$439*AVERAGE('Assumptions (NG)'!$AC$3:$AE3))/10^9,0)</f>
        <v>0</v>
      </c>
      <c r="AN526" s="219">
        <f>IF(Model!AD$1&lt;='Assumptions (NG)'!$V$12,PPMT('Assumptions (NG)'!$V$9,Model!AD$1,'Assumptions (NG)'!$V$12,'Assumptions (NG)'!$V$7*Model!$AG$438*AVERAGE('Assumptions (NG)'!$AC$2:$AE$2)+ Model!$AG$439*AVERAGE('Assumptions (NG)'!$AC$3:$AE3))/10^9,0)</f>
        <v>0</v>
      </c>
      <c r="AO526" s="219">
        <f>IF(Model!AE$1&lt;='Assumptions (NG)'!$V$12,PPMT('Assumptions (NG)'!$V$9,Model!AE$1,'Assumptions (NG)'!$V$12,'Assumptions (NG)'!$V$7*Model!$AG$438*AVERAGE('Assumptions (NG)'!$AC$2:$AE$2)+ Model!$AG$439*AVERAGE('Assumptions (NG)'!$AC$3:$AE3))/10^9,0)</f>
        <v>0</v>
      </c>
      <c r="AP526" s="219">
        <f>IF(Model!AF$1&lt;='Assumptions (NG)'!$V$12,PPMT('Assumptions (NG)'!$V$9,Model!AF$1,'Assumptions (NG)'!$V$12,'Assumptions (NG)'!$V$7*Model!$AG$438*AVERAGE('Assumptions (NG)'!$AC$2:$AE$2)+ Model!$AG$439*AVERAGE('Assumptions (NG)'!$AC$3:$AE3))/10^9,0)</f>
        <v>0</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v>
      </c>
      <c r="AI527" s="219">
        <f>IF(Model!X$1&lt;='Assumptions (NG)'!$V$12,PPMT('Assumptions (NG)'!$V$9,Model!X$1,'Assumptions (NG)'!$V$12,'Assumptions (NG)'!$V$7*Model!$AH$438*AVERAGE('Assumptions (NG)'!$AD$2:$AF$2)+ Model!$AH$439*AVERAGE('Assumptions (NG)'!$AD$3:$AF3))/10^9,0)</f>
        <v>0</v>
      </c>
      <c r="AJ527" s="219">
        <f>IF(Model!Y$1&lt;='Assumptions (NG)'!$V$12,PPMT('Assumptions (NG)'!$V$9,Model!Y$1,'Assumptions (NG)'!$V$12,'Assumptions (NG)'!$V$7*Model!$AH$438*AVERAGE('Assumptions (NG)'!$AD$2:$AF$2)+ Model!$AH$439*AVERAGE('Assumptions (NG)'!$AD$3:$AF3))/10^9,0)</f>
        <v>0</v>
      </c>
      <c r="AK527" s="219">
        <f>IF(Model!Z$1&lt;='Assumptions (NG)'!$V$12,PPMT('Assumptions (NG)'!$V$9,Model!Z$1,'Assumptions (NG)'!$V$12,'Assumptions (NG)'!$V$7*Model!$AH$438*AVERAGE('Assumptions (NG)'!$AD$2:$AF$2)+ Model!$AH$439*AVERAGE('Assumptions (NG)'!$AD$3:$AF3))/10^9,0)</f>
        <v>0</v>
      </c>
      <c r="AL527" s="219">
        <f>IF(Model!AA$1&lt;='Assumptions (NG)'!$V$12,PPMT('Assumptions (NG)'!$V$9,Model!AA$1,'Assumptions (NG)'!$V$12,'Assumptions (NG)'!$V$7*Model!$AH$438*AVERAGE('Assumptions (NG)'!$AD$2:$AF$2)+ Model!$AH$439*AVERAGE('Assumptions (NG)'!$AD$3:$AF3))/10^9,0)</f>
        <v>0</v>
      </c>
      <c r="AM527" s="219">
        <f>IF(Model!AB$1&lt;='Assumptions (NG)'!$V$12,PPMT('Assumptions (NG)'!$V$9,Model!AB$1,'Assumptions (NG)'!$V$12,'Assumptions (NG)'!$V$7*Model!$AH$438*AVERAGE('Assumptions (NG)'!$AD$2:$AF$2)+ Model!$AH$439*AVERAGE('Assumptions (NG)'!$AD$3:$AF3))/10^9,0)</f>
        <v>0</v>
      </c>
      <c r="AN527" s="219">
        <f>IF(Model!AC$1&lt;='Assumptions (NG)'!$V$12,PPMT('Assumptions (NG)'!$V$9,Model!AC$1,'Assumptions (NG)'!$V$12,'Assumptions (NG)'!$V$7*Model!$AH$438*AVERAGE('Assumptions (NG)'!$AD$2:$AF$2)+ Model!$AH$439*AVERAGE('Assumptions (NG)'!$AD$3:$AF3))/10^9,0)</f>
        <v>0</v>
      </c>
      <c r="AO527" s="219">
        <f>IF(Model!AD$1&lt;='Assumptions (NG)'!$V$12,PPMT('Assumptions (NG)'!$V$9,Model!AD$1,'Assumptions (NG)'!$V$12,'Assumptions (NG)'!$V$7*Model!$AH$438*AVERAGE('Assumptions (NG)'!$AD$2:$AF$2)+ Model!$AH$439*AVERAGE('Assumptions (NG)'!$AD$3:$AF3))/10^9,0)</f>
        <v>0</v>
      </c>
      <c r="AP527" s="219">
        <f>IF(Model!AE$1&lt;='Assumptions (NG)'!$V$12,PPMT('Assumptions (NG)'!$V$9,Model!AE$1,'Assumptions (NG)'!$V$12,'Assumptions (NG)'!$V$7*Model!$AH$438*AVERAGE('Assumptions (NG)'!$AD$2:$AF$2)+ Model!$AH$439*AVERAGE('Assumptions (NG)'!$AD$3:$AF3))/10^9,0)</f>
        <v>0</v>
      </c>
      <c r="AQ527" s="219">
        <f>IF(Model!AF$1&lt;='Assumptions (NG)'!$V$12,PPMT('Assumptions (NG)'!$V$9,Model!AF$1,'Assumptions (NG)'!$V$12,'Assumptions (NG)'!$V$7*Model!$AH$438*AVERAGE('Assumptions (NG)'!$AD$2:$AF$2)+ Model!$AH$439*AVERAGE('Assumptions (NG)'!$AD$3:$AF3))/10^9,0)</f>
        <v>0</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v>
      </c>
      <c r="AJ528" s="219">
        <f>IF(Model!X$1&lt;='Assumptions (NG)'!$V$12,PPMT('Assumptions (NG)'!$V$9,Model!X$1,'Assumptions (NG)'!$V$12,'Assumptions (NG)'!$V$7*Model!$AI$438*AVERAGE('Assumptions (NG)'!$AE$2:$AG$2)+ Model!$AI$439*AVERAGE('Assumptions (NG)'!$AE$3:$AG3))/10^9,0)</f>
        <v>0</v>
      </c>
      <c r="AK528" s="219">
        <f>IF(Model!Y$1&lt;='Assumptions (NG)'!$V$12,PPMT('Assumptions (NG)'!$V$9,Model!Y$1,'Assumptions (NG)'!$V$12,'Assumptions (NG)'!$V$7*Model!$AI$438*AVERAGE('Assumptions (NG)'!$AE$2:$AG$2)+ Model!$AI$439*AVERAGE('Assumptions (NG)'!$AE$3:$AG3))/10^9,0)</f>
        <v>0</v>
      </c>
      <c r="AL528" s="219">
        <f>IF(Model!Z$1&lt;='Assumptions (NG)'!$V$12,PPMT('Assumptions (NG)'!$V$9,Model!Z$1,'Assumptions (NG)'!$V$12,'Assumptions (NG)'!$V$7*Model!$AI$438*AVERAGE('Assumptions (NG)'!$AE$2:$AG$2)+ Model!$AI$439*AVERAGE('Assumptions (NG)'!$AE$3:$AG3))/10^9,0)</f>
        <v>0</v>
      </c>
      <c r="AM528" s="219">
        <f>IF(Model!AA$1&lt;='Assumptions (NG)'!$V$12,PPMT('Assumptions (NG)'!$V$9,Model!AA$1,'Assumptions (NG)'!$V$12,'Assumptions (NG)'!$V$7*Model!$AI$438*AVERAGE('Assumptions (NG)'!$AE$2:$AG$2)+ Model!$AI$439*AVERAGE('Assumptions (NG)'!$AE$3:$AG3))/10^9,0)</f>
        <v>0</v>
      </c>
      <c r="AN528" s="219">
        <f>IF(Model!AB$1&lt;='Assumptions (NG)'!$V$12,PPMT('Assumptions (NG)'!$V$9,Model!AB$1,'Assumptions (NG)'!$V$12,'Assumptions (NG)'!$V$7*Model!$AI$438*AVERAGE('Assumptions (NG)'!$AE$2:$AG$2)+ Model!$AI$439*AVERAGE('Assumptions (NG)'!$AE$3:$AG3))/10^9,0)</f>
        <v>0</v>
      </c>
      <c r="AO528" s="219">
        <f>IF(Model!AC$1&lt;='Assumptions (NG)'!$V$12,PPMT('Assumptions (NG)'!$V$9,Model!AC$1,'Assumptions (NG)'!$V$12,'Assumptions (NG)'!$V$7*Model!$AI$438*AVERAGE('Assumptions (NG)'!$AE$2:$AG$2)+ Model!$AI$439*AVERAGE('Assumptions (NG)'!$AE$3:$AG3))/10^9,0)</f>
        <v>0</v>
      </c>
      <c r="AP528" s="219">
        <f>IF(Model!AD$1&lt;='Assumptions (NG)'!$V$12,PPMT('Assumptions (NG)'!$V$9,Model!AD$1,'Assumptions (NG)'!$V$12,'Assumptions (NG)'!$V$7*Model!$AI$438*AVERAGE('Assumptions (NG)'!$AE$2:$AG$2)+ Model!$AI$439*AVERAGE('Assumptions (NG)'!$AE$3:$AG3))/10^9,0)</f>
        <v>0</v>
      </c>
      <c r="AQ528" s="219">
        <f>IF(Model!AE$1&lt;='Assumptions (NG)'!$V$12,PPMT('Assumptions (NG)'!$V$9,Model!AE$1,'Assumptions (NG)'!$V$12,'Assumptions (NG)'!$V$7*Model!$AI$438*AVERAGE('Assumptions (NG)'!$AE$2:$AG$2)+ Model!$AI$439*AVERAGE('Assumptions (NG)'!$AE$3:$AG3))/10^9,0)</f>
        <v>0</v>
      </c>
      <c r="AR528" s="219">
        <f>IF(Model!AF$1&lt;='Assumptions (NG)'!$V$12,PPMT('Assumptions (NG)'!$V$9,Model!AF$1,'Assumptions (NG)'!$V$12,'Assumptions (NG)'!$V$7*Model!$AI$438*AVERAGE('Assumptions (NG)'!$AE$2:$AG$2)+ Model!$AI$439*AVERAGE('Assumptions (NG)'!$AE$3:$AG3))/10^9,0)</f>
        <v>0</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v>
      </c>
      <c r="AK529" s="219">
        <f>IF(Model!X$1&lt;='Assumptions (NG)'!$V$12,PPMT('Assumptions (NG)'!$V$9,Model!X$1,'Assumptions (NG)'!$V$12,'Assumptions (NG)'!$V$7*Model!$AJ$438*AVERAGE('Assumptions (NG)'!$AF$2:$AH$2)+ Model!$AJ$439*AVERAGE('Assumptions (NG)'!$AF$3:$AH3))/10^9,0)</f>
        <v>0</v>
      </c>
      <c r="AL529" s="219">
        <f>IF(Model!Y$1&lt;='Assumptions (NG)'!$V$12,PPMT('Assumptions (NG)'!$V$9,Model!Y$1,'Assumptions (NG)'!$V$12,'Assumptions (NG)'!$V$7*Model!$AJ$438*AVERAGE('Assumptions (NG)'!$AF$2:$AH$2)+ Model!$AJ$439*AVERAGE('Assumptions (NG)'!$AF$3:$AH3))/10^9,0)</f>
        <v>0</v>
      </c>
      <c r="AM529" s="219">
        <f>IF(Model!Z$1&lt;='Assumptions (NG)'!$V$12,PPMT('Assumptions (NG)'!$V$9,Model!Z$1,'Assumptions (NG)'!$V$12,'Assumptions (NG)'!$V$7*Model!$AJ$438*AVERAGE('Assumptions (NG)'!$AF$2:$AH$2)+ Model!$AJ$439*AVERAGE('Assumptions (NG)'!$AF$3:$AH3))/10^9,0)</f>
        <v>0</v>
      </c>
      <c r="AN529" s="219">
        <f>IF(Model!AA$1&lt;='Assumptions (NG)'!$V$12,PPMT('Assumptions (NG)'!$V$9,Model!AA$1,'Assumptions (NG)'!$V$12,'Assumptions (NG)'!$V$7*Model!$AJ$438*AVERAGE('Assumptions (NG)'!$AF$2:$AH$2)+ Model!$AJ$439*AVERAGE('Assumptions (NG)'!$AF$3:$AH3))/10^9,0)</f>
        <v>0</v>
      </c>
      <c r="AO529" s="219">
        <f>IF(Model!AB$1&lt;='Assumptions (NG)'!$V$12,PPMT('Assumptions (NG)'!$V$9,Model!AB$1,'Assumptions (NG)'!$V$12,'Assumptions (NG)'!$V$7*Model!$AJ$438*AVERAGE('Assumptions (NG)'!$AF$2:$AH$2)+ Model!$AJ$439*AVERAGE('Assumptions (NG)'!$AF$3:$AH3))/10^9,0)</f>
        <v>0</v>
      </c>
      <c r="AP529" s="219">
        <f>IF(Model!AC$1&lt;='Assumptions (NG)'!$V$12,PPMT('Assumptions (NG)'!$V$9,Model!AC$1,'Assumptions (NG)'!$V$12,'Assumptions (NG)'!$V$7*Model!$AJ$438*AVERAGE('Assumptions (NG)'!$AF$2:$AH$2)+ Model!$AJ$439*AVERAGE('Assumptions (NG)'!$AF$3:$AH3))/10^9,0)</f>
        <v>0</v>
      </c>
      <c r="AQ529" s="219">
        <f>IF(Model!AD$1&lt;='Assumptions (NG)'!$V$12,PPMT('Assumptions (NG)'!$V$9,Model!AD$1,'Assumptions (NG)'!$V$12,'Assumptions (NG)'!$V$7*Model!$AJ$438*AVERAGE('Assumptions (NG)'!$AF$2:$AH$2)+ Model!$AJ$439*AVERAGE('Assumptions (NG)'!$AF$3:$AH3))/10^9,0)</f>
        <v>0</v>
      </c>
      <c r="AR529" s="219">
        <f>IF(Model!AE$1&lt;='Assumptions (NG)'!$V$12,PPMT('Assumptions (NG)'!$V$9,Model!AE$1,'Assumptions (NG)'!$V$12,'Assumptions (NG)'!$V$7*Model!$AJ$438*AVERAGE('Assumptions (NG)'!$AF$2:$AH$2)+ Model!$AJ$439*AVERAGE('Assumptions (NG)'!$AF$3:$AH3))/10^9,0)</f>
        <v>0</v>
      </c>
      <c r="AS529" s="219">
        <f>IF(Model!AF$1&lt;='Assumptions (NG)'!$V$12,PPMT('Assumptions (NG)'!$V$9,Model!AF$1,'Assumptions (NG)'!$V$12,'Assumptions (NG)'!$V$7*Model!$AJ$438*AVERAGE('Assumptions (NG)'!$AF$2:$AH$2)+ Model!$AJ$439*AVERAGE('Assumptions (NG)'!$AF$3:$AH3))/10^9,0)</f>
        <v>0</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v>
      </c>
      <c r="AL530" s="219">
        <f>IF(Model!X$1&lt;='Assumptions (NG)'!$V$12,PPMT('Assumptions (NG)'!$V$9,Model!X$1,'Assumptions (NG)'!$V$12,'Assumptions (NG)'!$V$7*Model!$AK$438*AVERAGE('Assumptions (NG)'!$AG$2:$AI$2)+ Model!$AK$439*AVERAGE('Assumptions (NG)'!$AG$3:$AI3))/10^9,0)</f>
        <v>0</v>
      </c>
      <c r="AM530" s="219">
        <f>IF(Model!Y$1&lt;='Assumptions (NG)'!$V$12,PPMT('Assumptions (NG)'!$V$9,Model!Y$1,'Assumptions (NG)'!$V$12,'Assumptions (NG)'!$V$7*Model!$AK$438*AVERAGE('Assumptions (NG)'!$AG$2:$AI$2)+ Model!$AK$439*AVERAGE('Assumptions (NG)'!$AG$3:$AI3))/10^9,0)</f>
        <v>0</v>
      </c>
      <c r="AN530" s="219">
        <f>IF(Model!Z$1&lt;='Assumptions (NG)'!$V$12,PPMT('Assumptions (NG)'!$V$9,Model!Z$1,'Assumptions (NG)'!$V$12,'Assumptions (NG)'!$V$7*Model!$AK$438*AVERAGE('Assumptions (NG)'!$AG$2:$AI$2)+ Model!$AK$439*AVERAGE('Assumptions (NG)'!$AG$3:$AI3))/10^9,0)</f>
        <v>0</v>
      </c>
      <c r="AO530" s="219">
        <f>IF(Model!AA$1&lt;='Assumptions (NG)'!$V$12,PPMT('Assumptions (NG)'!$V$9,Model!AA$1,'Assumptions (NG)'!$V$12,'Assumptions (NG)'!$V$7*Model!$AK$438*AVERAGE('Assumptions (NG)'!$AG$2:$AI$2)+ Model!$AK$439*AVERAGE('Assumptions (NG)'!$AG$3:$AI3))/10^9,0)</f>
        <v>0</v>
      </c>
      <c r="AP530" s="219">
        <f>IF(Model!AB$1&lt;='Assumptions (NG)'!$V$12,PPMT('Assumptions (NG)'!$V$9,Model!AB$1,'Assumptions (NG)'!$V$12,'Assumptions (NG)'!$V$7*Model!$AK$438*AVERAGE('Assumptions (NG)'!$AG$2:$AI$2)+ Model!$AK$439*AVERAGE('Assumptions (NG)'!$AG$3:$AI3))/10^9,0)</f>
        <v>0</v>
      </c>
      <c r="AQ530" s="219">
        <f>IF(Model!AC$1&lt;='Assumptions (NG)'!$V$12,PPMT('Assumptions (NG)'!$V$9,Model!AC$1,'Assumptions (NG)'!$V$12,'Assumptions (NG)'!$V$7*Model!$AK$438*AVERAGE('Assumptions (NG)'!$AG$2:$AI$2)+ Model!$AK$439*AVERAGE('Assumptions (NG)'!$AG$3:$AI3))/10^9,0)</f>
        <v>0</v>
      </c>
      <c r="AR530" s="219">
        <f>IF(Model!AD$1&lt;='Assumptions (NG)'!$V$12,PPMT('Assumptions (NG)'!$V$9,Model!AD$1,'Assumptions (NG)'!$V$12,'Assumptions (NG)'!$V$7*Model!$AK$438*AVERAGE('Assumptions (NG)'!$AG$2:$AI$2)+ Model!$AK$439*AVERAGE('Assumptions (NG)'!$AG$3:$AI3))/10^9,0)</f>
        <v>0</v>
      </c>
      <c r="AS530" s="219">
        <f>IF(Model!AE$1&lt;='Assumptions (NG)'!$V$12,PPMT('Assumptions (NG)'!$V$9,Model!AE$1,'Assumptions (NG)'!$V$12,'Assumptions (NG)'!$V$7*Model!$AK$438*AVERAGE('Assumptions (NG)'!$AG$2:$AI$2)+ Model!$AK$439*AVERAGE('Assumptions (NG)'!$AG$3:$AI3))/10^9,0)</f>
        <v>0</v>
      </c>
      <c r="AT530" s="219">
        <f>IF(Model!AF$1&lt;='Assumptions (NG)'!$V$12,PPMT('Assumptions (NG)'!$V$9,Model!AF$1,'Assumptions (NG)'!$V$12,'Assumptions (NG)'!$V$7*Model!$AK$438*AVERAGE('Assumptions (NG)'!$AG$2:$AI$2)+ Model!$AK$439*AVERAGE('Assumptions (NG)'!$AG$3:$AI3))/10^9,0)</f>
        <v>0</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v>
      </c>
      <c r="AM531" s="219">
        <f>IF(Model!X$1&lt;='Assumptions (NG)'!$V$12,PPMT('Assumptions (NG)'!$V$9,Model!X$1,'Assumptions (NG)'!$V$12,'Assumptions (NG)'!$V$7*Model!$AL$438*AVERAGE('Assumptions (NG)'!$AH$2:$AJ$2)+ Model!$AL$439*AVERAGE('Assumptions (NG)'!$AH$3:$AJ3))/10^9,0)</f>
        <v>0</v>
      </c>
      <c r="AN531" s="219">
        <f>IF(Model!Y$1&lt;='Assumptions (NG)'!$V$12,PPMT('Assumptions (NG)'!$V$9,Model!Y$1,'Assumptions (NG)'!$V$12,'Assumptions (NG)'!$V$7*Model!$AL$438*AVERAGE('Assumptions (NG)'!$AH$2:$AJ$2)+ Model!$AL$439*AVERAGE('Assumptions (NG)'!$AH$3:$AJ3))/10^9,0)</f>
        <v>0</v>
      </c>
      <c r="AO531" s="219">
        <f>IF(Model!Z$1&lt;='Assumptions (NG)'!$V$12,PPMT('Assumptions (NG)'!$V$9,Model!Z$1,'Assumptions (NG)'!$V$12,'Assumptions (NG)'!$V$7*Model!$AL$438*AVERAGE('Assumptions (NG)'!$AH$2:$AJ$2)+ Model!$AL$439*AVERAGE('Assumptions (NG)'!$AH$3:$AJ3))/10^9,0)</f>
        <v>0</v>
      </c>
      <c r="AP531" s="219">
        <f>IF(Model!AA$1&lt;='Assumptions (NG)'!$V$12,PPMT('Assumptions (NG)'!$V$9,Model!AA$1,'Assumptions (NG)'!$V$12,'Assumptions (NG)'!$V$7*Model!$AL$438*AVERAGE('Assumptions (NG)'!$AH$2:$AJ$2)+ Model!$AL$439*AVERAGE('Assumptions (NG)'!$AH$3:$AJ3))/10^9,0)</f>
        <v>0</v>
      </c>
      <c r="AQ531" s="219">
        <f>IF(Model!AB$1&lt;='Assumptions (NG)'!$V$12,PPMT('Assumptions (NG)'!$V$9,Model!AB$1,'Assumptions (NG)'!$V$12,'Assumptions (NG)'!$V$7*Model!$AL$438*AVERAGE('Assumptions (NG)'!$AH$2:$AJ$2)+ Model!$AL$439*AVERAGE('Assumptions (NG)'!$AH$3:$AJ3))/10^9,0)</f>
        <v>0</v>
      </c>
      <c r="AR531" s="219">
        <f>IF(Model!AC$1&lt;='Assumptions (NG)'!$V$12,PPMT('Assumptions (NG)'!$V$9,Model!AC$1,'Assumptions (NG)'!$V$12,'Assumptions (NG)'!$V$7*Model!$AL$438*AVERAGE('Assumptions (NG)'!$AH$2:$AJ$2)+ Model!$AL$439*AVERAGE('Assumptions (NG)'!$AH$3:$AJ3))/10^9,0)</f>
        <v>0</v>
      </c>
      <c r="AS531" s="219">
        <f>IF(Model!AD$1&lt;='Assumptions (NG)'!$V$12,PPMT('Assumptions (NG)'!$V$9,Model!AD$1,'Assumptions (NG)'!$V$12,'Assumptions (NG)'!$V$7*Model!$AL$438*AVERAGE('Assumptions (NG)'!$AH$2:$AJ$2)+ Model!$AL$439*AVERAGE('Assumptions (NG)'!$AH$3:$AJ3))/10^9,0)</f>
        <v>0</v>
      </c>
      <c r="AT531" s="219">
        <f>IF(Model!AE$1&lt;='Assumptions (NG)'!$V$12,PPMT('Assumptions (NG)'!$V$9,Model!AE$1,'Assumptions (NG)'!$V$12,'Assumptions (NG)'!$V$7*Model!$AL$438*AVERAGE('Assumptions (NG)'!$AH$2:$AJ$2)+ Model!$AL$439*AVERAGE('Assumptions (NG)'!$AH$3:$AJ3))/10^9,0)</f>
        <v>0</v>
      </c>
      <c r="AU531" s="219">
        <f>IF(Model!AF$1&lt;='Assumptions (NG)'!$V$12,PPMT('Assumptions (NG)'!$V$9,Model!AF$1,'Assumptions (NG)'!$V$12,'Assumptions (NG)'!$V$7*Model!$AL$438*AVERAGE('Assumptions (NG)'!$AH$2:$AJ$2)+ Model!$AL$439*AVERAGE('Assumptions (NG)'!$AH$3:$AJ3))/10^9,0)</f>
        <v>0</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v>
      </c>
      <c r="AN532" s="219">
        <f>IF(Model!X$1&lt;='Assumptions (NG)'!$V$12,PPMT('Assumptions (NG)'!$V$9,Model!X$1,'Assumptions (NG)'!$V$12,'Assumptions (NG)'!$V$7*Model!$AM$438*AVERAGE('Assumptions (NG)'!$AI$2:$AK$2)+ Model!$AM$439*AVERAGE('Assumptions (NG)'!$AI$3:$AK3))/10^9,0)</f>
        <v>0</v>
      </c>
      <c r="AO532" s="219">
        <f>IF(Model!Y$1&lt;='Assumptions (NG)'!$V$12,PPMT('Assumptions (NG)'!$V$9,Model!Y$1,'Assumptions (NG)'!$V$12,'Assumptions (NG)'!$V$7*Model!$AM$438*AVERAGE('Assumptions (NG)'!$AI$2:$AK$2)+ Model!$AM$439*AVERAGE('Assumptions (NG)'!$AI$3:$AK3))/10^9,0)</f>
        <v>0</v>
      </c>
      <c r="AP532" s="219">
        <f>IF(Model!Z$1&lt;='Assumptions (NG)'!$V$12,PPMT('Assumptions (NG)'!$V$9,Model!Z$1,'Assumptions (NG)'!$V$12,'Assumptions (NG)'!$V$7*Model!$AM$438*AVERAGE('Assumptions (NG)'!$AI$2:$AK$2)+ Model!$AM$439*AVERAGE('Assumptions (NG)'!$AI$3:$AK3))/10^9,0)</f>
        <v>0</v>
      </c>
      <c r="AQ532" s="219">
        <f>IF(Model!AA$1&lt;='Assumptions (NG)'!$V$12,PPMT('Assumptions (NG)'!$V$9,Model!AA$1,'Assumptions (NG)'!$V$12,'Assumptions (NG)'!$V$7*Model!$AM$438*AVERAGE('Assumptions (NG)'!$AI$2:$AK$2)+ Model!$AM$439*AVERAGE('Assumptions (NG)'!$AI$3:$AK3))/10^9,0)</f>
        <v>0</v>
      </c>
      <c r="AR532" s="219">
        <f>IF(Model!AB$1&lt;='Assumptions (NG)'!$V$12,PPMT('Assumptions (NG)'!$V$9,Model!AB$1,'Assumptions (NG)'!$V$12,'Assumptions (NG)'!$V$7*Model!$AM$438*AVERAGE('Assumptions (NG)'!$AI$2:$AK$2)+ Model!$AM$439*AVERAGE('Assumptions (NG)'!$AI$3:$AK3))/10^9,0)</f>
        <v>0</v>
      </c>
      <c r="AS532" s="219">
        <f>IF(Model!AC$1&lt;='Assumptions (NG)'!$V$12,PPMT('Assumptions (NG)'!$V$9,Model!AC$1,'Assumptions (NG)'!$V$12,'Assumptions (NG)'!$V$7*Model!$AM$438*AVERAGE('Assumptions (NG)'!$AI$2:$AK$2)+ Model!$AM$439*AVERAGE('Assumptions (NG)'!$AI$3:$AK3))/10^9,0)</f>
        <v>0</v>
      </c>
      <c r="AT532" s="219">
        <f>IF(Model!AD$1&lt;='Assumptions (NG)'!$V$12,PPMT('Assumptions (NG)'!$V$9,Model!AD$1,'Assumptions (NG)'!$V$12,'Assumptions (NG)'!$V$7*Model!$AM$438*AVERAGE('Assumptions (NG)'!$AI$2:$AK$2)+ Model!$AM$439*AVERAGE('Assumptions (NG)'!$AI$3:$AK3))/10^9,0)</f>
        <v>0</v>
      </c>
      <c r="AU532" s="219">
        <f>IF(Model!AE$1&lt;='Assumptions (NG)'!$V$12,PPMT('Assumptions (NG)'!$V$9,Model!AE$1,'Assumptions (NG)'!$V$12,'Assumptions (NG)'!$V$7*Model!$AM$438*AVERAGE('Assumptions (NG)'!$AI$2:$AK$2)+ Model!$AM$439*AVERAGE('Assumptions (NG)'!$AI$3:$AK3))/10^9,0)</f>
        <v>0</v>
      </c>
      <c r="AV532" s="219">
        <f>IF(Model!AF$1&lt;='Assumptions (NG)'!$V$12,PPMT('Assumptions (NG)'!$V$9,Model!AF$1,'Assumptions (NG)'!$V$12,'Assumptions (NG)'!$V$7*Model!$AM$438*AVERAGE('Assumptions (NG)'!$AI$2:$AK$2)+ Model!$AM$439*AVERAGE('Assumptions (NG)'!$AI$3:$AK3))/10^9,0)</f>
        <v>0</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v>
      </c>
      <c r="AO533" s="219">
        <f>IF(Model!X$1&lt;='Assumptions (NG)'!$V$12,PPMT('Assumptions (NG)'!$V$9,Model!X$1,'Assumptions (NG)'!$V$12,'Assumptions (NG)'!$V$7*Model!$AN$438*AVERAGE('Assumptions (NG)'!$AJ$2:$AL$2)+ Model!$AN$439*AVERAGE('Assumptions (NG)'!$AJ$3:$AL3))/10^9,0)</f>
        <v>0</v>
      </c>
      <c r="AP533" s="219">
        <f>IF(Model!Y$1&lt;='Assumptions (NG)'!$V$12,PPMT('Assumptions (NG)'!$V$9,Model!Y$1,'Assumptions (NG)'!$V$12,'Assumptions (NG)'!$V$7*Model!$AN$438*AVERAGE('Assumptions (NG)'!$AJ$2:$AL$2)+ Model!$AN$439*AVERAGE('Assumptions (NG)'!$AJ$3:$AL3))/10^9,0)</f>
        <v>0</v>
      </c>
      <c r="AQ533" s="219">
        <f>IF(Model!Z$1&lt;='Assumptions (NG)'!$V$12,PPMT('Assumptions (NG)'!$V$9,Model!Z$1,'Assumptions (NG)'!$V$12,'Assumptions (NG)'!$V$7*Model!$AN$438*AVERAGE('Assumptions (NG)'!$AJ$2:$AL$2)+ Model!$AN$439*AVERAGE('Assumptions (NG)'!$AJ$3:$AL3))/10^9,0)</f>
        <v>0</v>
      </c>
      <c r="AR533" s="219">
        <f>IF(Model!AA$1&lt;='Assumptions (NG)'!$V$12,PPMT('Assumptions (NG)'!$V$9,Model!AA$1,'Assumptions (NG)'!$V$12,'Assumptions (NG)'!$V$7*Model!$AN$438*AVERAGE('Assumptions (NG)'!$AJ$2:$AL$2)+ Model!$AN$439*AVERAGE('Assumptions (NG)'!$AJ$3:$AL3))/10^9,0)</f>
        <v>0</v>
      </c>
      <c r="AS533" s="219">
        <f>IF(Model!AB$1&lt;='Assumptions (NG)'!$V$12,PPMT('Assumptions (NG)'!$V$9,Model!AB$1,'Assumptions (NG)'!$V$12,'Assumptions (NG)'!$V$7*Model!$AN$438*AVERAGE('Assumptions (NG)'!$AJ$2:$AL$2)+ Model!$AN$439*AVERAGE('Assumptions (NG)'!$AJ$3:$AL3))/10^9,0)</f>
        <v>0</v>
      </c>
      <c r="AT533" s="219">
        <f>IF(Model!AC$1&lt;='Assumptions (NG)'!$V$12,PPMT('Assumptions (NG)'!$V$9,Model!AC$1,'Assumptions (NG)'!$V$12,'Assumptions (NG)'!$V$7*Model!$AN$438*AVERAGE('Assumptions (NG)'!$AJ$2:$AL$2)+ Model!$AN$439*AVERAGE('Assumptions (NG)'!$AJ$3:$AL3))/10^9,0)</f>
        <v>0</v>
      </c>
      <c r="AU533" s="219">
        <f>IF(Model!AD$1&lt;='Assumptions (NG)'!$V$12,PPMT('Assumptions (NG)'!$V$9,Model!AD$1,'Assumptions (NG)'!$V$12,'Assumptions (NG)'!$V$7*Model!$AN$438*AVERAGE('Assumptions (NG)'!$AJ$2:$AL$2)+ Model!$AN$439*AVERAGE('Assumptions (NG)'!$AJ$3:$AL3))/10^9,0)</f>
        <v>0</v>
      </c>
      <c r="AV533" s="219">
        <f>IF(Model!AE$1&lt;='Assumptions (NG)'!$V$12,PPMT('Assumptions (NG)'!$V$9,Model!AE$1,'Assumptions (NG)'!$V$12,'Assumptions (NG)'!$V$7*Model!$AN$438*AVERAGE('Assumptions (NG)'!$AJ$2:$AL$2)+ Model!$AN$439*AVERAGE('Assumptions (NG)'!$AJ$3:$AL3))/10^9,0)</f>
        <v>0</v>
      </c>
      <c r="AW533" s="219">
        <f>IF(Model!AF$1&lt;='Assumptions (NG)'!$V$12,PPMT('Assumptions (NG)'!$V$9,Model!AF$1,'Assumptions (NG)'!$V$12,'Assumptions (NG)'!$V$7*Model!$AN$438*AVERAGE('Assumptions (NG)'!$AJ$2:$AL$2)+ Model!$AN$439*AVERAGE('Assumptions (NG)'!$AJ$3:$AL3))/10^9,0)</f>
        <v>0</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v>
      </c>
      <c r="AP534" s="219">
        <f>IF(Model!X$1&lt;='Assumptions (NG)'!$V$12,PPMT('Assumptions (NG)'!$V$9,Model!X$1,'Assumptions (NG)'!$V$12,'Assumptions (NG)'!$V$7*Model!$AO$438*AVERAGE('Assumptions (NG)'!$AK$2:$AM$2)+ Model!$AO$439*AVERAGE('Assumptions (NG)'!$AK$3:$AM3))/10^9,0)</f>
        <v>0</v>
      </c>
      <c r="AQ534" s="219">
        <f>IF(Model!Y$1&lt;='Assumptions (NG)'!$V$12,PPMT('Assumptions (NG)'!$V$9,Model!Y$1,'Assumptions (NG)'!$V$12,'Assumptions (NG)'!$V$7*Model!$AO$438*AVERAGE('Assumptions (NG)'!$AK$2:$AM$2)+ Model!$AO$439*AVERAGE('Assumptions (NG)'!$AK$3:$AM3))/10^9,0)</f>
        <v>0</v>
      </c>
      <c r="AR534" s="219">
        <f>IF(Model!Z$1&lt;='Assumptions (NG)'!$V$12,PPMT('Assumptions (NG)'!$V$9,Model!Z$1,'Assumptions (NG)'!$V$12,'Assumptions (NG)'!$V$7*Model!$AO$438*AVERAGE('Assumptions (NG)'!$AK$2:$AM$2)+ Model!$AO$439*AVERAGE('Assumptions (NG)'!$AK$3:$AM3))/10^9,0)</f>
        <v>0</v>
      </c>
      <c r="AS534" s="219">
        <f>IF(Model!AA$1&lt;='Assumptions (NG)'!$V$12,PPMT('Assumptions (NG)'!$V$9,Model!AA$1,'Assumptions (NG)'!$V$12,'Assumptions (NG)'!$V$7*Model!$AO$438*AVERAGE('Assumptions (NG)'!$AK$2:$AM$2)+ Model!$AO$439*AVERAGE('Assumptions (NG)'!$AK$3:$AM3))/10^9,0)</f>
        <v>0</v>
      </c>
      <c r="AT534" s="219">
        <f>IF(Model!AB$1&lt;='Assumptions (NG)'!$V$12,PPMT('Assumptions (NG)'!$V$9,Model!AB$1,'Assumptions (NG)'!$V$12,'Assumptions (NG)'!$V$7*Model!$AO$438*AVERAGE('Assumptions (NG)'!$AK$2:$AM$2)+ Model!$AO$439*AVERAGE('Assumptions (NG)'!$AK$3:$AM3))/10^9,0)</f>
        <v>0</v>
      </c>
      <c r="AU534" s="219">
        <f>IF(Model!AC$1&lt;='Assumptions (NG)'!$V$12,PPMT('Assumptions (NG)'!$V$9,Model!AC$1,'Assumptions (NG)'!$V$12,'Assumptions (NG)'!$V$7*Model!$AO$438*AVERAGE('Assumptions (NG)'!$AK$2:$AM$2)+ Model!$AO$439*AVERAGE('Assumptions (NG)'!$AK$3:$AM3))/10^9,0)</f>
        <v>0</v>
      </c>
      <c r="AV534" s="219">
        <f>IF(Model!AD$1&lt;='Assumptions (NG)'!$V$12,PPMT('Assumptions (NG)'!$V$9,Model!AD$1,'Assumptions (NG)'!$V$12,'Assumptions (NG)'!$V$7*Model!$AO$438*AVERAGE('Assumptions (NG)'!$AK$2:$AM$2)+ Model!$AO$439*AVERAGE('Assumptions (NG)'!$AK$3:$AM3))/10^9,0)</f>
        <v>0</v>
      </c>
      <c r="AW534" s="219">
        <f>IF(Model!AE$1&lt;='Assumptions (NG)'!$V$12,PPMT('Assumptions (NG)'!$V$9,Model!AE$1,'Assumptions (NG)'!$V$12,'Assumptions (NG)'!$V$7*Model!$AO$438*AVERAGE('Assumptions (NG)'!$AK$2:$AM$2)+ Model!$AO$439*AVERAGE('Assumptions (NG)'!$AK$3:$AM3))/10^9,0)</f>
        <v>0</v>
      </c>
      <c r="AX534" s="219">
        <f>IF(Model!AF$1&lt;='Assumptions (NG)'!$V$12,PPMT('Assumptions (NG)'!$V$9,Model!AF$1,'Assumptions (NG)'!$V$12,'Assumptions (NG)'!$V$7*Model!$AO$438*AVERAGE('Assumptions (NG)'!$AK$2:$AM$2)+ Model!$AO$439*AVERAGE('Assumptions (NG)'!$AK$3:$AM3))/10^9,0)</f>
        <v>0</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v>
      </c>
      <c r="AQ535" s="219">
        <f>IF(Model!X$1&lt;='Assumptions (NG)'!$V$12,PPMT('Assumptions (NG)'!$V$9,Model!X$1,'Assumptions (NG)'!$V$12,'Assumptions (NG)'!$V$7*Model!$AP$438*AVERAGE('Assumptions (NG)'!$AL$2:$AN$2)+ Model!$AP$439*AVERAGE('Assumptions (NG)'!$AL$3:$AN3))/10^9,0)</f>
        <v>0</v>
      </c>
      <c r="AR535" s="219">
        <f>IF(Model!Y$1&lt;='Assumptions (NG)'!$V$12,PPMT('Assumptions (NG)'!$V$9,Model!Y$1,'Assumptions (NG)'!$V$12,'Assumptions (NG)'!$V$7*Model!$AP$438*AVERAGE('Assumptions (NG)'!$AL$2:$AN$2)+ Model!$AP$439*AVERAGE('Assumptions (NG)'!$AL$3:$AN3))/10^9,0)</f>
        <v>0</v>
      </c>
      <c r="AS535" s="219">
        <f>IF(Model!Z$1&lt;='Assumptions (NG)'!$V$12,PPMT('Assumptions (NG)'!$V$9,Model!Z$1,'Assumptions (NG)'!$V$12,'Assumptions (NG)'!$V$7*Model!$AP$438*AVERAGE('Assumptions (NG)'!$AL$2:$AN$2)+ Model!$AP$439*AVERAGE('Assumptions (NG)'!$AL$3:$AN3))/10^9,0)</f>
        <v>0</v>
      </c>
      <c r="AT535" s="219">
        <f>IF(Model!AA$1&lt;='Assumptions (NG)'!$V$12,PPMT('Assumptions (NG)'!$V$9,Model!AA$1,'Assumptions (NG)'!$V$12,'Assumptions (NG)'!$V$7*Model!$AP$438*AVERAGE('Assumptions (NG)'!$AL$2:$AN$2)+ Model!$AP$439*AVERAGE('Assumptions (NG)'!$AL$3:$AN3))/10^9,0)</f>
        <v>0</v>
      </c>
      <c r="AU535" s="219">
        <f>IF(Model!AB$1&lt;='Assumptions (NG)'!$V$12,PPMT('Assumptions (NG)'!$V$9,Model!AB$1,'Assumptions (NG)'!$V$12,'Assumptions (NG)'!$V$7*Model!$AP$438*AVERAGE('Assumptions (NG)'!$AL$2:$AN$2)+ Model!$AP$439*AVERAGE('Assumptions (NG)'!$AL$3:$AN3))/10^9,0)</f>
        <v>0</v>
      </c>
      <c r="AV535" s="219">
        <f>IF(Model!AC$1&lt;='Assumptions (NG)'!$V$12,PPMT('Assumptions (NG)'!$V$9,Model!AC$1,'Assumptions (NG)'!$V$12,'Assumptions (NG)'!$V$7*Model!$AP$438*AVERAGE('Assumptions (NG)'!$AL$2:$AN$2)+ Model!$AP$439*AVERAGE('Assumptions (NG)'!$AL$3:$AN3))/10^9,0)</f>
        <v>0</v>
      </c>
      <c r="AW535" s="219">
        <f>IF(Model!AD$1&lt;='Assumptions (NG)'!$V$12,PPMT('Assumptions (NG)'!$V$9,Model!AD$1,'Assumptions (NG)'!$V$12,'Assumptions (NG)'!$V$7*Model!$AP$438*AVERAGE('Assumptions (NG)'!$AL$2:$AN$2)+ Model!$AP$439*AVERAGE('Assumptions (NG)'!$AL$3:$AN3))/10^9,0)</f>
        <v>0</v>
      </c>
      <c r="AX535" s="219">
        <f>IF(Model!AE$1&lt;='Assumptions (NG)'!$V$12,PPMT('Assumptions (NG)'!$V$9,Model!AE$1,'Assumptions (NG)'!$V$12,'Assumptions (NG)'!$V$7*Model!$AP$438*AVERAGE('Assumptions (NG)'!$AL$2:$AN$2)+ Model!$AP$439*AVERAGE('Assumptions (NG)'!$AL$3:$AN3))/10^9,0)</f>
        <v>0</v>
      </c>
      <c r="AY535" s="219">
        <f>IF(Model!AF$1&lt;='Assumptions (NG)'!$V$12,PPMT('Assumptions (NG)'!$V$9,Model!AF$1,'Assumptions (NG)'!$V$12,'Assumptions (NG)'!$V$7*Model!$AP$438*AVERAGE('Assumptions (NG)'!$AL$2:$AN$2)+ Model!$AP$439*AVERAGE('Assumptions (NG)'!$AL$3:$AN3))/10^9,0)</f>
        <v>0</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-0.1380480967</v>
      </c>
      <c r="AR536" s="219">
        <f>IF(Model!X$1&lt;='Assumptions (NG)'!$V$12,PPMT('Assumptions (NG)'!$V$9,Model!X$1,'Assumptions (NG)'!$V$12,'Assumptions (NG)'!$V$7*Model!$AQ$438*AVERAGE('Assumptions (NG)'!$AM$2:$AO$2)+ Model!$AQ$439*AVERAGE('Assumptions (NG)'!$AM$3:$AO3))/10^9,0)</f>
        <v>-0.148401704</v>
      </c>
      <c r="AS536" s="219">
        <f>IF(Model!Y$1&lt;='Assumptions (NG)'!$V$12,PPMT('Assumptions (NG)'!$V$9,Model!Y$1,'Assumptions (NG)'!$V$12,'Assumptions (NG)'!$V$7*Model!$AQ$438*AVERAGE('Assumptions (NG)'!$AM$2:$AO$2)+ Model!$AQ$439*AVERAGE('Assumptions (NG)'!$AM$3:$AO3))/10^9,0)</f>
        <v>-0.1595318318</v>
      </c>
      <c r="AT536" s="219">
        <f>IF(Model!Z$1&lt;='Assumptions (NG)'!$V$12,PPMT('Assumptions (NG)'!$V$9,Model!Z$1,'Assumptions (NG)'!$V$12,'Assumptions (NG)'!$V$7*Model!$AQ$438*AVERAGE('Assumptions (NG)'!$AM$2:$AO$2)+ Model!$AQ$439*AVERAGE('Assumptions (NG)'!$AM$3:$AO3))/10^9,0)</f>
        <v>-0.1714967192</v>
      </c>
      <c r="AU536" s="219">
        <f>IF(Model!AA$1&lt;='Assumptions (NG)'!$V$12,PPMT('Assumptions (NG)'!$V$9,Model!AA$1,'Assumptions (NG)'!$V$12,'Assumptions (NG)'!$V$7*Model!$AQ$438*AVERAGE('Assumptions (NG)'!$AM$2:$AO$2)+ Model!$AQ$439*AVERAGE('Assumptions (NG)'!$AM$3:$AO3))/10^9,0)</f>
        <v>-0.1843589731</v>
      </c>
      <c r="AV536" s="219">
        <f>IF(Model!AB$1&lt;='Assumptions (NG)'!$V$12,PPMT('Assumptions (NG)'!$V$9,Model!AB$1,'Assumptions (NG)'!$V$12,'Assumptions (NG)'!$V$7*Model!$AQ$438*AVERAGE('Assumptions (NG)'!$AM$2:$AO$2)+ Model!$AQ$439*AVERAGE('Assumptions (NG)'!$AM$3:$AO3))/10^9,0)</f>
        <v>-0.1981858961</v>
      </c>
      <c r="AW536" s="219">
        <f>IF(Model!AC$1&lt;='Assumptions (NG)'!$V$12,PPMT('Assumptions (NG)'!$V$9,Model!AC$1,'Assumptions (NG)'!$V$12,'Assumptions (NG)'!$V$7*Model!$AQ$438*AVERAGE('Assumptions (NG)'!$AM$2:$AO$2)+ Model!$AQ$439*AVERAGE('Assumptions (NG)'!$AM$3:$AO3))/10^9,0)</f>
        <v>-0.2130498383</v>
      </c>
      <c r="AX536" s="219">
        <f>IF(Model!AD$1&lt;='Assumptions (NG)'!$V$12,PPMT('Assumptions (NG)'!$V$9,Model!AD$1,'Assumptions (NG)'!$V$12,'Assumptions (NG)'!$V$7*Model!$AQ$438*AVERAGE('Assumptions (NG)'!$AM$2:$AO$2)+ Model!$AQ$439*AVERAGE('Assumptions (NG)'!$AM$3:$AO3))/10^9,0)</f>
        <v>-0.2290285762</v>
      </c>
      <c r="AY536" s="219">
        <f>IF(Model!AE$1&lt;='Assumptions (NG)'!$V$12,PPMT('Assumptions (NG)'!$V$9,Model!AE$1,'Assumptions (NG)'!$V$12,'Assumptions (NG)'!$V$7*Model!$AQ$438*AVERAGE('Assumptions (NG)'!$AM$2:$AO$2)+ Model!$AQ$439*AVERAGE('Assumptions (NG)'!$AM$3:$AO3))/10^9,0)</f>
        <v>-0.2462057194</v>
      </c>
      <c r="AZ536" s="219">
        <f>IF(Model!AF$1&lt;='Assumptions (NG)'!$V$12,PPMT('Assumptions (NG)'!$V$9,Model!AF$1,'Assumptions (NG)'!$V$12,'Assumptions (NG)'!$V$7*Model!$AQ$438*AVERAGE('Assumptions (NG)'!$AM$2:$AO$2)+ Model!$AQ$439*AVERAGE('Assumptions (NG)'!$AM$3:$AO3))/10^9,0)</f>
        <v>-0.2646711483</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-0.005502287347</v>
      </c>
      <c r="AS537" s="219">
        <f>IF(Model!X$1&lt;='Assumptions (NG)'!$V$12,PPMT('Assumptions (NG)'!$V$9,Model!X$1,'Assumptions (NG)'!$V$12,'Assumptions (NG)'!$V$7*Model!$AR$438*AVERAGE('Assumptions (NG)'!$AN$2:$AP$2)+ Model!$AR$439*AVERAGE('Assumptions (NG)'!$AN$3:$AP3))/10^9,0)</f>
        <v>-0.005914958898</v>
      </c>
      <c r="AT537" s="219">
        <f>IF(Model!Y$1&lt;='Assumptions (NG)'!$V$12,PPMT('Assumptions (NG)'!$V$9,Model!Y$1,'Assumptions (NG)'!$V$12,'Assumptions (NG)'!$V$7*Model!$AR$438*AVERAGE('Assumptions (NG)'!$AN$2:$AP$2)+ Model!$AR$439*AVERAGE('Assumptions (NG)'!$AN$3:$AP3))/10^9,0)</f>
        <v>-0.006358580815</v>
      </c>
      <c r="AU537" s="219">
        <f>IF(Model!Z$1&lt;='Assumptions (NG)'!$V$12,PPMT('Assumptions (NG)'!$V$9,Model!Z$1,'Assumptions (NG)'!$V$12,'Assumptions (NG)'!$V$7*Model!$AR$438*AVERAGE('Assumptions (NG)'!$AN$2:$AP$2)+ Model!$AR$439*AVERAGE('Assumptions (NG)'!$AN$3:$AP3))/10^9,0)</f>
        <v>-0.006835474376</v>
      </c>
      <c r="AV537" s="219">
        <f>IF(Model!AA$1&lt;='Assumptions (NG)'!$V$12,PPMT('Assumptions (NG)'!$V$9,Model!AA$1,'Assumptions (NG)'!$V$12,'Assumptions (NG)'!$V$7*Model!$AR$438*AVERAGE('Assumptions (NG)'!$AN$2:$AP$2)+ Model!$AR$439*AVERAGE('Assumptions (NG)'!$AN$3:$AP3))/10^9,0)</f>
        <v>-0.007348134954</v>
      </c>
      <c r="AW537" s="219">
        <f>IF(Model!AB$1&lt;='Assumptions (NG)'!$V$12,PPMT('Assumptions (NG)'!$V$9,Model!AB$1,'Assumptions (NG)'!$V$12,'Assumptions (NG)'!$V$7*Model!$AR$438*AVERAGE('Assumptions (NG)'!$AN$2:$AP$2)+ Model!$AR$439*AVERAGE('Assumptions (NG)'!$AN$3:$AP3))/10^9,0)</f>
        <v>-0.007899245076</v>
      </c>
      <c r="AX537" s="219">
        <f>IF(Model!AC$1&lt;='Assumptions (NG)'!$V$12,PPMT('Assumptions (NG)'!$V$9,Model!AC$1,'Assumptions (NG)'!$V$12,'Assumptions (NG)'!$V$7*Model!$AR$438*AVERAGE('Assumptions (NG)'!$AN$2:$AP$2)+ Model!$AR$439*AVERAGE('Assumptions (NG)'!$AN$3:$AP3))/10^9,0)</f>
        <v>-0.008491688457</v>
      </c>
      <c r="AY537" s="219">
        <f>IF(Model!AD$1&lt;='Assumptions (NG)'!$V$12,PPMT('Assumptions (NG)'!$V$9,Model!AD$1,'Assumptions (NG)'!$V$12,'Assumptions (NG)'!$V$7*Model!$AR$438*AVERAGE('Assumptions (NG)'!$AN$2:$AP$2)+ Model!$AR$439*AVERAGE('Assumptions (NG)'!$AN$3:$AP3))/10^9,0)</f>
        <v>-0.009128565091</v>
      </c>
      <c r="AZ537" s="219">
        <f>IF(Model!AE$1&lt;='Assumptions (NG)'!$V$12,PPMT('Assumptions (NG)'!$V$9,Model!AE$1,'Assumptions (NG)'!$V$12,'Assumptions (NG)'!$V$7*Model!$AR$438*AVERAGE('Assumptions (NG)'!$AN$2:$AP$2)+ Model!$AR$439*AVERAGE('Assumptions (NG)'!$AN$3:$AP3))/10^9,0)</f>
        <v>-0.009813207473</v>
      </c>
      <c r="BA537" s="219">
        <f>IF(Model!AF$1&lt;='Assumptions (NG)'!$V$12,PPMT('Assumptions (NG)'!$V$9,Model!AF$1,'Assumptions (NG)'!$V$12,'Assumptions (NG)'!$V$7*Model!$AR$438*AVERAGE('Assumptions (NG)'!$AN$2:$AP$2)+ Model!$AR$439*AVERAGE('Assumptions (NG)'!$AN$3:$AP3))/10^9,0)</f>
        <v>-0.01054919803</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-0.1133195696</v>
      </c>
      <c r="AT538" s="219">
        <f>IF(Model!X$1&lt;='Assumptions (NG)'!$V$12,PPMT('Assumptions (NG)'!$V$9,Model!X$1,'Assumptions (NG)'!$V$12,'Assumptions (NG)'!$V$7*Model!$AS$438*AVERAGE('Assumptions (NG)'!$AO$2:$AQ$2)+ Model!$AS$439*AVERAGE('Assumptions (NG)'!$AO$3:$AQ3))/10^9,0)</f>
        <v>-0.1218185374</v>
      </c>
      <c r="AU538" s="219">
        <f>IF(Model!Y$1&lt;='Assumptions (NG)'!$V$12,PPMT('Assumptions (NG)'!$V$9,Model!Y$1,'Assumptions (NG)'!$V$12,'Assumptions (NG)'!$V$7*Model!$AS$438*AVERAGE('Assumptions (NG)'!$AO$2:$AQ$2)+ Model!$AS$439*AVERAGE('Assumptions (NG)'!$AO$3:$AQ3))/10^9,0)</f>
        <v>-0.1309549277</v>
      </c>
      <c r="AV538" s="219">
        <f>IF(Model!Z$1&lt;='Assumptions (NG)'!$V$12,PPMT('Assumptions (NG)'!$V$9,Model!Z$1,'Assumptions (NG)'!$V$12,'Assumptions (NG)'!$V$7*Model!$AS$438*AVERAGE('Assumptions (NG)'!$AO$2:$AQ$2)+ Model!$AS$439*AVERAGE('Assumptions (NG)'!$AO$3:$AQ3))/10^9,0)</f>
        <v>-0.1407765472</v>
      </c>
      <c r="AW538" s="219">
        <f>IF(Model!AA$1&lt;='Assumptions (NG)'!$V$12,PPMT('Assumptions (NG)'!$V$9,Model!AA$1,'Assumptions (NG)'!$V$12,'Assumptions (NG)'!$V$7*Model!$AS$438*AVERAGE('Assumptions (NG)'!$AO$2:$AQ$2)+ Model!$AS$439*AVERAGE('Assumptions (NG)'!$AO$3:$AQ3))/10^9,0)</f>
        <v>-0.1513347883</v>
      </c>
      <c r="AX538" s="219">
        <f>IF(Model!AB$1&lt;='Assumptions (NG)'!$V$12,PPMT('Assumptions (NG)'!$V$9,Model!AB$1,'Assumptions (NG)'!$V$12,'Assumptions (NG)'!$V$7*Model!$AS$438*AVERAGE('Assumptions (NG)'!$AO$2:$AQ$2)+ Model!$AS$439*AVERAGE('Assumptions (NG)'!$AO$3:$AQ3))/10^9,0)</f>
        <v>-0.1626848974</v>
      </c>
      <c r="AY538" s="219">
        <f>IF(Model!AC$1&lt;='Assumptions (NG)'!$V$12,PPMT('Assumptions (NG)'!$V$9,Model!AC$1,'Assumptions (NG)'!$V$12,'Assumptions (NG)'!$V$7*Model!$AS$438*AVERAGE('Assumptions (NG)'!$AO$2:$AQ$2)+ Model!$AS$439*AVERAGE('Assumptions (NG)'!$AO$3:$AQ3))/10^9,0)</f>
        <v>-0.1748862647</v>
      </c>
      <c r="AZ538" s="219">
        <f>IF(Model!AD$1&lt;='Assumptions (NG)'!$V$12,PPMT('Assumptions (NG)'!$V$9,Model!AD$1,'Assumptions (NG)'!$V$12,'Assumptions (NG)'!$V$7*Model!$AS$438*AVERAGE('Assumptions (NG)'!$AO$2:$AQ$2)+ Model!$AS$439*AVERAGE('Assumptions (NG)'!$AO$3:$AQ3))/10^9,0)</f>
        <v>-0.1880027346</v>
      </c>
      <c r="BA538" s="219">
        <f>IF(Model!AE$1&lt;='Assumptions (NG)'!$V$12,PPMT('Assumptions (NG)'!$V$9,Model!AE$1,'Assumptions (NG)'!$V$12,'Assumptions (NG)'!$V$7*Model!$AS$438*AVERAGE('Assumptions (NG)'!$AO$2:$AQ$2)+ Model!$AS$439*AVERAGE('Assumptions (NG)'!$AO$3:$AQ3))/10^9,0)</f>
        <v>-0.2021029397</v>
      </c>
      <c r="BB538" s="219">
        <f>IF(Model!AF$1&lt;='Assumptions (NG)'!$V$12,PPMT('Assumptions (NG)'!$V$9,Model!AF$1,'Assumptions (NG)'!$V$12,'Assumptions (NG)'!$V$7*Model!$AS$438*AVERAGE('Assumptions (NG)'!$AO$2:$AQ$2)+ Model!$AS$439*AVERAGE('Assumptions (NG)'!$AO$3:$AQ3))/10^9,0)</f>
        <v>-0.2172606601</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-0.02982491559</v>
      </c>
      <c r="AU539" s="219">
        <f>IF(Model!X$1&lt;='Assumptions (NG)'!$V$12,PPMT('Assumptions (NG)'!$V$9,Model!X$1,'Assumptions (NG)'!$V$12,'Assumptions (NG)'!$V$7*Model!$AT$438*AVERAGE('Assumptions (NG)'!$AP$2:$AR$2)+ Model!$AT$439*AVERAGE('Assumptions (NG)'!$AP$3:$AR3))/10^9,0)</f>
        <v>-0.03206178426</v>
      </c>
      <c r="AV539" s="219">
        <f>IF(Model!Y$1&lt;='Assumptions (NG)'!$V$12,PPMT('Assumptions (NG)'!$V$9,Model!Y$1,'Assumptions (NG)'!$V$12,'Assumptions (NG)'!$V$7*Model!$AT$438*AVERAGE('Assumptions (NG)'!$AP$2:$AR$2)+ Model!$AT$439*AVERAGE('Assumptions (NG)'!$AP$3:$AR3))/10^9,0)</f>
        <v>-0.03446641808</v>
      </c>
      <c r="AW539" s="219">
        <f>IF(Model!Z$1&lt;='Assumptions (NG)'!$V$12,PPMT('Assumptions (NG)'!$V$9,Model!Z$1,'Assumptions (NG)'!$V$12,'Assumptions (NG)'!$V$7*Model!$AT$438*AVERAGE('Assumptions (NG)'!$AP$2:$AR$2)+ Model!$AT$439*AVERAGE('Assumptions (NG)'!$AP$3:$AR3))/10^9,0)</f>
        <v>-0.03705139944</v>
      </c>
      <c r="AX539" s="219">
        <f>IF(Model!AA$1&lt;='Assumptions (NG)'!$V$12,PPMT('Assumptions (NG)'!$V$9,Model!AA$1,'Assumptions (NG)'!$V$12,'Assumptions (NG)'!$V$7*Model!$AT$438*AVERAGE('Assumptions (NG)'!$AP$2:$AR$2)+ Model!$AT$439*AVERAGE('Assumptions (NG)'!$AP$3:$AR3))/10^9,0)</f>
        <v>-0.03983025439</v>
      </c>
      <c r="AY539" s="219">
        <f>IF(Model!AB$1&lt;='Assumptions (NG)'!$V$12,PPMT('Assumptions (NG)'!$V$9,Model!AB$1,'Assumptions (NG)'!$V$12,'Assumptions (NG)'!$V$7*Model!$AT$438*AVERAGE('Assumptions (NG)'!$AP$2:$AR$2)+ Model!$AT$439*AVERAGE('Assumptions (NG)'!$AP$3:$AR3))/10^9,0)</f>
        <v>-0.04281752347</v>
      </c>
      <c r="AZ539" s="219">
        <f>IF(Model!AC$1&lt;='Assumptions (NG)'!$V$12,PPMT('Assumptions (NG)'!$V$9,Model!AC$1,'Assumptions (NG)'!$V$12,'Assumptions (NG)'!$V$7*Model!$AT$438*AVERAGE('Assumptions (NG)'!$AP$2:$AR$2)+ Model!$AT$439*AVERAGE('Assumptions (NG)'!$AP$3:$AR3))/10^9,0)</f>
        <v>-0.04602883773</v>
      </c>
      <c r="BA539" s="219">
        <f>IF(Model!AD$1&lt;='Assumptions (NG)'!$V$12,PPMT('Assumptions (NG)'!$V$9,Model!AD$1,'Assumptions (NG)'!$V$12,'Assumptions (NG)'!$V$7*Model!$AT$438*AVERAGE('Assumptions (NG)'!$AP$2:$AR$2)+ Model!$AT$439*AVERAGE('Assumptions (NG)'!$AP$3:$AR3))/10^9,0)</f>
        <v>-0.04948100056</v>
      </c>
      <c r="BB539" s="219">
        <f>IF(Model!AE$1&lt;='Assumptions (NG)'!$V$12,PPMT('Assumptions (NG)'!$V$9,Model!AE$1,'Assumptions (NG)'!$V$12,'Assumptions (NG)'!$V$7*Model!$AT$438*AVERAGE('Assumptions (NG)'!$AP$2:$AR$2)+ Model!$AT$439*AVERAGE('Assumptions (NG)'!$AP$3:$AR3))/10^9,0)</f>
        <v>-0.05319207561</v>
      </c>
      <c r="BC539" s="219">
        <f>IF(Model!AF$1&lt;='Assumptions (NG)'!$V$12,PPMT('Assumptions (NG)'!$V$9,Model!AF$1,'Assumptions (NG)'!$V$12,'Assumptions (NG)'!$V$7*Model!$AT$438*AVERAGE('Assumptions (NG)'!$AP$2:$AR$2)+ Model!$AT$439*AVERAGE('Assumptions (NG)'!$AP$3:$AR3))/10^9,0)</f>
        <v>-0.05718148128</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-0.02776382521</v>
      </c>
      <c r="AV540" s="219">
        <f>IF(Model!X$1&lt;='Assumptions (NG)'!$V$12,PPMT('Assumptions (NG)'!$V$9,Model!X$1,'Assumptions (NG)'!$V$12,'Assumptions (NG)'!$V$7*Model!$AU$438*AVERAGE('Assumptions (NG)'!$AQ$2:$AS$2)+ Model!$AU$439*AVERAGE('Assumptions (NG)'!$AQ$3:$AS3))/10^9,0)</f>
        <v>-0.0298461121</v>
      </c>
      <c r="AW540" s="219">
        <f>IF(Model!Y$1&lt;='Assumptions (NG)'!$V$12,PPMT('Assumptions (NG)'!$V$9,Model!Y$1,'Assumptions (NG)'!$V$12,'Assumptions (NG)'!$V$7*Model!$AU$438*AVERAGE('Assumptions (NG)'!$AQ$2:$AS$2)+ Model!$AU$439*AVERAGE('Assumptions (NG)'!$AQ$3:$AS3))/10^9,0)</f>
        <v>-0.0320845705</v>
      </c>
      <c r="AX540" s="219">
        <f>IF(Model!Z$1&lt;='Assumptions (NG)'!$V$12,PPMT('Assumptions (NG)'!$V$9,Model!Z$1,'Assumptions (NG)'!$V$12,'Assumptions (NG)'!$V$7*Model!$AU$438*AVERAGE('Assumptions (NG)'!$AQ$2:$AS$2)+ Model!$AU$439*AVERAGE('Assumptions (NG)'!$AQ$3:$AS3))/10^9,0)</f>
        <v>-0.03449091329</v>
      </c>
      <c r="AY540" s="219">
        <f>IF(Model!AA$1&lt;='Assumptions (NG)'!$V$12,PPMT('Assumptions (NG)'!$V$9,Model!AA$1,'Assumptions (NG)'!$V$12,'Assumptions (NG)'!$V$7*Model!$AU$438*AVERAGE('Assumptions (NG)'!$AQ$2:$AS$2)+ Model!$AU$439*AVERAGE('Assumptions (NG)'!$AQ$3:$AS3))/10^9,0)</f>
        <v>-0.03707773179</v>
      </c>
      <c r="AZ540" s="219">
        <f>IF(Model!AB$1&lt;='Assumptions (NG)'!$V$12,PPMT('Assumptions (NG)'!$V$9,Model!AB$1,'Assumptions (NG)'!$V$12,'Assumptions (NG)'!$V$7*Model!$AU$438*AVERAGE('Assumptions (NG)'!$AQ$2:$AS$2)+ Model!$AU$439*AVERAGE('Assumptions (NG)'!$AQ$3:$AS3))/10^9,0)</f>
        <v>-0.03985856167</v>
      </c>
      <c r="BA540" s="219">
        <f>IF(Model!AC$1&lt;='Assumptions (NG)'!$V$12,PPMT('Assumptions (NG)'!$V$9,Model!AC$1,'Assumptions (NG)'!$V$12,'Assumptions (NG)'!$V$7*Model!$AU$438*AVERAGE('Assumptions (NG)'!$AQ$2:$AS$2)+ Model!$AU$439*AVERAGE('Assumptions (NG)'!$AQ$3:$AS3))/10^9,0)</f>
        <v>-0.0428479538</v>
      </c>
      <c r="BB540" s="219">
        <f>IF(Model!AD$1&lt;='Assumptions (NG)'!$V$12,PPMT('Assumptions (NG)'!$V$9,Model!AD$1,'Assumptions (NG)'!$V$12,'Assumptions (NG)'!$V$7*Model!$AU$438*AVERAGE('Assumptions (NG)'!$AQ$2:$AS$2)+ Model!$AU$439*AVERAGE('Assumptions (NG)'!$AQ$3:$AS3))/10^9,0)</f>
        <v>-0.04606155033</v>
      </c>
      <c r="BC540" s="219">
        <f>IF(Model!AE$1&lt;='Assumptions (NG)'!$V$12,PPMT('Assumptions (NG)'!$V$9,Model!AE$1,'Assumptions (NG)'!$V$12,'Assumptions (NG)'!$V$7*Model!$AU$438*AVERAGE('Assumptions (NG)'!$AQ$2:$AS$2)+ Model!$AU$439*AVERAGE('Assumptions (NG)'!$AQ$3:$AS3))/10^9,0)</f>
        <v>-0.04951616661</v>
      </c>
      <c r="BD540" s="219">
        <f>IF(Model!AF$1&lt;='Assumptions (NG)'!$V$12,PPMT('Assumptions (NG)'!$V$9,Model!AF$1,'Assumptions (NG)'!$V$12,'Assumptions (NG)'!$V$7*Model!$AU$438*AVERAGE('Assumptions (NG)'!$AQ$2:$AS$2)+ Model!$AU$439*AVERAGE('Assumptions (NG)'!$AQ$3:$AS3))/10^9,0)</f>
        <v>-0.0532298791</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v>
      </c>
      <c r="AW541" s="219">
        <f>IF(Model!X$1&lt;='Assumptions (NG)'!$V$12,PPMT('Assumptions (NG)'!$V$9,Model!X$1,'Assumptions (NG)'!$V$12,'Assumptions (NG)'!$V$7*Model!$AV$438*AVERAGE('Assumptions (NG)'!$AR$2:$AT$2)+ Model!$AV$439*AVERAGE('Assumptions (NG)'!$AR$3:$AT3))/10^9,0)</f>
        <v>0</v>
      </c>
      <c r="AX541" s="219">
        <f>IF(Model!Y$1&lt;='Assumptions (NG)'!$V$12,PPMT('Assumptions (NG)'!$V$9,Model!Y$1,'Assumptions (NG)'!$V$12,'Assumptions (NG)'!$V$7*Model!$AV$438*AVERAGE('Assumptions (NG)'!$AR$2:$AT$2)+ Model!$AV$439*AVERAGE('Assumptions (NG)'!$AR$3:$AT3))/10^9,0)</f>
        <v>0</v>
      </c>
      <c r="AY541" s="219">
        <f>IF(Model!Z$1&lt;='Assumptions (NG)'!$V$12,PPMT('Assumptions (NG)'!$V$9,Model!Z$1,'Assumptions (NG)'!$V$12,'Assumptions (NG)'!$V$7*Model!$AV$438*AVERAGE('Assumptions (NG)'!$AR$2:$AT$2)+ Model!$AV$439*AVERAGE('Assumptions (NG)'!$AR$3:$AT3))/10^9,0)</f>
        <v>0</v>
      </c>
      <c r="AZ541" s="219">
        <f>IF(Model!AA$1&lt;='Assumptions (NG)'!$V$12,PPMT('Assumptions (NG)'!$V$9,Model!AA$1,'Assumptions (NG)'!$V$12,'Assumptions (NG)'!$V$7*Model!$AV$438*AVERAGE('Assumptions (NG)'!$AR$2:$AT$2)+ Model!$AV$439*AVERAGE('Assumptions (NG)'!$AR$3:$AT3))/10^9,0)</f>
        <v>0</v>
      </c>
      <c r="BA541" s="219">
        <f>IF(Model!AB$1&lt;='Assumptions (NG)'!$V$12,PPMT('Assumptions (NG)'!$V$9,Model!AB$1,'Assumptions (NG)'!$V$12,'Assumptions (NG)'!$V$7*Model!$AV$438*AVERAGE('Assumptions (NG)'!$AR$2:$AT$2)+ Model!$AV$439*AVERAGE('Assumptions (NG)'!$AR$3:$AT3))/10^9,0)</f>
        <v>0</v>
      </c>
      <c r="BB541" s="219">
        <f>IF(Model!AC$1&lt;='Assumptions (NG)'!$V$12,PPMT('Assumptions (NG)'!$V$9,Model!AC$1,'Assumptions (NG)'!$V$12,'Assumptions (NG)'!$V$7*Model!$AV$438*AVERAGE('Assumptions (NG)'!$AR$2:$AT$2)+ Model!$AV$439*AVERAGE('Assumptions (NG)'!$AR$3:$AT3))/10^9,0)</f>
        <v>0</v>
      </c>
      <c r="BC541" s="219">
        <f>IF(Model!AD$1&lt;='Assumptions (NG)'!$V$12,PPMT('Assumptions (NG)'!$V$9,Model!AD$1,'Assumptions (NG)'!$V$12,'Assumptions (NG)'!$V$7*Model!$AV$438*AVERAGE('Assumptions (NG)'!$AR$2:$AT$2)+ Model!$AV$439*AVERAGE('Assumptions (NG)'!$AR$3:$AT3))/10^9,0)</f>
        <v>0</v>
      </c>
      <c r="BD541" s="219">
        <f>IF(Model!AE$1&lt;='Assumptions (NG)'!$V$12,PPMT('Assumptions (NG)'!$V$9,Model!AE$1,'Assumptions (NG)'!$V$12,'Assumptions (NG)'!$V$7*Model!$AV$438*AVERAGE('Assumptions (NG)'!$AR$2:$AT$2)+ Model!$AV$439*AVERAGE('Assumptions (NG)'!$AR$3:$AT3))/10^9,0)</f>
        <v>0</v>
      </c>
      <c r="BE541" s="219">
        <f>IF(Model!AF$1&lt;='Assumptions (NG)'!$V$12,PPMT('Assumptions (NG)'!$V$9,Model!AF$1,'Assumptions (NG)'!$V$12,'Assumptions (NG)'!$V$7*Model!$AV$438*AVERAGE('Assumptions (NG)'!$AR$2:$AT$2)+ Model!$AV$439*AVERAGE('Assumptions (NG)'!$AR$3:$AT3))/10^9,0)</f>
        <v>0</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v>
      </c>
      <c r="AX542" s="219">
        <f>IF(Model!X$1&lt;='Assumptions (NG)'!$V$12,PPMT('Assumptions (NG)'!$V$9,Model!X$1,'Assumptions (NG)'!$V$12,'Assumptions (NG)'!$V$7*Model!$AW$438*AVERAGE('Assumptions (NG)'!$AS$2:$AU$2)+ Model!$AW$439*AVERAGE('Assumptions (NG)'!$AS$3:$AU3))/10^9,0)</f>
        <v>0</v>
      </c>
      <c r="AY542" s="219">
        <f>IF(Model!Y$1&lt;='Assumptions (NG)'!$V$12,PPMT('Assumptions (NG)'!$V$9,Model!Y$1,'Assumptions (NG)'!$V$12,'Assumptions (NG)'!$V$7*Model!$AW$438*AVERAGE('Assumptions (NG)'!$AS$2:$AU$2)+ Model!$AW$439*AVERAGE('Assumptions (NG)'!$AS$3:$AU3))/10^9,0)</f>
        <v>0</v>
      </c>
      <c r="AZ542" s="219">
        <f>IF(Model!Z$1&lt;='Assumptions (NG)'!$V$12,PPMT('Assumptions (NG)'!$V$9,Model!Z$1,'Assumptions (NG)'!$V$12,'Assumptions (NG)'!$V$7*Model!$AW$438*AVERAGE('Assumptions (NG)'!$AS$2:$AU$2)+ Model!$AW$439*AVERAGE('Assumptions (NG)'!$AS$3:$AU3))/10^9,0)</f>
        <v>0</v>
      </c>
      <c r="BA542" s="219">
        <f>IF(Model!AA$1&lt;='Assumptions (NG)'!$V$12,PPMT('Assumptions (NG)'!$V$9,Model!AA$1,'Assumptions (NG)'!$V$12,'Assumptions (NG)'!$V$7*Model!$AW$438*AVERAGE('Assumptions (NG)'!$AS$2:$AU$2)+ Model!$AW$439*AVERAGE('Assumptions (NG)'!$AS$3:$AU3))/10^9,0)</f>
        <v>0</v>
      </c>
      <c r="BB542" s="219">
        <f>IF(Model!AB$1&lt;='Assumptions (NG)'!$V$12,PPMT('Assumptions (NG)'!$V$9,Model!AB$1,'Assumptions (NG)'!$V$12,'Assumptions (NG)'!$V$7*Model!$AW$438*AVERAGE('Assumptions (NG)'!$AS$2:$AU$2)+ Model!$AW$439*AVERAGE('Assumptions (NG)'!$AS$3:$AU3))/10^9,0)</f>
        <v>0</v>
      </c>
      <c r="BC542" s="219">
        <f>IF(Model!AC$1&lt;='Assumptions (NG)'!$V$12,PPMT('Assumptions (NG)'!$V$9,Model!AC$1,'Assumptions (NG)'!$V$12,'Assumptions (NG)'!$V$7*Model!$AW$438*AVERAGE('Assumptions (NG)'!$AS$2:$AU$2)+ Model!$AW$439*AVERAGE('Assumptions (NG)'!$AS$3:$AU3))/10^9,0)</f>
        <v>0</v>
      </c>
      <c r="BD542" s="219">
        <f>IF(Model!AD$1&lt;='Assumptions (NG)'!$V$12,PPMT('Assumptions (NG)'!$V$9,Model!AD$1,'Assumptions (NG)'!$V$12,'Assumptions (NG)'!$V$7*Model!$AW$438*AVERAGE('Assumptions (NG)'!$AS$2:$AU$2)+ Model!$AW$439*AVERAGE('Assumptions (NG)'!$AS$3:$AU3))/10^9,0)</f>
        <v>0</v>
      </c>
      <c r="BE542" s="219">
        <f>IF(Model!AE$1&lt;='Assumptions (NG)'!$V$12,PPMT('Assumptions (NG)'!$V$9,Model!AE$1,'Assumptions (NG)'!$V$12,'Assumptions (NG)'!$V$7*Model!$AW$438*AVERAGE('Assumptions (NG)'!$AS$2:$AU$2)+ Model!$AW$439*AVERAGE('Assumptions (NG)'!$AS$3:$AU3))/10^9,0)</f>
        <v>0</v>
      </c>
      <c r="BF542" s="219">
        <f>IF(Model!AF$1&lt;='Assumptions (NG)'!$V$12,PPMT('Assumptions (NG)'!$V$9,Model!AF$1,'Assumptions (NG)'!$V$12,'Assumptions (NG)'!$V$7*Model!$AW$438*AVERAGE('Assumptions (NG)'!$AS$2:$AU$2)+ Model!$AW$439*AVERAGE('Assumptions (NG)'!$AS$3:$AU3))/10^9,0)</f>
        <v>0</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v>
      </c>
      <c r="AY543" s="219">
        <f>IF(Model!X$1&lt;='Assumptions (NG)'!$V$12,PPMT('Assumptions (NG)'!$V$9,Model!X$1,'Assumptions (NG)'!$V$12,'Assumptions (NG)'!$V$7*Model!$AX$438*AVERAGE('Assumptions (NG)'!$AT$2:$AV$2)+ Model!$AX$439*AVERAGE('Assumptions (NG)'!$AT$3:$AV3))/10^9,0)</f>
        <v>0</v>
      </c>
      <c r="AZ543" s="219">
        <f>IF(Model!Y$1&lt;='Assumptions (NG)'!$V$12,PPMT('Assumptions (NG)'!$V$9,Model!Y$1,'Assumptions (NG)'!$V$12,'Assumptions (NG)'!$V$7*Model!$AX$438*AVERAGE('Assumptions (NG)'!$AT$2:$AV$2)+ Model!$AX$439*AVERAGE('Assumptions (NG)'!$AT$3:$AV3))/10^9,0)</f>
        <v>0</v>
      </c>
      <c r="BA543" s="219">
        <f>IF(Model!Z$1&lt;='Assumptions (NG)'!$V$12,PPMT('Assumptions (NG)'!$V$9,Model!Z$1,'Assumptions (NG)'!$V$12,'Assumptions (NG)'!$V$7*Model!$AX$438*AVERAGE('Assumptions (NG)'!$AT$2:$AV$2)+ Model!$AX$439*AVERAGE('Assumptions (NG)'!$AT$3:$AV3))/10^9,0)</f>
        <v>0</v>
      </c>
      <c r="BB543" s="219">
        <f>IF(Model!AA$1&lt;='Assumptions (NG)'!$V$12,PPMT('Assumptions (NG)'!$V$9,Model!AA$1,'Assumptions (NG)'!$V$12,'Assumptions (NG)'!$V$7*Model!$AX$438*AVERAGE('Assumptions (NG)'!$AT$2:$AV$2)+ Model!$AX$439*AVERAGE('Assumptions (NG)'!$AT$3:$AV3))/10^9,0)</f>
        <v>0</v>
      </c>
      <c r="BC543" s="219">
        <f>IF(Model!AB$1&lt;='Assumptions (NG)'!$V$12,PPMT('Assumptions (NG)'!$V$9,Model!AB$1,'Assumptions (NG)'!$V$12,'Assumptions (NG)'!$V$7*Model!$AX$438*AVERAGE('Assumptions (NG)'!$AT$2:$AV$2)+ Model!$AX$439*AVERAGE('Assumptions (NG)'!$AT$3:$AV3))/10^9,0)</f>
        <v>0</v>
      </c>
      <c r="BD543" s="219">
        <f>IF(Model!AC$1&lt;='Assumptions (NG)'!$V$12,PPMT('Assumptions (NG)'!$V$9,Model!AC$1,'Assumptions (NG)'!$V$12,'Assumptions (NG)'!$V$7*Model!$AX$438*AVERAGE('Assumptions (NG)'!$AT$2:$AV$2)+ Model!$AX$439*AVERAGE('Assumptions (NG)'!$AT$3:$AV3))/10^9,0)</f>
        <v>0</v>
      </c>
      <c r="BE543" s="219">
        <f>IF(Model!AD$1&lt;='Assumptions (NG)'!$V$12,PPMT('Assumptions (NG)'!$V$9,Model!AD$1,'Assumptions (NG)'!$V$12,'Assumptions (NG)'!$V$7*Model!$AX$438*AVERAGE('Assumptions (NG)'!$AT$2:$AV$2)+ Model!$AX$439*AVERAGE('Assumptions (NG)'!$AT$3:$AV3))/10^9,0)</f>
        <v>0</v>
      </c>
      <c r="BF543" s="219">
        <f>IF(Model!AE$1&lt;='Assumptions (NG)'!$V$12,PPMT('Assumptions (NG)'!$V$9,Model!AE$1,'Assumptions (NG)'!$V$12,'Assumptions (NG)'!$V$7*Model!$AX$438*AVERAGE('Assumptions (NG)'!$AT$2:$AV$2)+ Model!$AX$439*AVERAGE('Assumptions (NG)'!$AT$3:$AV3))/10^9,0)</f>
        <v>0</v>
      </c>
      <c r="BG543" s="219">
        <f>IF(Model!AF$1&lt;='Assumptions (NG)'!$V$12,PPMT('Assumptions (NG)'!$V$9,Model!AF$1,'Assumptions (NG)'!$V$12,'Assumptions (NG)'!$V$7*Model!$AX$438*AVERAGE('Assumptions (NG)'!$AT$2:$AV$2)+ Model!$AX$439*AVERAGE('Assumptions (NG)'!$AT$3:$AV3))/10^9,0)</f>
        <v>0</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v>
      </c>
      <c r="AZ544" s="219">
        <f>IF(Model!X$1&lt;='Assumptions (NG)'!$V$12,PPMT('Assumptions (NG)'!$V$9,Model!X$1,'Assumptions (NG)'!$V$12,'Assumptions (NG)'!$V$7*Model!$AY$438*AVERAGE('Assumptions (NG)'!$AU$2:$AW$2)+ Model!$AY$439*AVERAGE('Assumptions (NG)'!$AU$3:$AW3))/10^9,0)</f>
        <v>0</v>
      </c>
      <c r="BA544" s="219">
        <f>IF(Model!Y$1&lt;='Assumptions (NG)'!$V$12,PPMT('Assumptions (NG)'!$V$9,Model!Y$1,'Assumptions (NG)'!$V$12,'Assumptions (NG)'!$V$7*Model!$AY$438*AVERAGE('Assumptions (NG)'!$AU$2:$AW$2)+ Model!$AY$439*AVERAGE('Assumptions (NG)'!$AU$3:$AW3))/10^9,0)</f>
        <v>0</v>
      </c>
      <c r="BB544" s="219">
        <f>IF(Model!Z$1&lt;='Assumptions (NG)'!$V$12,PPMT('Assumptions (NG)'!$V$9,Model!Z$1,'Assumptions (NG)'!$V$12,'Assumptions (NG)'!$V$7*Model!$AY$438*AVERAGE('Assumptions (NG)'!$AU$2:$AW$2)+ Model!$AY$439*AVERAGE('Assumptions (NG)'!$AU$3:$AW3))/10^9,0)</f>
        <v>0</v>
      </c>
      <c r="BC544" s="219">
        <f>IF(Model!AA$1&lt;='Assumptions (NG)'!$V$12,PPMT('Assumptions (NG)'!$V$9,Model!AA$1,'Assumptions (NG)'!$V$12,'Assumptions (NG)'!$V$7*Model!$AY$438*AVERAGE('Assumptions (NG)'!$AU$2:$AW$2)+ Model!$AY$439*AVERAGE('Assumptions (NG)'!$AU$3:$AW3))/10^9,0)</f>
        <v>0</v>
      </c>
      <c r="BD544" s="219">
        <f>IF(Model!AB$1&lt;='Assumptions (NG)'!$V$12,PPMT('Assumptions (NG)'!$V$9,Model!AB$1,'Assumptions (NG)'!$V$12,'Assumptions (NG)'!$V$7*Model!$AY$438*AVERAGE('Assumptions (NG)'!$AU$2:$AW$2)+ Model!$AY$439*AVERAGE('Assumptions (NG)'!$AU$3:$AW3))/10^9,0)</f>
        <v>0</v>
      </c>
      <c r="BE544" s="219">
        <f>IF(Model!AC$1&lt;='Assumptions (NG)'!$V$12,PPMT('Assumptions (NG)'!$V$9,Model!AC$1,'Assumptions (NG)'!$V$12,'Assumptions (NG)'!$V$7*Model!$AY$438*AVERAGE('Assumptions (NG)'!$AU$2:$AW$2)+ Model!$AY$439*AVERAGE('Assumptions (NG)'!$AU$3:$AW3))/10^9,0)</f>
        <v>0</v>
      </c>
      <c r="BF544" s="219">
        <f>IF(Model!AD$1&lt;='Assumptions (NG)'!$V$12,PPMT('Assumptions (NG)'!$V$9,Model!AD$1,'Assumptions (NG)'!$V$12,'Assumptions (NG)'!$V$7*Model!$AY$438*AVERAGE('Assumptions (NG)'!$AU$2:$AW$2)+ Model!$AY$439*AVERAGE('Assumptions (NG)'!$AU$3:$AW3))/10^9,0)</f>
        <v>0</v>
      </c>
      <c r="BG544" s="219">
        <f>IF(Model!AE$1&lt;='Assumptions (NG)'!$V$12,PPMT('Assumptions (NG)'!$V$9,Model!AE$1,'Assumptions (NG)'!$V$12,'Assumptions (NG)'!$V$7*Model!$AY$438*AVERAGE('Assumptions (NG)'!$AU$2:$AW$2)+ Model!$AY$439*AVERAGE('Assumptions (NG)'!$AU$3:$AW3))/10^9,0)</f>
        <v>0</v>
      </c>
      <c r="BH544" s="219">
        <f>IF(Model!AF$1&lt;='Assumptions (NG)'!$V$12,PPMT('Assumptions (NG)'!$V$9,Model!AF$1,'Assumptions (NG)'!$V$12,'Assumptions (NG)'!$V$7*Model!$AY$438*AVERAGE('Assumptions (NG)'!$AU$2:$AW$2)+ Model!$AY$439*AVERAGE('Assumptions (NG)'!$AU$3:$AW3))/10^9,0)</f>
        <v>0</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v>
      </c>
      <c r="BA545" s="219">
        <f>IF(Model!X$1&lt;='Assumptions (NG)'!$V$12,PPMT('Assumptions (NG)'!$V$9,Model!X$1,'Assumptions (NG)'!$V$12,'Assumptions (NG)'!$V$7*Model!$AZ$438*AVERAGE('Assumptions (NG)'!$AV$2:$AX$2)+ Model!$AZ$439*AVERAGE('Assumptions (NG)'!$AV$3:$AX3))/10^9,0)</f>
        <v>0</v>
      </c>
      <c r="BB545" s="219">
        <f>IF(Model!Y$1&lt;='Assumptions (NG)'!$V$12,PPMT('Assumptions (NG)'!$V$9,Model!Y$1,'Assumptions (NG)'!$V$12,'Assumptions (NG)'!$V$7*Model!$AZ$438*AVERAGE('Assumptions (NG)'!$AV$2:$AX$2)+ Model!$AZ$439*AVERAGE('Assumptions (NG)'!$AV$3:$AX3))/10^9,0)</f>
        <v>0</v>
      </c>
      <c r="BC545" s="219">
        <f>IF(Model!Z$1&lt;='Assumptions (NG)'!$V$12,PPMT('Assumptions (NG)'!$V$9,Model!Z$1,'Assumptions (NG)'!$V$12,'Assumptions (NG)'!$V$7*Model!$AZ$438*AVERAGE('Assumptions (NG)'!$AV$2:$AX$2)+ Model!$AZ$439*AVERAGE('Assumptions (NG)'!$AV$3:$AX3))/10^9,0)</f>
        <v>0</v>
      </c>
      <c r="BD545" s="219">
        <f>IF(Model!AA$1&lt;='Assumptions (NG)'!$V$12,PPMT('Assumptions (NG)'!$V$9,Model!AA$1,'Assumptions (NG)'!$V$12,'Assumptions (NG)'!$V$7*Model!$AZ$438*AVERAGE('Assumptions (NG)'!$AV$2:$AX$2)+ Model!$AZ$439*AVERAGE('Assumptions (NG)'!$AV$3:$AX3))/10^9,0)</f>
        <v>0</v>
      </c>
      <c r="BE545" s="219">
        <f>IF(Model!AB$1&lt;='Assumptions (NG)'!$V$12,PPMT('Assumptions (NG)'!$V$9,Model!AB$1,'Assumptions (NG)'!$V$12,'Assumptions (NG)'!$V$7*Model!$AZ$438*AVERAGE('Assumptions (NG)'!$AV$2:$AX$2)+ Model!$AZ$439*AVERAGE('Assumptions (NG)'!$AV$3:$AX3))/10^9,0)</f>
        <v>0</v>
      </c>
      <c r="BF545" s="219">
        <f>IF(Model!AC$1&lt;='Assumptions (NG)'!$V$12,PPMT('Assumptions (NG)'!$V$9,Model!AC$1,'Assumptions (NG)'!$V$12,'Assumptions (NG)'!$V$7*Model!$AZ$438*AVERAGE('Assumptions (NG)'!$AV$2:$AX$2)+ Model!$AZ$439*AVERAGE('Assumptions (NG)'!$AV$3:$AX3))/10^9,0)</f>
        <v>0</v>
      </c>
      <c r="BG545" s="219">
        <f>IF(Model!AD$1&lt;='Assumptions (NG)'!$V$12,PPMT('Assumptions (NG)'!$V$9,Model!AD$1,'Assumptions (NG)'!$V$12,'Assumptions (NG)'!$V$7*Model!$AZ$438*AVERAGE('Assumptions (NG)'!$AV$2:$AX$2)+ Model!$AZ$439*AVERAGE('Assumptions (NG)'!$AV$3:$AX3))/10^9,0)</f>
        <v>0</v>
      </c>
      <c r="BH545" s="219">
        <f>IF(Model!AE$1&lt;='Assumptions (NG)'!$V$12,PPMT('Assumptions (NG)'!$V$9,Model!AE$1,'Assumptions (NG)'!$V$12,'Assumptions (NG)'!$V$7*Model!$AZ$438*AVERAGE('Assumptions (NG)'!$AV$2:$AX$2)+ Model!$AZ$439*AVERAGE('Assumptions (NG)'!$AV$3:$AX3))/10^9,0)</f>
        <v>0</v>
      </c>
      <c r="BI545" s="219">
        <f>IF(Model!AF$1&lt;='Assumptions (NG)'!$V$12,PPMT('Assumptions (NG)'!$V$9,Model!AF$1,'Assumptions (NG)'!$V$12,'Assumptions (NG)'!$V$7*Model!$AZ$438*AVERAGE('Assumptions (NG)'!$AV$2:$AX$2)+ Model!$AZ$439*AVERAGE('Assumptions (NG)'!$AV$3:$AX3))/10^9,0)</f>
        <v>0</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-0.02536419347</v>
      </c>
      <c r="BB546" s="219">
        <f>IF(Model!X$1&lt;='Assumptions (NG)'!$V$12,PPMT('Assumptions (NG)'!$V$9,Model!X$1,'Assumptions (NG)'!$V$12,'Assumptions (NG)'!$V$7*Model!$BA$438*AVERAGE('Assumptions (NG)'!$AW$2:$AY$2)+ Model!$BA$439*AVERAGE('Assumptions (NG)'!$AW$3:$AY3))/10^9,0)</f>
        <v>-0.02726650798</v>
      </c>
      <c r="BC546" s="219">
        <f>IF(Model!Y$1&lt;='Assumptions (NG)'!$V$12,PPMT('Assumptions (NG)'!$V$9,Model!Y$1,'Assumptions (NG)'!$V$12,'Assumptions (NG)'!$V$7*Model!$BA$438*AVERAGE('Assumptions (NG)'!$AW$2:$AY$2)+ Model!$BA$439*AVERAGE('Assumptions (NG)'!$AW$3:$AY3))/10^9,0)</f>
        <v>-0.02931149608</v>
      </c>
      <c r="BD546" s="219">
        <f>IF(Model!Z$1&lt;='Assumptions (NG)'!$V$12,PPMT('Assumptions (NG)'!$V$9,Model!Z$1,'Assumptions (NG)'!$V$12,'Assumptions (NG)'!$V$7*Model!$BA$438*AVERAGE('Assumptions (NG)'!$AW$2:$AY$2)+ Model!$BA$439*AVERAGE('Assumptions (NG)'!$AW$3:$AY3))/10^9,0)</f>
        <v>-0.03150985829</v>
      </c>
      <c r="BE546" s="219">
        <f>IF(Model!AA$1&lt;='Assumptions (NG)'!$V$12,PPMT('Assumptions (NG)'!$V$9,Model!AA$1,'Assumptions (NG)'!$V$12,'Assumptions (NG)'!$V$7*Model!$BA$438*AVERAGE('Assumptions (NG)'!$AW$2:$AY$2)+ Model!$BA$439*AVERAGE('Assumptions (NG)'!$AW$3:$AY3))/10^9,0)</f>
        <v>-0.03387309766</v>
      </c>
      <c r="BF546" s="219">
        <f>IF(Model!AB$1&lt;='Assumptions (NG)'!$V$12,PPMT('Assumptions (NG)'!$V$9,Model!AB$1,'Assumptions (NG)'!$V$12,'Assumptions (NG)'!$V$7*Model!$BA$438*AVERAGE('Assumptions (NG)'!$AW$2:$AY$2)+ Model!$BA$439*AVERAGE('Assumptions (NG)'!$AW$3:$AY3))/10^9,0)</f>
        <v>-0.03641357998</v>
      </c>
      <c r="BG546" s="219">
        <f>IF(Model!AC$1&lt;='Assumptions (NG)'!$V$12,PPMT('Assumptions (NG)'!$V$9,Model!AC$1,'Assumptions (NG)'!$V$12,'Assumptions (NG)'!$V$7*Model!$BA$438*AVERAGE('Assumptions (NG)'!$AW$2:$AY$2)+ Model!$BA$439*AVERAGE('Assumptions (NG)'!$AW$3:$AY3))/10^9,0)</f>
        <v>-0.03914459848</v>
      </c>
      <c r="BH546" s="219">
        <f>IF(Model!AD$1&lt;='Assumptions (NG)'!$V$12,PPMT('Assumptions (NG)'!$V$9,Model!AD$1,'Assumptions (NG)'!$V$12,'Assumptions (NG)'!$V$7*Model!$BA$438*AVERAGE('Assumptions (NG)'!$AW$2:$AY$2)+ Model!$BA$439*AVERAGE('Assumptions (NG)'!$AW$3:$AY3))/10^9,0)</f>
        <v>-0.04208044337</v>
      </c>
      <c r="BI546" s="219">
        <f>IF(Model!AE$1&lt;='Assumptions (NG)'!$V$12,PPMT('Assumptions (NG)'!$V$9,Model!AE$1,'Assumptions (NG)'!$V$12,'Assumptions (NG)'!$V$7*Model!$BA$438*AVERAGE('Assumptions (NG)'!$AW$2:$AY$2)+ Model!$BA$439*AVERAGE('Assumptions (NG)'!$AW$3:$AY3))/10^9,0)</f>
        <v>-0.04523647662</v>
      </c>
      <c r="BJ546" s="219">
        <f>IF(Model!AF$1&lt;='Assumptions (NG)'!$V$12,PPMT('Assumptions (NG)'!$V$9,Model!AF$1,'Assumptions (NG)'!$V$12,'Assumptions (NG)'!$V$7*Model!$BA$438*AVERAGE('Assumptions (NG)'!$AW$2:$AY$2)+ Model!$BA$439*AVERAGE('Assumptions (NG)'!$AW$3:$AY3))/10^9,0)</f>
        <v>-0.04862921237</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-0.03536169289</v>
      </c>
      <c r="D547" s="177">
        <f t="array" ref="D547">SUM(IF(ISERROR(D548:D598),"",D548:D598))</f>
        <v>-0.06369695719</v>
      </c>
      <c r="E547" s="177">
        <f t="array" ref="E547">SUM(IF(ISERROR(E548:E598),"",E548:E598))</f>
        <v>-0.0906094232</v>
      </c>
      <c r="F547" s="177">
        <f t="array" ref="F547">SUM(IF(ISERROR(F548:F598),"",F548:F598))</f>
        <v>-0.148398795</v>
      </c>
      <c r="G547" s="177">
        <f t="array" ref="G547">SUM(IF(ISERROR(G548:G598),"",G548:G598))</f>
        <v>-0.2211969071</v>
      </c>
      <c r="H547" s="177">
        <f t="array" ref="H547">SUM(IF(ISERROR(H548:H598),"",H548:H598))</f>
        <v>-0.2246534589</v>
      </c>
      <c r="I547" s="177">
        <f t="array" ref="I547">SUM(IF(ISERROR(I548:I598),"",I548:I598))</f>
        <v>-0.2735112507</v>
      </c>
      <c r="J547" s="177">
        <f t="array" ref="J547">SUM(IF(ISERROR(J548:J598),"",J548:J598))</f>
        <v>-0.2795319652</v>
      </c>
      <c r="K547" s="177">
        <f t="array" ref="K547">SUM(IF(ISERROR(K548:K598),"",K548:K598))</f>
        <v>-0.2991936008</v>
      </c>
      <c r="L547" s="177">
        <f t="array" ref="L547">SUM(IF(ISERROR(L548:L598),"",L548:L598))</f>
        <v>-0.2764891435</v>
      </c>
      <c r="M547" s="177">
        <f t="array" ref="M547">SUM(IF(ISERROR(M548:M598),"",M548:M598))</f>
        <v>-0.235071597</v>
      </c>
      <c r="N547" s="177">
        <f t="array" ref="N547">SUM(IF(ISERROR(N548:N598),"",N548:N598))</f>
        <v>-0.2181972048</v>
      </c>
      <c r="O547" s="177">
        <f t="array" ref="O547">SUM(IF(ISERROR(O548:O598),"",O548:O598))</f>
        <v>-0.2072665046</v>
      </c>
      <c r="P547" s="177">
        <f t="array" ref="P547">SUM(IF(ISERROR(P548:P598),"",P548:P598))</f>
        <v>-0.1620061558</v>
      </c>
      <c r="Q547" s="177">
        <f t="array" ref="Q547">SUM(IF(ISERROR(Q548:Q598),"",Q548:Q598))</f>
        <v>-0.1630350166</v>
      </c>
      <c r="R547" s="177">
        <f t="array" ref="R547">SUM(IF(ISERROR(R548:R598),"",R548:R598))</f>
        <v>-0.1610000828</v>
      </c>
      <c r="S547" s="177">
        <f t="array" ref="S547">SUM(IF(ISERROR(S548:S598),"",S548:S598))</f>
        <v>-0.1292069495</v>
      </c>
      <c r="T547" s="177">
        <f t="array" ref="T547">SUM(IF(ISERROR(T548:T598),"",T548:T598))</f>
        <v>-0.1032819612</v>
      </c>
      <c r="U547" s="177">
        <f t="array" ref="U547">SUM(IF(ISERROR(U548:U598),"",U548:U598))</f>
        <v>-0.08096089537</v>
      </c>
      <c r="V547" s="177">
        <f t="array" ref="V547">SUM(IF(ISERROR(V548:V598),"",V548:V598))</f>
        <v>-0.06604889605</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-0.03811912158</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-0.02689985067</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-0.017797352</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-0.0108356498</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-0.003351819928</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v>
      </c>
      <c r="AE547" s="176" t="b">
        <f>IF($V$438&gt;0,IPMT('Assumptions (NG)'!$V$9,AF$1,10,'Assumptions (NG)'!$V$7*Model!$V$438*('Assumptions (NG)'!$U$17*AVERAGE('Assumptions (NG)'!$R$2:$T$2)+'Assumptions (NG)'!$U$18*AVERAGE('Assumptions (NG)'!$R$3:$T$3))/10^9,0))</f>
        <v>0</v>
      </c>
      <c r="AF547" s="177">
        <f t="array" ref="AF547">SUM(IF(ISERROR(AF548:AF598),"",AF548:AF598))</f>
        <v>-0.00735490024</v>
      </c>
      <c r="AG547" s="177">
        <f t="array" ref="AG547">SUM(IF(ISERROR(AG548:AG598),"",AG548:AG598))</f>
        <v>-0.003810370004</v>
      </c>
      <c r="AH547" s="177">
        <f t="array" ref="AH547">SUM(IF(ISERROR(AH548:AH598),"",AH548:AH598))</f>
        <v>0</v>
      </c>
      <c r="AI547" s="177">
        <f t="array" ref="AI547">SUM(IF(ISERROR(AI548:AI598),"",AI548:AI598))</f>
        <v>0</v>
      </c>
      <c r="AJ547" s="177">
        <f t="array" ref="AJ547">SUM(IF(ISERROR(AJ548:AJ598),"",AJ548:AJ598))</f>
        <v>0</v>
      </c>
      <c r="AK547" s="177">
        <f t="array" ref="AK547">SUM(IF(ISERROR(AK548:AK598),"",AK548:AK598))</f>
        <v>0</v>
      </c>
      <c r="AL547" s="177">
        <f t="array" ref="AL547">SUM(IF(ISERROR(AL548:AL598),"",AL548:AL598))</f>
        <v>0</v>
      </c>
      <c r="AM547" s="177">
        <f t="array" ref="AM547">SUM(IF(ISERROR(AM548:AM598),"",AM548:AM598))</f>
        <v>0</v>
      </c>
      <c r="AN547" s="177">
        <f t="array" ref="AN547">SUM(IF(ISERROR(AN548:AN598),"",AN548:AN598))</f>
        <v>0</v>
      </c>
      <c r="AO547" s="177">
        <f t="array" ref="AO547">SUM(IF(ISERROR(AO548:AO598),"",AO548:AO598))</f>
        <v>0</v>
      </c>
      <c r="AP547" s="177">
        <f t="array" ref="AP547">SUM(IF(ISERROR(AP548:AP598),"",AP548:AP598))</f>
        <v>0</v>
      </c>
      <c r="AQ547" s="177">
        <f t="array" ref="AQ547">SUM(IF(ISERROR(AQ548:AQ598),"",AQ548:AQ598))</f>
        <v>-0.1464733877</v>
      </c>
      <c r="AR547" s="177">
        <f t="array" ref="AR547">SUM(IF(ISERROR(AR548:AR598),"",AR548:AR598))</f>
        <v>-0.141957881</v>
      </c>
      <c r="AS547" s="177">
        <f t="array" ref="AS547">SUM(IF(ISERROR(AS548:AS598),"",AS548:AS598))</f>
        <v>-0.2506507217</v>
      </c>
      <c r="AT547" s="177">
        <f t="array" ref="AT547">SUM(IF(ISERROR(AT548:AT598),"",AT548:AT598))</f>
        <v>-0.2613884214</v>
      </c>
      <c r="AU547" s="177">
        <f t="array" ref="AU547">SUM(IF(ISERROR(AU548:AU598),"",AU548:AU598))</f>
        <v>-0.2661343098</v>
      </c>
      <c r="AV547" s="177">
        <f t="array" ref="AV547">SUM(IF(ISERROR(AV548:AV598),"",AV548:AV598))</f>
        <v>-0.2374861859</v>
      </c>
      <c r="AW547" s="177">
        <f t="array" ref="AW547">SUM(IF(ISERROR(AW548:AW598),"",AW548:AW598))</f>
        <v>-0.2066894528</v>
      </c>
      <c r="AX547" s="177">
        <f t="array" ref="AX547">SUM(IF(ISERROR(AX548:AX598),"",AX548:AX598))</f>
        <v>-0.1735829647</v>
      </c>
      <c r="AY547" s="177">
        <f t="array" ref="AY547">SUM(IF(ISERROR(AY548:AY598),"",AY548:AY598))</f>
        <v>-0.1379934899</v>
      </c>
      <c r="AZ547" s="177">
        <f t="array" ref="AZ547">SUM(IF(ISERROR(AZ548:AZ598),"",AZ548:AZ598))</f>
        <v>-0.09973480462</v>
      </c>
      <c r="BA547" s="177">
        <f t="array" ref="BA547">SUM(IF(ISERROR(BA548:BA598),"",BA548:BA598))</f>
        <v>-0.08551892771</v>
      </c>
      <c r="BB547" s="177">
        <f t="array" ref="BB547">SUM(IF(ISERROR(BB548:BB598),"",BB548:BB598))</f>
        <v>-0.06074303129</v>
      </c>
      <c r="BC547" s="177">
        <f t="array" ref="BC547">SUM(IF(ISERROR(BC548:BC598),"",BC548:BC598))</f>
        <v>-0.03495947174</v>
      </c>
      <c r="BD547" s="177">
        <f t="array" ref="BD547">SUM(IF(ISERROR(BD548:BD598),"",BD548:BD598))</f>
        <v>-0.02475878594</v>
      </c>
      <c r="BE547" s="177">
        <f t="array" ref="BE547">SUM(IF(ISERROR(BE548:BE598),"",BE548:BE598))</f>
        <v>-0.01840330564</v>
      </c>
      <c r="BF547" s="177">
        <f t="array" ref="BF547">SUM(IF(ISERROR(BF548:BF598),"",BF548:BF598))</f>
        <v>-0.01586282331</v>
      </c>
      <c r="BG547" s="177">
        <f t="array" ref="BG547">SUM(IF(ISERROR(BG548:BG598),"",BG548:BG598))</f>
        <v>-0.01313180481</v>
      </c>
      <c r="BH547" s="177">
        <f t="array" ref="BH547">SUM(IF(ISERROR(BH548:BH598),"",BH548:BH598))</f>
        <v>-0.01019595993</v>
      </c>
      <c r="BI547" s="177">
        <f t="array" ref="BI547">SUM(IF(ISERROR(BI548:BI598),"",BI548:BI598))</f>
        <v>-0.007039926674</v>
      </c>
      <c r="BJ547" s="177">
        <f t="array" ref="BJ547">SUM(IF(ISERROR(BJ548:BJ598),"",BJ548:BJ598))</f>
        <v>-0.003647190928</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-0.03536169289</v>
      </c>
      <c r="D548" s="177">
        <f>IF(and($C$438&gt;0,Model!X$1&lt;='Assumptions (NG)'!$V$12),IPMT('Assumptions (NG)'!$V$9,Model!X$1,'Assumptions (NG)'!$V$12,'Assumptions (NG)'!$V$7*(Model!$C$438*'Assumptions (NG)'!$B$2)/10^9),0)+IF(and($C$439&gt;0,Model!X$1&lt;='Assumptions (NG)'!$V$12),IPMT('Assumptions (NG)'!$V$9,Model!X$1,'Assumptions (NG)'!$V$12,'Assumptions (NG)'!$V$7*(Model!$C$439*'Assumptions (NG)'!$B$3)/10^9),0)</f>
        <v>-0.03286211883</v>
      </c>
      <c r="E548" s="177">
        <f>IF(and($C$438&gt;0,Model!Y$1&lt;='Assumptions (NG)'!$V$12),IPMT('Assumptions (NG)'!$V$9,Model!Y$1,'Assumptions (NG)'!$V$12,'Assumptions (NG)'!$V$7*(Model!$C$438*'Assumptions (NG)'!$B$2)/10^9),0)+IF(and($C$439&gt;0,Model!Y$1&lt;='Assumptions (NG)'!$V$12),IPMT('Assumptions (NG)'!$V$9,Model!Y$1,'Assumptions (NG)'!$V$12,'Assumptions (NG)'!$V$7*(Model!$C$439*'Assumptions (NG)'!$B$3)/10^9),0)</f>
        <v>-0.03017507672</v>
      </c>
      <c r="F548" s="177">
        <f>IF(and($C$438&gt;0,Model!Z$1&lt;='Assumptions (NG)'!$V$12),IPMT('Assumptions (NG)'!$V$9,Model!Z$1,'Assumptions (NG)'!$V$12,'Assumptions (NG)'!$V$7*(Model!$C$438*'Assumptions (NG)'!$B$2)/10^9),0)+IF(and($C$439&gt;0,Model!Z$1&lt;='Assumptions (NG)'!$V$12),IPMT('Assumptions (NG)'!$V$9,Model!Z$1,'Assumptions (NG)'!$V$12,'Assumptions (NG)'!$V$7*(Model!$C$439*'Assumptions (NG)'!$B$3)/10^9),0)</f>
        <v>-0.02728650645</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-0.02418129341</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-0.02084318939</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-0.01725472757</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-0.01339713112</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-0.009250214927</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-0.004792280022</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-0.03083483836</v>
      </c>
      <c r="E549" s="177">
        <f>IF(and($D$438&gt;0,Model!X$1&lt;='Assumptions (NG)'!$V$12),IPMT('Assumptions (NG)'!$V$9,Model!X$1,'Assumptions (NG)'!$V$12,'Assumptions (NG)'!$V$7*(Model!$D$438*'Assumptions (NG)'!$B$2)/10^9),0)+IF(and($D$439&gt;0,Model!X$1&lt;='Assumptions (NG)'!$V$12),IPMT('Assumptions (NG)'!$V$9,Model!X$1,'Assumptions (NG)'!$V$12,'Assumptions (NG)'!$V$7*(Model!$D$439*'Assumptions (NG)'!$B$3)/10^9),0)</f>
        <v>-0.02865524922</v>
      </c>
      <c r="F549" s="177">
        <f>IF(and($D$438&gt;0,Model!Y$1&lt;='Assumptions (NG)'!$V$12),IPMT('Assumptions (NG)'!$V$9,Model!Y$1,'Assumptions (NG)'!$V$12,'Assumptions (NG)'!$V$7*(Model!$D$438*'Assumptions (NG)'!$B$2)/10^9),0)+IF(and($D$439&gt;0,Model!Y$1&lt;='Assumptions (NG)'!$V$12),IPMT('Assumptions (NG)'!$V$9,Model!Y$1,'Assumptions (NG)'!$V$12,'Assumptions (NG)'!$V$7*(Model!$D$439*'Assumptions (NG)'!$B$3)/10^9),0)</f>
        <v>-0.02631219088</v>
      </c>
      <c r="G549" s="177">
        <f>IF(and($D$438&gt;0,Model!Z$1&lt;='Assumptions (NG)'!$V$12),IPMT('Assumptions (NG)'!$V$9,Model!Z$1,'Assumptions (NG)'!$V$12,'Assumptions (NG)'!$V$7*(Model!$D$438*'Assumptions (NG)'!$B$2)/10^9),0)+IF(and($D$439&gt;0,Model!Z$1&lt;='Assumptions (NG)'!$V$12),IPMT('Assumptions (NG)'!$V$9,Model!Z$1,'Assumptions (NG)'!$V$12,'Assumptions (NG)'!$V$7*(Model!$D$439*'Assumptions (NG)'!$B$3)/10^9),0)</f>
        <v>-0.02379340317</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-0.02108570639</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-0.01817493234</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-0.01504585025</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-0.01168208699</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-0.008066041492</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-0.00417879258</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-0.03177909726</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-0.0295327623</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-0.02711795222</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-0.02452203137</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-0.02173141647</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-0.01873150545</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-0.0155066011</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-0.01203982892</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-0.008313048835</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-0.0007269452892</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-0.06526733537</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-0.06065385324</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-0.05569435995</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-0.05036290466</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-0.04463159023</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-0.03847042721</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-0.03184717696</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-0.02472718295</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-0.01707318939</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-0.008845146311</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-0.08545040509</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-0.07941026395</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-0.07291711224</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-0.06593697414</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-0.05843332569</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-0.0503669036</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-0.04169549985</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-0.03237374083</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-0.02235284988</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-0.01158039211</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-0.0230979078</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-0.02146521076</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-0.01971006145</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-0.01782327594</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-0.01579498152</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-0.01361456501</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-0.01127061727</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-0.008750873445</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-0.006042148835</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-0.003130269878</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-0.07160494661</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-0.06654348455</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-0.06110241284</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-0.05525326074</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-0.04896542225</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-0.04220599586</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-0.03493961249</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-0.02712825037</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-0.0187310361</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-0.009704030749</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-0.03553536807</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-0.03302351762</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-0.03032327839</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-0.02742052121</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-0.02430005725</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-0.02094555849</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-0.01733947233</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-0.0134629297</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-0.00929564637</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-0.004815816794</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-0.05390173849</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-0.06065385324</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-0.05569435995</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-0.05036290466</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-0.04463159023</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-0.03847042721</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-0.03184717696</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-0.02472718295</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-0.01707318939</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-0.008845146311</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-0.007351538646</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-0.006831888319</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-0.006273264217</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-0.005672743308</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-0.00502718333</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-0.004333206354</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-0.003587181105</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-0.002785203962</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-0.001923078534</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-0.0009962936983</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-0.003630316015</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-0.003373703761</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-0.003097845588</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-0.002801298051</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-0.002482509449</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-0.002139811702</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-0.001771411625</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-0.001375381541</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-0.0009496492009</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-0.0004919869354</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-0.03023678629</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-0.02809947101</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-0.02580185708</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-0.02333192211</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-0.02067674202</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-0.01782242341</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-0.01475403092</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-0.01145550898</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-0.007909597902</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-0.004097743492</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-0.0299308138</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-0.02781512647</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-0.02554076259</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-0.02309582142</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-0.02046750965</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-0.01764207451</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-0.01460473173</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-0.01133958824</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-0.007829558994</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-0.004056277551</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-0.04017520344</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-0.03733538192</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-0.03428257379</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-0.03100080506</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-0.02747290366</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-0.02368040967</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-0.01960347862</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-0.01522077774</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-0.0105093743</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-0.005444615602</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-0.03043828456</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-0.02828672619</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-0.02597380094</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-0.02348740629</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-0.02081453205</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-0.01794119224</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-0.01485235194</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-0.01153184862</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-0.007962307548</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-0.004125050898</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-0.001902094684</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-0.001767643358</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-0.001623108181</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-0.001467732867</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-0.001300704404</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-0.001121148806</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-0.0009281265379</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-0.0007206276001</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-0.000497566242</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-0.000257775282</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-0.0003712936184</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-0.0003450483847</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-0.0003168347584</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-0.0002865051101</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-0.0002539007382</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-0.0002188510384</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-0.0001811726111</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-0.0001406683018</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-0.00009712616933</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-0.00005031837688</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-0.02811628979</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-0.02612886377</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-0.0239923808</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-0.02169566161</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-0.01922668847</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-0.01657254236</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-0.01371933528</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-0.01065213767</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-0.00735490024</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-0.003810370004</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-0.1464733877</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-0.1361197805</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-0.1249896527</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-0.1130247653</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-0.1001625113</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-0.08633558837</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-0.07147164616</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-0.05549290829</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-0.03831576508</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-0.01985033612</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-0.005838100539</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-0.005425428988</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-0.004981807071</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-0.00450491351</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-0.003992252931</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-0.00344114281</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-0.002848699429</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-0.002211822795</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-0.001527180413</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-0.0007911898525</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-0.12023564</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-0.1117366723</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-0.102600282</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-0.0927786624</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-0.08222042136</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-0.07087031224</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-0.05866894493</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-0.04555247508</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-0.03145226999</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-0.01629454951</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-0.03164517678</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-0.02940830811</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-0.02700367429</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-0.02441869294</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-0.02163983798</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-0.0186525689</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-0.01544125464</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-0.01198909181</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-0.008278016766</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-0.004288611096</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-0.02945829483</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-0.02737600794</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-0.02513754953</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-0.02273120675</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-0.02014438825</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-0.01736355836</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-0.01437416624</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-0.0111605697</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-0.007705953429</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-0.003992240933</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-0.02691220982</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-0.02500989531</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-0.02296490721</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-0.02076654501</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-0.01840330564</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-0.01586282331</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-0.01313180481</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-0.01019595993</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-0.007039926674</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-0.003647190928</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0.01917833596</v>
      </c>
      <c r="D599" s="160">
        <f t="shared" si="29"/>
        <v>0.05014602712</v>
      </c>
      <c r="E599" s="160">
        <f t="shared" si="29"/>
        <v>0.06307838739</v>
      </c>
      <c r="F599" s="160">
        <f t="shared" si="29"/>
        <v>0.1058931415</v>
      </c>
      <c r="G599" s="160">
        <f t="shared" si="29"/>
        <v>0.2082957775</v>
      </c>
      <c r="H599" s="160">
        <f t="shared" si="29"/>
        <v>0.2663785482</v>
      </c>
      <c r="I599" s="160">
        <f t="shared" si="29"/>
        <v>0.3079529876</v>
      </c>
      <c r="J599" s="160">
        <f t="shared" si="29"/>
        <v>0.3577650124</v>
      </c>
      <c r="K599" s="160">
        <f t="shared" si="29"/>
        <v>0.2684388328</v>
      </c>
      <c r="L599" s="160">
        <f t="shared" si="29"/>
        <v>0.3591750651</v>
      </c>
      <c r="M599" s="160">
        <f t="shared" si="29"/>
        <v>0.3369520204</v>
      </c>
      <c r="N599" s="160">
        <f t="shared" si="29"/>
        <v>0.3424463009</v>
      </c>
      <c r="O599" s="160">
        <f t="shared" si="29"/>
        <v>0.3712380613</v>
      </c>
      <c r="P599" s="160">
        <f t="shared" si="29"/>
        <v>0.3808067372</v>
      </c>
      <c r="Q599" s="160">
        <f t="shared" si="29"/>
        <v>0.4053117723</v>
      </c>
      <c r="R599" s="160">
        <f t="shared" si="29"/>
        <v>0.4423998089</v>
      </c>
      <c r="S599" s="160">
        <f t="shared" si="29"/>
        <v>0.4336905361</v>
      </c>
      <c r="T599" s="160">
        <f t="shared" si="29"/>
        <v>0.4083626945</v>
      </c>
      <c r="U599" s="160">
        <f t="shared" si="29"/>
        <v>0.3688156105</v>
      </c>
      <c r="V599" s="160">
        <f t="shared" si="29"/>
        <v>0.2934415425</v>
      </c>
      <c r="W599" s="160">
        <f t="shared" si="29"/>
        <v>0.2412259995</v>
      </c>
      <c r="X599" s="160">
        <f t="shared" si="29"/>
        <v>0.2044609863</v>
      </c>
      <c r="Y599" s="160">
        <f t="shared" si="29"/>
        <v>0.1629392965</v>
      </c>
      <c r="Z599" s="160">
        <f t="shared" si="29"/>
        <v>0.1371848312</v>
      </c>
      <c r="AA599" s="160">
        <f t="shared" si="29"/>
        <v>0.1241201822</v>
      </c>
      <c r="AB599" s="160">
        <f t="shared" si="29"/>
        <v>0.1234004806</v>
      </c>
      <c r="AC599" s="160">
        <f t="shared" si="29"/>
        <v>0.1104844893</v>
      </c>
      <c r="AD599" s="160">
        <f t="shared" si="29"/>
        <v>0.08611154863</v>
      </c>
      <c r="AE599" s="160">
        <f t="shared" si="29"/>
        <v>0.07439913638</v>
      </c>
      <c r="AF599" s="160">
        <f t="shared" si="29"/>
        <v>0.05489865071</v>
      </c>
      <c r="AG599" s="160">
        <f t="shared" si="29"/>
        <v>0.02037798108</v>
      </c>
      <c r="AH599" s="160">
        <f t="shared" si="29"/>
        <v>0.005420698449</v>
      </c>
      <c r="AI599" s="160">
        <f t="shared" si="29"/>
        <v>0.005411526371</v>
      </c>
      <c r="AJ599" s="160">
        <f t="shared" si="29"/>
        <v>0.005420698449</v>
      </c>
      <c r="AK599" s="160">
        <f t="shared" si="29"/>
        <v>0.005411526371</v>
      </c>
      <c r="AL599" s="160">
        <f t="shared" si="29"/>
        <v>0.005420698449</v>
      </c>
      <c r="AM599" s="160">
        <f t="shared" si="29"/>
        <v>0.002705763185</v>
      </c>
      <c r="AN599" s="160">
        <f t="shared" si="29"/>
        <v>0</v>
      </c>
      <c r="AO599" s="160">
        <f t="shared" si="29"/>
        <v>0</v>
      </c>
      <c r="AP599" s="160">
        <f t="shared" si="29"/>
        <v>0</v>
      </c>
      <c r="AQ599" s="160">
        <f t="shared" si="29"/>
        <v>0.141911376</v>
      </c>
      <c r="AR599" s="160">
        <f t="shared" si="29"/>
        <v>0.275321036</v>
      </c>
      <c r="AS599" s="160">
        <f t="shared" si="29"/>
        <v>0.3713347315</v>
      </c>
      <c r="AT599" s="160">
        <f t="shared" si="29"/>
        <v>0.4833982212</v>
      </c>
      <c r="AU599" s="160">
        <f t="shared" si="29"/>
        <v>0.4954726948</v>
      </c>
      <c r="AV599" s="160">
        <f t="shared" si="29"/>
        <v>0.475054538</v>
      </c>
      <c r="AW599" s="160">
        <f t="shared" si="29"/>
        <v>0.4358883243</v>
      </c>
      <c r="AX599" s="160">
        <f t="shared" si="29"/>
        <v>0.4092426453</v>
      </c>
      <c r="AY599" s="160">
        <f t="shared" si="29"/>
        <v>0.3928818033</v>
      </c>
      <c r="AZ599" s="160">
        <f t="shared" si="29"/>
        <v>0.3864608564</v>
      </c>
      <c r="BA599" s="160">
        <f t="shared" si="29"/>
        <v>0.412643424</v>
      </c>
      <c r="BB599" s="160">
        <f t="shared" si="29"/>
        <v>0.4370397045</v>
      </c>
      <c r="BC599" s="160">
        <f t="shared" si="29"/>
        <v>0.432299453</v>
      </c>
      <c r="BD599" s="160">
        <f t="shared" si="29"/>
        <v>0.4271028886</v>
      </c>
      <c r="BE599" s="160">
        <f t="shared" si="29"/>
        <v>0.4233563187</v>
      </c>
      <c r="BF599" s="160">
        <f t="shared" si="29"/>
        <v>0.3352601104</v>
      </c>
      <c r="BG599" s="160">
        <f t="shared" si="29"/>
        <v>0.2465742466</v>
      </c>
      <c r="BH599" s="160">
        <f t="shared" si="29"/>
        <v>0.1734504899</v>
      </c>
      <c r="BI599" s="160">
        <f t="shared" si="29"/>
        <v>0.08555923655</v>
      </c>
      <c r="BJ599" s="160">
        <f t="shared" si="29"/>
        <v>0.04980453445</v>
      </c>
      <c r="BK599" s="160">
        <f t="shared" si="29"/>
        <v>0.03262587899</v>
      </c>
      <c r="BL599" s="160">
        <f t="shared" si="29"/>
        <v>0.03257067445</v>
      </c>
      <c r="BM599" s="160">
        <f t="shared" si="29"/>
        <v>0.03262587899</v>
      </c>
      <c r="BN599" s="160">
        <f t="shared" si="29"/>
        <v>0.03257067445</v>
      </c>
      <c r="BO599" s="160">
        <f t="shared" si="29"/>
        <v>0.03262587899</v>
      </c>
      <c r="BP599" s="160">
        <f t="shared" si="29"/>
        <v>0.01628533723</v>
      </c>
      <c r="BQ599" s="160"/>
      <c r="BR599" s="160"/>
    </row>
    <row r="600" ht="15.75" hidden="1" customHeight="1" outlineLevel="1">
      <c r="A600" s="209"/>
      <c r="B600" s="38"/>
      <c r="C600" s="177">
        <f>IF($C$438&gt;0,'Assumptions (NG)'!V$13*Model!$C$438*('Assumptions (NG)'!$B$2*'Assumptions (NG)'!$B$17+'Assumptions (NG)'!$B$3*'Assumptions (NG)'!$B$18)/10^9,0)</f>
        <v>0.01917833596</v>
      </c>
      <c r="D600" s="177">
        <f>IF($C$438&gt;0,'Assumptions (NG)'!W$13*Model!$C$438*('Assumptions (NG)'!$B$2*'Assumptions (NG)'!$B$17+'Assumptions (NG)'!$B$3*'Assumptions (NG)'!$B$18)/10^9,0)</f>
        <v>0.03643883833</v>
      </c>
      <c r="E600" s="177">
        <f>IF($C$438&gt;0,'Assumptions (NG)'!X$13*Model!$C$438*('Assumptions (NG)'!$B$2*'Assumptions (NG)'!$B$17+'Assumptions (NG)'!$B$3*'Assumptions (NG)'!$B$18)/10^9,0)</f>
        <v>0.0327949545</v>
      </c>
      <c r="F600" s="177">
        <f>IF($C$438&gt;0,'Assumptions (NG)'!Y$13*Model!$C$438*('Assumptions (NG)'!$B$2*'Assumptions (NG)'!$B$17+'Assumptions (NG)'!$B$3*'Assumptions (NG)'!$B$18)/10^9,0)</f>
        <v>0.02953463738</v>
      </c>
      <c r="G600" s="177">
        <f>IF($C$438&gt;0,'Assumptions (NG)'!Z$13*Model!$C$438*('Assumptions (NG)'!$B$2*'Assumptions (NG)'!$B$17+'Assumptions (NG)'!$B$3*'Assumptions (NG)'!$B$18)/10^9,0)</f>
        <v>0.02658117365</v>
      </c>
      <c r="H600" s="177">
        <f>IF($C$438&gt;0,'Assumptions (NG)'!AA$13*Model!$C$438*('Assumptions (NG)'!$B$2*'Assumptions (NG)'!$B$17+'Assumptions (NG)'!$B$3*'Assumptions (NG)'!$B$18)/10^9,0)</f>
        <v>0.02389620661</v>
      </c>
      <c r="I600" s="177">
        <f>IF($C$438&gt;0,'Assumptions (NG)'!AB$13*Model!$C$438*('Assumptions (NG)'!$B$2*'Assumptions (NG)'!$B$17+'Assumptions (NG)'!$B$3*'Assumptions (NG)'!$B$18)/10^9,0)</f>
        <v>0.02263043644</v>
      </c>
      <c r="J600" s="177">
        <f>IF($C$438&gt;0,'Assumptions (NG)'!AC$13*Model!$C$438*('Assumptions (NG)'!$B$2*'Assumptions (NG)'!$B$17+'Assumptions (NG)'!$B$3*'Assumptions (NG)'!$B$18)/10^9,0)</f>
        <v>0.02263043644</v>
      </c>
      <c r="K600" s="226" t="s">
        <v>395</v>
      </c>
      <c r="L600" s="177">
        <f>IF($C$438&gt;0,'Assumptions (NG)'!AE$13*Model!$C$438*('Assumptions (NG)'!$B$2*'Assumptions (NG)'!$B$17+'Assumptions (NG)'!$B$3*'Assumptions (NG)'!$B$18)/10^9,0)</f>
        <v>0.02263043644</v>
      </c>
      <c r="M600" s="177">
        <f>IF($C$438&gt;0,'Assumptions (NG)'!AF$13*Model!$C$438*('Assumptions (NG)'!$B$2*'Assumptions (NG)'!$B$17+'Assumptions (NG)'!$B$3*'Assumptions (NG)'!$B$18)/10^9,0)</f>
        <v>0.02266879311</v>
      </c>
      <c r="N600" s="177">
        <f>IF($C$438&gt;0,'Assumptions (NG)'!AG$13*Model!$C$438*('Assumptions (NG)'!$B$2*'Assumptions (NG)'!$B$17+'Assumptions (NG)'!$B$3*'Assumptions (NG)'!$B$18)/10^9,0)</f>
        <v>0.02263043644</v>
      </c>
      <c r="O600" s="177">
        <f>IF($C$438&gt;0,'Assumptions (NG)'!AH$13*Model!$C$438*('Assumptions (NG)'!$B$2*'Assumptions (NG)'!$B$17+'Assumptions (NG)'!$B$3*'Assumptions (NG)'!$B$18)/10^9,0)</f>
        <v>0.02266879311</v>
      </c>
      <c r="P600" s="177">
        <f>IF($C$438&gt;0,'Assumptions (NG)'!AI$13*Model!$C$438*('Assumptions (NG)'!$B$2*'Assumptions (NG)'!$B$17+'Assumptions (NG)'!$B$3*'Assumptions (NG)'!$B$18)/10^9,0)</f>
        <v>0.02263043644</v>
      </c>
      <c r="Q600" s="177">
        <f>IF($C$438&gt;0,'Assumptions (NG)'!AJ$13*Model!$C$438*('Assumptions (NG)'!$B$2*'Assumptions (NG)'!$B$17+'Assumptions (NG)'!$B$3*'Assumptions (NG)'!$B$18)/10^9,0)</f>
        <v>0.02266879311</v>
      </c>
      <c r="R600" s="177">
        <f>IF($C$438&gt;0,'Assumptions (NG)'!AK$13*Model!$C$438*('Assumptions (NG)'!$B$2*'Assumptions (NG)'!$B$17+'Assumptions (NG)'!$B$3*'Assumptions (NG)'!$B$18)/10^9,0)</f>
        <v>0.01131521822</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0.01370718878</v>
      </c>
      <c r="E601" s="177">
        <f>IF($D$438&gt;0,'Assumptions (NG)'!W$13*Model!$D$438*('Assumptions (NG)'!$B$2*'Assumptions (NG)'!$C$17+'Assumptions (NG)'!$B$3*'Assumptions (NG)'!$C$18)/10^9,0)</f>
        <v>0.02604365869</v>
      </c>
      <c r="F601" s="177">
        <f>IF($D$438&gt;0,'Assumptions (NG)'!X$13*Model!$D$438*('Assumptions (NG)'!$B$2*'Assumptions (NG)'!$C$17+'Assumptions (NG)'!$B$3*'Assumptions (NG)'!$C$18)/10^9,0)</f>
        <v>0.02343929282</v>
      </c>
      <c r="G601" s="177">
        <f>IF($D$438&gt;0,'Assumptions (NG)'!Y$13*Model!$D$438*('Assumptions (NG)'!$B$2*'Assumptions (NG)'!$C$17+'Assumptions (NG)'!$B$3*'Assumptions (NG)'!$C$18)/10^9,0)</f>
        <v>0.02110907073</v>
      </c>
      <c r="H601" s="177">
        <f>IF($D$438&gt;0,'Assumptions (NG)'!Z$13*Model!$D$438*('Assumptions (NG)'!$B$2*'Assumptions (NG)'!$C$17+'Assumptions (NG)'!$B$3*'Assumptions (NG)'!$C$18)/10^9,0)</f>
        <v>0.01899816366</v>
      </c>
      <c r="I601" s="177">
        <f>IF($D$438&gt;0,'Assumptions (NG)'!AA$13*Model!$D$438*('Assumptions (NG)'!$B$2*'Assumptions (NG)'!$C$17+'Assumptions (NG)'!$B$3*'Assumptions (NG)'!$C$18)/10^9,0)</f>
        <v>0.01707915723</v>
      </c>
      <c r="J601" s="177">
        <f>IF($D$438&gt;0,'Assumptions (NG)'!AB$13*Model!$D$438*('Assumptions (NG)'!$B$2*'Assumptions (NG)'!$C$17+'Assumptions (NG)'!$B$3*'Assumptions (NG)'!$C$18)/10^9,0)</f>
        <v>0.01617448277</v>
      </c>
      <c r="K601" s="226" t="s">
        <v>396</v>
      </c>
      <c r="L601" s="177">
        <f>IF($D$438&gt;0,'Assumptions (NG)'!AD$13*Model!$D$438*('Assumptions (NG)'!$B$2*'Assumptions (NG)'!$C$17+'Assumptions (NG)'!$B$3*'Assumptions (NG)'!$C$18)/10^9,0)</f>
        <v>0.01620189714</v>
      </c>
      <c r="M601" s="177">
        <f>IF($D$438&gt;0,'Assumptions (NG)'!AE$13*Model!$D$438*('Assumptions (NG)'!$B$2*'Assumptions (NG)'!$C$17+'Assumptions (NG)'!$B$3*'Assumptions (NG)'!$C$18)/10^9,0)</f>
        <v>0.01617448277</v>
      </c>
      <c r="N601" s="177">
        <f>IF($D$438&gt;0,'Assumptions (NG)'!AF$13*Model!$D$438*('Assumptions (NG)'!$B$2*'Assumptions (NG)'!$C$17+'Assumptions (NG)'!$B$3*'Assumptions (NG)'!$C$18)/10^9,0)</f>
        <v>0.01620189714</v>
      </c>
      <c r="O601" s="177">
        <f>IF($D$438&gt;0,'Assumptions (NG)'!AG$13*Model!$D$438*('Assumptions (NG)'!$B$2*'Assumptions (NG)'!$C$17+'Assumptions (NG)'!$B$3*'Assumptions (NG)'!$C$18)/10^9,0)</f>
        <v>0.01617448277</v>
      </c>
      <c r="P601" s="177">
        <f>IF($D$438&gt;0,'Assumptions (NG)'!AH$13*Model!$D$438*('Assumptions (NG)'!$B$2*'Assumptions (NG)'!$C$17+'Assumptions (NG)'!$B$3*'Assumptions (NG)'!$C$18)/10^9,0)</f>
        <v>0.01620189714</v>
      </c>
      <c r="Q601" s="177">
        <f>IF($D$438&gt;0,'Assumptions (NG)'!AI$13*Model!$D$438*('Assumptions (NG)'!$B$2*'Assumptions (NG)'!$C$17+'Assumptions (NG)'!$B$3*'Assumptions (NG)'!$C$18)/10^9,0)</f>
        <v>0.01617448277</v>
      </c>
      <c r="R601" s="177">
        <f>IF($D$438&gt;0,'Assumptions (NG)'!AJ$13*Model!$D$438*('Assumptions (NG)'!$B$2*'Assumptions (NG)'!$C$17+'Assumptions (NG)'!$B$3*'Assumptions (NG)'!$C$18)/10^9,0)</f>
        <v>0.01620189714</v>
      </c>
      <c r="S601" s="177">
        <f>IF($D$438&gt;0,'Assumptions (NG)'!AK$13*Model!$D$438*('Assumptions (NG)'!$B$2*'Assumptions (NG)'!$C$17+'Assumptions (NG)'!$B$3*'Assumptions (NG)'!$C$18)/10^9,0)</f>
        <v>0.008087241383</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0.0042397742</v>
      </c>
      <c r="F602" s="160">
        <f>IF($E$438&gt;0,'Assumptions (NG)'!W$13*Model!$E$438*(AVERAGE('Assumptions (NG)'!$B$2:$C$2)*'Assumptions (NG)'!$D$17+AVERAGE('Assumptions (NG)'!$B$3:$C$3)*'Assumptions (NG)'!$D$18)/10^9,0)</f>
        <v>0.00805557098</v>
      </c>
      <c r="G602" s="160">
        <f>IF($E$438&gt;0,'Assumptions (NG)'!X$13*Model!$E$438*(AVERAGE('Assumptions (NG)'!$B$2:$C$2)*'Assumptions (NG)'!$D$17+AVERAGE('Assumptions (NG)'!$B$3:$C$3)*'Assumptions (NG)'!$D$18)/10^9,0)</f>
        <v>0.007250013882</v>
      </c>
      <c r="H602" s="160">
        <f>IF($E$438&gt;0,'Assumptions (NG)'!Y$13*Model!$E$438*(AVERAGE('Assumptions (NG)'!$B$2:$C$2)*'Assumptions (NG)'!$D$17+AVERAGE('Assumptions (NG)'!$B$3:$C$3)*'Assumptions (NG)'!$D$18)/10^9,0)</f>
        <v>0.006529252268</v>
      </c>
      <c r="I602" s="160">
        <f>IF($E$438&gt;0,'Assumptions (NG)'!Z$13*Model!$E$438*(AVERAGE('Assumptions (NG)'!$B$2:$C$2)*'Assumptions (NG)'!$D$17+AVERAGE('Assumptions (NG)'!$B$3:$C$3)*'Assumptions (NG)'!$D$18)/10^9,0)</f>
        <v>0.005876327041</v>
      </c>
      <c r="J602" s="160">
        <f>IF($E$438&gt;0,'Assumptions (NG)'!AA$13*Model!$E$438*(AVERAGE('Assumptions (NG)'!$B$2:$C$2)*'Assumptions (NG)'!$D$17+AVERAGE('Assumptions (NG)'!$B$3:$C$3)*'Assumptions (NG)'!$D$18)/10^9,0)</f>
        <v>0.005282758653</v>
      </c>
      <c r="K602" s="226" t="s">
        <v>397</v>
      </c>
      <c r="L602" s="160">
        <f>IF($E$438&gt;0,'Assumptions (NG)'!AC$13*Model!$E$438*(AVERAGE('Assumptions (NG)'!$B$2:$C$2)*'Assumptions (NG)'!$D$17+AVERAGE('Assumptions (NG)'!$B$3:$C$3)*'Assumptions (NG)'!$D$18)/10^9,0)</f>
        <v>0.005002933556</v>
      </c>
      <c r="M602" s="160">
        <f>IF($E$438&gt;0,'Assumptions (NG)'!AD$13*Model!$E$438*(AVERAGE('Assumptions (NG)'!$B$2:$C$2)*'Assumptions (NG)'!$D$17+AVERAGE('Assumptions (NG)'!$B$3:$C$3)*'Assumptions (NG)'!$D$18)/10^9,0)</f>
        <v>0.005011413105</v>
      </c>
      <c r="N602" s="160">
        <f>IF($E$438&gt;0,'Assumptions (NG)'!AE$13*Model!$E$438*(AVERAGE('Assumptions (NG)'!$B$2:$C$2)*'Assumptions (NG)'!$D$17+AVERAGE('Assumptions (NG)'!$B$3:$C$3)*'Assumptions (NG)'!$D$18)/10^9,0)</f>
        <v>0.005002933556</v>
      </c>
      <c r="O602" s="160">
        <f>IF($E$438&gt;0,'Assumptions (NG)'!AF$13*Model!$E$438*(AVERAGE('Assumptions (NG)'!$B$2:$C$2)*'Assumptions (NG)'!$D$17+AVERAGE('Assumptions (NG)'!$B$3:$C$3)*'Assumptions (NG)'!$D$18)/10^9,0)</f>
        <v>0.005011413105</v>
      </c>
      <c r="P602" s="160">
        <f>IF($E$438&gt;0,'Assumptions (NG)'!AG$13*Model!$E$438*(AVERAGE('Assumptions (NG)'!$B$2:$C$2)*'Assumptions (NG)'!$D$17+AVERAGE('Assumptions (NG)'!$B$3:$C$3)*'Assumptions (NG)'!$D$18)/10^9,0)</f>
        <v>0.005002933556</v>
      </c>
      <c r="Q602" s="160">
        <f>IF($E$438&gt;0,'Assumptions (NG)'!AH$13*Model!$E$438*(AVERAGE('Assumptions (NG)'!$B$2:$C$2)*'Assumptions (NG)'!$D$17+AVERAGE('Assumptions (NG)'!$B$3:$C$3)*'Assumptions (NG)'!$D$18)/10^9,0)</f>
        <v>0.005011413105</v>
      </c>
      <c r="R602" s="160">
        <f>IF($E$438&gt;0,'Assumptions (NG)'!AI$13*Model!$E$438*(AVERAGE('Assumptions (NG)'!$B$2:$C$2)*'Assumptions (NG)'!$D$17+AVERAGE('Assumptions (NG)'!$B$3:$C$3)*'Assumptions (NG)'!$D$18)/10^9,0)</f>
        <v>0.005002933556</v>
      </c>
      <c r="S602" s="160">
        <f>IF($E$438&gt;0,'Assumptions (NG)'!AJ$13*Model!$E$438*(AVERAGE('Assumptions (NG)'!$B$2:$C$2)*'Assumptions (NG)'!$D$17+AVERAGE('Assumptions (NG)'!$B$3:$C$3)*'Assumptions (NG)'!$D$18)/10^9,0)</f>
        <v>0.005011413105</v>
      </c>
      <c r="T602" s="160">
        <f>IF($E$438&gt;0,'Assumptions (NG)'!AK$13*Model!$E$438*(AVERAGE('Assumptions (NG)'!$B$2:$C$2)*'Assumptions (NG)'!$D$17+AVERAGE('Assumptions (NG)'!$B$3:$C$3)*'Assumptions (NG)'!$D$18)/10^9,0)</f>
        <v>0.002501466778</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0.04486364028</v>
      </c>
      <c r="G603" s="160">
        <f>IF($F$438&gt;0,'Assumptions (NG)'!W$13*Model!$F$438*('Assumptions (NG)'!$E$17*AVERAGE('Assumptions (NG)'!$B$2:$D$2)+'Assumptions (NG)'!$E$18*AVERAGE('Assumptions (NG)'!$B$3:$D$3))/10^9,0)</f>
        <v>0.08524091653</v>
      </c>
      <c r="H603" s="160">
        <f>IF($F$438&gt;0,'Assumptions (NG)'!X$13*Model!$F$438*('Assumptions (NG)'!$E$17*AVERAGE('Assumptions (NG)'!$B$2:$D$2)+'Assumptions (NG)'!$E$18*AVERAGE('Assumptions (NG)'!$B$3:$D$3))/10^9,0)</f>
        <v>0.07671682487</v>
      </c>
      <c r="I603" s="160">
        <f>IF($F$438&gt;0,'Assumptions (NG)'!Y$13*Model!$F$438*('Assumptions (NG)'!$E$17*AVERAGE('Assumptions (NG)'!$B$2:$D$2)+'Assumptions (NG)'!$E$18*AVERAGE('Assumptions (NG)'!$B$3:$D$3))/10^9,0)</f>
        <v>0.06909000603</v>
      </c>
      <c r="J603" s="160">
        <f>IF($F$438&gt;0,'Assumptions (NG)'!Z$13*Model!$F$438*('Assumptions (NG)'!$E$17*AVERAGE('Assumptions (NG)'!$B$2:$D$2)+'Assumptions (NG)'!$E$18*AVERAGE('Assumptions (NG)'!$B$3:$D$3))/10^9,0)</f>
        <v>0.06218100542</v>
      </c>
      <c r="K603" s="226" t="s">
        <v>398</v>
      </c>
      <c r="L603" s="160">
        <f>IF($F$438&gt;0,'Assumptions (NG)'!AB$13*Model!$F$438*('Assumptions (NG)'!$E$17*AVERAGE('Assumptions (NG)'!$B$2:$D$2)+'Assumptions (NG)'!$E$18*AVERAGE('Assumptions (NG)'!$B$3:$D$3))/10^9,0)</f>
        <v>0.05293909553</v>
      </c>
      <c r="M603" s="160">
        <f>IF($F$438&gt;0,'Assumptions (NG)'!AC$13*Model!$F$438*('Assumptions (NG)'!$E$17*AVERAGE('Assumptions (NG)'!$B$2:$D$2)+'Assumptions (NG)'!$E$18*AVERAGE('Assumptions (NG)'!$B$3:$D$3))/10^9,0)</f>
        <v>0.05293909553</v>
      </c>
      <c r="N603" s="160">
        <f>IF($F$438&gt;0,'Assumptions (NG)'!AD$13*Model!$F$438*('Assumptions (NG)'!$E$17*AVERAGE('Assumptions (NG)'!$B$2:$D$2)+'Assumptions (NG)'!$E$18*AVERAGE('Assumptions (NG)'!$B$3:$D$3))/10^9,0)</f>
        <v>0.05302882281</v>
      </c>
      <c r="O603" s="160">
        <f>IF($F$438&gt;0,'Assumptions (NG)'!AE$13*Model!$F$438*('Assumptions (NG)'!$E$17*AVERAGE('Assumptions (NG)'!$B$2:$D$2)+'Assumptions (NG)'!$E$18*AVERAGE('Assumptions (NG)'!$B$3:$D$3))/10^9,0)</f>
        <v>0.05293909553</v>
      </c>
      <c r="P603" s="160">
        <f>IF($F$438&gt;0,'Assumptions (NG)'!AF$13*Model!$F$438*('Assumptions (NG)'!$E$17*AVERAGE('Assumptions (NG)'!$B$2:$D$2)+'Assumptions (NG)'!$E$18*AVERAGE('Assumptions (NG)'!$B$3:$D$3))/10^9,0)</f>
        <v>0.05302882281</v>
      </c>
      <c r="Q603" s="160">
        <f>IF($F$438&gt;0,'Assumptions (NG)'!AG$13*Model!$F$438*('Assumptions (NG)'!$E$17*AVERAGE('Assumptions (NG)'!$B$2:$D$2)+'Assumptions (NG)'!$E$18*AVERAGE('Assumptions (NG)'!$B$3:$D$3))/10^9,0)</f>
        <v>0.05293909553</v>
      </c>
      <c r="R603" s="160">
        <f>IF($F$438&gt;0,'Assumptions (NG)'!AH$13*Model!$F$438*('Assumptions (NG)'!$E$17*AVERAGE('Assumptions (NG)'!$B$2:$D$2)+'Assumptions (NG)'!$E$18*AVERAGE('Assumptions (NG)'!$B$3:$D$3))/10^9,0)</f>
        <v>0.05302882281</v>
      </c>
      <c r="S603" s="160">
        <f>IF($F$438&gt;0,'Assumptions (NG)'!AI$13*Model!$F$438*('Assumptions (NG)'!$E$17*AVERAGE('Assumptions (NG)'!$B$2:$D$2)+'Assumptions (NG)'!$E$18*AVERAGE('Assumptions (NG)'!$B$3:$D$3))/10^9,0)</f>
        <v>0.05293909553</v>
      </c>
      <c r="T603" s="160">
        <f>IF($F$438&gt;0,'Assumptions (NG)'!AJ$13*Model!$F$438*('Assumptions (NG)'!$E$17*AVERAGE('Assumptions (NG)'!$B$2:$D$2)+'Assumptions (NG)'!$E$18*AVERAGE('Assumptions (NG)'!$B$3:$D$3))/10^9,0)</f>
        <v>0.05302882281</v>
      </c>
      <c r="U603" s="160">
        <f>IF($F$438&gt;0,'Assumptions (NG)'!AK$13*Model!$F$438*('Assumptions (NG)'!$E$17*AVERAGE('Assumptions (NG)'!$B$2:$D$2)+'Assumptions (NG)'!$E$18*AVERAGE('Assumptions (NG)'!$B$3:$D$3))/10^9,0)</f>
        <v>0.02646954776</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0.06811460275</v>
      </c>
      <c r="H604" s="160">
        <f>IF($G$438&gt;0,'Assumptions (NG)'!W$13*Model!$G$438*('Assumptions (NG)'!$F$17*AVERAGE('Assumptions (NG)'!$C$2:$E$2)+'Assumptions (NG)'!$F$18*AVERAGE('Assumptions (NG)'!$C$3:$E$3))/10^9,0)</f>
        <v>0.1294177452</v>
      </c>
      <c r="I604" s="160">
        <f>IF($G$438&gt;0,'Assumptions (NG)'!X$13*Model!$G$438*('Assumptions (NG)'!$F$17*AVERAGE('Assumptions (NG)'!$C$2:$E$2)+'Assumptions (NG)'!$F$18*AVERAGE('Assumptions (NG)'!$C$3:$E$3))/10^9,0)</f>
        <v>0.1164759707</v>
      </c>
      <c r="J604" s="160">
        <f>IF($G$438&gt;0,'Assumptions (NG)'!Y$13*Model!$G$438*('Assumptions (NG)'!$F$17*AVERAGE('Assumptions (NG)'!$C$2:$E$2)+'Assumptions (NG)'!$F$18*AVERAGE('Assumptions (NG)'!$C$3:$E$3))/10^9,0)</f>
        <v>0.1048964882</v>
      </c>
      <c r="K604" s="160">
        <f>IF($G$438&gt;0,'Assumptions (NG)'!Z$13*Model!$G$438*('Assumptions (NG)'!$F$17*AVERAGE('Assumptions (NG)'!$C$2:$E$2)+'Assumptions (NG)'!$F$18*AVERAGE('Assumptions (NG)'!$C$3:$E$3))/10^9,0)</f>
        <v>0.09440683941</v>
      </c>
      <c r="L604" s="160">
        <f>IF($G$438&gt;0,'Assumptions (NG)'!AA$13*Model!$G$438*('Assumptions (NG)'!$F$17*AVERAGE('Assumptions (NG)'!$C$2:$E$2)+'Assumptions (NG)'!$F$18*AVERAGE('Assumptions (NG)'!$C$3:$E$3))/10^9,0)</f>
        <v>0.08487079502</v>
      </c>
      <c r="M604" s="160">
        <f>IF($G$438&gt;0,'Assumptions (NG)'!AB$13*Model!$G$438*('Assumptions (NG)'!$F$17*AVERAGE('Assumptions (NG)'!$C$2:$E$2)+'Assumptions (NG)'!$F$18*AVERAGE('Assumptions (NG)'!$C$3:$E$3))/10^9,0)</f>
        <v>0.08037523124</v>
      </c>
      <c r="N604" s="160">
        <f>IF($G$438&gt;0,'Assumptions (NG)'!AC$13*Model!$G$438*('Assumptions (NG)'!$F$17*AVERAGE('Assumptions (NG)'!$C$2:$E$2)+'Assumptions (NG)'!$F$18*AVERAGE('Assumptions (NG)'!$C$3:$E$3))/10^9,0)</f>
        <v>0.08037523124</v>
      </c>
      <c r="O604" s="160">
        <f>IF($G$438&gt;0,'Assumptions (NG)'!AD$13*Model!$G$438*('Assumptions (NG)'!$F$17*AVERAGE('Assumptions (NG)'!$C$2:$E$2)+'Assumptions (NG)'!$F$18*AVERAGE('Assumptions (NG)'!$C$3:$E$3))/10^9,0)</f>
        <v>0.08051146045</v>
      </c>
      <c r="P604" s="160">
        <f>IF($G$438&gt;0,'Assumptions (NG)'!AE$13*Model!$G$438*('Assumptions (NG)'!$F$17*AVERAGE('Assumptions (NG)'!$C$2:$E$2)+'Assumptions (NG)'!$F$18*AVERAGE('Assumptions (NG)'!$C$3:$E$3))/10^9,0)</f>
        <v>0.08037523124</v>
      </c>
      <c r="Q604" s="160">
        <f>IF($G$438&gt;0,'Assumptions (NG)'!AF$13*Model!$G$438*('Assumptions (NG)'!$F$17*AVERAGE('Assumptions (NG)'!$C$2:$E$2)+'Assumptions (NG)'!$F$18*AVERAGE('Assumptions (NG)'!$C$3:$E$3))/10^9,0)</f>
        <v>0.08051146045</v>
      </c>
      <c r="R604" s="160">
        <f>IF($G$438&gt;0,'Assumptions (NG)'!AG$13*Model!$G$438*('Assumptions (NG)'!$F$17*AVERAGE('Assumptions (NG)'!$C$2:$E$2)+'Assumptions (NG)'!$F$18*AVERAGE('Assumptions (NG)'!$C$3:$E$3))/10^9,0)</f>
        <v>0.08037523124</v>
      </c>
      <c r="S604" s="160">
        <f>IF($G$438&gt;0,'Assumptions (NG)'!AH$13*Model!$G$438*('Assumptions (NG)'!$F$17*AVERAGE('Assumptions (NG)'!$C$2:$E$2)+'Assumptions (NG)'!$F$18*AVERAGE('Assumptions (NG)'!$C$3:$E$3))/10^9,0)</f>
        <v>0.08051146045</v>
      </c>
      <c r="T604" s="160">
        <f>IF($G$438&gt;0,'Assumptions (NG)'!AI$13*Model!$G$438*('Assumptions (NG)'!$F$17*AVERAGE('Assumptions (NG)'!$C$2:$E$2)+'Assumptions (NG)'!$F$18*AVERAGE('Assumptions (NG)'!$C$3:$E$3))/10^9,0)</f>
        <v>0.08037523124</v>
      </c>
      <c r="U604" s="160">
        <f>IF($G$438&gt;0,'Assumptions (NG)'!AJ$13*Model!$G$438*('Assumptions (NG)'!$F$17*AVERAGE('Assumptions (NG)'!$C$2:$E$2)+'Assumptions (NG)'!$F$18*AVERAGE('Assumptions (NG)'!$C$3:$E$3))/10^9,0)</f>
        <v>0.08051146045</v>
      </c>
      <c r="V604" s="160">
        <f>IF($G$438&gt;0,'Assumptions (NG)'!AK$13*Model!$G$438*('Assumptions (NG)'!$F$17*AVERAGE('Assumptions (NG)'!$C$2:$E$2)+'Assumptions (NG)'!$F$18*AVERAGE('Assumptions (NG)'!$C$3:$E$3))/10^9,0)</f>
        <v>0.04018761562</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0.01082035558</v>
      </c>
      <c r="I605" s="160">
        <f>IF($H$438&gt;0,'Assumptions (NG)'!W$13*Model!$H$438*('Assumptions (NG)'!$G$17*AVERAGE('Assumptions (NG)'!$D$2:$F$2)+'Assumptions (NG)'!$G$18*AVERAGE('Assumptions (NG)'!$D$3:$F$3))/10^9,0)</f>
        <v>0.02055867561</v>
      </c>
      <c r="J605" s="160">
        <f>IF($H$438&gt;0,'Assumptions (NG)'!X$13*Model!$H$438*('Assumptions (NG)'!$G$17*AVERAGE('Assumptions (NG)'!$D$2:$F$2)+'Assumptions (NG)'!$G$18*AVERAGE('Assumptions (NG)'!$D$3:$F$3))/10^9,0)</f>
        <v>0.01850280805</v>
      </c>
      <c r="K605" s="160">
        <f>IF($H$438&gt;0,'Assumptions (NG)'!Y$13*Model!$H$438*('Assumptions (NG)'!$G$17*AVERAGE('Assumptions (NG)'!$D$2:$F$2)+'Assumptions (NG)'!$G$18*AVERAGE('Assumptions (NG)'!$D$3:$F$3))/10^9,0)</f>
        <v>0.0166633476</v>
      </c>
      <c r="L605" s="160">
        <f>IF($H$438&gt;0,'Assumptions (NG)'!Z$13*Model!$H$438*('Assumptions (NG)'!$G$17*AVERAGE('Assumptions (NG)'!$D$2:$F$2)+'Assumptions (NG)'!$G$18*AVERAGE('Assumptions (NG)'!$D$3:$F$3))/10^9,0)</f>
        <v>0.01499701284</v>
      </c>
      <c r="M605" s="160">
        <f>IF($H$438&gt;0,'Assumptions (NG)'!AA$13*Model!$H$438*('Assumptions (NG)'!$G$17*AVERAGE('Assumptions (NG)'!$D$2:$F$2)+'Assumptions (NG)'!$G$18*AVERAGE('Assumptions (NG)'!$D$3:$F$3))/10^9,0)</f>
        <v>0.01348216306</v>
      </c>
      <c r="N605" s="160">
        <f>IF($H$438&gt;0,'Assumptions (NG)'!AB$13*Model!$H$438*('Assumptions (NG)'!$G$17*AVERAGE('Assumptions (NG)'!$D$2:$F$2)+'Assumptions (NG)'!$G$18*AVERAGE('Assumptions (NG)'!$D$3:$F$3))/10^9,0)</f>
        <v>0.01276801959</v>
      </c>
      <c r="O605" s="160">
        <f>IF($H$438&gt;0,'Assumptions (NG)'!AC$13*Model!$H$438*('Assumptions (NG)'!$G$17*AVERAGE('Assumptions (NG)'!$D$2:$F$2)+'Assumptions (NG)'!$G$18*AVERAGE('Assumptions (NG)'!$D$3:$F$3))/10^9,0)</f>
        <v>0.01276801959</v>
      </c>
      <c r="P605" s="160">
        <f>IF($H$438&gt;0,'Assumptions (NG)'!AD$13*Model!$H$438*('Assumptions (NG)'!$G$17*AVERAGE('Assumptions (NG)'!$D$2:$F$2)+'Assumptions (NG)'!$G$18*AVERAGE('Assumptions (NG)'!$D$3:$F$3))/10^9,0)</f>
        <v>0.0127896603</v>
      </c>
      <c r="Q605" s="160">
        <f>IF($H$438&gt;0,'Assumptions (NG)'!AE$13*Model!$H$438*('Assumptions (NG)'!$G$17*AVERAGE('Assumptions (NG)'!$D$2:$F$2)+'Assumptions (NG)'!$G$18*AVERAGE('Assumptions (NG)'!$D$3:$F$3))/10^9,0)</f>
        <v>0.01276801959</v>
      </c>
      <c r="R605" s="160">
        <f>IF($H$438&gt;0,'Assumptions (NG)'!AF$13*Model!$H$438*('Assumptions (NG)'!$G$17*AVERAGE('Assumptions (NG)'!$D$2:$F$2)+'Assumptions (NG)'!$G$18*AVERAGE('Assumptions (NG)'!$D$3:$F$3))/10^9,0)</f>
        <v>0.0127896603</v>
      </c>
      <c r="S605" s="160">
        <f>IF($H$438&gt;0,'Assumptions (NG)'!AG$13*Model!$H$438*('Assumptions (NG)'!$G$17*AVERAGE('Assumptions (NG)'!$D$2:$F$2)+'Assumptions (NG)'!$G$18*AVERAGE('Assumptions (NG)'!$D$3:$F$3))/10^9,0)</f>
        <v>0.01276801959</v>
      </c>
      <c r="T605" s="160">
        <f>IF($H$438&gt;0,'Assumptions (NG)'!AH$13*Model!$H$438*('Assumptions (NG)'!$G$17*AVERAGE('Assumptions (NG)'!$D$2:$F$2)+'Assumptions (NG)'!$G$18*AVERAGE('Assumptions (NG)'!$D$3:$F$3))/10^9,0)</f>
        <v>0.0127896603</v>
      </c>
      <c r="U605" s="160">
        <f>IF($H$438&gt;0,'Assumptions (NG)'!AI$13*Model!$H$438*('Assumptions (NG)'!$G$17*AVERAGE('Assumptions (NG)'!$D$2:$F$2)+'Assumptions (NG)'!$G$18*AVERAGE('Assumptions (NG)'!$D$3:$F$3))/10^9,0)</f>
        <v>0.01276801959</v>
      </c>
      <c r="V605" s="160">
        <f>IF($H$438&gt;0,'Assumptions (NG)'!AJ$13*Model!$H$438*('Assumptions (NG)'!$G$17*AVERAGE('Assumptions (NG)'!$D$2:$F$2)+'Assumptions (NG)'!$G$18*AVERAGE('Assumptions (NG)'!$D$3:$F$3))/10^9,0)</f>
        <v>0.0127896603</v>
      </c>
      <c r="W605" s="160">
        <f>IF($H$438&gt;0,'Assumptions (NG)'!AK$13*Model!$H$438*('Assumptions (NG)'!$G$17*AVERAGE('Assumptions (NG)'!$D$2:$F$2)+'Assumptions (NG)'!$G$18*AVERAGE('Assumptions (NG)'!$D$3:$F$3))/10^9,0)</f>
        <v>0.006384009794</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0.05624241455</v>
      </c>
      <c r="J606" s="160">
        <f>IF($I$438&gt;0,'Assumptions (NG)'!W$13*Model!$I$438*('Assumptions (NG)'!$H$17*AVERAGE('Assumptions (NG)'!$E$2:$G$2)+'Assumptions (NG)'!$H$18*AVERAGE('Assumptions (NG)'!$E$3:$G$3))/10^9,0)</f>
        <v>0.1068605877</v>
      </c>
      <c r="K606" s="160">
        <f>IF($I$438&gt;0,'Assumptions (NG)'!X$13*Model!$I$438*('Assumptions (NG)'!$H$17*AVERAGE('Assumptions (NG)'!$E$2:$G$2)+'Assumptions (NG)'!$H$18*AVERAGE('Assumptions (NG)'!$E$3:$G$3))/10^9,0)</f>
        <v>0.09617452889</v>
      </c>
      <c r="L606" s="160">
        <f>IF($I$438&gt;0,'Assumptions (NG)'!Y$13*Model!$I$438*('Assumptions (NG)'!$H$17*AVERAGE('Assumptions (NG)'!$E$2:$G$2)+'Assumptions (NG)'!$H$18*AVERAGE('Assumptions (NG)'!$E$3:$G$3))/10^9,0)</f>
        <v>0.08661331841</v>
      </c>
      <c r="M606" s="160">
        <f>IF($I$438&gt;0,'Assumptions (NG)'!Z$13*Model!$I$438*('Assumptions (NG)'!$H$17*AVERAGE('Assumptions (NG)'!$E$2:$G$2)+'Assumptions (NG)'!$H$18*AVERAGE('Assumptions (NG)'!$E$3:$G$3))/10^9,0)</f>
        <v>0.07795198657</v>
      </c>
      <c r="N606" s="160">
        <f>IF($I$438&gt;0,'Assumptions (NG)'!AA$13*Model!$I$438*('Assumptions (NG)'!$H$17*AVERAGE('Assumptions (NG)'!$E$2:$G$2)+'Assumptions (NG)'!$H$18*AVERAGE('Assumptions (NG)'!$E$3:$G$3))/10^9,0)</f>
        <v>0.07007804853</v>
      </c>
      <c r="O606" s="160">
        <f>IF($I$438&gt;0,'Assumptions (NG)'!AB$13*Model!$I$438*('Assumptions (NG)'!$H$17*AVERAGE('Assumptions (NG)'!$E$2:$G$2)+'Assumptions (NG)'!$H$18*AVERAGE('Assumptions (NG)'!$E$3:$G$3))/10^9,0)</f>
        <v>0.06636604917</v>
      </c>
      <c r="P606" s="160">
        <f>IF($I$438&gt;0,'Assumptions (NG)'!AC$13*Model!$I$438*('Assumptions (NG)'!$H$17*AVERAGE('Assumptions (NG)'!$E$2:$G$2)+'Assumptions (NG)'!$H$18*AVERAGE('Assumptions (NG)'!$E$3:$G$3))/10^9,0)</f>
        <v>0.06636604917</v>
      </c>
      <c r="Q606" s="160">
        <f>IF($I$438&gt;0,'Assumptions (NG)'!AD$13*Model!$I$438*('Assumptions (NG)'!$H$17*AVERAGE('Assumptions (NG)'!$E$2:$G$2)+'Assumptions (NG)'!$H$18*AVERAGE('Assumptions (NG)'!$E$3:$G$3))/10^9,0)</f>
        <v>0.066478534</v>
      </c>
      <c r="R606" s="160">
        <f>IF($I$438&gt;0,'Assumptions (NG)'!AE$13*Model!$I$438*('Assumptions (NG)'!$H$17*AVERAGE('Assumptions (NG)'!$E$2:$G$2)+'Assumptions (NG)'!$H$18*AVERAGE('Assumptions (NG)'!$E$3:$G$3))/10^9,0)</f>
        <v>0.06636604917</v>
      </c>
      <c r="S606" s="160">
        <f>IF($I$438&gt;0,'Assumptions (NG)'!AF$13*Model!$I$438*('Assumptions (NG)'!$H$17*AVERAGE('Assumptions (NG)'!$E$2:$G$2)+'Assumptions (NG)'!$H$18*AVERAGE('Assumptions (NG)'!$E$3:$G$3))/10^9,0)</f>
        <v>0.066478534</v>
      </c>
      <c r="T606" s="160">
        <f>IF($I$438&gt;0,'Assumptions (NG)'!AG$13*Model!$I$438*('Assumptions (NG)'!$H$17*AVERAGE('Assumptions (NG)'!$E$2:$G$2)+'Assumptions (NG)'!$H$18*AVERAGE('Assumptions (NG)'!$E$3:$G$3))/10^9,0)</f>
        <v>0.06636604917</v>
      </c>
      <c r="U606" s="160">
        <f>IF($I$438&gt;0,'Assumptions (NG)'!AH$13*Model!$I$438*('Assumptions (NG)'!$H$17*AVERAGE('Assumptions (NG)'!$E$2:$G$2)+'Assumptions (NG)'!$H$18*AVERAGE('Assumptions (NG)'!$E$3:$G$3))/10^9,0)</f>
        <v>0.066478534</v>
      </c>
      <c r="V606" s="160">
        <f>IF($I$438&gt;0,'Assumptions (NG)'!AI$13*Model!$I$438*('Assumptions (NG)'!$H$17*AVERAGE('Assumptions (NG)'!$E$2:$G$2)+'Assumptions (NG)'!$H$18*AVERAGE('Assumptions (NG)'!$E$3:$G$3))/10^9,0)</f>
        <v>0.06636604917</v>
      </c>
      <c r="W606" s="160">
        <f>IF($I$438&gt;0,'Assumptions (NG)'!AJ$13*Model!$I$438*('Assumptions (NG)'!$H$17*AVERAGE('Assumptions (NG)'!$E$2:$G$2)+'Assumptions (NG)'!$H$18*AVERAGE('Assumptions (NG)'!$E$3:$G$3))/10^9,0)</f>
        <v>0.066478534</v>
      </c>
      <c r="X606" s="160">
        <f>IF($I$438&gt;0,'Assumptions (NG)'!AK$13*Model!$I$438*('Assumptions (NG)'!$H$17*AVERAGE('Assumptions (NG)'!$E$2:$G$2)+'Assumptions (NG)'!$H$18*AVERAGE('Assumptions (NG)'!$E$3:$G$3))/10^9,0)</f>
        <v>0.03318302459</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0.02123644523</v>
      </c>
      <c r="K607" s="160">
        <f>IF($J$438&gt;0,'Assumptions (NG)'!W$13*Model!$J$438*('Assumptions (NG)'!$I$17*AVERAGE('Assumptions (NG)'!$F$2:$H$2)+'Assumptions (NG)'!$I$18*AVERAGE('Assumptions (NG)'!$F$3:$H$3))/10^9,0)</f>
        <v>0.04034924594</v>
      </c>
      <c r="L607" s="160">
        <f>IF($J$438&gt;0,'Assumptions (NG)'!X$13*Model!$J$438*('Assumptions (NG)'!$I$17*AVERAGE('Assumptions (NG)'!$F$2:$H$2)+'Assumptions (NG)'!$I$18*AVERAGE('Assumptions (NG)'!$F$3:$H$3))/10^9,0)</f>
        <v>0.03631432135</v>
      </c>
      <c r="M607" s="160">
        <f>IF($J$438&gt;0,'Assumptions (NG)'!Y$13*Model!$J$438*('Assumptions (NG)'!$I$17*AVERAGE('Assumptions (NG)'!$F$2:$H$2)+'Assumptions (NG)'!$I$18*AVERAGE('Assumptions (NG)'!$F$3:$H$3))/10^9,0)</f>
        <v>0.03270412566</v>
      </c>
      <c r="N607" s="160">
        <f>IF($J$438&gt;0,'Assumptions (NG)'!Z$13*Model!$J$438*('Assumptions (NG)'!$I$17*AVERAGE('Assumptions (NG)'!$F$2:$H$2)+'Assumptions (NG)'!$I$18*AVERAGE('Assumptions (NG)'!$F$3:$H$3))/10^9,0)</f>
        <v>0.02943371309</v>
      </c>
      <c r="O607" s="160">
        <f>IF($J$438&gt;0,'Assumptions (NG)'!AA$13*Model!$J$438*('Assumptions (NG)'!$I$17*AVERAGE('Assumptions (NG)'!$F$2:$H$2)+'Assumptions (NG)'!$I$18*AVERAGE('Assumptions (NG)'!$F$3:$H$3))/10^9,0)</f>
        <v>0.02646061076</v>
      </c>
      <c r="P607" s="160">
        <f>IF($J$438&gt;0,'Assumptions (NG)'!AB$13*Model!$J$438*('Assumptions (NG)'!$I$17*AVERAGE('Assumptions (NG)'!$F$2:$H$2)+'Assumptions (NG)'!$I$18*AVERAGE('Assumptions (NG)'!$F$3:$H$3))/10^9,0)</f>
        <v>0.02505900537</v>
      </c>
      <c r="Q607" s="160">
        <f>IF($J$438&gt;0,'Assumptions (NG)'!AC$13*Model!$J$438*('Assumptions (NG)'!$I$17*AVERAGE('Assumptions (NG)'!$F$2:$H$2)+'Assumptions (NG)'!$I$18*AVERAGE('Assumptions (NG)'!$F$3:$H$3))/10^9,0)</f>
        <v>0.02505900537</v>
      </c>
      <c r="R607" s="160">
        <f>IF($J$438&gt;0,'Assumptions (NG)'!AD$13*Model!$J$438*('Assumptions (NG)'!$I$17*AVERAGE('Assumptions (NG)'!$F$2:$H$2)+'Assumptions (NG)'!$I$18*AVERAGE('Assumptions (NG)'!$F$3:$H$3))/10^9,0)</f>
        <v>0.02510147826</v>
      </c>
      <c r="S607" s="160">
        <f>IF($J$438&gt;0,'Assumptions (NG)'!AE$13*Model!$J$438*('Assumptions (NG)'!$I$17*AVERAGE('Assumptions (NG)'!$F$2:$H$2)+'Assumptions (NG)'!$I$18*AVERAGE('Assumptions (NG)'!$F$3:$H$3))/10^9,0)</f>
        <v>0.02505900537</v>
      </c>
      <c r="T607" s="160">
        <f>IF($J$438&gt;0,'Assumptions (NG)'!AF$13*Model!$J$438*('Assumptions (NG)'!$I$17*AVERAGE('Assumptions (NG)'!$F$2:$H$2)+'Assumptions (NG)'!$I$18*AVERAGE('Assumptions (NG)'!$F$3:$H$3))/10^9,0)</f>
        <v>0.02510147826</v>
      </c>
      <c r="U607" s="160">
        <f>IF($J$438&gt;0,'Assumptions (NG)'!AG$13*Model!$J$438*('Assumptions (NG)'!$I$17*AVERAGE('Assumptions (NG)'!$F$2:$H$2)+'Assumptions (NG)'!$I$18*AVERAGE('Assumptions (NG)'!$F$3:$H$3))/10^9,0)</f>
        <v>0.02505900537</v>
      </c>
      <c r="V607" s="160">
        <f>IF($J$438&gt;0,'Assumptions (NG)'!AH$13*Model!$J$438*('Assumptions (NG)'!$I$17*AVERAGE('Assumptions (NG)'!$F$2:$H$2)+'Assumptions (NG)'!$I$18*AVERAGE('Assumptions (NG)'!$F$3:$H$3))/10^9,0)</f>
        <v>0.02510147826</v>
      </c>
      <c r="W607" s="160">
        <f>IF($J$438&gt;0,'Assumptions (NG)'!AI$13*Model!$J$438*('Assumptions (NG)'!$I$17*AVERAGE('Assumptions (NG)'!$F$2:$H$2)+'Assumptions (NG)'!$I$18*AVERAGE('Assumptions (NG)'!$F$3:$H$3))/10^9,0)</f>
        <v>0.02505900537</v>
      </c>
      <c r="X607" s="160">
        <f>IF($J$438&gt;0,'Assumptions (NG)'!AJ$13*Model!$J$438*('Assumptions (NG)'!$I$17*AVERAGE('Assumptions (NG)'!$F$2:$H$2)+'Assumptions (NG)'!$I$18*AVERAGE('Assumptions (NG)'!$F$3:$H$3))/10^9,0)</f>
        <v>0.02510147826</v>
      </c>
      <c r="Y607" s="160">
        <f>IF($J$438&gt;0,'Assumptions (NG)'!AK$13*Model!$J$438*('Assumptions (NG)'!$I$17*AVERAGE('Assumptions (NG)'!$F$2:$H$2)+'Assumptions (NG)'!$I$18*AVERAGE('Assumptions (NG)'!$F$3:$H$3))/10^9,0)</f>
        <v>0.01252950269</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0.02084487096</v>
      </c>
      <c r="L608" s="160">
        <f>IF($K$438&gt;0,'Assumptions (NG)'!W$13*Model!$K$438*('Assumptions (NG)'!$J$17*AVERAGE('Assumptions (NG)'!$G$2:$I$2)+'Assumptions (NG)'!$J$18*AVERAGE('Assumptions (NG)'!$G$3:$I$3))/10^9,0)</f>
        <v>0.03960525482</v>
      </c>
      <c r="M608" s="160">
        <f>IF($K$438&gt;0,'Assumptions (NG)'!X$13*Model!$K$438*('Assumptions (NG)'!$J$17*AVERAGE('Assumptions (NG)'!$G$2:$I$2)+'Assumptions (NG)'!$J$18*AVERAGE('Assumptions (NG)'!$G$3:$I$3))/10^9,0)</f>
        <v>0.03564472934</v>
      </c>
      <c r="N608" s="160">
        <f>IF($K$438&gt;0,'Assumptions (NG)'!Y$13*Model!$K$438*('Assumptions (NG)'!$J$17*AVERAGE('Assumptions (NG)'!$G$2:$I$2)+'Assumptions (NG)'!$J$18*AVERAGE('Assumptions (NG)'!$G$3:$I$3))/10^9,0)</f>
        <v>0.03210110128</v>
      </c>
      <c r="O608" s="160">
        <f>IF($K$438&gt;0,'Assumptions (NG)'!Z$13*Model!$K$438*('Assumptions (NG)'!$J$17*AVERAGE('Assumptions (NG)'!$G$2:$I$2)+'Assumptions (NG)'!$J$18*AVERAGE('Assumptions (NG)'!$G$3:$I$3))/10^9,0)</f>
        <v>0.02889099115</v>
      </c>
      <c r="P608" s="160">
        <f>IF($K$438&gt;0,'Assumptions (NG)'!AA$13*Model!$K$438*('Assumptions (NG)'!$J$17*AVERAGE('Assumptions (NG)'!$G$2:$I$2)+'Assumptions (NG)'!$J$18*AVERAGE('Assumptions (NG)'!$G$3:$I$3))/10^9,0)</f>
        <v>0.02597270922</v>
      </c>
      <c r="Q608" s="160">
        <f>IF($K$438&gt;0,'Assumptions (NG)'!AB$13*Model!$K$438*('Assumptions (NG)'!$J$17*AVERAGE('Assumptions (NG)'!$G$2:$I$2)+'Assumptions (NG)'!$J$18*AVERAGE('Assumptions (NG)'!$G$3:$I$3))/10^9,0)</f>
        <v>0.02459694773</v>
      </c>
      <c r="R608" s="160">
        <f>IF($K$438&gt;0,'Assumptions (NG)'!AC$13*Model!$K$438*('Assumptions (NG)'!$J$17*AVERAGE('Assumptions (NG)'!$G$2:$I$2)+'Assumptions (NG)'!$J$18*AVERAGE('Assumptions (NG)'!$G$3:$I$3))/10^9,0)</f>
        <v>0.02459694773</v>
      </c>
      <c r="S608" s="160">
        <f>IF($K$438&gt;0,'Assumptions (NG)'!AD$13*Model!$K$438*('Assumptions (NG)'!$J$17*AVERAGE('Assumptions (NG)'!$G$2:$I$2)+'Assumptions (NG)'!$J$18*AVERAGE('Assumptions (NG)'!$G$3:$I$3))/10^9,0)</f>
        <v>0.02463863747</v>
      </c>
      <c r="T608" s="160">
        <f>IF($K$438&gt;0,'Assumptions (NG)'!AE$13*Model!$K$438*('Assumptions (NG)'!$J$17*AVERAGE('Assumptions (NG)'!$G$2:$I$2)+'Assumptions (NG)'!$J$18*AVERAGE('Assumptions (NG)'!$G$3:$I$3))/10^9,0)</f>
        <v>0.02459694773</v>
      </c>
      <c r="U608" s="160">
        <f>IF($K$438&gt;0,'Assumptions (NG)'!AF$13*Model!$K$438*('Assumptions (NG)'!$J$17*AVERAGE('Assumptions (NG)'!$G$2:$I$2)+'Assumptions (NG)'!$J$18*AVERAGE('Assumptions (NG)'!$G$3:$I$3))/10^9,0)</f>
        <v>0.02463863747</v>
      </c>
      <c r="V608" s="160">
        <f>IF($K$438&gt;0,'Assumptions (NG)'!AG$13*Model!$K$438*('Assumptions (NG)'!$J$17*AVERAGE('Assumptions (NG)'!$G$2:$I$2)+'Assumptions (NG)'!$J$18*AVERAGE('Assumptions (NG)'!$G$3:$I$3))/10^9,0)</f>
        <v>0.02459694773</v>
      </c>
      <c r="W608" s="160">
        <f>IF($K$438&gt;0,'Assumptions (NG)'!AH$13*Model!$K$438*('Assumptions (NG)'!$J$17*AVERAGE('Assumptions (NG)'!$G$2:$I$2)+'Assumptions (NG)'!$J$18*AVERAGE('Assumptions (NG)'!$G$3:$I$3))/10^9,0)</f>
        <v>0.02463863747</v>
      </c>
      <c r="X608" s="160">
        <f>IF($K$438&gt;0,'Assumptions (NG)'!AI$13*Model!$K$438*('Assumptions (NG)'!$J$17*AVERAGE('Assumptions (NG)'!$G$2:$I$2)+'Assumptions (NG)'!$J$18*AVERAGE('Assumptions (NG)'!$G$3:$I$3))/10^9,0)</f>
        <v>0.02459694773</v>
      </c>
      <c r="Y608" s="160">
        <f>IF($K$438&gt;0,'Assumptions (NG)'!AJ$13*Model!$K$438*('Assumptions (NG)'!$J$17*AVERAGE('Assumptions (NG)'!$G$2:$I$2)+'Assumptions (NG)'!$J$18*AVERAGE('Assumptions (NG)'!$G$3:$I$3))/10^9,0)</f>
        <v>0.02463863747</v>
      </c>
      <c r="Z608" s="160">
        <f>IF($K$438&gt;0,'Assumptions (NG)'!AK$13*Model!$K$438*('Assumptions (NG)'!$J$17*AVERAGE('Assumptions (NG)'!$G$2:$I$2)+'Assumptions (NG)'!$J$18*AVERAGE('Assumptions (NG)'!$G$3:$I$3))/10^9,0)</f>
        <v>0.01229847387</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v>
      </c>
      <c r="M609" s="160">
        <f>IF($L$438&gt;0,'Assumptions (NG)'!W$13*Model!$L$438*('Assumptions (NG)'!$K$17*AVERAGE('Assumptions (NG)'!$H$2:$J$2)+'Assumptions (NG)'!$K$18*AVERAGE('Assumptions (NG)'!$H$3:$J$3))/10^9,0)</f>
        <v>0</v>
      </c>
      <c r="N609" s="160">
        <f>IF($L$438&gt;0,'Assumptions (NG)'!X$13*Model!$L$438*('Assumptions (NG)'!$K$17*AVERAGE('Assumptions (NG)'!$H$2:$J$2)+'Assumptions (NG)'!$K$18*AVERAGE('Assumptions (NG)'!$H$3:$J$3))/10^9,0)</f>
        <v>0</v>
      </c>
      <c r="O609" s="160">
        <f>IF($L$438&gt;0,'Assumptions (NG)'!Y$13*Model!$L$438*('Assumptions (NG)'!$K$17*AVERAGE('Assumptions (NG)'!$H$2:$J$2)+'Assumptions (NG)'!$K$18*AVERAGE('Assumptions (NG)'!$H$3:$J$3))/10^9,0)</f>
        <v>0</v>
      </c>
      <c r="P609" s="160">
        <f>IF($L$438&gt;0,'Assumptions (NG)'!Z$13*Model!$L$438*('Assumptions (NG)'!$K$17*AVERAGE('Assumptions (NG)'!$H$2:$J$2)+'Assumptions (NG)'!$K$18*AVERAGE('Assumptions (NG)'!$H$3:$J$3))/10^9,0)</f>
        <v>0</v>
      </c>
      <c r="Q609" s="160">
        <f>IF($L$438&gt;0,'Assumptions (NG)'!AA$13*Model!$L$438*('Assumptions (NG)'!$K$17*AVERAGE('Assumptions (NG)'!$H$2:$J$2)+'Assumptions (NG)'!$K$18*AVERAGE('Assumptions (NG)'!$H$3:$J$3))/10^9,0)</f>
        <v>0</v>
      </c>
      <c r="R609" s="160">
        <f>IF($L$438&gt;0,'Assumptions (NG)'!AB$13*Model!$L$438*('Assumptions (NG)'!$K$17*AVERAGE('Assumptions (NG)'!$H$2:$J$2)+'Assumptions (NG)'!$K$18*AVERAGE('Assumptions (NG)'!$H$3:$J$3))/10^9,0)</f>
        <v>0</v>
      </c>
      <c r="S609" s="160">
        <f>IF($L$438&gt;0,'Assumptions (NG)'!AC$13*Model!$L$438*('Assumptions (NG)'!$K$17*AVERAGE('Assumptions (NG)'!$H$2:$J$2)+'Assumptions (NG)'!$K$18*AVERAGE('Assumptions (NG)'!$H$3:$J$3))/10^9,0)</f>
        <v>0</v>
      </c>
      <c r="T609" s="160">
        <f>IF($L$438&gt;0,'Assumptions (NG)'!AD$13*Model!$L$438*('Assumptions (NG)'!$K$17*AVERAGE('Assumptions (NG)'!$H$2:$J$2)+'Assumptions (NG)'!$K$18*AVERAGE('Assumptions (NG)'!$H$3:$J$3))/10^9,0)</f>
        <v>0</v>
      </c>
      <c r="U609" s="160">
        <f>IF($L$438&gt;0,'Assumptions (NG)'!AE$13*Model!$L$438*('Assumptions (NG)'!$K$17*AVERAGE('Assumptions (NG)'!$H$2:$J$2)+'Assumptions (NG)'!$K$18*AVERAGE('Assumptions (NG)'!$H$3:$J$3))/10^9,0)</f>
        <v>0</v>
      </c>
      <c r="V609" s="160">
        <f>IF($L$438&gt;0,'Assumptions (NG)'!AF$13*Model!$L$438*('Assumptions (NG)'!$K$17*AVERAGE('Assumptions (NG)'!$H$2:$J$2)+'Assumptions (NG)'!$K$18*AVERAGE('Assumptions (NG)'!$H$3:$J$3))/10^9,0)</f>
        <v>0</v>
      </c>
      <c r="W609" s="160">
        <f>IF($L$438&gt;0,'Assumptions (NG)'!AG$13*Model!$L$438*('Assumptions (NG)'!$K$17*AVERAGE('Assumptions (NG)'!$H$2:$J$2)+'Assumptions (NG)'!$K$18*AVERAGE('Assumptions (NG)'!$H$3:$J$3))/10^9,0)</f>
        <v>0</v>
      </c>
      <c r="X609" s="160">
        <f>IF($L$438&gt;0,'Assumptions (NG)'!AH$13*Model!$L$438*('Assumptions (NG)'!$K$17*AVERAGE('Assumptions (NG)'!$H$2:$J$2)+'Assumptions (NG)'!$K$18*AVERAGE('Assumptions (NG)'!$H$3:$J$3))/10^9,0)</f>
        <v>0</v>
      </c>
      <c r="Y609" s="160">
        <f>IF($L$438&gt;0,'Assumptions (NG)'!AI$13*Model!$L$438*('Assumptions (NG)'!$K$17*AVERAGE('Assumptions (NG)'!$H$2:$J$2)+'Assumptions (NG)'!$K$18*AVERAGE('Assumptions (NG)'!$H$3:$J$3))/10^9,0)</f>
        <v>0</v>
      </c>
      <c r="Z609" s="160">
        <f>IF($L$438&gt;0,'Assumptions (NG)'!AJ$13*Model!$L$438*('Assumptions (NG)'!$K$17*AVERAGE('Assumptions (NG)'!$H$2:$J$2)+'Assumptions (NG)'!$K$18*AVERAGE('Assumptions (NG)'!$H$3:$J$3))/10^9,0)</f>
        <v>0</v>
      </c>
      <c r="AA609" s="160">
        <f>IF($L$438&gt;0,'Assumptions (NG)'!AK$13*Model!$L$438*('Assumptions (NG)'!$K$17*AVERAGE('Assumptions (NG)'!$H$2:$J$2)+'Assumptions (NG)'!$K$18*AVERAGE('Assumptions (NG)'!$H$3:$J$3))/10^9,0)</f>
        <v>0</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v>
      </c>
      <c r="N610" s="160">
        <f>IF($M$438&gt;0,'Assumptions (NG)'!W$13*Model!$M$438*('Assumptions (NG)'!$L$17*AVERAGE('Assumptions (NG)'!$I$2:$K$2)+'Assumptions (NG)'!$L$18*AVERAGE('Assumptions (NG)'!$I$3:$K$3))/10^9,0)</f>
        <v>0</v>
      </c>
      <c r="O610" s="160">
        <f>IF($M$438&gt;0,'Assumptions (NG)'!X$13*Model!$M$438*('Assumptions (NG)'!$L$17*AVERAGE('Assumptions (NG)'!$I$2:$K$2)+'Assumptions (NG)'!$L$18*AVERAGE('Assumptions (NG)'!$I$3:$K$3))/10^9,0)</f>
        <v>0</v>
      </c>
      <c r="P610" s="160">
        <f>IF($M$438&gt;0,'Assumptions (NG)'!Y$13*Model!$M$438*('Assumptions (NG)'!$L$17*AVERAGE('Assumptions (NG)'!$I$2:$K$2)+'Assumptions (NG)'!$L$18*AVERAGE('Assumptions (NG)'!$I$3:$K$3))/10^9,0)</f>
        <v>0</v>
      </c>
      <c r="Q610" s="160">
        <f>IF($M$438&gt;0,'Assumptions (NG)'!Z$13*Model!$M$438*('Assumptions (NG)'!$L$17*AVERAGE('Assumptions (NG)'!$I$2:$K$2)+'Assumptions (NG)'!$L$18*AVERAGE('Assumptions (NG)'!$I$3:$K$3))/10^9,0)</f>
        <v>0</v>
      </c>
      <c r="R610" s="160">
        <f>IF($M$438&gt;0,'Assumptions (NG)'!AA$13*Model!$M$438*('Assumptions (NG)'!$L$17*AVERAGE('Assumptions (NG)'!$I$2:$K$2)+'Assumptions (NG)'!$L$18*AVERAGE('Assumptions (NG)'!$I$3:$K$3))/10^9,0)</f>
        <v>0</v>
      </c>
      <c r="S610" s="160">
        <f>IF($M$438&gt;0,'Assumptions (NG)'!AB$13*Model!$M$438*('Assumptions (NG)'!$L$17*AVERAGE('Assumptions (NG)'!$I$2:$K$2)+'Assumptions (NG)'!$L$18*AVERAGE('Assumptions (NG)'!$I$3:$K$3))/10^9,0)</f>
        <v>0</v>
      </c>
      <c r="T610" s="160">
        <f>IF($M$438&gt;0,'Assumptions (NG)'!AC$13*Model!$M$438*('Assumptions (NG)'!$L$17*AVERAGE('Assumptions (NG)'!$I$2:$K$2)+'Assumptions (NG)'!$L$18*AVERAGE('Assumptions (NG)'!$I$3:$K$3))/10^9,0)</f>
        <v>0</v>
      </c>
      <c r="U610" s="160">
        <f>IF($M$438&gt;0,'Assumptions (NG)'!AD$13*Model!$M$438*('Assumptions (NG)'!$L$17*AVERAGE('Assumptions (NG)'!$I$2:$K$2)+'Assumptions (NG)'!$L$18*AVERAGE('Assumptions (NG)'!$I$3:$K$3))/10^9,0)</f>
        <v>0</v>
      </c>
      <c r="V610" s="160">
        <f>IF($M$438&gt;0,'Assumptions (NG)'!AE$13*Model!$M$438*('Assumptions (NG)'!$L$17*AVERAGE('Assumptions (NG)'!$I$2:$K$2)+'Assumptions (NG)'!$L$18*AVERAGE('Assumptions (NG)'!$I$3:$K$3))/10^9,0)</f>
        <v>0</v>
      </c>
      <c r="W610" s="160">
        <f>IF($M$438&gt;0,'Assumptions (NG)'!AF$13*Model!$M$438*('Assumptions (NG)'!$L$17*AVERAGE('Assumptions (NG)'!$I$2:$K$2)+'Assumptions (NG)'!$L$18*AVERAGE('Assumptions (NG)'!$I$3:$K$3))/10^9,0)</f>
        <v>0</v>
      </c>
      <c r="X610" s="160">
        <f>IF($M$438&gt;0,'Assumptions (NG)'!AG$13*Model!$M$438*('Assumptions (NG)'!$L$17*AVERAGE('Assumptions (NG)'!$I$2:$K$2)+'Assumptions (NG)'!$L$18*AVERAGE('Assumptions (NG)'!$I$3:$K$3))/10^9,0)</f>
        <v>0</v>
      </c>
      <c r="Y610" s="160">
        <f>IF($M$438&gt;0,'Assumptions (NG)'!AH$13*Model!$M$438*('Assumptions (NG)'!$L$17*AVERAGE('Assumptions (NG)'!$I$2:$K$2)+'Assumptions (NG)'!$L$18*AVERAGE('Assumptions (NG)'!$I$3:$K$3))/10^9,0)</f>
        <v>0</v>
      </c>
      <c r="Z610" s="160">
        <f>IF($M$438&gt;0,'Assumptions (NG)'!AI$13*Model!$M$438*('Assumptions (NG)'!$L$17*AVERAGE('Assumptions (NG)'!$I$2:$K$2)+'Assumptions (NG)'!$L$18*AVERAGE('Assumptions (NG)'!$I$3:$K$3))/10^9,0)</f>
        <v>0</v>
      </c>
      <c r="AA610" s="160">
        <f>IF($M$438&gt;0,'Assumptions (NG)'!AJ$13*Model!$M$438*('Assumptions (NG)'!$L$17*AVERAGE('Assumptions (NG)'!$I$2:$K$2)+'Assumptions (NG)'!$L$18*AVERAGE('Assumptions (NG)'!$I$3:$K$3))/10^9,0)</f>
        <v>0</v>
      </c>
      <c r="AB610" s="160">
        <f>IF($M$438&gt;0,'Assumptions (NG)'!AK$13*Model!$M$438*('Assumptions (NG)'!$L$17*AVERAGE('Assumptions (NG)'!$I$2:$K$2)+'Assumptions (NG)'!$L$18*AVERAGE('Assumptions (NG)'!$I$3:$K$3))/10^9,0)</f>
        <v>0</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0.02082609726</v>
      </c>
      <c r="O611" s="177">
        <f>IF($N$438&gt;0,'Assumptions (NG)'!W$13*Model!$N$438*('Assumptions (NG)'!$M$17*AVERAGE('Assumptions (NG)'!$J$2:$L$2)+'Assumptions (NG)'!$M$18*AVERAGE('Assumptions (NG)'!$J$3:$L$3))/10^9,0)</f>
        <v>0.03956958479</v>
      </c>
      <c r="P611" s="177">
        <f>IF($N$438&gt;0,'Assumptions (NG)'!X$13*Model!$N$438*('Assumptions (NG)'!$M$17*AVERAGE('Assumptions (NG)'!$J$2:$L$2)+'Assumptions (NG)'!$M$18*AVERAGE('Assumptions (NG)'!$J$3:$L$3))/10^9,0)</f>
        <v>0.03561262631</v>
      </c>
      <c r="Q611" s="177">
        <f>IF($N$438&gt;0,'Assumptions (NG)'!Y$13*Model!$N$438*('Assumptions (NG)'!$M$17*AVERAGE('Assumptions (NG)'!$J$2:$L$2)+'Assumptions (NG)'!$M$18*AVERAGE('Assumptions (NG)'!$J$3:$L$3))/10^9,0)</f>
        <v>0.03207218978</v>
      </c>
      <c r="R611" s="177">
        <f>IF($N$438&gt;0,'Assumptions (NG)'!Z$13*Model!$N$438*('Assumptions (NG)'!$M$17*AVERAGE('Assumptions (NG)'!$J$2:$L$2)+'Assumptions (NG)'!$M$18*AVERAGE('Assumptions (NG)'!$J$3:$L$3))/10^9,0)</f>
        <v>0.0288649708</v>
      </c>
      <c r="S611" s="177">
        <f>IF($N$438&gt;0,'Assumptions (NG)'!AA$13*Model!$N$438*('Assumptions (NG)'!$M$17*AVERAGE('Assumptions (NG)'!$J$2:$L$2)+'Assumptions (NG)'!$M$18*AVERAGE('Assumptions (NG)'!$J$3:$L$3))/10^9,0)</f>
        <v>0.02594931718</v>
      </c>
      <c r="T611" s="177">
        <f>IF($N$438&gt;0,'Assumptions (NG)'!AB$13*Model!$N$438*('Assumptions (NG)'!$M$17*AVERAGE('Assumptions (NG)'!$J$2:$L$2)+'Assumptions (NG)'!$M$18*AVERAGE('Assumptions (NG)'!$J$3:$L$3))/10^9,0)</f>
        <v>0.02457479476</v>
      </c>
      <c r="U611" s="177">
        <f>IF($N$438&gt;0,'Assumptions (NG)'!AC$13*Model!$N$438*('Assumptions (NG)'!$M$17*AVERAGE('Assumptions (NG)'!$J$2:$L$2)+'Assumptions (NG)'!$M$18*AVERAGE('Assumptions (NG)'!$J$3:$L$3))/10^9,0)</f>
        <v>0.02457479476</v>
      </c>
      <c r="V611" s="177">
        <f>IF($N$438&gt;0,'Assumptions (NG)'!AD$13*Model!$N$438*('Assumptions (NG)'!$M$17*AVERAGE('Assumptions (NG)'!$J$2:$L$2)+'Assumptions (NG)'!$M$18*AVERAGE('Assumptions (NG)'!$J$3:$L$3))/10^9,0)</f>
        <v>0.02461644696</v>
      </c>
      <c r="W611" s="177">
        <f>IF($N$438&gt;0,'Assumptions (NG)'!AE$13*Model!$N$438*('Assumptions (NG)'!$M$17*AVERAGE('Assumptions (NG)'!$J$2:$L$2)+'Assumptions (NG)'!$M$18*AVERAGE('Assumptions (NG)'!$J$3:$L$3))/10^9,0)</f>
        <v>0.02457479476</v>
      </c>
      <c r="X611" s="177">
        <f>IF($N$438&gt;0,'Assumptions (NG)'!AF$13*Model!$N$438*('Assumptions (NG)'!$M$17*AVERAGE('Assumptions (NG)'!$J$2:$L$2)+'Assumptions (NG)'!$M$18*AVERAGE('Assumptions (NG)'!$J$3:$L$3))/10^9,0)</f>
        <v>0.02461644696</v>
      </c>
      <c r="Y611" s="177">
        <f>IF($N$438&gt;0,'Assumptions (NG)'!AG$13*Model!$N$438*('Assumptions (NG)'!$M$17*AVERAGE('Assumptions (NG)'!$J$2:$L$2)+'Assumptions (NG)'!$M$18*AVERAGE('Assumptions (NG)'!$J$3:$L$3))/10^9,0)</f>
        <v>0.02457479476</v>
      </c>
      <c r="Z611" s="177">
        <f>IF($N$438&gt;0,'Assumptions (NG)'!AH$13*Model!$N$438*('Assumptions (NG)'!$M$17*AVERAGE('Assumptions (NG)'!$J$2:$L$2)+'Assumptions (NG)'!$M$18*AVERAGE('Assumptions (NG)'!$J$3:$L$3))/10^9,0)</f>
        <v>0.02461644696</v>
      </c>
      <c r="AA611" s="177">
        <f>IF($N$438&gt;0,'Assumptions (NG)'!AI$13*Model!$N$438*('Assumptions (NG)'!$M$17*AVERAGE('Assumptions (NG)'!$J$2:$L$2)+'Assumptions (NG)'!$M$18*AVERAGE('Assumptions (NG)'!$J$3:$L$3))/10^9,0)</f>
        <v>0.02457479476</v>
      </c>
      <c r="AB611" s="177">
        <f>IF($N$438&gt;0,'Assumptions (NG)'!AJ$13*Model!$N$438*('Assumptions (NG)'!$M$17*AVERAGE('Assumptions (NG)'!$J$2:$L$2)+'Assumptions (NG)'!$M$18*AVERAGE('Assumptions (NG)'!$J$3:$L$3))/10^9,0)</f>
        <v>0.02461644696</v>
      </c>
      <c r="AC611" s="177">
        <f>IF($N$438&gt;0,'Assumptions (NG)'!AK$13*Model!$N$438*('Assumptions (NG)'!$M$17*AVERAGE('Assumptions (NG)'!$J$2:$L$2)+'Assumptions (NG)'!$M$18*AVERAGE('Assumptions (NG)'!$J$3:$L$3))/10^9,0)</f>
        <v>0.01228739738</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0.01987756085</v>
      </c>
      <c r="P612" s="160">
        <f>IF($O$438&gt;0,'Assumptions (NG)'!W$13*Model!$O$438*('Assumptions (NG)'!$N$17*AVERAGE('Assumptions (NG)'!$K$2:$M$2)+'Assumptions (NG)'!$N$18*AVERAGE('Assumptions (NG)'!$K$3:$M$3))/10^9,0)</f>
        <v>0.03776736562</v>
      </c>
      <c r="Q612" s="160">
        <f>IF($O$438&gt;0,'Assumptions (NG)'!X$13*Model!$O$438*('Assumptions (NG)'!$N$17*AVERAGE('Assumptions (NG)'!$K$2:$M$2)+'Assumptions (NG)'!$N$18*AVERAGE('Assumptions (NG)'!$K$3:$M$3))/10^9,0)</f>
        <v>0.03399062905</v>
      </c>
      <c r="R612" s="160">
        <f>IF($O$438&gt;0,'Assumptions (NG)'!Y$13*Model!$O$438*('Assumptions (NG)'!$N$17*AVERAGE('Assumptions (NG)'!$K$2:$M$2)+'Assumptions (NG)'!$N$18*AVERAGE('Assumptions (NG)'!$K$3:$M$3))/10^9,0)</f>
        <v>0.03061144371</v>
      </c>
      <c r="S612" s="160">
        <f>IF($O$438&gt;0,'Assumptions (NG)'!Z$13*Model!$O$438*('Assumptions (NG)'!$N$17*AVERAGE('Assumptions (NG)'!$K$2:$M$2)+'Assumptions (NG)'!$N$18*AVERAGE('Assumptions (NG)'!$K$3:$M$3))/10^9,0)</f>
        <v>0.02755029934</v>
      </c>
      <c r="T612" s="160">
        <f>IF($O$438&gt;0,'Assumptions (NG)'!AA$13*Model!$O$438*('Assumptions (NG)'!$N$17*AVERAGE('Assumptions (NG)'!$K$2:$M$2)+'Assumptions (NG)'!$N$18*AVERAGE('Assumptions (NG)'!$K$3:$M$3))/10^9,0)</f>
        <v>0.02476744082</v>
      </c>
      <c r="U612" s="160">
        <f>IF($O$438&gt;0,'Assumptions (NG)'!AB$13*Model!$O$438*('Assumptions (NG)'!$N$17*AVERAGE('Assumptions (NG)'!$K$2:$M$2)+'Assumptions (NG)'!$N$18*AVERAGE('Assumptions (NG)'!$K$3:$M$3))/10^9,0)</f>
        <v>0.0234555218</v>
      </c>
      <c r="V612" s="160">
        <f>IF($O$438&gt;0,'Assumptions (NG)'!AC$13*Model!$O$438*('Assumptions (NG)'!$N$17*AVERAGE('Assumptions (NG)'!$K$2:$M$2)+'Assumptions (NG)'!$N$18*AVERAGE('Assumptions (NG)'!$K$3:$M$3))/10^9,0)</f>
        <v>0.0234555218</v>
      </c>
      <c r="W612" s="160">
        <f>IF($O$438&gt;0,'Assumptions (NG)'!AD$13*Model!$O$438*('Assumptions (NG)'!$N$17*AVERAGE('Assumptions (NG)'!$K$2:$M$2)+'Assumptions (NG)'!$N$18*AVERAGE('Assumptions (NG)'!$K$3:$M$3))/10^9,0)</f>
        <v>0.02349527692</v>
      </c>
      <c r="X612" s="160">
        <f>IF($O$438&gt;0,'Assumptions (NG)'!AE$13*Model!$O$438*('Assumptions (NG)'!$N$17*AVERAGE('Assumptions (NG)'!$K$2:$M$2)+'Assumptions (NG)'!$N$18*AVERAGE('Assumptions (NG)'!$K$3:$M$3))/10^9,0)</f>
        <v>0.0234555218</v>
      </c>
      <c r="Y612" s="160">
        <f>IF($O$438&gt;0,'Assumptions (NG)'!AF$13*Model!$O$438*('Assumptions (NG)'!$N$17*AVERAGE('Assumptions (NG)'!$K$2:$M$2)+'Assumptions (NG)'!$N$18*AVERAGE('Assumptions (NG)'!$K$3:$M$3))/10^9,0)</f>
        <v>0.02349527692</v>
      </c>
      <c r="Z612" s="160">
        <f>IF($O$438&gt;0,'Assumptions (NG)'!AG$13*Model!$O$438*('Assumptions (NG)'!$N$17*AVERAGE('Assumptions (NG)'!$K$2:$M$2)+'Assumptions (NG)'!$N$18*AVERAGE('Assumptions (NG)'!$K$3:$M$3))/10^9,0)</f>
        <v>0.0234555218</v>
      </c>
      <c r="AA612" s="160">
        <f>IF($O$438&gt;0,'Assumptions (NG)'!AH$13*Model!$O$438*('Assumptions (NG)'!$N$17*AVERAGE('Assumptions (NG)'!$K$2:$M$2)+'Assumptions (NG)'!$N$18*AVERAGE('Assumptions (NG)'!$K$3:$M$3))/10^9,0)</f>
        <v>0.02349527692</v>
      </c>
      <c r="AB612" s="160">
        <f>IF($O$438&gt;0,'Assumptions (NG)'!AI$13*Model!$O$438*('Assumptions (NG)'!$N$17*AVERAGE('Assumptions (NG)'!$K$2:$M$2)+'Assumptions (NG)'!$N$18*AVERAGE('Assumptions (NG)'!$K$3:$M$3))/10^9,0)</f>
        <v>0.0234555218</v>
      </c>
      <c r="AC612" s="160">
        <f>IF($O$438&gt;0,'Assumptions (NG)'!AJ$13*Model!$O$438*('Assumptions (NG)'!$N$17*AVERAGE('Assumptions (NG)'!$K$2:$M$2)+'Assumptions (NG)'!$N$18*AVERAGE('Assumptions (NG)'!$K$3:$M$3))/10^9,0)</f>
        <v>0.02349527692</v>
      </c>
      <c r="AD612" s="160">
        <f>IF($O$438&gt;0,'Assumptions (NG)'!AK$13*Model!$O$438*('Assumptions (NG)'!$N$17*AVERAGE('Assumptions (NG)'!$K$2:$M$2)+'Assumptions (NG)'!$N$18*AVERAGE('Assumptions (NG)'!$K$3:$M$3))/10^9,0)</f>
        <v>0.0117277609</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v>
      </c>
      <c r="Q613" s="177">
        <f>IF($P$438&gt;0,'Assumptions (NG)'!W$13*Model!$P$438*('Assumptions (NG)'!$O$17*AVERAGE('Assumptions (NG)'!$L$2:$N$2)+'Assumptions (NG)'!$O$18*AVERAGE('Assumptions (NG)'!$L$3:$N$3))/10^9,0)</f>
        <v>0</v>
      </c>
      <c r="R613" s="177">
        <f>IF($P$438&gt;0,'Assumptions (NG)'!X$13*Model!$P$438*('Assumptions (NG)'!$O$17*AVERAGE('Assumptions (NG)'!$L$2:$N$2)+'Assumptions (NG)'!$O$18*AVERAGE('Assumptions (NG)'!$L$3:$N$3))/10^9,0)</f>
        <v>0</v>
      </c>
      <c r="S613" s="177">
        <f>IF($P$438&gt;0,'Assumptions (NG)'!Y$13*Model!$P$438*('Assumptions (NG)'!$O$17*AVERAGE('Assumptions (NG)'!$L$2:$N$2)+'Assumptions (NG)'!$O$18*AVERAGE('Assumptions (NG)'!$L$3:$N$3))/10^9,0)</f>
        <v>0</v>
      </c>
      <c r="T613" s="177">
        <f>IF($P$438&gt;0,'Assumptions (NG)'!Z$13*Model!$P$438*('Assumptions (NG)'!$O$17*AVERAGE('Assumptions (NG)'!$L$2:$N$2)+'Assumptions (NG)'!$O$18*AVERAGE('Assumptions (NG)'!$L$3:$N$3))/10^9,0)</f>
        <v>0</v>
      </c>
      <c r="U613" s="177">
        <f>IF($P$438&gt;0,'Assumptions (NG)'!AA$13*Model!$P$438*('Assumptions (NG)'!$O$17*AVERAGE('Assumptions (NG)'!$L$2:$N$2)+'Assumptions (NG)'!$O$18*AVERAGE('Assumptions (NG)'!$L$3:$N$3))/10^9,0)</f>
        <v>0</v>
      </c>
      <c r="V613" s="177">
        <f>IF($P$438&gt;0,'Assumptions (NG)'!AB$13*Model!$P$438*('Assumptions (NG)'!$O$17*AVERAGE('Assumptions (NG)'!$L$2:$N$2)+'Assumptions (NG)'!$O$18*AVERAGE('Assumptions (NG)'!$L$3:$N$3))/10^9,0)</f>
        <v>0</v>
      </c>
      <c r="W613" s="177">
        <f>IF($P$438&gt;0,'Assumptions (NG)'!AC$13*Model!$P$438*('Assumptions (NG)'!$O$17*AVERAGE('Assumptions (NG)'!$L$2:$N$2)+'Assumptions (NG)'!$O$18*AVERAGE('Assumptions (NG)'!$L$3:$N$3))/10^9,0)</f>
        <v>0</v>
      </c>
      <c r="X613" s="177">
        <f>IF($P$438&gt;0,'Assumptions (NG)'!AD$13*Model!$P$438*('Assumptions (NG)'!$O$17*AVERAGE('Assumptions (NG)'!$L$2:$N$2)+'Assumptions (NG)'!$O$18*AVERAGE('Assumptions (NG)'!$L$3:$N$3))/10^9,0)</f>
        <v>0</v>
      </c>
      <c r="Y613" s="177">
        <f>IF($P$438&gt;0,'Assumptions (NG)'!AE$13*Model!$P$438*('Assumptions (NG)'!$O$17*AVERAGE('Assumptions (NG)'!$L$2:$N$2)+'Assumptions (NG)'!$O$18*AVERAGE('Assumptions (NG)'!$L$3:$N$3))/10^9,0)</f>
        <v>0</v>
      </c>
      <c r="Z613" s="177">
        <f>IF($P$438&gt;0,'Assumptions (NG)'!AF$13*Model!$P$438*('Assumptions (NG)'!$O$17*AVERAGE('Assumptions (NG)'!$L$2:$N$2)+'Assumptions (NG)'!$O$18*AVERAGE('Assumptions (NG)'!$L$3:$N$3))/10^9,0)</f>
        <v>0</v>
      </c>
      <c r="AA613" s="177">
        <f>IF($P$438&gt;0,'Assumptions (NG)'!AG$13*Model!$P$438*('Assumptions (NG)'!$O$17*AVERAGE('Assumptions (NG)'!$L$2:$N$2)+'Assumptions (NG)'!$O$18*AVERAGE('Assumptions (NG)'!$L$3:$N$3))/10^9,0)</f>
        <v>0</v>
      </c>
      <c r="AB613" s="177">
        <f>IF($P$438&gt;0,'Assumptions (NG)'!AH$13*Model!$P$438*('Assumptions (NG)'!$O$17*AVERAGE('Assumptions (NG)'!$L$2:$N$2)+'Assumptions (NG)'!$O$18*AVERAGE('Assumptions (NG)'!$L$3:$N$3))/10^9,0)</f>
        <v>0</v>
      </c>
      <c r="AC613" s="177">
        <f>IF($P$438&gt;0,'Assumptions (NG)'!AI$13*Model!$P$438*('Assumptions (NG)'!$O$17*AVERAGE('Assumptions (NG)'!$L$2:$N$2)+'Assumptions (NG)'!$O$18*AVERAGE('Assumptions (NG)'!$L$3:$N$3))/10^9,0)</f>
        <v>0</v>
      </c>
      <c r="AD613" s="177">
        <f>IF($P$438&gt;0,'Assumptions (NG)'!AJ$13*Model!$P$438*('Assumptions (NG)'!$O$17*AVERAGE('Assumptions (NG)'!$L$2:$N$2)+'Assumptions (NG)'!$O$18*AVERAGE('Assumptions (NG)'!$L$3:$N$3))/10^9,0)</f>
        <v>0</v>
      </c>
      <c r="AE613" s="177">
        <f>IF($P$438&gt;0,'Assumptions (NG)'!AK$13*Model!$P$438*('Assumptions (NG)'!$O$17*AVERAGE('Assumptions (NG)'!$L$2:$N$2)+'Assumptions (NG)'!$O$18*AVERAGE('Assumptions (NG)'!$L$3:$N$3))/10^9,0)</f>
        <v>0</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0.03304120185</v>
      </c>
      <c r="R614" s="160">
        <f>IF($Q$438&gt;0,'Assumptions (NG)'!W$13*Model!$Q$438*('Assumptions (NG)'!$P$17*AVERAGE('Assumptions (NG)'!$M$2:$O$2)+'Assumptions (NG)'!$P$18*AVERAGE('Assumptions (NG)'!$M$3:$O$3))/10^9,0)</f>
        <v>0.06277828351</v>
      </c>
      <c r="S614" s="160">
        <f>IF($Q$438&gt;0,'Assumptions (NG)'!X$13*Model!$Q$438*('Assumptions (NG)'!$P$17*AVERAGE('Assumptions (NG)'!$M$2:$O$2)+'Assumptions (NG)'!$P$18*AVERAGE('Assumptions (NG)'!$M$3:$O$3))/10^9,0)</f>
        <v>0.05650045516</v>
      </c>
      <c r="T614" s="160">
        <f>IF($Q$438&gt;0,'Assumptions (NG)'!Y$13*Model!$Q$438*('Assumptions (NG)'!$P$17*AVERAGE('Assumptions (NG)'!$M$2:$O$2)+'Assumptions (NG)'!$P$18*AVERAGE('Assumptions (NG)'!$M$3:$O$3))/10^9,0)</f>
        <v>0.05088345085</v>
      </c>
      <c r="U614" s="160">
        <f>IF($Q$438&gt;0,'Assumptions (NG)'!Z$13*Model!$Q$438*('Assumptions (NG)'!$P$17*AVERAGE('Assumptions (NG)'!$M$2:$O$2)+'Assumptions (NG)'!$P$18*AVERAGE('Assumptions (NG)'!$M$3:$O$3))/10^9,0)</f>
        <v>0.04579510576</v>
      </c>
      <c r="V614" s="160">
        <f>IF($Q$438&gt;0,'Assumptions (NG)'!AA$13*Model!$Q$438*('Assumptions (NG)'!$P$17*AVERAGE('Assumptions (NG)'!$M$2:$O$2)+'Assumptions (NG)'!$P$18*AVERAGE('Assumptions (NG)'!$M$3:$O$3))/10^9,0)</f>
        <v>0.0411693375</v>
      </c>
      <c r="W614" s="160">
        <f>IF($Q$438&gt;0,'Assumptions (NG)'!AB$13*Model!$Q$438*('Assumptions (NG)'!$P$17*AVERAGE('Assumptions (NG)'!$M$2:$O$2)+'Assumptions (NG)'!$P$18*AVERAGE('Assumptions (NG)'!$M$3:$O$3))/10^9,0)</f>
        <v>0.03898861818</v>
      </c>
      <c r="X614" s="160">
        <f>IF($Q$438&gt;0,'Assumptions (NG)'!AC$13*Model!$Q$438*('Assumptions (NG)'!$P$17*AVERAGE('Assumptions (NG)'!$M$2:$O$2)+'Assumptions (NG)'!$P$18*AVERAGE('Assumptions (NG)'!$M$3:$O$3))/10^9,0)</f>
        <v>0.03898861818</v>
      </c>
      <c r="Y614" s="160">
        <f>IF($Q$438&gt;0,'Assumptions (NG)'!AD$13*Model!$Q$438*('Assumptions (NG)'!$P$17*AVERAGE('Assumptions (NG)'!$M$2:$O$2)+'Assumptions (NG)'!$P$18*AVERAGE('Assumptions (NG)'!$M$3:$O$3))/10^9,0)</f>
        <v>0.03905470059</v>
      </c>
      <c r="Z614" s="160">
        <f>IF($Q$438&gt;0,'Assumptions (NG)'!AE$13*Model!$Q$438*('Assumptions (NG)'!$P$17*AVERAGE('Assumptions (NG)'!$M$2:$O$2)+'Assumptions (NG)'!$P$18*AVERAGE('Assumptions (NG)'!$M$3:$O$3))/10^9,0)</f>
        <v>0.03898861818</v>
      </c>
      <c r="AA614" s="160">
        <f>IF($Q$438&gt;0,'Assumptions (NG)'!AF$13*Model!$Q$438*('Assumptions (NG)'!$P$17*AVERAGE('Assumptions (NG)'!$M$2:$O$2)+'Assumptions (NG)'!$P$18*AVERAGE('Assumptions (NG)'!$M$3:$O$3))/10^9,0)</f>
        <v>0.03905470059</v>
      </c>
      <c r="AB614" s="160">
        <f>IF($Q$438&gt;0,'Assumptions (NG)'!AG$13*Model!$Q$438*('Assumptions (NG)'!$P$17*AVERAGE('Assumptions (NG)'!$M$2:$O$2)+'Assumptions (NG)'!$P$18*AVERAGE('Assumptions (NG)'!$M$3:$O$3))/10^9,0)</f>
        <v>0.03898861818</v>
      </c>
      <c r="AC614" s="160">
        <f>IF($Q$438&gt;0,'Assumptions (NG)'!AH$13*Model!$Q$438*('Assumptions (NG)'!$P$17*AVERAGE('Assumptions (NG)'!$M$2:$O$2)+'Assumptions (NG)'!$P$18*AVERAGE('Assumptions (NG)'!$M$3:$O$3))/10^9,0)</f>
        <v>0.03905470059</v>
      </c>
      <c r="AD614" s="160">
        <f>IF($Q$438&gt;0,'Assumptions (NG)'!AI$13*Model!$Q$438*('Assumptions (NG)'!$P$17*AVERAGE('Assumptions (NG)'!$M$2:$O$2)+'Assumptions (NG)'!$P$18*AVERAGE('Assumptions (NG)'!$M$3:$O$3))/10^9,0)</f>
        <v>0.03898861818</v>
      </c>
      <c r="AE614" s="160">
        <f>IF($Q$438&gt;0,'Assumptions (NG)'!AJ$13*Model!$Q$438*('Assumptions (NG)'!$P$17*AVERAGE('Assumptions (NG)'!$M$2:$O$2)+'Assumptions (NG)'!$P$18*AVERAGE('Assumptions (NG)'!$M$3:$O$3))/10^9,0)</f>
        <v>0.03905470059</v>
      </c>
      <c r="AF614" s="160">
        <f>IF($Q$438&gt;0,'Assumptions (NG)'!AK$13*Model!$Q$438*('Assumptions (NG)'!$P$17*AVERAGE('Assumptions (NG)'!$M$2:$O$2)+'Assumptions (NG)'!$P$18*AVERAGE('Assumptions (NG)'!$M$3:$O$3))/10^9,0)</f>
        <v>0.01949430909</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0.0253668724</v>
      </c>
      <c r="S615" s="177">
        <f>IF($R$438&gt;0,'Assumptions (NG)'!W$13*Model!$R$438*('Assumptions (NG)'!$Q$17*AVERAGE('Assumptions (NG)'!$N$2:$P$2)+'Assumptions (NG)'!$Q$18*AVERAGE('Assumptions (NG)'!$N$3:$P$3))/10^9,0)</f>
        <v>0.04819705755</v>
      </c>
      <c r="T615" s="177">
        <f>IF($R$438&gt;0,'Assumptions (NG)'!X$13*Model!$R$438*('Assumptions (NG)'!$Q$17*AVERAGE('Assumptions (NG)'!$N$2:$P$2)+'Assumptions (NG)'!$Q$18*AVERAGE('Assumptions (NG)'!$N$3:$P$3))/10^9,0)</f>
        <v>0.0433773518</v>
      </c>
      <c r="U615" s="177">
        <f>IF($R$438&gt;0,'Assumptions (NG)'!Y$13*Model!$R$438*('Assumptions (NG)'!$Q$17*AVERAGE('Assumptions (NG)'!$N$2:$P$2)+'Assumptions (NG)'!$Q$18*AVERAGE('Assumptions (NG)'!$N$3:$P$3))/10^9,0)</f>
        <v>0.03906498349</v>
      </c>
      <c r="V615" s="177">
        <f>IF($R$438&gt;0,'Assumptions (NG)'!Z$13*Model!$R$438*('Assumptions (NG)'!$Q$17*AVERAGE('Assumptions (NG)'!$N$2:$P$2)+'Assumptions (NG)'!$Q$18*AVERAGE('Assumptions (NG)'!$N$3:$P$3))/10^9,0)</f>
        <v>0.03515848514</v>
      </c>
      <c r="W615" s="177">
        <f>IF($R$438&gt;0,'Assumptions (NG)'!AA$13*Model!$R$438*('Assumptions (NG)'!$Q$17*AVERAGE('Assumptions (NG)'!$N$2:$P$2)+'Assumptions (NG)'!$Q$18*AVERAGE('Assumptions (NG)'!$N$3:$P$3))/10^9,0)</f>
        <v>0.03160712301</v>
      </c>
      <c r="X615" s="177">
        <f>IF($R$438&gt;0,'Assumptions (NG)'!AB$13*Model!$R$438*('Assumptions (NG)'!$Q$17*AVERAGE('Assumptions (NG)'!$N$2:$P$2)+'Assumptions (NG)'!$Q$18*AVERAGE('Assumptions (NG)'!$N$3:$P$3))/10^9,0)</f>
        <v>0.02993290943</v>
      </c>
      <c r="Y615" s="177">
        <f>IF($R$438&gt;0,'Assumptions (NG)'!AC$13*Model!$R$438*('Assumptions (NG)'!$Q$17*AVERAGE('Assumptions (NG)'!$N$2:$P$2)+'Assumptions (NG)'!$Q$18*AVERAGE('Assumptions (NG)'!$N$3:$P$3))/10^9,0)</f>
        <v>0.02993290943</v>
      </c>
      <c r="Z615" s="177">
        <f>IF($R$438&gt;0,'Assumptions (NG)'!AD$13*Model!$R$438*('Assumptions (NG)'!$Q$17*AVERAGE('Assumptions (NG)'!$N$2:$P$2)+'Assumptions (NG)'!$Q$18*AVERAGE('Assumptions (NG)'!$N$3:$P$3))/10^9,0)</f>
        <v>0.02998364317</v>
      </c>
      <c r="AA615" s="177">
        <f>IF($R$438&gt;0,'Assumptions (NG)'!AE$13*Model!$R$438*('Assumptions (NG)'!$Q$17*AVERAGE('Assumptions (NG)'!$N$2:$P$2)+'Assumptions (NG)'!$Q$18*AVERAGE('Assumptions (NG)'!$N$3:$P$3))/10^9,0)</f>
        <v>0.02993290943</v>
      </c>
      <c r="AB615" s="177">
        <f>IF($R$438&gt;0,'Assumptions (NG)'!AF$13*Model!$R$438*('Assumptions (NG)'!$Q$17*AVERAGE('Assumptions (NG)'!$N$2:$P$2)+'Assumptions (NG)'!$Q$18*AVERAGE('Assumptions (NG)'!$N$3:$P$3))/10^9,0)</f>
        <v>0.02998364317</v>
      </c>
      <c r="AC615" s="177">
        <f>IF($R$438&gt;0,'Assumptions (NG)'!AG$13*Model!$R$438*('Assumptions (NG)'!$Q$17*AVERAGE('Assumptions (NG)'!$N$2:$P$2)+'Assumptions (NG)'!$Q$18*AVERAGE('Assumptions (NG)'!$N$3:$P$3))/10^9,0)</f>
        <v>0.02993290943</v>
      </c>
      <c r="AD615" s="177">
        <f>IF($R$438&gt;0,'Assumptions (NG)'!AH$13*Model!$R$438*('Assumptions (NG)'!$Q$17*AVERAGE('Assumptions (NG)'!$N$2:$P$2)+'Assumptions (NG)'!$Q$18*AVERAGE('Assumptions (NG)'!$N$3:$P$3))/10^9,0)</f>
        <v>0.02998364317</v>
      </c>
      <c r="AE615" s="177">
        <f>IF($R$438&gt;0,'Assumptions (NG)'!AI$13*Model!$R$438*('Assumptions (NG)'!$Q$17*AVERAGE('Assumptions (NG)'!$N$2:$P$2)+'Assumptions (NG)'!$Q$18*AVERAGE('Assumptions (NG)'!$N$3:$P$3))/10^9,0)</f>
        <v>0.02993290943</v>
      </c>
      <c r="AF615" s="177">
        <f>IF($R$438&gt;0,'Assumptions (NG)'!AJ$13*Model!$R$438*('Assumptions (NG)'!$Q$17*AVERAGE('Assumptions (NG)'!$N$2:$P$2)+'Assumptions (NG)'!$Q$18*AVERAGE('Assumptions (NG)'!$N$3:$P$3))/10^9,0)</f>
        <v>0.02998364317</v>
      </c>
      <c r="AG615" s="177">
        <f>IF($R$438&gt;0,'Assumptions (NG)'!AK$13*Model!$R$438*('Assumptions (NG)'!$Q$17*AVERAGE('Assumptions (NG)'!$N$2:$P$2)+'Assumptions (NG)'!$Q$18*AVERAGE('Assumptions (NG)'!$N$3:$P$3))/10^9,0)</f>
        <v>0.01496645471</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v>
      </c>
      <c r="T616" s="177">
        <f>IF($S$438&gt;0,'Assumptions (NG)'!W$13*Model!$S$438*('Assumptions (NG)'!$R$17*AVERAGE('Assumptions (NG)'!$O$2:$Q$2)+'Assumptions (NG)'!$R$18*AVERAGE('Assumptions (NG)'!$O$3:$Q$3))/10^9,0)</f>
        <v>0</v>
      </c>
      <c r="U616" s="177">
        <f>IF($S$438&gt;0,'Assumptions (NG)'!X$13*Model!$S$438*('Assumptions (NG)'!$R$17*AVERAGE('Assumptions (NG)'!$O$2:$Q$2)+'Assumptions (NG)'!$R$18*AVERAGE('Assumptions (NG)'!$O$3:$Q$3))/10^9,0)</f>
        <v>0</v>
      </c>
      <c r="V616" s="177">
        <f>IF($S$438&gt;0,'Assumptions (NG)'!Y$13*Model!$S$438*('Assumptions (NG)'!$R$17*AVERAGE('Assumptions (NG)'!$O$2:$Q$2)+'Assumptions (NG)'!$R$18*AVERAGE('Assumptions (NG)'!$O$3:$Q$3))/10^9,0)</f>
        <v>0</v>
      </c>
      <c r="W616" s="177">
        <f>IF($S$438&gt;0,'Assumptions (NG)'!Z$13*Model!$S$438*('Assumptions (NG)'!$R$17*AVERAGE('Assumptions (NG)'!$O$2:$Q$2)+'Assumptions (NG)'!$R$18*AVERAGE('Assumptions (NG)'!$O$3:$Q$3))/10^9,0)</f>
        <v>0</v>
      </c>
      <c r="X616" s="177">
        <f>IF($S$438&gt;0,'Assumptions (NG)'!AA$13*Model!$S$438*('Assumptions (NG)'!$R$17*AVERAGE('Assumptions (NG)'!$O$2:$Q$2)+'Assumptions (NG)'!$R$18*AVERAGE('Assumptions (NG)'!$O$3:$Q$3))/10^9,0)</f>
        <v>0</v>
      </c>
      <c r="Y616" s="177">
        <f>IF($S$438&gt;0,'Assumptions (NG)'!AB$13*Model!$S$438*('Assumptions (NG)'!$R$17*AVERAGE('Assumptions (NG)'!$O$2:$Q$2)+'Assumptions (NG)'!$R$18*AVERAGE('Assumptions (NG)'!$O$3:$Q$3))/10^9,0)</f>
        <v>0</v>
      </c>
      <c r="Z616" s="177">
        <f>IF($S$438&gt;0,'Assumptions (NG)'!AC$13*Model!$S$438*('Assumptions (NG)'!$R$17*AVERAGE('Assumptions (NG)'!$O$2:$Q$2)+'Assumptions (NG)'!$R$18*AVERAGE('Assumptions (NG)'!$O$3:$Q$3))/10^9,0)</f>
        <v>0</v>
      </c>
      <c r="AA616" s="177">
        <f>IF($S$438&gt;0,'Assumptions (NG)'!AD$13*Model!$S$438*('Assumptions (NG)'!$R$17*AVERAGE('Assumptions (NG)'!$O$2:$Q$2)+'Assumptions (NG)'!$R$18*AVERAGE('Assumptions (NG)'!$O$3:$Q$3))/10^9,0)</f>
        <v>0</v>
      </c>
      <c r="AB616" s="177">
        <f>IF($S$438&gt;0,'Assumptions (NG)'!AE$13*Model!$S$438*('Assumptions (NG)'!$R$17*AVERAGE('Assumptions (NG)'!$O$2:$Q$2)+'Assumptions (NG)'!$R$18*AVERAGE('Assumptions (NG)'!$O$3:$Q$3))/10^9,0)</f>
        <v>0</v>
      </c>
      <c r="AC616" s="177">
        <f>IF($S$438&gt;0,'Assumptions (NG)'!AF$13*Model!$S$438*('Assumptions (NG)'!$R$17*AVERAGE('Assumptions (NG)'!$O$2:$Q$2)+'Assumptions (NG)'!$R$18*AVERAGE('Assumptions (NG)'!$O$3:$Q$3))/10^9,0)</f>
        <v>0</v>
      </c>
      <c r="AD616" s="177">
        <f>IF($S$438&gt;0,'Assumptions (NG)'!AG$13*Model!$S$438*('Assumptions (NG)'!$R$17*AVERAGE('Assumptions (NG)'!$O$2:$Q$2)+'Assumptions (NG)'!$R$18*AVERAGE('Assumptions (NG)'!$O$3:$Q$3))/10^9,0)</f>
        <v>0</v>
      </c>
      <c r="AE616" s="177">
        <f>IF($S$438&gt;0,'Assumptions (NG)'!AH$13*Model!$S$438*('Assumptions (NG)'!$R$17*AVERAGE('Assumptions (NG)'!$O$2:$Q$2)+'Assumptions (NG)'!$R$18*AVERAGE('Assumptions (NG)'!$O$3:$Q$3))/10^9,0)</f>
        <v>0</v>
      </c>
      <c r="AF616" s="177">
        <f>IF($S$438&gt;0,'Assumptions (NG)'!AI$13*Model!$S$438*('Assumptions (NG)'!$R$17*AVERAGE('Assumptions (NG)'!$O$2:$Q$2)+'Assumptions (NG)'!$R$18*AVERAGE('Assumptions (NG)'!$O$3:$Q$3))/10^9,0)</f>
        <v>0</v>
      </c>
      <c r="AG616" s="177">
        <f>IF($S$438&gt;0,'Assumptions (NG)'!AJ$13*Model!$S$438*('Assumptions (NG)'!$R$17*AVERAGE('Assumptions (NG)'!$O$2:$Q$2)+'Assumptions (NG)'!$R$18*AVERAGE('Assumptions (NG)'!$O$3:$Q$3))/10^9,0)</f>
        <v>0</v>
      </c>
      <c r="AH616" s="177">
        <f>IF($S$438&gt;0,'Assumptions (NG)'!AK$13*Model!$S$438*('Assumptions (NG)'!$R$17*AVERAGE('Assumptions (NG)'!$O$2:$Q$2)+'Assumptions (NG)'!$R$18*AVERAGE('Assumptions (NG)'!$O$3:$Q$3))/10^9,0)</f>
        <v>0</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v>
      </c>
      <c r="U617" s="160">
        <f>IF($T$438&gt;0,'Assumptions (NG)'!W$13*Model!$T$438*('Assumptions (NG)'!$S$17*AVERAGE('Assumptions (NG)'!$P$2:$R$2)+'Assumptions (NG)'!$S$18*AVERAGE('Assumptions (NG)'!$P$3:$R$3))/10^9,0)</f>
        <v>0</v>
      </c>
      <c r="V617" s="160">
        <f>IF($T$438&gt;0,'Assumptions (NG)'!X$13*Model!$T$438*('Assumptions (NG)'!$S$17*AVERAGE('Assumptions (NG)'!$P$2:$R$2)+'Assumptions (NG)'!$S$18*AVERAGE('Assumptions (NG)'!$P$3:$R$3))/10^9,0)</f>
        <v>0</v>
      </c>
      <c r="W617" s="160">
        <f>IF($T$438&gt;0,'Assumptions (NG)'!Y$13*Model!$T$438*('Assumptions (NG)'!$S$17*AVERAGE('Assumptions (NG)'!$P$2:$R$2)+'Assumptions (NG)'!$S$18*AVERAGE('Assumptions (NG)'!$P$3:$R$3))/10^9,0)</f>
        <v>0</v>
      </c>
      <c r="X617" s="160">
        <f>IF($T$438&gt;0,'Assumptions (NG)'!Z$13*Model!$T$438*('Assumptions (NG)'!$S$17*AVERAGE('Assumptions (NG)'!$P$2:$R$2)+'Assumptions (NG)'!$S$18*AVERAGE('Assumptions (NG)'!$P$3:$R$3))/10^9,0)</f>
        <v>0</v>
      </c>
      <c r="Y617" s="160">
        <f>IF($T$438&gt;0,'Assumptions (NG)'!AA$13*Model!$T$438*('Assumptions (NG)'!$S$17*AVERAGE('Assumptions (NG)'!$P$2:$R$2)+'Assumptions (NG)'!$S$18*AVERAGE('Assumptions (NG)'!$P$3:$R$3))/10^9,0)</f>
        <v>0</v>
      </c>
      <c r="Z617" s="160">
        <f>IF($T$438&gt;0,'Assumptions (NG)'!AB$13*Model!$T$438*('Assumptions (NG)'!$S$17*AVERAGE('Assumptions (NG)'!$P$2:$R$2)+'Assumptions (NG)'!$S$18*AVERAGE('Assumptions (NG)'!$P$3:$R$3))/10^9,0)</f>
        <v>0</v>
      </c>
      <c r="AA617" s="160">
        <f>IF($T$438&gt;0,'Assumptions (NG)'!AC$13*Model!$T$438*('Assumptions (NG)'!$S$17*AVERAGE('Assumptions (NG)'!$P$2:$R$2)+'Assumptions (NG)'!$S$18*AVERAGE('Assumptions (NG)'!$P$3:$R$3))/10^9,0)</f>
        <v>0</v>
      </c>
      <c r="AB617" s="160">
        <f>IF($T$438&gt;0,'Assumptions (NG)'!AD$13*Model!$T$438*('Assumptions (NG)'!$S$17*AVERAGE('Assumptions (NG)'!$P$2:$R$2)+'Assumptions (NG)'!$S$18*AVERAGE('Assumptions (NG)'!$P$3:$R$3))/10^9,0)</f>
        <v>0</v>
      </c>
      <c r="AC617" s="160">
        <f>IF($T$438&gt;0,'Assumptions (NG)'!AE$13*Model!$T$438*('Assumptions (NG)'!$S$17*AVERAGE('Assumptions (NG)'!$P$2:$R$2)+'Assumptions (NG)'!$S$18*AVERAGE('Assumptions (NG)'!$P$3:$R$3))/10^9,0)</f>
        <v>0</v>
      </c>
      <c r="AD617" s="160">
        <f>IF($T$438&gt;0,'Assumptions (NG)'!AF$13*Model!$T$438*('Assumptions (NG)'!$S$17*AVERAGE('Assumptions (NG)'!$P$2:$R$2)+'Assumptions (NG)'!$S$18*AVERAGE('Assumptions (NG)'!$P$3:$R$3))/10^9,0)</f>
        <v>0</v>
      </c>
      <c r="AE617" s="160">
        <f>IF($T$438&gt;0,'Assumptions (NG)'!AG$13*Model!$T$438*('Assumptions (NG)'!$S$17*AVERAGE('Assumptions (NG)'!$P$2:$R$2)+'Assumptions (NG)'!$S$18*AVERAGE('Assumptions (NG)'!$P$3:$R$3))/10^9,0)</f>
        <v>0</v>
      </c>
      <c r="AF617" s="160">
        <f>IF($T$438&gt;0,'Assumptions (NG)'!AH$13*Model!$T$438*('Assumptions (NG)'!$S$17*AVERAGE('Assumptions (NG)'!$P$2:$R$2)+'Assumptions (NG)'!$S$18*AVERAGE('Assumptions (NG)'!$P$3:$R$3))/10^9,0)</f>
        <v>0</v>
      </c>
      <c r="AG617" s="160">
        <f>IF($T$438&gt;0,'Assumptions (NG)'!AI$13*Model!$T$438*('Assumptions (NG)'!$S$17*AVERAGE('Assumptions (NG)'!$P$2:$R$2)+'Assumptions (NG)'!$S$18*AVERAGE('Assumptions (NG)'!$P$3:$R$3))/10^9,0)</f>
        <v>0</v>
      </c>
      <c r="AH617" s="160">
        <f>IF($T$438&gt;0,'Assumptions (NG)'!AJ$13*Model!$T$438*('Assumptions (NG)'!$S$17*AVERAGE('Assumptions (NG)'!$P$2:$R$2)+'Assumptions (NG)'!$S$18*AVERAGE('Assumptions (NG)'!$P$3:$R$3))/10^9,0)</f>
        <v>0</v>
      </c>
      <c r="AI617" s="160">
        <f>IF($T$438&gt;0,'Assumptions (NG)'!AK$13*Model!$T$438*('Assumptions (NG)'!$S$17*AVERAGE('Assumptions (NG)'!$P$2:$R$2)+'Assumptions (NG)'!$S$18*AVERAGE('Assumptions (NG)'!$P$3:$R$3))/10^9,0)</f>
        <v>0</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v>
      </c>
      <c r="V618" s="160">
        <f>IF($U$438&gt;0,'Assumptions (NG)'!W$13*Model!$U$438*('Assumptions (NG)'!$T$17*AVERAGE('Assumptions (NG)'!$Q$2:$S$2)+'Assumptions (NG)'!$T$18*AVERAGE('Assumptions (NG)'!$Q$3:$S$3))/10^9,0)</f>
        <v>0</v>
      </c>
      <c r="W618" s="160">
        <f>IF($U$438&gt;0,'Assumptions (NG)'!X$13*Model!$U$438*('Assumptions (NG)'!$T$17*AVERAGE('Assumptions (NG)'!$Q$2:$S$2)+'Assumptions (NG)'!$T$18*AVERAGE('Assumptions (NG)'!$Q$3:$S$3))/10^9,0)</f>
        <v>0</v>
      </c>
      <c r="X618" s="160">
        <f>IF($U$438&gt;0,'Assumptions (NG)'!Y$13*Model!$U$438*('Assumptions (NG)'!$T$17*AVERAGE('Assumptions (NG)'!$Q$2:$S$2)+'Assumptions (NG)'!$T$18*AVERAGE('Assumptions (NG)'!$Q$3:$S$3))/10^9,0)</f>
        <v>0</v>
      </c>
      <c r="Y618" s="160">
        <f>IF($U$438&gt;0,'Assumptions (NG)'!Z$13*Model!$U$438*('Assumptions (NG)'!$T$17*AVERAGE('Assumptions (NG)'!$Q$2:$S$2)+'Assumptions (NG)'!$T$18*AVERAGE('Assumptions (NG)'!$Q$3:$S$3))/10^9,0)</f>
        <v>0</v>
      </c>
      <c r="Z618" s="160">
        <f>IF($U$438&gt;0,'Assumptions (NG)'!AA$13*Model!$U$438*('Assumptions (NG)'!$T$17*AVERAGE('Assumptions (NG)'!$Q$2:$S$2)+'Assumptions (NG)'!$T$18*AVERAGE('Assumptions (NG)'!$Q$3:$S$3))/10^9,0)</f>
        <v>0</v>
      </c>
      <c r="AA618" s="160">
        <f>IF($U$438&gt;0,'Assumptions (NG)'!AB$13*Model!$U$438*('Assumptions (NG)'!$T$17*AVERAGE('Assumptions (NG)'!$Q$2:$S$2)+'Assumptions (NG)'!$T$18*AVERAGE('Assumptions (NG)'!$Q$3:$S$3))/10^9,0)</f>
        <v>0</v>
      </c>
      <c r="AB618" s="160">
        <f>IF($U$438&gt;0,'Assumptions (NG)'!AC$13*Model!$U$438*('Assumptions (NG)'!$T$17*AVERAGE('Assumptions (NG)'!$Q$2:$S$2)+'Assumptions (NG)'!$T$18*AVERAGE('Assumptions (NG)'!$Q$3:$S$3))/10^9,0)</f>
        <v>0</v>
      </c>
      <c r="AC618" s="160">
        <f>IF($U$438&gt;0,'Assumptions (NG)'!AD$13*Model!$U$438*('Assumptions (NG)'!$T$17*AVERAGE('Assumptions (NG)'!$Q$2:$S$2)+'Assumptions (NG)'!$T$18*AVERAGE('Assumptions (NG)'!$Q$3:$S$3))/10^9,0)</f>
        <v>0</v>
      </c>
      <c r="AD618" s="160">
        <f>IF($U$438&gt;0,'Assumptions (NG)'!AE$13*Model!$U$438*('Assumptions (NG)'!$T$17*AVERAGE('Assumptions (NG)'!$Q$2:$S$2)+'Assumptions (NG)'!$T$18*AVERAGE('Assumptions (NG)'!$Q$3:$S$3))/10^9,0)</f>
        <v>0</v>
      </c>
      <c r="AE618" s="160">
        <f>IF($U$438&gt;0,'Assumptions (NG)'!AF$13*Model!$U$438*('Assumptions (NG)'!$T$17*AVERAGE('Assumptions (NG)'!$Q$2:$S$2)+'Assumptions (NG)'!$T$18*AVERAGE('Assumptions (NG)'!$Q$3:$S$3))/10^9,0)</f>
        <v>0</v>
      </c>
      <c r="AF618" s="160">
        <f>IF($U$438&gt;0,'Assumptions (NG)'!AG$13*Model!$U$438*('Assumptions (NG)'!$T$17*AVERAGE('Assumptions (NG)'!$Q$2:$S$2)+'Assumptions (NG)'!$T$18*AVERAGE('Assumptions (NG)'!$Q$3:$S$3))/10^9,0)</f>
        <v>0</v>
      </c>
      <c r="AG618" s="160">
        <f>IF($U$438&gt;0,'Assumptions (NG)'!AH$13*Model!$U$438*('Assumptions (NG)'!$T$17*AVERAGE('Assumptions (NG)'!$Q$2:$S$2)+'Assumptions (NG)'!$T$18*AVERAGE('Assumptions (NG)'!$Q$3:$S$3))/10^9,0)</f>
        <v>0</v>
      </c>
      <c r="AH618" s="160">
        <f>IF($U$438&gt;0,'Assumptions (NG)'!AI$13*Model!$U$438*('Assumptions (NG)'!$T$17*AVERAGE('Assumptions (NG)'!$Q$2:$S$2)+'Assumptions (NG)'!$T$18*AVERAGE('Assumptions (NG)'!$Q$3:$S$3))/10^9,0)</f>
        <v>0</v>
      </c>
      <c r="AI618" s="160">
        <f>IF($U$438&gt;0,'Assumptions (NG)'!AJ$13*Model!$U$438*('Assumptions (NG)'!$T$17*AVERAGE('Assumptions (NG)'!$Q$2:$S$2)+'Assumptions (NG)'!$T$18*AVERAGE('Assumptions (NG)'!$Q$3:$S$3))/10^9,0)</f>
        <v>0</v>
      </c>
      <c r="AJ618" s="160">
        <f>IF($U$438&gt;0,'Assumptions (NG)'!AK$13*Model!$U$438*('Assumptions (NG)'!$T$17*AVERAGE('Assumptions (NG)'!$Q$2:$S$2)+'Assumptions (NG)'!$T$18*AVERAGE('Assumptions (NG)'!$Q$3:$S$3))/10^9,0)</f>
        <v>0</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0.004586039297</v>
      </c>
      <c r="Y621" s="176">
        <f>IF($X$438&gt;0,'Assumptions (NG)'!W13*Model!$X$438*('Assumptions (NG)'!$W$17*AVERAGE('Assumptions (NG)'!$T$2:$V$2)+'Assumptions (NG)'!$W$18*AVERAGE('Assumptions (NG)'!$T$3:$V$3))/10^9,0)</f>
        <v>0.008713474664</v>
      </c>
      <c r="Z621" s="176">
        <f>IF($X$438&gt;0,'Assumptions (NG)'!X13*Model!$X$438*('Assumptions (NG)'!$W$17*AVERAGE('Assumptions (NG)'!$T$2:$V$2)+'Assumptions (NG)'!$W$18*AVERAGE('Assumptions (NG)'!$T$3:$V$3))/10^9,0)</f>
        <v>0.007842127198</v>
      </c>
      <c r="AA621" s="176">
        <f>IF($X$438&gt;0,'Assumptions (NG)'!Y13*Model!$X$438*('Assumptions (NG)'!$W$17*AVERAGE('Assumptions (NG)'!$T$2:$V$2)+'Assumptions (NG)'!$W$18*AVERAGE('Assumptions (NG)'!$T$3:$V$3))/10^9,0)</f>
        <v>0.007062500517</v>
      </c>
      <c r="AB621" s="176">
        <f>IF($X$438&gt;0,'Assumptions (NG)'!Z13*Model!$X$438*('Assumptions (NG)'!$W$17*AVERAGE('Assumptions (NG)'!$T$2:$V$2)+'Assumptions (NG)'!$W$18*AVERAGE('Assumptions (NG)'!$T$3:$V$3))/10^9,0)</f>
        <v>0.006356250466</v>
      </c>
      <c r="AC621" s="176">
        <f>IF($X$438&gt;0,'Assumptions (NG)'!AA13*Model!$X$438*('Assumptions (NG)'!$W$17*AVERAGE('Assumptions (NG)'!$T$2:$V$2)+'Assumptions (NG)'!$W$18*AVERAGE('Assumptions (NG)'!$T$3:$V$3))/10^9,0)</f>
        <v>0.005714204964</v>
      </c>
      <c r="AD621" s="176">
        <f>IF($X$438&gt;0,'Assumptions (NG)'!AB13*Model!$X$438*('Assumptions (NG)'!$W$17*AVERAGE('Assumptions (NG)'!$T$2:$V$2)+'Assumptions (NG)'!$W$18*AVERAGE('Assumptions (NG)'!$T$3:$V$3))/10^9,0)</f>
        <v>0.005411526371</v>
      </c>
      <c r="AE621" s="176">
        <f>IF($X$438&gt;0,'Assumptions (NG)'!AC13*Model!$X$438*('Assumptions (NG)'!$W$17*AVERAGE('Assumptions (NG)'!$T$2:$V$2)+'Assumptions (NG)'!$W$18*AVERAGE('Assumptions (NG)'!$T$3:$V$3))/10^9,0)</f>
        <v>0.005411526371</v>
      </c>
      <c r="AF621" s="176">
        <f>IF($X$438&gt;0,'Assumptions (NG)'!AD13*Model!$X$438*('Assumptions (NG)'!$W$17*AVERAGE('Assumptions (NG)'!$T$2:$V$2)+'Assumptions (NG)'!$W$18*AVERAGE('Assumptions (NG)'!$T$3:$V$3))/10^9,0)</f>
        <v>0.005420698449</v>
      </c>
      <c r="AG621" s="176">
        <f>IF($X$438&gt;0,'Assumptions (NG)'!AE13*Model!$X$438*('Assumptions (NG)'!$W$17*AVERAGE('Assumptions (NG)'!$T$2:$V$2)+'Assumptions (NG)'!$W$18*AVERAGE('Assumptions (NG)'!$T$3:$V$3))/10^9,0)</f>
        <v>0.005411526371</v>
      </c>
      <c r="AH621" s="176">
        <f>IF($X$438&gt;0,'Assumptions (NG)'!AF13*Model!$X$438*('Assumptions (NG)'!$W$17*AVERAGE('Assumptions (NG)'!$T$2:$V$2)+'Assumptions (NG)'!$W$18*AVERAGE('Assumptions (NG)'!$T$3:$V$3))/10^9,0)</f>
        <v>0.005420698449</v>
      </c>
      <c r="AI621" s="176">
        <f>IF($X$438&gt;0,'Assumptions (NG)'!AG13*Model!$X$438*('Assumptions (NG)'!$W$17*AVERAGE('Assumptions (NG)'!$T$2:$V$2)+'Assumptions (NG)'!$W$18*AVERAGE('Assumptions (NG)'!$T$3:$V$3))/10^9,0)</f>
        <v>0.005411526371</v>
      </c>
      <c r="AJ621" s="176">
        <f>IF($X$438&gt;0,'Assumptions (NG)'!AH13*Model!$X$438*('Assumptions (NG)'!$W$17*AVERAGE('Assumptions (NG)'!$T$2:$V$2)+'Assumptions (NG)'!$W$18*AVERAGE('Assumptions (NG)'!$T$3:$V$3))/10^9,0)</f>
        <v>0.005420698449</v>
      </c>
      <c r="AK621" s="176">
        <f>IF($X$438&gt;0,'Assumptions (NG)'!AI13*Model!$X$438*('Assumptions (NG)'!$W$17*AVERAGE('Assumptions (NG)'!$T$2:$V$2)+'Assumptions (NG)'!$W$18*AVERAGE('Assumptions (NG)'!$T$3:$V$3))/10^9,0)</f>
        <v>0.005411526371</v>
      </c>
      <c r="AL621" s="176">
        <f>IF($X$438&gt;0,'Assumptions (NG)'!AJ13*Model!$X$438*('Assumptions (NG)'!$W$17*AVERAGE('Assumptions (NG)'!$T$2:$V$2)+'Assumptions (NG)'!$W$18*AVERAGE('Assumptions (NG)'!$T$3:$V$3))/10^9,0)</f>
        <v>0.005420698449</v>
      </c>
      <c r="AM621" s="176">
        <f>IF($X$438&gt;0,'Assumptions (NG)'!AK13*Model!$X$438*('Assumptions (NG)'!$W$17*AVERAGE('Assumptions (NG)'!$T$2:$V$2)+'Assumptions (NG)'!$W$18*AVERAGE('Assumptions (NG)'!$T$3:$V$3))/10^9,0)</f>
        <v>0.002705763185</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v>
      </c>
      <c r="Z622" s="176">
        <f>IF($Y$438&gt;0,'Assumptions (NG)'!W13*Model!$Y$438*('Assumptions (NG)'!$X$17*AVERAGE('Assumptions (NG)'!$V$2:$W$2)+'Assumptions (NG)'!$X$18*AVERAGE('Assumptions (NG)'!$V$3:$W$3))/10^9,0)</f>
        <v>0</v>
      </c>
      <c r="AA622" s="176">
        <f>IF($Y$438&gt;0,'Assumptions (NG)'!X13*Model!$Y$438*('Assumptions (NG)'!$X$17*AVERAGE('Assumptions (NG)'!$V$2:$W$2)+'Assumptions (NG)'!$X$18*AVERAGE('Assumptions (NG)'!$V$3:$W$3))/10^9,0)</f>
        <v>0</v>
      </c>
      <c r="AB622" s="176">
        <f>IF($Y$438&gt;0,'Assumptions (NG)'!Y13*Model!$Y$438*('Assumptions (NG)'!$X$17*AVERAGE('Assumptions (NG)'!$V$2:$W$2)+'Assumptions (NG)'!$X$18*AVERAGE('Assumptions (NG)'!$V$3:$W$3))/10^9,0)</f>
        <v>0</v>
      </c>
      <c r="AC622" s="176">
        <f>IF($Y$438&gt;0,'Assumptions (NG)'!Z13*Model!$Y$438*('Assumptions (NG)'!$X$17*AVERAGE('Assumptions (NG)'!$V$2:$W$2)+'Assumptions (NG)'!$X$18*AVERAGE('Assumptions (NG)'!$V$3:$W$3))/10^9,0)</f>
        <v>0</v>
      </c>
      <c r="AD622" s="176">
        <f>IF($Y$438&gt;0,'Assumptions (NG)'!AA13*Model!$Y$438*('Assumptions (NG)'!$X$17*AVERAGE('Assumptions (NG)'!$V$2:$W$2)+'Assumptions (NG)'!$X$18*AVERAGE('Assumptions (NG)'!$V$3:$W$3))/10^9,0)</f>
        <v>0</v>
      </c>
      <c r="AE622" s="176">
        <f>IF($Y$438&gt;0,'Assumptions (NG)'!AB13*Model!$Y$438*('Assumptions (NG)'!$X$17*AVERAGE('Assumptions (NG)'!$V$2:$W$2)+'Assumptions (NG)'!$X$18*AVERAGE('Assumptions (NG)'!$V$3:$W$3))/10^9,0)</f>
        <v>0</v>
      </c>
      <c r="AF622" s="176">
        <f>IF($Y$438&gt;0,'Assumptions (NG)'!AC13*Model!$Y$438*('Assumptions (NG)'!$X$17*AVERAGE('Assumptions (NG)'!$V$2:$W$2)+'Assumptions (NG)'!$X$18*AVERAGE('Assumptions (NG)'!$V$3:$W$3))/10^9,0)</f>
        <v>0</v>
      </c>
      <c r="AG622" s="176">
        <f>IF($Y$438&gt;0,'Assumptions (NG)'!AD13*Model!$Y$438*('Assumptions (NG)'!$X$17*AVERAGE('Assumptions (NG)'!$V$2:$W$2)+'Assumptions (NG)'!$X$18*AVERAGE('Assumptions (NG)'!$V$3:$W$3))/10^9,0)</f>
        <v>0</v>
      </c>
      <c r="AH622" s="176">
        <f>IF($Y$438&gt;0,'Assumptions (NG)'!AE13*Model!$Y$438*('Assumptions (NG)'!$X$17*AVERAGE('Assumptions (NG)'!$V$2:$W$2)+'Assumptions (NG)'!$X$18*AVERAGE('Assumptions (NG)'!$V$3:$W$3))/10^9,0)</f>
        <v>0</v>
      </c>
      <c r="AI622" s="176">
        <f>IF($Y$438&gt;0,'Assumptions (NG)'!AF13*Model!$Y$438*('Assumptions (NG)'!$X$17*AVERAGE('Assumptions (NG)'!$V$2:$W$2)+'Assumptions (NG)'!$X$18*AVERAGE('Assumptions (NG)'!$V$3:$W$3))/10^9,0)</f>
        <v>0</v>
      </c>
      <c r="AJ622" s="176">
        <f>IF($Y$438&gt;0,'Assumptions (NG)'!AG13*Model!$Y$438*('Assumptions (NG)'!$X$17*AVERAGE('Assumptions (NG)'!$V$2:$W$2)+'Assumptions (NG)'!$X$18*AVERAGE('Assumptions (NG)'!$V$3:$W$3))/10^9,0)</f>
        <v>0</v>
      </c>
      <c r="AK622" s="176">
        <f>IF($Y$438&gt;0,'Assumptions (NG)'!AH13*Model!$Y$438*('Assumptions (NG)'!$X$17*AVERAGE('Assumptions (NG)'!$V$2:$W$2)+'Assumptions (NG)'!$X$18*AVERAGE('Assumptions (NG)'!$V$3:$W$3))/10^9,0)</f>
        <v>0</v>
      </c>
      <c r="AL622" s="176">
        <f>IF($Y$438&gt;0,'Assumptions (NG)'!AI13*Model!$Y$438*('Assumptions (NG)'!$X$17*AVERAGE('Assumptions (NG)'!$V$2:$W$2)+'Assumptions (NG)'!$X$18*AVERAGE('Assumptions (NG)'!$V$3:$W$3))/10^9,0)</f>
        <v>0</v>
      </c>
      <c r="AM622" s="176">
        <f>IF($Y$438&gt;0,'Assumptions (NG)'!AJ13*Model!$Y$438*('Assumptions (NG)'!$X$17*AVERAGE('Assumptions (NG)'!$V$2:$W$2)+'Assumptions (NG)'!$X$18*AVERAGE('Assumptions (NG)'!$V$3:$W$3))/10^9,0)</f>
        <v>0</v>
      </c>
      <c r="AN622" s="176">
        <f>IF($Y$438&gt;0,'Assumptions (NG)'!AK13*Model!$Y$438*('Assumptions (NG)'!$X$17*AVERAGE('Assumptions (NG)'!$V$2:$W$2)+'Assumptions (NG)'!$X$18*AVERAGE('Assumptions (NG)'!$V$3:$W$3))/10^9,0)</f>
        <v>0</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v>
      </c>
      <c r="AA623" s="176">
        <f>IF($Z$438&gt;0,'Assumptions (NG)'!W13*Model!$Z$438*('Assumptions (NG)'!$Y$17*AVERAGE('Assumptions (NG)'!$V$2:$X$2)+'Assumptions (NG)'!$Y$18*AVERAGE('Assumptions (NG)'!$V$3:$X$3))/10^9,0)</f>
        <v>0</v>
      </c>
      <c r="AB623" s="176">
        <f>IF($Z$438&gt;0,'Assumptions (NG)'!X13*Model!$Z$438*('Assumptions (NG)'!$Y$17*AVERAGE('Assumptions (NG)'!$V$2:$X$2)+'Assumptions (NG)'!$Y$18*AVERAGE('Assumptions (NG)'!$V$3:$X$3))/10^9,0)</f>
        <v>0</v>
      </c>
      <c r="AC623" s="176">
        <f>IF($Z$438&gt;0,'Assumptions (NG)'!Y13*Model!$Z$438*('Assumptions (NG)'!$Y$17*AVERAGE('Assumptions (NG)'!$V$2:$X$2)+'Assumptions (NG)'!$Y$18*AVERAGE('Assumptions (NG)'!$V$3:$X$3))/10^9,0)</f>
        <v>0</v>
      </c>
      <c r="AD623" s="176">
        <f>IF($Z$438&gt;0,'Assumptions (NG)'!Z13*Model!$Z$438*('Assumptions (NG)'!$Y$17*AVERAGE('Assumptions (NG)'!$V$2:$X$2)+'Assumptions (NG)'!$Y$18*AVERAGE('Assumptions (NG)'!$V$3:$X$3))/10^9,0)</f>
        <v>0</v>
      </c>
      <c r="AE623" s="176">
        <f>IF($Z$438&gt;0,'Assumptions (NG)'!AA13*Model!$Z$438*('Assumptions (NG)'!$Y$17*AVERAGE('Assumptions (NG)'!$V$2:$X$2)+'Assumptions (NG)'!$Y$18*AVERAGE('Assumptions (NG)'!$V$3:$X$3))/10^9,0)</f>
        <v>0</v>
      </c>
      <c r="AF623" s="176">
        <f>IF($Z$438&gt;0,'Assumptions (NG)'!AB13*Model!$Z$438*('Assumptions (NG)'!$Y$17*AVERAGE('Assumptions (NG)'!$V$2:$X$2)+'Assumptions (NG)'!$Y$18*AVERAGE('Assumptions (NG)'!$V$3:$X$3))/10^9,0)</f>
        <v>0</v>
      </c>
      <c r="AG623" s="176">
        <f>IF($Z$438&gt;0,'Assumptions (NG)'!AC13*Model!$Z$438*('Assumptions (NG)'!$Y$17*AVERAGE('Assumptions (NG)'!$V$2:$X$2)+'Assumptions (NG)'!$Y$18*AVERAGE('Assumptions (NG)'!$V$3:$X$3))/10^9,0)</f>
        <v>0</v>
      </c>
      <c r="AH623" s="176">
        <f>IF($Z$438&gt;0,'Assumptions (NG)'!AD13*Model!$Z$438*('Assumptions (NG)'!$Y$17*AVERAGE('Assumptions (NG)'!$V$2:$X$2)+'Assumptions (NG)'!$Y$18*AVERAGE('Assumptions (NG)'!$V$3:$X$3))/10^9,0)</f>
        <v>0</v>
      </c>
      <c r="AI623" s="176">
        <f>IF($Z$438&gt;0,'Assumptions (NG)'!AE13*Model!$Z$438*('Assumptions (NG)'!$Y$17*AVERAGE('Assumptions (NG)'!$V$2:$X$2)+'Assumptions (NG)'!$Y$18*AVERAGE('Assumptions (NG)'!$V$3:$X$3))/10^9,0)</f>
        <v>0</v>
      </c>
      <c r="AJ623" s="176">
        <f>IF($Z$438&gt;0,'Assumptions (NG)'!AF13*Model!$Z$438*('Assumptions (NG)'!$Y$17*AVERAGE('Assumptions (NG)'!$V$2:$X$2)+'Assumptions (NG)'!$Y$18*AVERAGE('Assumptions (NG)'!$V$3:$X$3))/10^9,0)</f>
        <v>0</v>
      </c>
      <c r="AK623" s="176">
        <f>IF($Z$438&gt;0,'Assumptions (NG)'!AG13*Model!$Z$438*('Assumptions (NG)'!$Y$17*AVERAGE('Assumptions (NG)'!$V$2:$X$2)+'Assumptions (NG)'!$Y$18*AVERAGE('Assumptions (NG)'!$V$3:$X$3))/10^9,0)</f>
        <v>0</v>
      </c>
      <c r="AL623" s="176">
        <f>IF($Z$438&gt;0,'Assumptions (NG)'!AH13*Model!$Z$438*('Assumptions (NG)'!$Y$17*AVERAGE('Assumptions (NG)'!$V$2:$X$2)+'Assumptions (NG)'!$Y$18*AVERAGE('Assumptions (NG)'!$V$3:$X$3))/10^9,0)</f>
        <v>0</v>
      </c>
      <c r="AM623" s="176">
        <f>IF($Z$438&gt;0,'Assumptions (NG)'!AI13*Model!$Z$438*('Assumptions (NG)'!$Y$17*AVERAGE('Assumptions (NG)'!$V$2:$X$2)+'Assumptions (NG)'!$Y$18*AVERAGE('Assumptions (NG)'!$V$3:$X$3))/10^9,0)</f>
        <v>0</v>
      </c>
      <c r="AN623" s="176">
        <f>IF($Z$438&gt;0,'Assumptions (NG)'!AJ13*Model!$Z$438*('Assumptions (NG)'!$Y$17*AVERAGE('Assumptions (NG)'!$V$2:$X$2)+'Assumptions (NG)'!$Y$18*AVERAGE('Assumptions (NG)'!$V$3:$X$3))/10^9,0)</f>
        <v>0</v>
      </c>
      <c r="AO623" s="176">
        <f>IF($Z$438&gt;0,'Assumptions (NG)'!AK13*Model!$Z$438*('Assumptions (NG)'!$Y$17*AVERAGE('Assumptions (NG)'!$V$2:$X$2)+'Assumptions (NG)'!$Y$18*AVERAGE('Assumptions (NG)'!$V$3:$X$3))/10^9,0)</f>
        <v>0</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v>
      </c>
      <c r="AB624" s="160">
        <f>IF($AA$438&gt;0,'Assumptions (NG)'!W13*Model!$AA$438*('Assumptions (NG)'!$Z$17*AVERAGE('Assumptions (NG)'!$W$2:$Y$2)+'Assumptions (NG)'!$Z$18*AVERAGE('Assumptions (NG)'!$W$3:$Y$3))/10^9,0)</f>
        <v>0</v>
      </c>
      <c r="AC624" s="160">
        <f>IF($AA$438&gt;0,'Assumptions (NG)'!X13*Model!$AA$438*('Assumptions (NG)'!$Z$17*AVERAGE('Assumptions (NG)'!$W$2:$Y$2)+'Assumptions (NG)'!$Z$18*AVERAGE('Assumptions (NG)'!$W$3:$Y$3))/10^9,0)</f>
        <v>0</v>
      </c>
      <c r="AD624" s="160">
        <f>IF($AA$438&gt;0,'Assumptions (NG)'!Y13*Model!$AA$438*('Assumptions (NG)'!$Z$17*AVERAGE('Assumptions (NG)'!$W$2:$Y$2)+'Assumptions (NG)'!$Z$18*AVERAGE('Assumptions (NG)'!$W$3:$Y$3))/10^9,0)</f>
        <v>0</v>
      </c>
      <c r="AE624" s="160">
        <f>IF($AA$438&gt;0,'Assumptions (NG)'!Z13*Model!$AA$438*('Assumptions (NG)'!$Z$17*AVERAGE('Assumptions (NG)'!$W$2:$Y$2)+'Assumptions (NG)'!$Z$18*AVERAGE('Assumptions (NG)'!$W$3:$Y$3))/10^9,0)</f>
        <v>0</v>
      </c>
      <c r="AF624" s="160">
        <f>IF($AA$438&gt;0,'Assumptions (NG)'!AA13*Model!$AA$438*('Assumptions (NG)'!$Z$17*AVERAGE('Assumptions (NG)'!$W$2:$Y$2)+'Assumptions (NG)'!$Z$18*AVERAGE('Assumptions (NG)'!$W$3:$Y$3))/10^9,0)</f>
        <v>0</v>
      </c>
      <c r="AG624" s="160">
        <f>IF($AA$438&gt;0,'Assumptions (NG)'!AB13*Model!$AA$438*('Assumptions (NG)'!$Z$17*AVERAGE('Assumptions (NG)'!$W$2:$Y$2)+'Assumptions (NG)'!$Z$18*AVERAGE('Assumptions (NG)'!$W$3:$Y$3))/10^9,0)</f>
        <v>0</v>
      </c>
      <c r="AH624" s="160">
        <f>IF($AA$438&gt;0,'Assumptions (NG)'!AC13*Model!$AA$438*('Assumptions (NG)'!$Z$17*AVERAGE('Assumptions (NG)'!$W$2:$Y$2)+'Assumptions (NG)'!$Z$18*AVERAGE('Assumptions (NG)'!$W$3:$Y$3))/10^9,0)</f>
        <v>0</v>
      </c>
      <c r="AI624" s="160">
        <f>IF($AA$438&gt;0,'Assumptions (NG)'!AD13*Model!$AA$438*('Assumptions (NG)'!$Z$17*AVERAGE('Assumptions (NG)'!$W$2:$Y$2)+'Assumptions (NG)'!$Z$18*AVERAGE('Assumptions (NG)'!$W$3:$Y$3))/10^9,0)</f>
        <v>0</v>
      </c>
      <c r="AJ624" s="160">
        <f>IF($AA$438&gt;0,'Assumptions (NG)'!AE13*Model!$AA$438*('Assumptions (NG)'!$Z$17*AVERAGE('Assumptions (NG)'!$W$2:$Y$2)+'Assumptions (NG)'!$Z$18*AVERAGE('Assumptions (NG)'!$W$3:$Y$3))/10^9,0)</f>
        <v>0</v>
      </c>
      <c r="AK624" s="160">
        <f>IF($AA$438&gt;0,'Assumptions (NG)'!AF13*Model!$AA$438*('Assumptions (NG)'!$Z$17*AVERAGE('Assumptions (NG)'!$W$2:$Y$2)+'Assumptions (NG)'!$Z$18*AVERAGE('Assumptions (NG)'!$W$3:$Y$3))/10^9,0)</f>
        <v>0</v>
      </c>
      <c r="AL624" s="160">
        <f>IF($AA$438&gt;0,'Assumptions (NG)'!AG13*Model!$AA$438*('Assumptions (NG)'!$Z$17*AVERAGE('Assumptions (NG)'!$W$2:$Y$2)+'Assumptions (NG)'!$Z$18*AVERAGE('Assumptions (NG)'!$W$3:$Y$3))/10^9,0)</f>
        <v>0</v>
      </c>
      <c r="AM624" s="160">
        <f>IF($AA$438&gt;0,'Assumptions (NG)'!AH13*Model!$AA$438*('Assumptions (NG)'!$Z$17*AVERAGE('Assumptions (NG)'!$W$2:$Y$2)+'Assumptions (NG)'!$Z$18*AVERAGE('Assumptions (NG)'!$W$3:$Y$3))/10^9,0)</f>
        <v>0</v>
      </c>
      <c r="AN624" s="160">
        <f>IF($AA$438&gt;0,'Assumptions (NG)'!AI13*Model!$AA$438*('Assumptions (NG)'!$Z$17*AVERAGE('Assumptions (NG)'!$W$2:$Y$2)+'Assumptions (NG)'!$Z$18*AVERAGE('Assumptions (NG)'!$W$3:$Y$3))/10^9,0)</f>
        <v>0</v>
      </c>
      <c r="AO624" s="160">
        <f>IF($AA$438&gt;0,'Assumptions (NG)'!AJ13*Model!$AA$438*('Assumptions (NG)'!$Z$17*AVERAGE('Assumptions (NG)'!$W$2:$Y$2)+'Assumptions (NG)'!$Z$18*AVERAGE('Assumptions (NG)'!$W$3:$Y$3))/10^9,0)</f>
        <v>0</v>
      </c>
      <c r="AP624" s="160">
        <f>IF($AA$438&gt;0,'Assumptions (NG)'!AK13*Model!$AA$438*('Assumptions (NG)'!$Z$17*AVERAGE('Assumptions (NG)'!$W$2:$Y$2)+'Assumptions (NG)'!$Z$18*AVERAGE('Assumptions (NG)'!$W$3:$Y$3))/10^9,0)</f>
        <v>0</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v>
      </c>
      <c r="AC625" s="160">
        <f>IF($AB$438&gt;0,'Assumptions (NG)'!W13*Model!$AB$438*('Assumptions (NG)'!$AA$17*AVERAGE('Assumptions (NG)'!$X$2:$Z$2)+'Assumptions (NG)'!$AA$18*AVERAGE('Assumptions (NG)'!$X$3:$Z$3))/10^9,0)</f>
        <v>0</v>
      </c>
      <c r="AD625" s="160">
        <f>IF($AB$438&gt;0,'Assumptions (NG)'!X13*Model!$AB$438*('Assumptions (NG)'!$AA$17*AVERAGE('Assumptions (NG)'!$X$2:$Z$2)+'Assumptions (NG)'!$AA$18*AVERAGE('Assumptions (NG)'!$X$3:$Z$3))/10^9,0)</f>
        <v>0</v>
      </c>
      <c r="AE625" s="160">
        <f>IF($AB$438&gt;0,'Assumptions (NG)'!Y13*Model!$AB$438*('Assumptions (NG)'!$AA$17*AVERAGE('Assumptions (NG)'!$X$2:$Z$2)+'Assumptions (NG)'!$AA$18*AVERAGE('Assumptions (NG)'!$X$3:$Z$3))/10^9,0)</f>
        <v>0</v>
      </c>
      <c r="AF625" s="160">
        <f>IF($AB$438&gt;0,'Assumptions (NG)'!Z13*Model!$AB$438*('Assumptions (NG)'!$AA$17*AVERAGE('Assumptions (NG)'!$X$2:$Z$2)+'Assumptions (NG)'!$AA$18*AVERAGE('Assumptions (NG)'!$X$3:$Z$3))/10^9,0)</f>
        <v>0</v>
      </c>
      <c r="AG625" s="160">
        <f>IF($AB$438&gt;0,'Assumptions (NG)'!AA13*Model!$AB$438*('Assumptions (NG)'!$AA$17*AVERAGE('Assumptions (NG)'!$X$2:$Z$2)+'Assumptions (NG)'!$AA$18*AVERAGE('Assumptions (NG)'!$X$3:$Z$3))/10^9,0)</f>
        <v>0</v>
      </c>
      <c r="AH625" s="160">
        <f>IF($AB$438&gt;0,'Assumptions (NG)'!AB13*Model!$AB$438*('Assumptions (NG)'!$AA$17*AVERAGE('Assumptions (NG)'!$X$2:$Z$2)+'Assumptions (NG)'!$AA$18*AVERAGE('Assumptions (NG)'!$X$3:$Z$3))/10^9,0)</f>
        <v>0</v>
      </c>
      <c r="AI625" s="160">
        <f>IF($AB$438&gt;0,'Assumptions (NG)'!AC13*Model!$AB$438*('Assumptions (NG)'!$AA$17*AVERAGE('Assumptions (NG)'!$X$2:$Z$2)+'Assumptions (NG)'!$AA$18*AVERAGE('Assumptions (NG)'!$X$3:$Z$3))/10^9,0)</f>
        <v>0</v>
      </c>
      <c r="AJ625" s="160">
        <f>IF($AB$438&gt;0,'Assumptions (NG)'!AD13*Model!$AB$438*('Assumptions (NG)'!$AA$17*AVERAGE('Assumptions (NG)'!$X$2:$Z$2)+'Assumptions (NG)'!$AA$18*AVERAGE('Assumptions (NG)'!$X$3:$Z$3))/10^9,0)</f>
        <v>0</v>
      </c>
      <c r="AK625" s="160">
        <f>IF($AB$438&gt;0,'Assumptions (NG)'!AE13*Model!$AB$438*('Assumptions (NG)'!$AA$17*AVERAGE('Assumptions (NG)'!$X$2:$Z$2)+'Assumptions (NG)'!$AA$18*AVERAGE('Assumptions (NG)'!$X$3:$Z$3))/10^9,0)</f>
        <v>0</v>
      </c>
      <c r="AL625" s="160">
        <f>IF($AB$438&gt;0,'Assumptions (NG)'!AF13*Model!$AB$438*('Assumptions (NG)'!$AA$17*AVERAGE('Assumptions (NG)'!$X$2:$Z$2)+'Assumptions (NG)'!$AA$18*AVERAGE('Assumptions (NG)'!$X$3:$Z$3))/10^9,0)</f>
        <v>0</v>
      </c>
      <c r="AM625" s="160">
        <f>IF($AB$438&gt;0,'Assumptions (NG)'!AG13*Model!$AB$438*('Assumptions (NG)'!$AA$17*AVERAGE('Assumptions (NG)'!$X$2:$Z$2)+'Assumptions (NG)'!$AA$18*AVERAGE('Assumptions (NG)'!$X$3:$Z$3))/10^9,0)</f>
        <v>0</v>
      </c>
      <c r="AN625" s="160">
        <f>IF($AB$438&gt;0,'Assumptions (NG)'!AH13*Model!$AB$438*('Assumptions (NG)'!$AA$17*AVERAGE('Assumptions (NG)'!$X$2:$Z$2)+'Assumptions (NG)'!$AA$18*AVERAGE('Assumptions (NG)'!$X$3:$Z$3))/10^9,0)</f>
        <v>0</v>
      </c>
      <c r="AO625" s="160">
        <f>IF($AB$438&gt;0,'Assumptions (NG)'!AI13*Model!$AB$438*('Assumptions (NG)'!$AA$17*AVERAGE('Assumptions (NG)'!$X$2:$Z$2)+'Assumptions (NG)'!$AA$18*AVERAGE('Assumptions (NG)'!$X$3:$Z$3))/10^9,0)</f>
        <v>0</v>
      </c>
      <c r="AP625" s="160">
        <f>IF($AB$438&gt;0,'Assumptions (NG)'!AJ13*Model!$AB$438*('Assumptions (NG)'!$AA$17*AVERAGE('Assumptions (NG)'!$X$2:$Z$2)+'Assumptions (NG)'!$AA$18*AVERAGE('Assumptions (NG)'!$X$3:$Z$3))/10^9,0)</f>
        <v>0</v>
      </c>
      <c r="AQ625" s="160">
        <f>IF($AB$438&gt;0,'Assumptions (NG)'!AK13*Model!$AB$438*('Assumptions (NG)'!$AA$17*AVERAGE('Assumptions (NG)'!$X$2:$Z$2)+'Assumptions (NG)'!$AA$18*AVERAGE('Assumptions (NG)'!$X$3:$Z$3))/10^9,0)</f>
        <v>0</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v>
      </c>
      <c r="AD626" s="160">
        <f>IF($AC$438&gt;0,'Assumptions (NG)'!W13*Model!$AC$438*('Assumptions (NG)'!$AB$17*AVERAGE('Assumptions (NG)'!$Y$2:$AA$2)+'Assumptions (NG)'!$AB$18*AVERAGE('Assumptions (NG)'!$Y$3:$AA$3))/10^9,0)</f>
        <v>0</v>
      </c>
      <c r="AE626" s="160">
        <f>IF($AC$438&gt;0,'Assumptions (NG)'!X13*Model!$AC$438*('Assumptions (NG)'!$AB$17*AVERAGE('Assumptions (NG)'!$Y$2:$AA$2)+'Assumptions (NG)'!$AB$18*AVERAGE('Assumptions (NG)'!$Y$3:$AA$3))/10^9,0)</f>
        <v>0</v>
      </c>
      <c r="AF626" s="160">
        <f>IF($AC$438&gt;0,'Assumptions (NG)'!Y13*Model!$AC$438*('Assumptions (NG)'!$AB$17*AVERAGE('Assumptions (NG)'!$Y$2:$AA$2)+'Assumptions (NG)'!$AB$18*AVERAGE('Assumptions (NG)'!$Y$3:$AA$3))/10^9,0)</f>
        <v>0</v>
      </c>
      <c r="AG626" s="160">
        <f>IF($AC$438&gt;0,'Assumptions (NG)'!Z13*Model!$AC$438*('Assumptions (NG)'!$AB$17*AVERAGE('Assumptions (NG)'!$Y$2:$AA$2)+'Assumptions (NG)'!$AB$18*AVERAGE('Assumptions (NG)'!$Y$3:$AA$3))/10^9,0)</f>
        <v>0</v>
      </c>
      <c r="AH626" s="160">
        <f>IF($AC$438&gt;0,'Assumptions (NG)'!AA13*Model!$AC$438*('Assumptions (NG)'!$AB$17*AVERAGE('Assumptions (NG)'!$Y$2:$AA$2)+'Assumptions (NG)'!$AB$18*AVERAGE('Assumptions (NG)'!$Y$3:$AA$3))/10^9,0)</f>
        <v>0</v>
      </c>
      <c r="AI626" s="160">
        <f>IF($AC$438&gt;0,'Assumptions (NG)'!AB13*Model!$AC$438*('Assumptions (NG)'!$AB$17*AVERAGE('Assumptions (NG)'!$Y$2:$AA$2)+'Assumptions (NG)'!$AB$18*AVERAGE('Assumptions (NG)'!$Y$3:$AA$3))/10^9,0)</f>
        <v>0</v>
      </c>
      <c r="AJ626" s="160">
        <f>IF($AC$438&gt;0,'Assumptions (NG)'!AC13*Model!$AC$438*('Assumptions (NG)'!$AB$17*AVERAGE('Assumptions (NG)'!$Y$2:$AA$2)+'Assumptions (NG)'!$AB$18*AVERAGE('Assumptions (NG)'!$Y$3:$AA$3))/10^9,0)</f>
        <v>0</v>
      </c>
      <c r="AK626" s="160">
        <f>IF($AC$438&gt;0,'Assumptions (NG)'!AD13*Model!$AC$438*('Assumptions (NG)'!$AB$17*AVERAGE('Assumptions (NG)'!$Y$2:$AA$2)+'Assumptions (NG)'!$AB$18*AVERAGE('Assumptions (NG)'!$Y$3:$AA$3))/10^9,0)</f>
        <v>0</v>
      </c>
      <c r="AL626" s="160">
        <f>IF($AC$438&gt;0,'Assumptions (NG)'!AE13*Model!$AC$438*('Assumptions (NG)'!$AB$17*AVERAGE('Assumptions (NG)'!$Y$2:$AA$2)+'Assumptions (NG)'!$AB$18*AVERAGE('Assumptions (NG)'!$Y$3:$AA$3))/10^9,0)</f>
        <v>0</v>
      </c>
      <c r="AM626" s="160">
        <f>IF($AC$438&gt;0,'Assumptions (NG)'!AF13*Model!$AC$438*('Assumptions (NG)'!$AB$17*AVERAGE('Assumptions (NG)'!$Y$2:$AA$2)+'Assumptions (NG)'!$AB$18*AVERAGE('Assumptions (NG)'!$Y$3:$AA$3))/10^9,0)</f>
        <v>0</v>
      </c>
      <c r="AN626" s="160">
        <f>IF($AC$438&gt;0,'Assumptions (NG)'!AG13*Model!$AC$438*('Assumptions (NG)'!$AB$17*AVERAGE('Assumptions (NG)'!$Y$2:$AA$2)+'Assumptions (NG)'!$AB$18*AVERAGE('Assumptions (NG)'!$Y$3:$AA$3))/10^9,0)</f>
        <v>0</v>
      </c>
      <c r="AO626" s="160">
        <f>IF($AC$438&gt;0,'Assumptions (NG)'!AH13*Model!$AC$438*('Assumptions (NG)'!$AB$17*AVERAGE('Assumptions (NG)'!$Y$2:$AA$2)+'Assumptions (NG)'!$AB$18*AVERAGE('Assumptions (NG)'!$Y$3:$AA$3))/10^9,0)</f>
        <v>0</v>
      </c>
      <c r="AP626" s="160">
        <f>IF($AC$438&gt;0,'Assumptions (NG)'!AI13*Model!$AC$438*('Assumptions (NG)'!$AB$17*AVERAGE('Assumptions (NG)'!$Y$2:$AA$2)+'Assumptions (NG)'!$AB$18*AVERAGE('Assumptions (NG)'!$Y$3:$AA$3))/10^9,0)</f>
        <v>0</v>
      </c>
      <c r="AQ626" s="160">
        <f>IF($AC$438&gt;0,'Assumptions (NG)'!AJ13*Model!$AC$438*('Assumptions (NG)'!$AB$17*AVERAGE('Assumptions (NG)'!$Y$2:$AA$2)+'Assumptions (NG)'!$AB$18*AVERAGE('Assumptions (NG)'!$Y$3:$AA$3))/10^9,0)</f>
        <v>0</v>
      </c>
      <c r="AR626" s="160">
        <f>IF($AC$438&gt;0,'Assumptions (NG)'!AK13*Model!$AC$438*('Assumptions (NG)'!$AB$17*AVERAGE('Assumptions (NG)'!$Y$2:$AA$2)+'Assumptions (NG)'!$AB$18*AVERAGE('Assumptions (NG)'!$Y$3:$AA$3))/10^9,0)</f>
        <v>0</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v>
      </c>
      <c r="AE627" s="160">
        <f>IF($AD$438&gt;0,'Assumptions (NG)'!W13*Model!$AD$438*('Assumptions (NG)'!$AC$17*AVERAGE('Assumptions (NG)'!$Z$2:$AB$2)+'Assumptions (NG)'!$AC$18*AVERAGE('Assumptions (NG)'!$Z$3:$AB$3))/10^9,0)</f>
        <v>0</v>
      </c>
      <c r="AF627" s="160">
        <f>IF($AD$438&gt;0,'Assumptions (NG)'!X13*Model!$AD$438*('Assumptions (NG)'!$AC$17*AVERAGE('Assumptions (NG)'!$Z$2:$AB$2)+'Assumptions (NG)'!$AC$18*AVERAGE('Assumptions (NG)'!$Z$3:$AB$3))/10^9,0)</f>
        <v>0</v>
      </c>
      <c r="AG627" s="160">
        <f>IF($AD$438&gt;0,'Assumptions (NG)'!Y13*Model!$AD$438*('Assumptions (NG)'!$AC$17*AVERAGE('Assumptions (NG)'!$Z$2:$AB$2)+'Assumptions (NG)'!$AC$18*AVERAGE('Assumptions (NG)'!$Z$3:$AB$3))/10^9,0)</f>
        <v>0</v>
      </c>
      <c r="AH627" s="160">
        <f>IF($AD$438&gt;0,'Assumptions (NG)'!Z13*Model!$AD$438*('Assumptions (NG)'!$AC$17*AVERAGE('Assumptions (NG)'!$Z$2:$AB$2)+'Assumptions (NG)'!$AC$18*AVERAGE('Assumptions (NG)'!$Z$3:$AB$3))/10^9,0)</f>
        <v>0</v>
      </c>
      <c r="AI627" s="160">
        <f>IF($AD$438&gt;0,'Assumptions (NG)'!AA13*Model!$AD$438*('Assumptions (NG)'!$AC$17*AVERAGE('Assumptions (NG)'!$Z$2:$AB$2)+'Assumptions (NG)'!$AC$18*AVERAGE('Assumptions (NG)'!$Z$3:$AB$3))/10^9,0)</f>
        <v>0</v>
      </c>
      <c r="AJ627" s="160">
        <f>IF($AD$438&gt;0,'Assumptions (NG)'!AB13*Model!$AD$438*('Assumptions (NG)'!$AC$17*AVERAGE('Assumptions (NG)'!$Z$2:$AB$2)+'Assumptions (NG)'!$AC$18*AVERAGE('Assumptions (NG)'!$Z$3:$AB$3))/10^9,0)</f>
        <v>0</v>
      </c>
      <c r="AK627" s="160">
        <f>IF($AD$438&gt;0,'Assumptions (NG)'!AC13*Model!$AD$438*('Assumptions (NG)'!$AC$17*AVERAGE('Assumptions (NG)'!$Z$2:$AB$2)+'Assumptions (NG)'!$AC$18*AVERAGE('Assumptions (NG)'!$Z$3:$AB$3))/10^9,0)</f>
        <v>0</v>
      </c>
      <c r="AL627" s="160">
        <f>IF($AD$438&gt;0,'Assumptions (NG)'!AD13*Model!$AD$438*('Assumptions (NG)'!$AC$17*AVERAGE('Assumptions (NG)'!$Z$2:$AB$2)+'Assumptions (NG)'!$AC$18*AVERAGE('Assumptions (NG)'!$Z$3:$AB$3))/10^9,0)</f>
        <v>0</v>
      </c>
      <c r="AM627" s="160">
        <f>IF($AD$438&gt;0,'Assumptions (NG)'!AE13*Model!$AD$438*('Assumptions (NG)'!$AC$17*AVERAGE('Assumptions (NG)'!$Z$2:$AB$2)+'Assumptions (NG)'!$AC$18*AVERAGE('Assumptions (NG)'!$Z$3:$AB$3))/10^9,0)</f>
        <v>0</v>
      </c>
      <c r="AN627" s="160">
        <f>IF($AD$438&gt;0,'Assumptions (NG)'!AF13*Model!$AD$438*('Assumptions (NG)'!$AC$17*AVERAGE('Assumptions (NG)'!$Z$2:$AB$2)+'Assumptions (NG)'!$AC$18*AVERAGE('Assumptions (NG)'!$Z$3:$AB$3))/10^9,0)</f>
        <v>0</v>
      </c>
      <c r="AO627" s="160">
        <f>IF($AD$438&gt;0,'Assumptions (NG)'!AG13*Model!$AD$438*('Assumptions (NG)'!$AC$17*AVERAGE('Assumptions (NG)'!$Z$2:$AB$2)+'Assumptions (NG)'!$AC$18*AVERAGE('Assumptions (NG)'!$Z$3:$AB$3))/10^9,0)</f>
        <v>0</v>
      </c>
      <c r="AP627" s="160">
        <f>IF($AD$438&gt;0,'Assumptions (NG)'!AH13*Model!$AD$438*('Assumptions (NG)'!$AC$17*AVERAGE('Assumptions (NG)'!$Z$2:$AB$2)+'Assumptions (NG)'!$AC$18*AVERAGE('Assumptions (NG)'!$Z$3:$AB$3))/10^9,0)</f>
        <v>0</v>
      </c>
      <c r="AQ627" s="160">
        <f>IF($AD$438&gt;0,'Assumptions (NG)'!AI13*Model!$AD$438*('Assumptions (NG)'!$AC$17*AVERAGE('Assumptions (NG)'!$Z$2:$AB$2)+'Assumptions (NG)'!$AC$18*AVERAGE('Assumptions (NG)'!$Z$3:$AB$3))/10^9,0)</f>
        <v>0</v>
      </c>
      <c r="AR627" s="160">
        <f>IF($AD$438&gt;0,'Assumptions (NG)'!AJ13*Model!$AD$438*('Assumptions (NG)'!$AC$17*AVERAGE('Assumptions (NG)'!$Z$2:$AB$2)+'Assumptions (NG)'!$AC$18*AVERAGE('Assumptions (NG)'!$Z$3:$AB$3))/10^9,0)</f>
        <v>0</v>
      </c>
      <c r="AS627" s="160">
        <f>IF($AD$438&gt;0,'Assumptions (NG)'!AK13*Model!$AD$438*('Assumptions (NG)'!$AC$17*AVERAGE('Assumptions (NG)'!$Z$2:$AB$2)+'Assumptions (NG)'!$AC$18*AVERAGE('Assumptions (NG)'!$Z$3:$AB$3))/10^9,0)</f>
        <v>0</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v>
      </c>
      <c r="AF628" s="160">
        <f>IF($AE$438&gt;0,'Assumptions (NG)'!W13*Model!$AE$438*('Assumptions (NG)'!$AD$17*AVERAGE('Assumptions (NG)'!$AA$2:$AC$2)+'Assumptions (NG)'!$AD$18*AVERAGE('Assumptions (NG)'!$AA$3:$AC$3))/10^9,0)</f>
        <v>0</v>
      </c>
      <c r="AG628" s="160">
        <f>IF($AE$438&gt;0,'Assumptions (NG)'!X13*Model!$AE$438*('Assumptions (NG)'!$AD$17*AVERAGE('Assumptions (NG)'!$AA$2:$AC$2)+'Assumptions (NG)'!$AD$18*AVERAGE('Assumptions (NG)'!$AA$3:$AC$3))/10^9,0)</f>
        <v>0</v>
      </c>
      <c r="AH628" s="160">
        <f>IF($AE$438&gt;0,'Assumptions (NG)'!Y13*Model!$AE$438*('Assumptions (NG)'!$AD$17*AVERAGE('Assumptions (NG)'!$AA$2:$AC$2)+'Assumptions (NG)'!$AD$18*AVERAGE('Assumptions (NG)'!$AA$3:$AC$3))/10^9,0)</f>
        <v>0</v>
      </c>
      <c r="AI628" s="160">
        <f>IF($AE$438&gt;0,'Assumptions (NG)'!Z13*Model!$AE$438*('Assumptions (NG)'!$AD$17*AVERAGE('Assumptions (NG)'!$AA$2:$AC$2)+'Assumptions (NG)'!$AD$18*AVERAGE('Assumptions (NG)'!$AA$3:$AC$3))/10^9,0)</f>
        <v>0</v>
      </c>
      <c r="AJ628" s="160">
        <f>IF($AE$438&gt;0,'Assumptions (NG)'!AA13*Model!$AE$438*('Assumptions (NG)'!$AD$17*AVERAGE('Assumptions (NG)'!$AA$2:$AC$2)+'Assumptions (NG)'!$AD$18*AVERAGE('Assumptions (NG)'!$AA$3:$AC$3))/10^9,0)</f>
        <v>0</v>
      </c>
      <c r="AK628" s="160">
        <f>IF($AE$438&gt;0,'Assumptions (NG)'!AB13*Model!$AE$438*('Assumptions (NG)'!$AD$17*AVERAGE('Assumptions (NG)'!$AA$2:$AC$2)+'Assumptions (NG)'!$AD$18*AVERAGE('Assumptions (NG)'!$AA$3:$AC$3))/10^9,0)</f>
        <v>0</v>
      </c>
      <c r="AL628" s="160">
        <f>IF($AE$438&gt;0,'Assumptions (NG)'!AC13*Model!$AE$438*('Assumptions (NG)'!$AD$17*AVERAGE('Assumptions (NG)'!$AA$2:$AC$2)+'Assumptions (NG)'!$AD$18*AVERAGE('Assumptions (NG)'!$AA$3:$AC$3))/10^9,0)</f>
        <v>0</v>
      </c>
      <c r="AM628" s="160">
        <f>IF($AE$438&gt;0,'Assumptions (NG)'!AD13*Model!$AE$438*('Assumptions (NG)'!$AD$17*AVERAGE('Assumptions (NG)'!$AA$2:$AC$2)+'Assumptions (NG)'!$AD$18*AVERAGE('Assumptions (NG)'!$AA$3:$AC$3))/10^9,0)</f>
        <v>0</v>
      </c>
      <c r="AN628" s="160">
        <f>IF($AE$438&gt;0,'Assumptions (NG)'!AE13*Model!$AE$438*('Assumptions (NG)'!$AD$17*AVERAGE('Assumptions (NG)'!$AA$2:$AC$2)+'Assumptions (NG)'!$AD$18*AVERAGE('Assumptions (NG)'!$AA$3:$AC$3))/10^9,0)</f>
        <v>0</v>
      </c>
      <c r="AO628" s="160">
        <f>IF($AE$438&gt;0,'Assumptions (NG)'!AF13*Model!$AE$438*('Assumptions (NG)'!$AD$17*AVERAGE('Assumptions (NG)'!$AA$2:$AC$2)+'Assumptions (NG)'!$AD$18*AVERAGE('Assumptions (NG)'!$AA$3:$AC$3))/10^9,0)</f>
        <v>0</v>
      </c>
      <c r="AP628" s="160">
        <f>IF($AE$438&gt;0,'Assumptions (NG)'!AG13*Model!$AE$438*('Assumptions (NG)'!$AD$17*AVERAGE('Assumptions (NG)'!$AA$2:$AC$2)+'Assumptions (NG)'!$AD$18*AVERAGE('Assumptions (NG)'!$AA$3:$AC$3))/10^9,0)</f>
        <v>0</v>
      </c>
      <c r="AQ628" s="160">
        <f>IF($AE$438&gt;0,'Assumptions (NG)'!AH13*Model!$AE$438*('Assumptions (NG)'!$AD$17*AVERAGE('Assumptions (NG)'!$AA$2:$AC$2)+'Assumptions (NG)'!$AD$18*AVERAGE('Assumptions (NG)'!$AA$3:$AC$3))/10^9,0)</f>
        <v>0</v>
      </c>
      <c r="AR628" s="160">
        <f>IF($AE$438&gt;0,'Assumptions (NG)'!AI13*Model!$AE$438*('Assumptions (NG)'!$AD$17*AVERAGE('Assumptions (NG)'!$AA$2:$AC$2)+'Assumptions (NG)'!$AD$18*AVERAGE('Assumptions (NG)'!$AA$3:$AC$3))/10^9,0)</f>
        <v>0</v>
      </c>
      <c r="AS628" s="160">
        <f>IF($AE$438&gt;0,'Assumptions (NG)'!AJ13*Model!$AE$438*('Assumptions (NG)'!$AD$17*AVERAGE('Assumptions (NG)'!$AA$2:$AC$2)+'Assumptions (NG)'!$AD$18*AVERAGE('Assumptions (NG)'!$AA$3:$AC$3))/10^9,0)</f>
        <v>0</v>
      </c>
      <c r="AT628" s="160">
        <f>IF($AE$438&gt;0,'Assumptions (NG)'!AK13*Model!$AE$438*('Assumptions (NG)'!$AD$17*AVERAGE('Assumptions (NG)'!$AA$2:$AC$2)+'Assumptions (NG)'!$AD$18*AVERAGE('Assumptions (NG)'!$AA$3:$AC$3))/10^9,0)</f>
        <v>0</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v>
      </c>
      <c r="AG629" s="160">
        <f>IF($AF$438&gt;0,'Assumptions (NG)'!W13*Model!$AF$438*('Assumptions (NG)'!$AE$17*AVERAGE('Assumptions (NG)'!$AB$2:$AD$2)+'Assumptions (NG)'!$AE$18*AVERAGE('Assumptions (NG)'!$AB$3:$AD$3))/10^9,0)</f>
        <v>0</v>
      </c>
      <c r="AH629" s="160">
        <f>IF($AF$438&gt;0,'Assumptions (NG)'!X13*Model!$AF$438*('Assumptions (NG)'!$AE$17*AVERAGE('Assumptions (NG)'!$AB$2:$AD$2)+'Assumptions (NG)'!$AE$18*AVERAGE('Assumptions (NG)'!$AB$3:$AD$3))/10^9,0)</f>
        <v>0</v>
      </c>
      <c r="AI629" s="160">
        <f>IF($AF$438&gt;0,'Assumptions (NG)'!Y13*Model!$AF$438*('Assumptions (NG)'!$AE$17*AVERAGE('Assumptions (NG)'!$AB$2:$AD$2)+'Assumptions (NG)'!$AE$18*AVERAGE('Assumptions (NG)'!$AB$3:$AD$3))/10^9,0)</f>
        <v>0</v>
      </c>
      <c r="AJ629" s="160">
        <f>IF($AF$438&gt;0,'Assumptions (NG)'!Z13*Model!$AF$438*('Assumptions (NG)'!$AE$17*AVERAGE('Assumptions (NG)'!$AB$2:$AD$2)+'Assumptions (NG)'!$AE$18*AVERAGE('Assumptions (NG)'!$AB$3:$AD$3))/10^9,0)</f>
        <v>0</v>
      </c>
      <c r="AK629" s="160">
        <f>IF($AF$438&gt;0,'Assumptions (NG)'!AA13*Model!$AF$438*('Assumptions (NG)'!$AE$17*AVERAGE('Assumptions (NG)'!$AB$2:$AD$2)+'Assumptions (NG)'!$AE$18*AVERAGE('Assumptions (NG)'!$AB$3:$AD$3))/10^9,0)</f>
        <v>0</v>
      </c>
      <c r="AL629" s="160">
        <f>IF($AF$438&gt;0,'Assumptions (NG)'!AB13*Model!$AF$438*('Assumptions (NG)'!$AE$17*AVERAGE('Assumptions (NG)'!$AB$2:$AD$2)+'Assumptions (NG)'!$AE$18*AVERAGE('Assumptions (NG)'!$AB$3:$AD$3))/10^9,0)</f>
        <v>0</v>
      </c>
      <c r="AM629" s="160">
        <f>IF($AF$438&gt;0,'Assumptions (NG)'!AC13*Model!$AF$438*('Assumptions (NG)'!$AE$17*AVERAGE('Assumptions (NG)'!$AB$2:$AD$2)+'Assumptions (NG)'!$AE$18*AVERAGE('Assumptions (NG)'!$AB$3:$AD$3))/10^9,0)</f>
        <v>0</v>
      </c>
      <c r="AN629" s="160">
        <f>IF($AF$438&gt;0,'Assumptions (NG)'!AD13*Model!$AF$438*('Assumptions (NG)'!$AE$17*AVERAGE('Assumptions (NG)'!$AB$2:$AD$2)+'Assumptions (NG)'!$AE$18*AVERAGE('Assumptions (NG)'!$AB$3:$AD$3))/10^9,0)</f>
        <v>0</v>
      </c>
      <c r="AO629" s="160">
        <f>IF($AF$438&gt;0,'Assumptions (NG)'!AE13*Model!$AF$438*('Assumptions (NG)'!$AE$17*AVERAGE('Assumptions (NG)'!$AB$2:$AD$2)+'Assumptions (NG)'!$AE$18*AVERAGE('Assumptions (NG)'!$AB$3:$AD$3))/10^9,0)</f>
        <v>0</v>
      </c>
      <c r="AP629" s="160">
        <f>IF($AF$438&gt;0,'Assumptions (NG)'!AF13*Model!$AF$438*('Assumptions (NG)'!$AE$17*AVERAGE('Assumptions (NG)'!$AB$2:$AD$2)+'Assumptions (NG)'!$AE$18*AVERAGE('Assumptions (NG)'!$AB$3:$AD$3))/10^9,0)</f>
        <v>0</v>
      </c>
      <c r="AQ629" s="160">
        <f>IF($AF$438&gt;0,'Assumptions (NG)'!AG13*Model!$AF$438*('Assumptions (NG)'!$AE$17*AVERAGE('Assumptions (NG)'!$AB$2:$AD$2)+'Assumptions (NG)'!$AE$18*AVERAGE('Assumptions (NG)'!$AB$3:$AD$3))/10^9,0)</f>
        <v>0</v>
      </c>
      <c r="AR629" s="160">
        <f>IF($AF$438&gt;0,'Assumptions (NG)'!AH13*Model!$AF$438*('Assumptions (NG)'!$AE$17*AVERAGE('Assumptions (NG)'!$AB$2:$AD$2)+'Assumptions (NG)'!$AE$18*AVERAGE('Assumptions (NG)'!$AB$3:$AD$3))/10^9,0)</f>
        <v>0</v>
      </c>
      <c r="AS629" s="160">
        <f>IF($AF$438&gt;0,'Assumptions (NG)'!AI13*Model!$AF$438*('Assumptions (NG)'!$AE$17*AVERAGE('Assumptions (NG)'!$AB$2:$AD$2)+'Assumptions (NG)'!$AE$18*AVERAGE('Assumptions (NG)'!$AB$3:$AD$3))/10^9,0)</f>
        <v>0</v>
      </c>
      <c r="AT629" s="160">
        <f>IF($AF$438&gt;0,'Assumptions (NG)'!AJ13*Model!$AF$438*('Assumptions (NG)'!$AE$17*AVERAGE('Assumptions (NG)'!$AB$2:$AD$2)+'Assumptions (NG)'!$AE$18*AVERAGE('Assumptions (NG)'!$AB$3:$AD$3))/10^9,0)</f>
        <v>0</v>
      </c>
      <c r="AU629" s="160">
        <f>IF($AF$438&gt;0,'Assumptions (NG)'!AK13*Model!$AF$438*('Assumptions (NG)'!$AE$17*AVERAGE('Assumptions (NG)'!$AB$2:$AD$2)+'Assumptions (NG)'!$AE$18*AVERAGE('Assumptions (NG)'!$AB$3:$AD$3))/10^9,0)</f>
        <v>0</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v>
      </c>
      <c r="AH630" s="160">
        <f>IF($AG$438&gt;0,'Assumptions (NG)'!W13*Model!$AG$438*('Assumptions (NG)'!$AF$17*AVERAGE('Assumptions (NG)'!$AC$2:$AE$2)+'Assumptions (NG)'!$AF$18*AVERAGE('Assumptions (NG)'!$AC$3:$AE$3))/10^9,0)</f>
        <v>0</v>
      </c>
      <c r="AI630" s="160">
        <f>IF($AG$438&gt;0,'Assumptions (NG)'!X13*Model!$AG$438*('Assumptions (NG)'!$AF$17*AVERAGE('Assumptions (NG)'!$AC$2:$AE$2)+'Assumptions (NG)'!$AF$18*AVERAGE('Assumptions (NG)'!$AC$3:$AE$3))/10^9,0)</f>
        <v>0</v>
      </c>
      <c r="AJ630" s="160">
        <f>IF($AG$438&gt;0,'Assumptions (NG)'!Y13*Model!$AG$438*('Assumptions (NG)'!$AF$17*AVERAGE('Assumptions (NG)'!$AC$2:$AE$2)+'Assumptions (NG)'!$AF$18*AVERAGE('Assumptions (NG)'!$AC$3:$AE$3))/10^9,0)</f>
        <v>0</v>
      </c>
      <c r="AK630" s="160">
        <f>IF($AG$438&gt;0,'Assumptions (NG)'!Z13*Model!$AG$438*('Assumptions (NG)'!$AF$17*AVERAGE('Assumptions (NG)'!$AC$2:$AE$2)+'Assumptions (NG)'!$AF$18*AVERAGE('Assumptions (NG)'!$AC$3:$AE$3))/10^9,0)</f>
        <v>0</v>
      </c>
      <c r="AL630" s="160">
        <f>IF($AG$438&gt;0,'Assumptions (NG)'!AA13*Model!$AG$438*('Assumptions (NG)'!$AF$17*AVERAGE('Assumptions (NG)'!$AC$2:$AE$2)+'Assumptions (NG)'!$AF$18*AVERAGE('Assumptions (NG)'!$AC$3:$AE$3))/10^9,0)</f>
        <v>0</v>
      </c>
      <c r="AM630" s="160">
        <f>IF($AG$438&gt;0,'Assumptions (NG)'!AB13*Model!$AG$438*('Assumptions (NG)'!$AF$17*AVERAGE('Assumptions (NG)'!$AC$2:$AE$2)+'Assumptions (NG)'!$AF$18*AVERAGE('Assumptions (NG)'!$AC$3:$AE$3))/10^9,0)</f>
        <v>0</v>
      </c>
      <c r="AN630" s="160">
        <f>IF($AG$438&gt;0,'Assumptions (NG)'!AC13*Model!$AG$438*('Assumptions (NG)'!$AF$17*AVERAGE('Assumptions (NG)'!$AC$2:$AE$2)+'Assumptions (NG)'!$AF$18*AVERAGE('Assumptions (NG)'!$AC$3:$AE$3))/10^9,0)</f>
        <v>0</v>
      </c>
      <c r="AO630" s="160">
        <f>IF($AG$438&gt;0,'Assumptions (NG)'!AD13*Model!$AG$438*('Assumptions (NG)'!$AF$17*AVERAGE('Assumptions (NG)'!$AC$2:$AE$2)+'Assumptions (NG)'!$AF$18*AVERAGE('Assumptions (NG)'!$AC$3:$AE$3))/10^9,0)</f>
        <v>0</v>
      </c>
      <c r="AP630" s="160">
        <f>IF($AG$438&gt;0,'Assumptions (NG)'!AE13*Model!$AG$438*('Assumptions (NG)'!$AF$17*AVERAGE('Assumptions (NG)'!$AC$2:$AE$2)+'Assumptions (NG)'!$AF$18*AVERAGE('Assumptions (NG)'!$AC$3:$AE$3))/10^9,0)</f>
        <v>0</v>
      </c>
      <c r="AQ630" s="160">
        <f>IF($AG$438&gt;0,'Assumptions (NG)'!AF13*Model!$AG$438*('Assumptions (NG)'!$AF$17*AVERAGE('Assumptions (NG)'!$AC$2:$AE$2)+'Assumptions (NG)'!$AF$18*AVERAGE('Assumptions (NG)'!$AC$3:$AE$3))/10^9,0)</f>
        <v>0</v>
      </c>
      <c r="AR630" s="160">
        <f>IF($AG$438&gt;0,'Assumptions (NG)'!AG13*Model!$AG$438*('Assumptions (NG)'!$AF$17*AVERAGE('Assumptions (NG)'!$AC$2:$AE$2)+'Assumptions (NG)'!$AF$18*AVERAGE('Assumptions (NG)'!$AC$3:$AE$3))/10^9,0)</f>
        <v>0</v>
      </c>
      <c r="AS630" s="160">
        <f>IF($AG$438&gt;0,'Assumptions (NG)'!AH13*Model!$AG$438*('Assumptions (NG)'!$AF$17*AVERAGE('Assumptions (NG)'!$AC$2:$AE$2)+'Assumptions (NG)'!$AF$18*AVERAGE('Assumptions (NG)'!$AC$3:$AE$3))/10^9,0)</f>
        <v>0</v>
      </c>
      <c r="AT630" s="160">
        <f>IF($AG$438&gt;0,'Assumptions (NG)'!AI13*Model!$AG$438*('Assumptions (NG)'!$AF$17*AVERAGE('Assumptions (NG)'!$AC$2:$AE$2)+'Assumptions (NG)'!$AF$18*AVERAGE('Assumptions (NG)'!$AC$3:$AE$3))/10^9,0)</f>
        <v>0</v>
      </c>
      <c r="AU630" s="160">
        <f>IF($AG$438&gt;0,'Assumptions (NG)'!AJ13*Model!$AG$438*('Assumptions (NG)'!$AF$17*AVERAGE('Assumptions (NG)'!$AC$2:$AE$2)+'Assumptions (NG)'!$AF$18*AVERAGE('Assumptions (NG)'!$AC$3:$AE$3))/10^9,0)</f>
        <v>0</v>
      </c>
      <c r="AV630" s="160">
        <f>IF($AG$438&gt;0,'Assumptions (NG)'!AK13*Model!$AG$438*('Assumptions (NG)'!$AF$17*AVERAGE('Assumptions (NG)'!$AC$2:$AE$2)+'Assumptions (NG)'!$AF$18*AVERAGE('Assumptions (NG)'!$AC$3:$AE$3))/10^9,0)</f>
        <v>0</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v>
      </c>
      <c r="AI631" s="160">
        <f>IF($AH$438&gt;0,'Assumptions (NG)'!W13*Model!$AH$438*('Assumptions (NG)'!$AG$17*AVERAGE('Assumptions (NG)'!$AD$2:$AF$2)+'Assumptions (NG)'!$AG$18*AVERAGE('Assumptions (NG)'!$AD$3:$AF$3))/10^9,0)</f>
        <v>0</v>
      </c>
      <c r="AJ631" s="160">
        <f>IF($AH$438&gt;0,'Assumptions (NG)'!X13*Model!$AH$438*('Assumptions (NG)'!$AG$17*AVERAGE('Assumptions (NG)'!$AD$2:$AF$2)+'Assumptions (NG)'!$AG$18*AVERAGE('Assumptions (NG)'!$AD$3:$AF$3))/10^9,0)</f>
        <v>0</v>
      </c>
      <c r="AK631" s="160">
        <f>IF($AH$438&gt;0,'Assumptions (NG)'!Y13*Model!$AH$438*('Assumptions (NG)'!$AG$17*AVERAGE('Assumptions (NG)'!$AD$2:$AF$2)+'Assumptions (NG)'!$AG$18*AVERAGE('Assumptions (NG)'!$AD$3:$AF$3))/10^9,0)</f>
        <v>0</v>
      </c>
      <c r="AL631" s="160">
        <f>IF($AH$438&gt;0,'Assumptions (NG)'!Z13*Model!$AH$438*('Assumptions (NG)'!$AG$17*AVERAGE('Assumptions (NG)'!$AD$2:$AF$2)+'Assumptions (NG)'!$AG$18*AVERAGE('Assumptions (NG)'!$AD$3:$AF$3))/10^9,0)</f>
        <v>0</v>
      </c>
      <c r="AM631" s="160">
        <f>IF($AH$438&gt;0,'Assumptions (NG)'!AA13*Model!$AH$438*('Assumptions (NG)'!$AG$17*AVERAGE('Assumptions (NG)'!$AD$2:$AF$2)+'Assumptions (NG)'!$AG$18*AVERAGE('Assumptions (NG)'!$AD$3:$AF$3))/10^9,0)</f>
        <v>0</v>
      </c>
      <c r="AN631" s="160">
        <f>IF($AH$438&gt;0,'Assumptions (NG)'!AB13*Model!$AH$438*('Assumptions (NG)'!$AG$17*AVERAGE('Assumptions (NG)'!$AD$2:$AF$2)+'Assumptions (NG)'!$AG$18*AVERAGE('Assumptions (NG)'!$AD$3:$AF$3))/10^9,0)</f>
        <v>0</v>
      </c>
      <c r="AO631" s="160">
        <f>IF($AH$438&gt;0,'Assumptions (NG)'!AC13*Model!$AH$438*('Assumptions (NG)'!$AG$17*AVERAGE('Assumptions (NG)'!$AD$2:$AF$2)+'Assumptions (NG)'!$AG$18*AVERAGE('Assumptions (NG)'!$AD$3:$AF$3))/10^9,0)</f>
        <v>0</v>
      </c>
      <c r="AP631" s="160">
        <f>IF($AH$438&gt;0,'Assumptions (NG)'!AD13*Model!$AH$438*('Assumptions (NG)'!$AG$17*AVERAGE('Assumptions (NG)'!$AD$2:$AF$2)+'Assumptions (NG)'!$AG$18*AVERAGE('Assumptions (NG)'!$AD$3:$AF$3))/10^9,0)</f>
        <v>0</v>
      </c>
      <c r="AQ631" s="160">
        <f>IF($AH$438&gt;0,'Assumptions (NG)'!AE13*Model!$AH$438*('Assumptions (NG)'!$AG$17*AVERAGE('Assumptions (NG)'!$AD$2:$AF$2)+'Assumptions (NG)'!$AG$18*AVERAGE('Assumptions (NG)'!$AD$3:$AF$3))/10^9,0)</f>
        <v>0</v>
      </c>
      <c r="AR631" s="160">
        <f>IF($AH$438&gt;0,'Assumptions (NG)'!AF13*Model!$AH$438*('Assumptions (NG)'!$AG$17*AVERAGE('Assumptions (NG)'!$AD$2:$AF$2)+'Assumptions (NG)'!$AG$18*AVERAGE('Assumptions (NG)'!$AD$3:$AF$3))/10^9,0)</f>
        <v>0</v>
      </c>
      <c r="AS631" s="160">
        <f>IF($AH$438&gt;0,'Assumptions (NG)'!AG13*Model!$AH$438*('Assumptions (NG)'!$AG$17*AVERAGE('Assumptions (NG)'!$AD$2:$AF$2)+'Assumptions (NG)'!$AG$18*AVERAGE('Assumptions (NG)'!$AD$3:$AF$3))/10^9,0)</f>
        <v>0</v>
      </c>
      <c r="AT631" s="160">
        <f>IF($AH$438&gt;0,'Assumptions (NG)'!AH13*Model!$AH$438*('Assumptions (NG)'!$AG$17*AVERAGE('Assumptions (NG)'!$AD$2:$AF$2)+'Assumptions (NG)'!$AG$18*AVERAGE('Assumptions (NG)'!$AD$3:$AF$3))/10^9,0)</f>
        <v>0</v>
      </c>
      <c r="AU631" s="160">
        <f>IF($AH$438&gt;0,'Assumptions (NG)'!AI13*Model!$AH$438*('Assumptions (NG)'!$AG$17*AVERAGE('Assumptions (NG)'!$AD$2:$AF$2)+'Assumptions (NG)'!$AG$18*AVERAGE('Assumptions (NG)'!$AD$3:$AF$3))/10^9,0)</f>
        <v>0</v>
      </c>
      <c r="AV631" s="160">
        <f>IF($AH$438&gt;0,'Assumptions (NG)'!AJ13*Model!$AH$438*('Assumptions (NG)'!$AG$17*AVERAGE('Assumptions (NG)'!$AD$2:$AF$2)+'Assumptions (NG)'!$AG$18*AVERAGE('Assumptions (NG)'!$AD$3:$AF$3))/10^9,0)</f>
        <v>0</v>
      </c>
      <c r="AW631" s="160">
        <f>IF($AH$438&gt;0,'Assumptions (NG)'!AK13*Model!$AH$438*('Assumptions (NG)'!$AG$17*AVERAGE('Assumptions (NG)'!$AD$2:$AF$2)+'Assumptions (NG)'!$AG$18*AVERAGE('Assumptions (NG)'!$AD$3:$AF$3))/10^9,0)</f>
        <v>0</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v>
      </c>
      <c r="AJ632" s="160">
        <f>IF($AI$438&gt;0,'Assumptions (NG)'!W13*Model!$AI$438*('Assumptions (NG)'!$AH$17*AVERAGE('Assumptions (NG)'!$AE$2:$AG$2)+'Assumptions (NG)'!$AH$18*AVERAGE('Assumptions (NG)'!$AE$3:$AG$3))/10^9,0)</f>
        <v>0</v>
      </c>
      <c r="AK632" s="160">
        <f>IF($AI$438&gt;0,'Assumptions (NG)'!X13*Model!$AI$438*('Assumptions (NG)'!$AH$17*AVERAGE('Assumptions (NG)'!$AE$2:$AG$2)+'Assumptions (NG)'!$AH$18*AVERAGE('Assumptions (NG)'!$AE$3:$AG$3))/10^9,0)</f>
        <v>0</v>
      </c>
      <c r="AL632" s="160">
        <f>IF($AI$438&gt;0,'Assumptions (NG)'!Y13*Model!$AI$438*('Assumptions (NG)'!$AH$17*AVERAGE('Assumptions (NG)'!$AE$2:$AG$2)+'Assumptions (NG)'!$AH$18*AVERAGE('Assumptions (NG)'!$AE$3:$AG$3))/10^9,0)</f>
        <v>0</v>
      </c>
      <c r="AM632" s="160">
        <f>IF($AI$438&gt;0,'Assumptions (NG)'!Z13*Model!$AI$438*('Assumptions (NG)'!$AH$17*AVERAGE('Assumptions (NG)'!$AE$2:$AG$2)+'Assumptions (NG)'!$AH$18*AVERAGE('Assumptions (NG)'!$AE$3:$AG$3))/10^9,0)</f>
        <v>0</v>
      </c>
      <c r="AN632" s="160">
        <f>IF($AI$438&gt;0,'Assumptions (NG)'!AA13*Model!$AI$438*('Assumptions (NG)'!$AH$17*AVERAGE('Assumptions (NG)'!$AE$2:$AG$2)+'Assumptions (NG)'!$AH$18*AVERAGE('Assumptions (NG)'!$AE$3:$AG$3))/10^9,0)</f>
        <v>0</v>
      </c>
      <c r="AO632" s="160">
        <f>IF($AI$438&gt;0,'Assumptions (NG)'!AB13*Model!$AI$438*('Assumptions (NG)'!$AH$17*AVERAGE('Assumptions (NG)'!$AE$2:$AG$2)+'Assumptions (NG)'!$AH$18*AVERAGE('Assumptions (NG)'!$AE$3:$AG$3))/10^9,0)</f>
        <v>0</v>
      </c>
      <c r="AP632" s="160">
        <f>IF($AI$438&gt;0,'Assumptions (NG)'!AC13*Model!$AI$438*('Assumptions (NG)'!$AH$17*AVERAGE('Assumptions (NG)'!$AE$2:$AG$2)+'Assumptions (NG)'!$AH$18*AVERAGE('Assumptions (NG)'!$AE$3:$AG$3))/10^9,0)</f>
        <v>0</v>
      </c>
      <c r="AQ632" s="160">
        <f>IF($AI$438&gt;0,'Assumptions (NG)'!AD13*Model!$AI$438*('Assumptions (NG)'!$AH$17*AVERAGE('Assumptions (NG)'!$AE$2:$AG$2)+'Assumptions (NG)'!$AH$18*AVERAGE('Assumptions (NG)'!$AE$3:$AG$3))/10^9,0)</f>
        <v>0</v>
      </c>
      <c r="AR632" s="160">
        <f>IF($AI$438&gt;0,'Assumptions (NG)'!AE13*Model!$AI$438*('Assumptions (NG)'!$AH$17*AVERAGE('Assumptions (NG)'!$AE$2:$AG$2)+'Assumptions (NG)'!$AH$18*AVERAGE('Assumptions (NG)'!$AE$3:$AG$3))/10^9,0)</f>
        <v>0</v>
      </c>
      <c r="AS632" s="160">
        <f>IF($AI$438&gt;0,'Assumptions (NG)'!AF13*Model!$AI$438*('Assumptions (NG)'!$AH$17*AVERAGE('Assumptions (NG)'!$AE$2:$AG$2)+'Assumptions (NG)'!$AH$18*AVERAGE('Assumptions (NG)'!$AE$3:$AG$3))/10^9,0)</f>
        <v>0</v>
      </c>
      <c r="AT632" s="160">
        <f>IF($AI$438&gt;0,'Assumptions (NG)'!AG13*Model!$AI$438*('Assumptions (NG)'!$AH$17*AVERAGE('Assumptions (NG)'!$AE$2:$AG$2)+'Assumptions (NG)'!$AH$18*AVERAGE('Assumptions (NG)'!$AE$3:$AG$3))/10^9,0)</f>
        <v>0</v>
      </c>
      <c r="AU632" s="160">
        <f>IF($AI$438&gt;0,'Assumptions (NG)'!AH13*Model!$AI$438*('Assumptions (NG)'!$AH$17*AVERAGE('Assumptions (NG)'!$AE$2:$AG$2)+'Assumptions (NG)'!$AH$18*AVERAGE('Assumptions (NG)'!$AE$3:$AG$3))/10^9,0)</f>
        <v>0</v>
      </c>
      <c r="AV632" s="160">
        <f>IF($AI$438&gt;0,'Assumptions (NG)'!AI13*Model!$AI$438*('Assumptions (NG)'!$AH$17*AVERAGE('Assumptions (NG)'!$AE$2:$AG$2)+'Assumptions (NG)'!$AH$18*AVERAGE('Assumptions (NG)'!$AE$3:$AG$3))/10^9,0)</f>
        <v>0</v>
      </c>
      <c r="AW632" s="160">
        <f>IF($AI$438&gt;0,'Assumptions (NG)'!AJ13*Model!$AI$438*('Assumptions (NG)'!$AH$17*AVERAGE('Assumptions (NG)'!$AE$2:$AG$2)+'Assumptions (NG)'!$AH$18*AVERAGE('Assumptions (NG)'!$AE$3:$AG$3))/10^9,0)</f>
        <v>0</v>
      </c>
      <c r="AX632" s="160">
        <f>IF($AI$438&gt;0,'Assumptions (NG)'!AK13*Model!$AI$438*('Assumptions (NG)'!$AH$17*AVERAGE('Assumptions (NG)'!$AE$2:$AG$2)+'Assumptions (NG)'!$AH$18*AVERAGE('Assumptions (NG)'!$AE$3:$AG$3))/10^9,0)</f>
        <v>0</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v>
      </c>
      <c r="AK633" s="177">
        <f>IF($AJ$438&gt;0,'Assumptions (NG)'!W13*Model!$AJ$438*('Assumptions (NG)'!$AI$17*AVERAGE('Assumptions (NG)'!$AF$2:$AH$2)+'Assumptions (NG)'!$AI$18*AVERAGE('Assumptions (NG)'!$AF$3:$AH$3))/10^9,0)</f>
        <v>0</v>
      </c>
      <c r="AL633" s="177">
        <f>IF($AJ$438&gt;0,'Assumptions (NG)'!X13*Model!$AJ$438*('Assumptions (NG)'!$AI$17*AVERAGE('Assumptions (NG)'!$AF$2:$AH$2)+'Assumptions (NG)'!$AI$18*AVERAGE('Assumptions (NG)'!$AF$3:$AH$3))/10^9,0)</f>
        <v>0</v>
      </c>
      <c r="AM633" s="177">
        <f>IF($AJ$438&gt;0,'Assumptions (NG)'!Y13*Model!$AJ$438*('Assumptions (NG)'!$AI$17*AVERAGE('Assumptions (NG)'!$AF$2:$AH$2)+'Assumptions (NG)'!$AI$18*AVERAGE('Assumptions (NG)'!$AF$3:$AH$3))/10^9,0)</f>
        <v>0</v>
      </c>
      <c r="AN633" s="177">
        <f>IF($AJ$438&gt;0,'Assumptions (NG)'!Z13*Model!$AJ$438*('Assumptions (NG)'!$AI$17*AVERAGE('Assumptions (NG)'!$AF$2:$AH$2)+'Assumptions (NG)'!$AI$18*AVERAGE('Assumptions (NG)'!$AF$3:$AH$3))/10^9,0)</f>
        <v>0</v>
      </c>
      <c r="AO633" s="177">
        <f>IF($AJ$438&gt;0,'Assumptions (NG)'!AA13*Model!$AJ$438*('Assumptions (NG)'!$AI$17*AVERAGE('Assumptions (NG)'!$AF$2:$AH$2)+'Assumptions (NG)'!$AI$18*AVERAGE('Assumptions (NG)'!$AF$3:$AH$3))/10^9,0)</f>
        <v>0</v>
      </c>
      <c r="AP633" s="177">
        <f>IF($AJ$438&gt;0,'Assumptions (NG)'!AB13*Model!$AJ$438*('Assumptions (NG)'!$AI$17*AVERAGE('Assumptions (NG)'!$AF$2:$AH$2)+'Assumptions (NG)'!$AI$18*AVERAGE('Assumptions (NG)'!$AF$3:$AH$3))/10^9,0)</f>
        <v>0</v>
      </c>
      <c r="AQ633" s="177">
        <f>IF($AJ$438&gt;0,'Assumptions (NG)'!AC13*Model!$AJ$438*('Assumptions (NG)'!$AI$17*AVERAGE('Assumptions (NG)'!$AF$2:$AH$2)+'Assumptions (NG)'!$AI$18*AVERAGE('Assumptions (NG)'!$AF$3:$AH$3))/10^9,0)</f>
        <v>0</v>
      </c>
      <c r="AR633" s="177">
        <f>IF($AJ$438&gt;0,'Assumptions (NG)'!AD13*Model!$AJ$438*('Assumptions (NG)'!$AI$17*AVERAGE('Assumptions (NG)'!$AF$2:$AH$2)+'Assumptions (NG)'!$AI$18*AVERAGE('Assumptions (NG)'!$AF$3:$AH$3))/10^9,0)</f>
        <v>0</v>
      </c>
      <c r="AS633" s="177">
        <f>IF($AJ$438&gt;0,'Assumptions (NG)'!AE13*Model!$AJ$438*('Assumptions (NG)'!$AI$17*AVERAGE('Assumptions (NG)'!$AF$2:$AH$2)+'Assumptions (NG)'!$AI$18*AVERAGE('Assumptions (NG)'!$AF$3:$AH$3))/10^9,0)</f>
        <v>0</v>
      </c>
      <c r="AT633" s="177">
        <f>IF($AJ$438&gt;0,'Assumptions (NG)'!AF13*Model!$AJ$438*('Assumptions (NG)'!$AI$17*AVERAGE('Assumptions (NG)'!$AF$2:$AH$2)+'Assumptions (NG)'!$AI$18*AVERAGE('Assumptions (NG)'!$AF$3:$AH$3))/10^9,0)</f>
        <v>0</v>
      </c>
      <c r="AU633" s="177">
        <f>IF($AJ$438&gt;0,'Assumptions (NG)'!AG13*Model!$AJ$438*('Assumptions (NG)'!$AI$17*AVERAGE('Assumptions (NG)'!$AF$2:$AH$2)+'Assumptions (NG)'!$AI$18*AVERAGE('Assumptions (NG)'!$AF$3:$AH$3))/10^9,0)</f>
        <v>0</v>
      </c>
      <c r="AV633" s="177">
        <f>IF($AJ$438&gt;0,'Assumptions (NG)'!AH13*Model!$AJ$438*('Assumptions (NG)'!$AI$17*AVERAGE('Assumptions (NG)'!$AF$2:$AH$2)+'Assumptions (NG)'!$AI$18*AVERAGE('Assumptions (NG)'!$AF$3:$AH$3))/10^9,0)</f>
        <v>0</v>
      </c>
      <c r="AW633" s="177">
        <f>IF($AJ$438&gt;0,'Assumptions (NG)'!AI13*Model!$AJ$438*('Assumptions (NG)'!$AI$17*AVERAGE('Assumptions (NG)'!$AF$2:$AH$2)+'Assumptions (NG)'!$AI$18*AVERAGE('Assumptions (NG)'!$AF$3:$AH$3))/10^9,0)</f>
        <v>0</v>
      </c>
      <c r="AX633" s="177">
        <f>IF($AJ$438&gt;0,'Assumptions (NG)'!AJ13*Model!$AJ$438*('Assumptions (NG)'!$AI$17*AVERAGE('Assumptions (NG)'!$AF$2:$AH$2)+'Assumptions (NG)'!$AI$18*AVERAGE('Assumptions (NG)'!$AF$3:$AH$3))/10^9,0)</f>
        <v>0</v>
      </c>
      <c r="AY633" s="177">
        <f>IF($AJ$438&gt;0,'Assumptions (NG)'!AK13*Model!$AJ$438*('Assumptions (NG)'!$AI$17*AVERAGE('Assumptions (NG)'!$AF$2:$AH$2)+'Assumptions (NG)'!$AI$18*AVERAGE('Assumptions (NG)'!$AF$3:$AH$3))/10^9,0)</f>
        <v>0</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v>
      </c>
      <c r="AL634" s="160">
        <f>IF($AK$438&gt;0,'Assumptions (NG)'!W13*Model!$AK$438*('Assumptions (NG)'!$AJ$17*AVERAGE('Assumptions (NG)'!$AG$2:$AI$2)+'Assumptions (NG)'!$AJ$18*AVERAGE('Assumptions (NG)'!$AG$3:$AI$3))/10^9,0)</f>
        <v>0</v>
      </c>
      <c r="AM634" s="160">
        <f>IF($AK$438&gt;0,'Assumptions (NG)'!X13*Model!$AK$438*('Assumptions (NG)'!$AJ$17*AVERAGE('Assumptions (NG)'!$AG$2:$AI$2)+'Assumptions (NG)'!$AJ$18*AVERAGE('Assumptions (NG)'!$AG$3:$AI$3))/10^9,0)</f>
        <v>0</v>
      </c>
      <c r="AN634" s="160">
        <f>IF($AK$438&gt;0,'Assumptions (NG)'!Y13*Model!$AK$438*('Assumptions (NG)'!$AJ$17*AVERAGE('Assumptions (NG)'!$AG$2:$AI$2)+'Assumptions (NG)'!$AJ$18*AVERAGE('Assumptions (NG)'!$AG$3:$AI$3))/10^9,0)</f>
        <v>0</v>
      </c>
      <c r="AO634" s="160">
        <f>IF($AK$438&gt;0,'Assumptions (NG)'!Z13*Model!$AK$438*('Assumptions (NG)'!$AJ$17*AVERAGE('Assumptions (NG)'!$AG$2:$AI$2)+'Assumptions (NG)'!$AJ$18*AVERAGE('Assumptions (NG)'!$AG$3:$AI$3))/10^9,0)</f>
        <v>0</v>
      </c>
      <c r="AP634" s="160">
        <f>IF($AK$438&gt;0,'Assumptions (NG)'!AA13*Model!$AK$438*('Assumptions (NG)'!$AJ$17*AVERAGE('Assumptions (NG)'!$AG$2:$AI$2)+'Assumptions (NG)'!$AJ$18*AVERAGE('Assumptions (NG)'!$AG$3:$AI$3))/10^9,0)</f>
        <v>0</v>
      </c>
      <c r="AQ634" s="160">
        <f>IF($AK$438&gt;0,'Assumptions (NG)'!AB13*Model!$AK$438*('Assumptions (NG)'!$AJ$17*AVERAGE('Assumptions (NG)'!$AG$2:$AI$2)+'Assumptions (NG)'!$AJ$18*AVERAGE('Assumptions (NG)'!$AG$3:$AI$3))/10^9,0)</f>
        <v>0</v>
      </c>
      <c r="AR634" s="160">
        <f>IF($AK$438&gt;0,'Assumptions (NG)'!AC13*Model!$AK$438*('Assumptions (NG)'!$AJ$17*AVERAGE('Assumptions (NG)'!$AG$2:$AI$2)+'Assumptions (NG)'!$AJ$18*AVERAGE('Assumptions (NG)'!$AG$3:$AI$3))/10^9,0)</f>
        <v>0</v>
      </c>
      <c r="AS634" s="160">
        <f>IF($AK$438&gt;0,'Assumptions (NG)'!AD13*Model!$AK$438*('Assumptions (NG)'!$AJ$17*AVERAGE('Assumptions (NG)'!$AG$2:$AI$2)+'Assumptions (NG)'!$AJ$18*AVERAGE('Assumptions (NG)'!$AG$3:$AI$3))/10^9,0)</f>
        <v>0</v>
      </c>
      <c r="AT634" s="160">
        <f>IF($AK$438&gt;0,'Assumptions (NG)'!AE13*Model!$AK$438*('Assumptions (NG)'!$AJ$17*AVERAGE('Assumptions (NG)'!$AG$2:$AI$2)+'Assumptions (NG)'!$AJ$18*AVERAGE('Assumptions (NG)'!$AG$3:$AI$3))/10^9,0)</f>
        <v>0</v>
      </c>
      <c r="AU634" s="160">
        <f>IF($AK$438&gt;0,'Assumptions (NG)'!AF13*Model!$AK$438*('Assumptions (NG)'!$AJ$17*AVERAGE('Assumptions (NG)'!$AG$2:$AI$2)+'Assumptions (NG)'!$AJ$18*AVERAGE('Assumptions (NG)'!$AG$3:$AI$3))/10^9,0)</f>
        <v>0</v>
      </c>
      <c r="AV634" s="160">
        <f>IF($AK$438&gt;0,'Assumptions (NG)'!AG13*Model!$AK$438*('Assumptions (NG)'!$AJ$17*AVERAGE('Assumptions (NG)'!$AG$2:$AI$2)+'Assumptions (NG)'!$AJ$18*AVERAGE('Assumptions (NG)'!$AG$3:$AI$3))/10^9,0)</f>
        <v>0</v>
      </c>
      <c r="AW634" s="160">
        <f>IF($AK$438&gt;0,'Assumptions (NG)'!AH13*Model!$AK$438*('Assumptions (NG)'!$AJ$17*AVERAGE('Assumptions (NG)'!$AG$2:$AI$2)+'Assumptions (NG)'!$AJ$18*AVERAGE('Assumptions (NG)'!$AG$3:$AI$3))/10^9,0)</f>
        <v>0</v>
      </c>
      <c r="AX634" s="160">
        <f>IF($AK$438&gt;0,'Assumptions (NG)'!AI13*Model!$AK$438*('Assumptions (NG)'!$AJ$17*AVERAGE('Assumptions (NG)'!$AG$2:$AI$2)+'Assumptions (NG)'!$AJ$18*AVERAGE('Assumptions (NG)'!$AG$3:$AI$3))/10^9,0)</f>
        <v>0</v>
      </c>
      <c r="AY634" s="160">
        <f>IF($AK$438&gt;0,'Assumptions (NG)'!AJ13*Model!$AK$438*('Assumptions (NG)'!$AJ$17*AVERAGE('Assumptions (NG)'!$AG$2:$AI$2)+'Assumptions (NG)'!$AJ$18*AVERAGE('Assumptions (NG)'!$AG$3:$AI$3))/10^9,0)</f>
        <v>0</v>
      </c>
      <c r="AZ634" s="160">
        <f>IF($AK$438&gt;0,'Assumptions (NG)'!AK13*Model!$AK$438*('Assumptions (NG)'!$AJ$17*AVERAGE('Assumptions (NG)'!$AG$2:$AI$2)+'Assumptions (NG)'!$AJ$18*AVERAGE('Assumptions (NG)'!$AG$3:$AI$3))/10^9,0)</f>
        <v>0</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v>
      </c>
      <c r="AM635" s="177">
        <f>IF($AL$438&gt;0,'Assumptions (NG)'!W13*Model!$AL$438*('Assumptions (NG)'!$AK$17*AVERAGE('Assumptions (NG)'!$AH$2:$AJ$2)+'Assumptions (NG)'!$AK$18*AVERAGE('Assumptions (NG)'!$AH$3:$AJ$3))/10^9,0)</f>
        <v>0</v>
      </c>
      <c r="AN635" s="177">
        <f>IF($AL$438&gt;0,'Assumptions (NG)'!X13*Model!$AL$438*('Assumptions (NG)'!$AK$17*AVERAGE('Assumptions (NG)'!$AH$2:$AJ$2)+'Assumptions (NG)'!$AK$18*AVERAGE('Assumptions (NG)'!$AH$3:$AJ$3))/10^9,0)</f>
        <v>0</v>
      </c>
      <c r="AO635" s="177">
        <f>IF($AL$438&gt;0,'Assumptions (NG)'!Y13*Model!$AL$438*('Assumptions (NG)'!$AK$17*AVERAGE('Assumptions (NG)'!$AH$2:$AJ$2)+'Assumptions (NG)'!$AK$18*AVERAGE('Assumptions (NG)'!$AH$3:$AJ$3))/10^9,0)</f>
        <v>0</v>
      </c>
      <c r="AP635" s="177">
        <f>IF($AL$438&gt;0,'Assumptions (NG)'!Z13*Model!$AL$438*('Assumptions (NG)'!$AK$17*AVERAGE('Assumptions (NG)'!$AH$2:$AJ$2)+'Assumptions (NG)'!$AK$18*AVERAGE('Assumptions (NG)'!$AH$3:$AJ$3))/10^9,0)</f>
        <v>0</v>
      </c>
      <c r="AQ635" s="177">
        <f>IF($AL$438&gt;0,'Assumptions (NG)'!AA13*Model!$AL$438*('Assumptions (NG)'!$AK$17*AVERAGE('Assumptions (NG)'!$AH$2:$AJ$2)+'Assumptions (NG)'!$AK$18*AVERAGE('Assumptions (NG)'!$AH$3:$AJ$3))/10^9,0)</f>
        <v>0</v>
      </c>
      <c r="AR635" s="177">
        <f>IF($AL$438&gt;0,'Assumptions (NG)'!AB13*Model!$AL$438*('Assumptions (NG)'!$AK$17*AVERAGE('Assumptions (NG)'!$AH$2:$AJ$2)+'Assumptions (NG)'!$AK$18*AVERAGE('Assumptions (NG)'!$AH$3:$AJ$3))/10^9,0)</f>
        <v>0</v>
      </c>
      <c r="AS635" s="177">
        <f>IF($AL$438&gt;0,'Assumptions (NG)'!AC13*Model!$AL$438*('Assumptions (NG)'!$AK$17*AVERAGE('Assumptions (NG)'!$AH$2:$AJ$2)+'Assumptions (NG)'!$AK$18*AVERAGE('Assumptions (NG)'!$AH$3:$AJ$3))/10^9,0)</f>
        <v>0</v>
      </c>
      <c r="AT635" s="177">
        <f>IF($AL$438&gt;0,'Assumptions (NG)'!AD13*Model!$AL$438*('Assumptions (NG)'!$AK$17*AVERAGE('Assumptions (NG)'!$AH$2:$AJ$2)+'Assumptions (NG)'!$AK$18*AVERAGE('Assumptions (NG)'!$AH$3:$AJ$3))/10^9,0)</f>
        <v>0</v>
      </c>
      <c r="AU635" s="177">
        <f>IF($AL$438&gt;0,'Assumptions (NG)'!AE13*Model!$AL$438*('Assumptions (NG)'!$AK$17*AVERAGE('Assumptions (NG)'!$AH$2:$AJ$2)+'Assumptions (NG)'!$AK$18*AVERAGE('Assumptions (NG)'!$AH$3:$AJ$3))/10^9,0)</f>
        <v>0</v>
      </c>
      <c r="AV635" s="177">
        <f>IF($AL$438&gt;0,'Assumptions (NG)'!AF13*Model!$AL$438*('Assumptions (NG)'!$AK$17*AVERAGE('Assumptions (NG)'!$AH$2:$AJ$2)+'Assumptions (NG)'!$AK$18*AVERAGE('Assumptions (NG)'!$AH$3:$AJ$3))/10^9,0)</f>
        <v>0</v>
      </c>
      <c r="AW635" s="177">
        <f>IF($AL$438&gt;0,'Assumptions (NG)'!AG13*Model!$AL$438*('Assumptions (NG)'!$AK$17*AVERAGE('Assumptions (NG)'!$AH$2:$AJ$2)+'Assumptions (NG)'!$AK$18*AVERAGE('Assumptions (NG)'!$AH$3:$AJ$3))/10^9,0)</f>
        <v>0</v>
      </c>
      <c r="AX635" s="177">
        <f>IF($AL$438&gt;0,'Assumptions (NG)'!AH13*Model!$AL$438*('Assumptions (NG)'!$AK$17*AVERAGE('Assumptions (NG)'!$AH$2:$AJ$2)+'Assumptions (NG)'!$AK$18*AVERAGE('Assumptions (NG)'!$AH$3:$AJ$3))/10^9,0)</f>
        <v>0</v>
      </c>
      <c r="AY635" s="177">
        <f>IF($AL$438&gt;0,'Assumptions (NG)'!AI13*Model!$AL$438*('Assumptions (NG)'!$AK$17*AVERAGE('Assumptions (NG)'!$AH$2:$AJ$2)+'Assumptions (NG)'!$AK$18*AVERAGE('Assumptions (NG)'!$AH$3:$AJ$3))/10^9,0)</f>
        <v>0</v>
      </c>
      <c r="AZ635" s="177">
        <f>IF($AL$438&gt;0,'Assumptions (NG)'!AJ13*Model!$AL$438*('Assumptions (NG)'!$AK$17*AVERAGE('Assumptions (NG)'!$AH$2:$AJ$2)+'Assumptions (NG)'!$AK$18*AVERAGE('Assumptions (NG)'!$AH$3:$AJ$3))/10^9,0)</f>
        <v>0</v>
      </c>
      <c r="BA635" s="177">
        <f>IF($AL$438&gt;0,'Assumptions (NG)'!AK13*Model!$AL$438*('Assumptions (NG)'!$AK$17*AVERAGE('Assumptions (NG)'!$AH$2:$AJ$2)+'Assumptions (NG)'!$AK$18*AVERAGE('Assumptions (NG)'!$AH$3:$AJ$3))/10^9,0)</f>
        <v>0</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v>
      </c>
      <c r="AN636" s="160">
        <f>IF($AM$438&gt;0,'Assumptions (NG)'!W13*Model!$AM$438*('Assumptions (NG)'!$AL$17*AVERAGE('Assumptions (NG)'!$AI$2:$AK$2)+'Assumptions (NG)'!$AL$18*AVERAGE('Assumptions (NG)'!$AI$3:$AK$3))/10^9,0)</f>
        <v>0</v>
      </c>
      <c r="AO636" s="160">
        <f>IF($AM$438&gt;0,'Assumptions (NG)'!X13*Model!$AM$438*('Assumptions (NG)'!$AL$17*AVERAGE('Assumptions (NG)'!$AI$2:$AK$2)+'Assumptions (NG)'!$AL$18*AVERAGE('Assumptions (NG)'!$AI$3:$AK$3))/10^9,0)</f>
        <v>0</v>
      </c>
      <c r="AP636" s="160">
        <f>IF($AM$438&gt;0,'Assumptions (NG)'!Y13*Model!$AM$438*('Assumptions (NG)'!$AL$17*AVERAGE('Assumptions (NG)'!$AI$2:$AK$2)+'Assumptions (NG)'!$AL$18*AVERAGE('Assumptions (NG)'!$AI$3:$AK$3))/10^9,0)</f>
        <v>0</v>
      </c>
      <c r="AQ636" s="160">
        <f>IF($AM$438&gt;0,'Assumptions (NG)'!Z13*Model!$AM$438*('Assumptions (NG)'!$AL$17*AVERAGE('Assumptions (NG)'!$AI$2:$AK$2)+'Assumptions (NG)'!$AL$18*AVERAGE('Assumptions (NG)'!$AI$3:$AK$3))/10^9,0)</f>
        <v>0</v>
      </c>
      <c r="AR636" s="160">
        <f>IF($AM$438&gt;0,'Assumptions (NG)'!AA13*Model!$AM$438*('Assumptions (NG)'!$AL$17*AVERAGE('Assumptions (NG)'!$AI$2:$AK$2)+'Assumptions (NG)'!$AL$18*AVERAGE('Assumptions (NG)'!$AI$3:$AK$3))/10^9,0)</f>
        <v>0</v>
      </c>
      <c r="AS636" s="160">
        <f>IF($AM$438&gt;0,'Assumptions (NG)'!AB13*Model!$AM$438*('Assumptions (NG)'!$AL$17*AVERAGE('Assumptions (NG)'!$AI$2:$AK$2)+'Assumptions (NG)'!$AL$18*AVERAGE('Assumptions (NG)'!$AI$3:$AK$3))/10^9,0)</f>
        <v>0</v>
      </c>
      <c r="AT636" s="160">
        <f>IF($AM$438&gt;0,'Assumptions (NG)'!AC13*Model!$AM$438*('Assumptions (NG)'!$AL$17*AVERAGE('Assumptions (NG)'!$AI$2:$AK$2)+'Assumptions (NG)'!$AL$18*AVERAGE('Assumptions (NG)'!$AI$3:$AK$3))/10^9,0)</f>
        <v>0</v>
      </c>
      <c r="AU636" s="160">
        <f>IF($AM$438&gt;0,'Assumptions (NG)'!AD13*Model!$AM$438*('Assumptions (NG)'!$AL$17*AVERAGE('Assumptions (NG)'!$AI$2:$AK$2)+'Assumptions (NG)'!$AL$18*AVERAGE('Assumptions (NG)'!$AI$3:$AK$3))/10^9,0)</f>
        <v>0</v>
      </c>
      <c r="AV636" s="160">
        <f>IF($AM$438&gt;0,'Assumptions (NG)'!AE13*Model!$AM$438*('Assumptions (NG)'!$AL$17*AVERAGE('Assumptions (NG)'!$AI$2:$AK$2)+'Assumptions (NG)'!$AL$18*AVERAGE('Assumptions (NG)'!$AI$3:$AK$3))/10^9,0)</f>
        <v>0</v>
      </c>
      <c r="AW636" s="160">
        <f>IF($AM$438&gt;0,'Assumptions (NG)'!AF13*Model!$AM$438*('Assumptions (NG)'!$AL$17*AVERAGE('Assumptions (NG)'!$AI$2:$AK$2)+'Assumptions (NG)'!$AL$18*AVERAGE('Assumptions (NG)'!$AI$3:$AK$3))/10^9,0)</f>
        <v>0</v>
      </c>
      <c r="AX636" s="160">
        <f>IF($AM$438&gt;0,'Assumptions (NG)'!AG13*Model!$AM$438*('Assumptions (NG)'!$AL$17*AVERAGE('Assumptions (NG)'!$AI$2:$AK$2)+'Assumptions (NG)'!$AL$18*AVERAGE('Assumptions (NG)'!$AI$3:$AK$3))/10^9,0)</f>
        <v>0</v>
      </c>
      <c r="AY636" s="160">
        <f>IF($AM$438&gt;0,'Assumptions (NG)'!AH13*Model!$AM$438*('Assumptions (NG)'!$AL$17*AVERAGE('Assumptions (NG)'!$AI$2:$AK$2)+'Assumptions (NG)'!$AL$18*AVERAGE('Assumptions (NG)'!$AI$3:$AK$3))/10^9,0)</f>
        <v>0</v>
      </c>
      <c r="AZ636" s="160">
        <f>IF($AM$438&gt;0,'Assumptions (NG)'!AI13*Model!$AM$438*('Assumptions (NG)'!$AL$17*AVERAGE('Assumptions (NG)'!$AI$2:$AK$2)+'Assumptions (NG)'!$AL$18*AVERAGE('Assumptions (NG)'!$AI$3:$AK$3))/10^9,0)</f>
        <v>0</v>
      </c>
      <c r="BA636" s="160">
        <f>IF($AM$438&gt;0,'Assumptions (NG)'!AJ13*Model!$AM$438*('Assumptions (NG)'!$AL$17*AVERAGE('Assumptions (NG)'!$AI$2:$AK$2)+'Assumptions (NG)'!$AL$18*AVERAGE('Assumptions (NG)'!$AI$3:$AK$3))/10^9,0)</f>
        <v>0</v>
      </c>
      <c r="BB636" s="160">
        <f>IF($AM$438&gt;0,'Assumptions (NG)'!AK13*Model!$AM$438*('Assumptions (NG)'!$AL$17*AVERAGE('Assumptions (NG)'!$AI$2:$AK$2)+'Assumptions (NG)'!$AL$18*AVERAGE('Assumptions (NG)'!$AI$3:$AK$3))/10^9,0)</f>
        <v>0</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v>
      </c>
      <c r="AO637" s="160">
        <f>IF($AN$438&gt;0,'Assumptions (NG)'!W13*Model!$AN$438*('Assumptions (NG)'!$AM$17*AVERAGE('Assumptions (NG)'!$AJ$2:$AL$2)+'Assumptions (NG)'!$AM$18*AVERAGE('Assumptions (NG)'!$AJ$3:$AL$3))/10^9,0)</f>
        <v>0</v>
      </c>
      <c r="AP637" s="160">
        <f>IF($AN$438&gt;0,'Assumptions (NG)'!X13*Model!$AN$438*('Assumptions (NG)'!$AM$17*AVERAGE('Assumptions (NG)'!$AJ$2:$AL$2)+'Assumptions (NG)'!$AM$18*AVERAGE('Assumptions (NG)'!$AJ$3:$AL$3))/10^9,0)</f>
        <v>0</v>
      </c>
      <c r="AQ637" s="160">
        <f>IF($AN$438&gt;0,'Assumptions (NG)'!Y13*Model!$AN$438*('Assumptions (NG)'!$AM$17*AVERAGE('Assumptions (NG)'!$AJ$2:$AL$2)+'Assumptions (NG)'!$AM$18*AVERAGE('Assumptions (NG)'!$AJ$3:$AL$3))/10^9,0)</f>
        <v>0</v>
      </c>
      <c r="AR637" s="160">
        <f>IF($AN$438&gt;0,'Assumptions (NG)'!Z13*Model!$AN$438*('Assumptions (NG)'!$AM$17*AVERAGE('Assumptions (NG)'!$AJ$2:$AL$2)+'Assumptions (NG)'!$AM$18*AVERAGE('Assumptions (NG)'!$AJ$3:$AL$3))/10^9,0)</f>
        <v>0</v>
      </c>
      <c r="AS637" s="160">
        <f>IF($AN$438&gt;0,'Assumptions (NG)'!AA13*Model!$AN$438*('Assumptions (NG)'!$AM$17*AVERAGE('Assumptions (NG)'!$AJ$2:$AL$2)+'Assumptions (NG)'!$AM$18*AVERAGE('Assumptions (NG)'!$AJ$3:$AL$3))/10^9,0)</f>
        <v>0</v>
      </c>
      <c r="AT637" s="160">
        <f>IF($AN$438&gt;0,'Assumptions (NG)'!AB13*Model!$AN$438*('Assumptions (NG)'!$AM$17*AVERAGE('Assumptions (NG)'!$AJ$2:$AL$2)+'Assumptions (NG)'!$AM$18*AVERAGE('Assumptions (NG)'!$AJ$3:$AL$3))/10^9,0)</f>
        <v>0</v>
      </c>
      <c r="AU637" s="160">
        <f>IF($AN$438&gt;0,'Assumptions (NG)'!AC13*Model!$AN$438*('Assumptions (NG)'!$AM$17*AVERAGE('Assumptions (NG)'!$AJ$2:$AL$2)+'Assumptions (NG)'!$AM$18*AVERAGE('Assumptions (NG)'!$AJ$3:$AL$3))/10^9,0)</f>
        <v>0</v>
      </c>
      <c r="AV637" s="160">
        <f>IF($AN$438&gt;0,'Assumptions (NG)'!AD13*Model!$AN$438*('Assumptions (NG)'!$AM$17*AVERAGE('Assumptions (NG)'!$AJ$2:$AL$2)+'Assumptions (NG)'!$AM$18*AVERAGE('Assumptions (NG)'!$AJ$3:$AL$3))/10^9,0)</f>
        <v>0</v>
      </c>
      <c r="AW637" s="160">
        <f>IF($AN$438&gt;0,'Assumptions (NG)'!AE13*Model!$AN$438*('Assumptions (NG)'!$AM$17*AVERAGE('Assumptions (NG)'!$AJ$2:$AL$2)+'Assumptions (NG)'!$AM$18*AVERAGE('Assumptions (NG)'!$AJ$3:$AL$3))/10^9,0)</f>
        <v>0</v>
      </c>
      <c r="AX637" s="160">
        <f>IF($AN$438&gt;0,'Assumptions (NG)'!AF13*Model!$AN$438*('Assumptions (NG)'!$AM$17*AVERAGE('Assumptions (NG)'!$AJ$2:$AL$2)+'Assumptions (NG)'!$AM$18*AVERAGE('Assumptions (NG)'!$AJ$3:$AL$3))/10^9,0)</f>
        <v>0</v>
      </c>
      <c r="AY637" s="160">
        <f>IF($AN$438&gt;0,'Assumptions (NG)'!AG13*Model!$AN$438*('Assumptions (NG)'!$AM$17*AVERAGE('Assumptions (NG)'!$AJ$2:$AL$2)+'Assumptions (NG)'!$AM$18*AVERAGE('Assumptions (NG)'!$AJ$3:$AL$3))/10^9,0)</f>
        <v>0</v>
      </c>
      <c r="AZ637" s="160">
        <f>IF($AN$438&gt;0,'Assumptions (NG)'!AH13*Model!$AN$438*('Assumptions (NG)'!$AM$17*AVERAGE('Assumptions (NG)'!$AJ$2:$AL$2)+'Assumptions (NG)'!$AM$18*AVERAGE('Assumptions (NG)'!$AJ$3:$AL$3))/10^9,0)</f>
        <v>0</v>
      </c>
      <c r="BA637" s="160">
        <f>IF($AN$438&gt;0,'Assumptions (NG)'!AI13*Model!$AN$438*('Assumptions (NG)'!$AM$17*AVERAGE('Assumptions (NG)'!$AJ$2:$AL$2)+'Assumptions (NG)'!$AM$18*AVERAGE('Assumptions (NG)'!$AJ$3:$AL$3))/10^9,0)</f>
        <v>0</v>
      </c>
      <c r="BB637" s="160">
        <f>IF($AN$438&gt;0,'Assumptions (NG)'!AJ13*Model!$AN$438*('Assumptions (NG)'!$AM$17*AVERAGE('Assumptions (NG)'!$AJ$2:$AL$2)+'Assumptions (NG)'!$AM$18*AVERAGE('Assumptions (NG)'!$AJ$3:$AL$3))/10^9,0)</f>
        <v>0</v>
      </c>
      <c r="BC637" s="160">
        <f>IF($AN$438&gt;0,'Assumptions (NG)'!AK13*Model!$AN$438*('Assumptions (NG)'!$AM$17*AVERAGE('Assumptions (NG)'!$AJ$2:$AL$2)+'Assumptions (NG)'!$AM$18*AVERAGE('Assumptions (NG)'!$AJ$3:$AL$3))/10^9,0)</f>
        <v>0</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v>
      </c>
      <c r="AP638" s="160">
        <f>IF($AO$438&gt;0,'Assumptions (NG)'!W13*Model!$AO$438*('Assumptions (NG)'!$AN$17*AVERAGE('Assumptions (NG)'!$AK$2:$AM$2)+'Assumptions (NG)'!$AN$18*AVERAGE('Assumptions (NG)'!$AK$3:$AM$3))/10^9,0)</f>
        <v>0</v>
      </c>
      <c r="AQ638" s="160">
        <f>IF($AO$438&gt;0,'Assumptions (NG)'!X13*Model!$AO$438*('Assumptions (NG)'!$AN$17*AVERAGE('Assumptions (NG)'!$AK$2:$AM$2)+'Assumptions (NG)'!$AN$18*AVERAGE('Assumptions (NG)'!$AK$3:$AM$3))/10^9,0)</f>
        <v>0</v>
      </c>
      <c r="AR638" s="160">
        <f>IF($AO$438&gt;0,'Assumptions (NG)'!Y13*Model!$AO$438*('Assumptions (NG)'!$AN$17*AVERAGE('Assumptions (NG)'!$AK$2:$AM$2)+'Assumptions (NG)'!$AN$18*AVERAGE('Assumptions (NG)'!$AK$3:$AM$3))/10^9,0)</f>
        <v>0</v>
      </c>
      <c r="AS638" s="160">
        <f>IF($AO$438&gt;0,'Assumptions (NG)'!Z13*Model!$AO$438*('Assumptions (NG)'!$AN$17*AVERAGE('Assumptions (NG)'!$AK$2:$AM$2)+'Assumptions (NG)'!$AN$18*AVERAGE('Assumptions (NG)'!$AK$3:$AM$3))/10^9,0)</f>
        <v>0</v>
      </c>
      <c r="AT638" s="160">
        <f>IF($AO$438&gt;0,'Assumptions (NG)'!AA13*Model!$AO$438*('Assumptions (NG)'!$AN$17*AVERAGE('Assumptions (NG)'!$AK$2:$AM$2)+'Assumptions (NG)'!$AN$18*AVERAGE('Assumptions (NG)'!$AK$3:$AM$3))/10^9,0)</f>
        <v>0</v>
      </c>
      <c r="AU638" s="160">
        <f>IF($AO$438&gt;0,'Assumptions (NG)'!AB13*Model!$AO$438*('Assumptions (NG)'!$AN$17*AVERAGE('Assumptions (NG)'!$AK$2:$AM$2)+'Assumptions (NG)'!$AN$18*AVERAGE('Assumptions (NG)'!$AK$3:$AM$3))/10^9,0)</f>
        <v>0</v>
      </c>
      <c r="AV638" s="160">
        <f>IF($AO$438&gt;0,'Assumptions (NG)'!AC13*Model!$AO$438*('Assumptions (NG)'!$AN$17*AVERAGE('Assumptions (NG)'!$AK$2:$AM$2)+'Assumptions (NG)'!$AN$18*AVERAGE('Assumptions (NG)'!$AK$3:$AM$3))/10^9,0)</f>
        <v>0</v>
      </c>
      <c r="AW638" s="160">
        <f>IF($AO$438&gt;0,'Assumptions (NG)'!AD13*Model!$AO$438*('Assumptions (NG)'!$AN$17*AVERAGE('Assumptions (NG)'!$AK$2:$AM$2)+'Assumptions (NG)'!$AN$18*AVERAGE('Assumptions (NG)'!$AK$3:$AM$3))/10^9,0)</f>
        <v>0</v>
      </c>
      <c r="AX638" s="160">
        <f>IF($AO$438&gt;0,'Assumptions (NG)'!AE13*Model!$AO$438*('Assumptions (NG)'!$AN$17*AVERAGE('Assumptions (NG)'!$AK$2:$AM$2)+'Assumptions (NG)'!$AN$18*AVERAGE('Assumptions (NG)'!$AK$3:$AM$3))/10^9,0)</f>
        <v>0</v>
      </c>
      <c r="AY638" s="160">
        <f>IF($AO$438&gt;0,'Assumptions (NG)'!AF13*Model!$AO$438*('Assumptions (NG)'!$AN$17*AVERAGE('Assumptions (NG)'!$AK$2:$AM$2)+'Assumptions (NG)'!$AN$18*AVERAGE('Assumptions (NG)'!$AK$3:$AM$3))/10^9,0)</f>
        <v>0</v>
      </c>
      <c r="AZ638" s="160">
        <f>IF($AO$438&gt;0,'Assumptions (NG)'!AG13*Model!$AO$438*('Assumptions (NG)'!$AN$17*AVERAGE('Assumptions (NG)'!$AK$2:$AM$2)+'Assumptions (NG)'!$AN$18*AVERAGE('Assumptions (NG)'!$AK$3:$AM$3))/10^9,0)</f>
        <v>0</v>
      </c>
      <c r="BA638" s="160">
        <f>IF($AO$438&gt;0,'Assumptions (NG)'!AH13*Model!$AO$438*('Assumptions (NG)'!$AN$17*AVERAGE('Assumptions (NG)'!$AK$2:$AM$2)+'Assumptions (NG)'!$AN$18*AVERAGE('Assumptions (NG)'!$AK$3:$AM$3))/10^9,0)</f>
        <v>0</v>
      </c>
      <c r="BB638" s="160">
        <f>IF($AO$438&gt;0,'Assumptions (NG)'!AI13*Model!$AO$438*('Assumptions (NG)'!$AN$17*AVERAGE('Assumptions (NG)'!$AK$2:$AM$2)+'Assumptions (NG)'!$AN$18*AVERAGE('Assumptions (NG)'!$AK$3:$AM$3))/10^9,0)</f>
        <v>0</v>
      </c>
      <c r="BC638" s="160">
        <f>IF($AO$438&gt;0,'Assumptions (NG)'!AJ13*Model!$AO$438*('Assumptions (NG)'!$AN$17*AVERAGE('Assumptions (NG)'!$AK$2:$AM$2)+'Assumptions (NG)'!$AN$18*AVERAGE('Assumptions (NG)'!$AK$3:$AM$3))/10^9,0)</f>
        <v>0</v>
      </c>
      <c r="BD638" s="160">
        <f>IF($AO$438&gt;0,'Assumptions (NG)'!AK13*Model!$AO$438*('Assumptions (NG)'!$AN$17*AVERAGE('Assumptions (NG)'!$AK$2:$AM$2)+'Assumptions (NG)'!$AN$18*AVERAGE('Assumptions (NG)'!$AK$3:$AM$3))/10^9,0)</f>
        <v>0</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v>
      </c>
      <c r="AQ639" s="160">
        <f>IF($AP$438&gt;0,'Assumptions (NG)'!W13*Model!$AP$438*('Assumptions (NG)'!$AO$17*AVERAGE('Assumptions (NG)'!$AL$2:$AN$2)+'Assumptions (NG)'!$AO$18*AVERAGE('Assumptions (NG)'!$AL$3:$AN$3))/10^9,0)</f>
        <v>0</v>
      </c>
      <c r="AR639" s="160">
        <f>IF($AP$438&gt;0,'Assumptions (NG)'!X13*Model!$AP$438*('Assumptions (NG)'!$AO$17*AVERAGE('Assumptions (NG)'!$AL$2:$AN$2)+'Assumptions (NG)'!$AO$18*AVERAGE('Assumptions (NG)'!$AL$3:$AN$3))/10^9,0)</f>
        <v>0</v>
      </c>
      <c r="AS639" s="160">
        <f>IF($AP$438&gt;0,'Assumptions (NG)'!Y13*Model!$AP$438*('Assumptions (NG)'!$AO$17*AVERAGE('Assumptions (NG)'!$AL$2:$AN$2)+'Assumptions (NG)'!$AO$18*AVERAGE('Assumptions (NG)'!$AL$3:$AN$3))/10^9,0)</f>
        <v>0</v>
      </c>
      <c r="AT639" s="160">
        <f>IF($AP$438&gt;0,'Assumptions (NG)'!Z13*Model!$AP$438*('Assumptions (NG)'!$AO$17*AVERAGE('Assumptions (NG)'!$AL$2:$AN$2)+'Assumptions (NG)'!$AO$18*AVERAGE('Assumptions (NG)'!$AL$3:$AN$3))/10^9,0)</f>
        <v>0</v>
      </c>
      <c r="AU639" s="160">
        <f>IF($AP$438&gt;0,'Assumptions (NG)'!AA13*Model!$AP$438*('Assumptions (NG)'!$AO$17*AVERAGE('Assumptions (NG)'!$AL$2:$AN$2)+'Assumptions (NG)'!$AO$18*AVERAGE('Assumptions (NG)'!$AL$3:$AN$3))/10^9,0)</f>
        <v>0</v>
      </c>
      <c r="AV639" s="160">
        <f>IF($AP$438&gt;0,'Assumptions (NG)'!AB13*Model!$AP$438*('Assumptions (NG)'!$AO$17*AVERAGE('Assumptions (NG)'!$AL$2:$AN$2)+'Assumptions (NG)'!$AO$18*AVERAGE('Assumptions (NG)'!$AL$3:$AN$3))/10^9,0)</f>
        <v>0</v>
      </c>
      <c r="AW639" s="160">
        <f>IF($AP$438&gt;0,'Assumptions (NG)'!AC13*Model!$AP$438*('Assumptions (NG)'!$AO$17*AVERAGE('Assumptions (NG)'!$AL$2:$AN$2)+'Assumptions (NG)'!$AO$18*AVERAGE('Assumptions (NG)'!$AL$3:$AN$3))/10^9,0)</f>
        <v>0</v>
      </c>
      <c r="AX639" s="160">
        <f>IF($AP$438&gt;0,'Assumptions (NG)'!AD13*Model!$AP$438*('Assumptions (NG)'!$AO$17*AVERAGE('Assumptions (NG)'!$AL$2:$AN$2)+'Assumptions (NG)'!$AO$18*AVERAGE('Assumptions (NG)'!$AL$3:$AN$3))/10^9,0)</f>
        <v>0</v>
      </c>
      <c r="AY639" s="160">
        <f>IF($AP$438&gt;0,'Assumptions (NG)'!AE13*Model!$AP$438*('Assumptions (NG)'!$AO$17*AVERAGE('Assumptions (NG)'!$AL$2:$AN$2)+'Assumptions (NG)'!$AO$18*AVERAGE('Assumptions (NG)'!$AL$3:$AN$3))/10^9,0)</f>
        <v>0</v>
      </c>
      <c r="AZ639" s="160">
        <f>IF($AP$438&gt;0,'Assumptions (NG)'!AF13*Model!$AP$438*('Assumptions (NG)'!$AO$17*AVERAGE('Assumptions (NG)'!$AL$2:$AN$2)+'Assumptions (NG)'!$AO$18*AVERAGE('Assumptions (NG)'!$AL$3:$AN$3))/10^9,0)</f>
        <v>0</v>
      </c>
      <c r="BA639" s="160">
        <f>IF($AP$438&gt;0,'Assumptions (NG)'!AG13*Model!$AP$438*('Assumptions (NG)'!$AO$17*AVERAGE('Assumptions (NG)'!$AL$2:$AN$2)+'Assumptions (NG)'!$AO$18*AVERAGE('Assumptions (NG)'!$AL$3:$AN$3))/10^9,0)</f>
        <v>0</v>
      </c>
      <c r="BB639" s="160">
        <f>IF($AP$438&gt;0,'Assumptions (NG)'!AH13*Model!$AP$438*('Assumptions (NG)'!$AO$17*AVERAGE('Assumptions (NG)'!$AL$2:$AN$2)+'Assumptions (NG)'!$AO$18*AVERAGE('Assumptions (NG)'!$AL$3:$AN$3))/10^9,0)</f>
        <v>0</v>
      </c>
      <c r="BC639" s="160">
        <f>IF($AP$438&gt;0,'Assumptions (NG)'!AI13*Model!$AP$438*('Assumptions (NG)'!$AO$17*AVERAGE('Assumptions (NG)'!$AL$2:$AN$2)+'Assumptions (NG)'!$AO$18*AVERAGE('Assumptions (NG)'!$AL$3:$AN$3))/10^9,0)</f>
        <v>0</v>
      </c>
      <c r="BD639" s="160">
        <f>IF($AP$438&gt;0,'Assumptions (NG)'!AJ13*Model!$AP$438*('Assumptions (NG)'!$AO$17*AVERAGE('Assumptions (NG)'!$AL$2:$AN$2)+'Assumptions (NG)'!$AO$18*AVERAGE('Assumptions (NG)'!$AL$3:$AN$3))/10^9,0)</f>
        <v>0</v>
      </c>
      <c r="BE639" s="160">
        <f>IF($AP$438&gt;0,'Assumptions (NG)'!AK13*Model!$AP$438*('Assumptions (NG)'!$AO$17*AVERAGE('Assumptions (NG)'!$AL$2:$AN$2)+'Assumptions (NG)'!$AO$18*AVERAGE('Assumptions (NG)'!$AL$3:$AN$3))/10^9,0)</f>
        <v>0</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0.141911376</v>
      </c>
      <c r="AR640" s="160">
        <f>IF($AQ$438&gt;0,'Assumptions (NG)'!W13*Model!$AQ$438*('Assumptions (NG)'!$AP$17*AVERAGE('Assumptions (NG)'!$AM$2:$AO$2)+'Assumptions (NG)'!$AP$18*AVERAGE('Assumptions (NG)'!$AM$3:$AO$3))/10^9,0)</f>
        <v>0.2696316144</v>
      </c>
      <c r="AS640" s="160">
        <f>IF($AQ$438&gt;0,'Assumptions (NG)'!X13*Model!$AQ$438*('Assumptions (NG)'!$AP$17*AVERAGE('Assumptions (NG)'!$AM$2:$AO$2)+'Assumptions (NG)'!$AP$18*AVERAGE('Assumptions (NG)'!$AM$3:$AO$3))/10^9,0)</f>
        <v>0.242668453</v>
      </c>
      <c r="AT640" s="160">
        <f>IF($AQ$438&gt;0,'Assumptions (NG)'!Y13*Model!$AQ$438*('Assumptions (NG)'!$AP$17*AVERAGE('Assumptions (NG)'!$AM$2:$AO$2)+'Assumptions (NG)'!$AP$18*AVERAGE('Assumptions (NG)'!$AM$3:$AO$3))/10^9,0)</f>
        <v>0.2185435191</v>
      </c>
      <c r="AU640" s="160">
        <f>IF($AQ$438&gt;0,'Assumptions (NG)'!Z13*Model!$AQ$438*('Assumptions (NG)'!$AP$17*AVERAGE('Assumptions (NG)'!$AM$2:$AO$2)+'Assumptions (NG)'!$AP$18*AVERAGE('Assumptions (NG)'!$AM$3:$AO$3))/10^9,0)</f>
        <v>0.1966891671</v>
      </c>
      <c r="AV640" s="160">
        <f>IF($AQ$438&gt;0,'Assumptions (NG)'!AA13*Model!$AQ$438*('Assumptions (NG)'!$AP$17*AVERAGE('Assumptions (NG)'!$AM$2:$AO$2)+'Assumptions (NG)'!$AP$18*AVERAGE('Assumptions (NG)'!$AM$3:$AO$3))/10^9,0)</f>
        <v>0.1768215745</v>
      </c>
      <c r="AW640" s="160">
        <f>IF($AQ$438&gt;0,'Assumptions (NG)'!AB13*Model!$AQ$438*('Assumptions (NG)'!$AP$17*AVERAGE('Assumptions (NG)'!$AM$2:$AO$2)+'Assumptions (NG)'!$AP$18*AVERAGE('Assumptions (NG)'!$AM$3:$AO$3))/10^9,0)</f>
        <v>0.1674554237</v>
      </c>
      <c r="AX640" s="160">
        <f>IF($AQ$438&gt;0,'Assumptions (NG)'!AC13*Model!$AQ$438*('Assumptions (NG)'!$AP$17*AVERAGE('Assumptions (NG)'!$AM$2:$AO$2)+'Assumptions (NG)'!$AP$18*AVERAGE('Assumptions (NG)'!$AM$3:$AO$3))/10^9,0)</f>
        <v>0.1674554237</v>
      </c>
      <c r="AY640" s="160">
        <f>IF($AQ$438&gt;0,'Assumptions (NG)'!AD13*Model!$AQ$438*('Assumptions (NG)'!$AP$17*AVERAGE('Assumptions (NG)'!$AM$2:$AO$2)+'Assumptions (NG)'!$AP$18*AVERAGE('Assumptions (NG)'!$AM$3:$AO$3))/10^9,0)</f>
        <v>0.1677392464</v>
      </c>
      <c r="AZ640" s="160">
        <f>IF($AQ$438&gt;0,'Assumptions (NG)'!AE13*Model!$AQ$438*('Assumptions (NG)'!$AP$17*AVERAGE('Assumptions (NG)'!$AM$2:$AO$2)+'Assumptions (NG)'!$AP$18*AVERAGE('Assumptions (NG)'!$AM$3:$AO$3))/10^9,0)</f>
        <v>0.1674554237</v>
      </c>
      <c r="BA640" s="160">
        <f>IF($AQ$438&gt;0,'Assumptions (NG)'!AF13*Model!$AQ$438*('Assumptions (NG)'!$AP$17*AVERAGE('Assumptions (NG)'!$AM$2:$AO$2)+'Assumptions (NG)'!$AP$18*AVERAGE('Assumptions (NG)'!$AM$3:$AO$3))/10^9,0)</f>
        <v>0.1677392464</v>
      </c>
      <c r="BB640" s="160">
        <f>IF($AQ$438&gt;0,'Assumptions (NG)'!AG13*Model!$AQ$438*('Assumptions (NG)'!$AP$17*AVERAGE('Assumptions (NG)'!$AM$2:$AO$2)+'Assumptions (NG)'!$AP$18*AVERAGE('Assumptions (NG)'!$AM$3:$AO$3))/10^9,0)</f>
        <v>0.1674554237</v>
      </c>
      <c r="BC640" s="160">
        <f>IF($AQ$438&gt;0,'Assumptions (NG)'!AH13*Model!$AQ$438*('Assumptions (NG)'!$AP$17*AVERAGE('Assumptions (NG)'!$AM$2:$AO$2)+'Assumptions (NG)'!$AP$18*AVERAGE('Assumptions (NG)'!$AM$3:$AO$3))/10^9,0)</f>
        <v>0.1677392464</v>
      </c>
      <c r="BD640" s="160">
        <f>IF($AQ$438&gt;0,'Assumptions (NG)'!AI13*Model!$AQ$438*('Assumptions (NG)'!$AP$17*AVERAGE('Assumptions (NG)'!$AM$2:$AO$2)+'Assumptions (NG)'!$AP$18*AVERAGE('Assumptions (NG)'!$AM$3:$AO$3))/10^9,0)</f>
        <v>0.1674554237</v>
      </c>
      <c r="BE640" s="160">
        <f>IF($AQ$438&gt;0,'Assumptions (NG)'!AJ13*Model!$AQ$438*('Assumptions (NG)'!$AP$17*AVERAGE('Assumptions (NG)'!$AM$2:$AO$2)+'Assumptions (NG)'!$AP$18*AVERAGE('Assumptions (NG)'!$AM$3:$AO$3))/10^9,0)</f>
        <v>0.1677392464</v>
      </c>
      <c r="BF640" s="160">
        <f>IF($AQ$438&gt;0,'Assumptions (NG)'!AK13*Model!$AQ$438*('Assumptions (NG)'!$AP$17*AVERAGE('Assumptions (NG)'!$AM$2:$AO$2)+'Assumptions (NG)'!$AP$18*AVERAGE('Assumptions (NG)'!$AM$3:$AO$3))/10^9,0)</f>
        <v>0.08372771184</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0.005689421633</v>
      </c>
      <c r="AS641" s="160">
        <f>IF($AR$438&gt;0,'Assumptions (NG)'!W13*Model!$AR$438*('Assumptions (NG)'!$AQ$17*AVERAGE('Assumptions (NG)'!$AN$2:$AP$2)+'Assumptions (NG)'!$AQ$18*AVERAGE('Assumptions (NG)'!$AN$3:$AP$3))/10^9,0)</f>
        <v>0.0108099011</v>
      </c>
      <c r="AT641" s="160">
        <f>IF($AR$438&gt;0,'Assumptions (NG)'!X13*Model!$AR$438*('Assumptions (NG)'!$AQ$17*AVERAGE('Assumptions (NG)'!$AN$2:$AP$2)+'Assumptions (NG)'!$AQ$18*AVERAGE('Assumptions (NG)'!$AN$3:$AP$3))/10^9,0)</f>
        <v>0.009728910993</v>
      </c>
      <c r="AU641" s="160">
        <f>IF($AR$438&gt;0,'Assumptions (NG)'!Y13*Model!$AR$438*('Assumptions (NG)'!$AQ$17*AVERAGE('Assumptions (NG)'!$AN$2:$AP$2)+'Assumptions (NG)'!$AQ$18*AVERAGE('Assumptions (NG)'!$AN$3:$AP$3))/10^9,0)</f>
        <v>0.008761709315</v>
      </c>
      <c r="AV641" s="160">
        <f>IF($AR$438&gt;0,'Assumptions (NG)'!Z13*Model!$AR$438*('Assumptions (NG)'!$AQ$17*AVERAGE('Assumptions (NG)'!$AN$2:$AP$2)+'Assumptions (NG)'!$AQ$18*AVERAGE('Assumptions (NG)'!$AN$3:$AP$3))/10^9,0)</f>
        <v>0.007885538384</v>
      </c>
      <c r="AW641" s="160">
        <f>IF($AR$438&gt;0,'Assumptions (NG)'!AA13*Model!$AR$438*('Assumptions (NG)'!$AQ$17*AVERAGE('Assumptions (NG)'!$AN$2:$AP$2)+'Assumptions (NG)'!$AQ$18*AVERAGE('Assumptions (NG)'!$AN$3:$AP$3))/10^9,0)</f>
        <v>0.007089019355</v>
      </c>
      <c r="AX641" s="160">
        <f>IF($AR$438&gt;0,'Assumptions (NG)'!AB13*Model!$AR$438*('Assumptions (NG)'!$AQ$17*AVERAGE('Assumptions (NG)'!$AN$2:$AP$2)+'Assumptions (NG)'!$AQ$18*AVERAGE('Assumptions (NG)'!$AN$3:$AP$3))/10^9,0)</f>
        <v>0.006713517527</v>
      </c>
      <c r="AY641" s="160">
        <f>IF($AR$438&gt;0,'Assumptions (NG)'!AC13*Model!$AR$438*('Assumptions (NG)'!$AQ$17*AVERAGE('Assumptions (NG)'!$AN$2:$AP$2)+'Assumptions (NG)'!$AQ$18*AVERAGE('Assumptions (NG)'!$AN$3:$AP$3))/10^9,0)</f>
        <v>0.006713517527</v>
      </c>
      <c r="AZ641" s="160">
        <f>IF($AR$438&gt;0,'Assumptions (NG)'!AD13*Model!$AR$438*('Assumptions (NG)'!$AQ$17*AVERAGE('Assumptions (NG)'!$AN$2:$AP$2)+'Assumptions (NG)'!$AQ$18*AVERAGE('Assumptions (NG)'!$AN$3:$AP$3))/10^9,0)</f>
        <v>0.00672489637</v>
      </c>
      <c r="BA641" s="160">
        <f>IF($AR$438&gt;0,'Assumptions (NG)'!AE13*Model!$AR$438*('Assumptions (NG)'!$AQ$17*AVERAGE('Assumptions (NG)'!$AN$2:$AP$2)+'Assumptions (NG)'!$AQ$18*AVERAGE('Assumptions (NG)'!$AN$3:$AP$3))/10^9,0)</f>
        <v>0.006713517527</v>
      </c>
      <c r="BB641" s="160">
        <f>IF($AR$438&gt;0,'Assumptions (NG)'!AF13*Model!$AR$438*('Assumptions (NG)'!$AQ$17*AVERAGE('Assumptions (NG)'!$AN$2:$AP$2)+'Assumptions (NG)'!$AQ$18*AVERAGE('Assumptions (NG)'!$AN$3:$AP$3))/10^9,0)</f>
        <v>0.00672489637</v>
      </c>
      <c r="BC641" s="160">
        <f>IF($AR$438&gt;0,'Assumptions (NG)'!AG13*Model!$AR$438*('Assumptions (NG)'!$AQ$17*AVERAGE('Assumptions (NG)'!$AN$2:$AP$2)+'Assumptions (NG)'!$AQ$18*AVERAGE('Assumptions (NG)'!$AN$3:$AP$3))/10^9,0)</f>
        <v>0.006713517527</v>
      </c>
      <c r="BD641" s="160">
        <f>IF($AR$438&gt;0,'Assumptions (NG)'!AH13*Model!$AR$438*('Assumptions (NG)'!$AQ$17*AVERAGE('Assumptions (NG)'!$AN$2:$AP$2)+'Assumptions (NG)'!$AQ$18*AVERAGE('Assumptions (NG)'!$AN$3:$AP$3))/10^9,0)</f>
        <v>0.00672489637</v>
      </c>
      <c r="BE641" s="160">
        <f>IF($AR$438&gt;0,'Assumptions (NG)'!AI13*Model!$AR$438*('Assumptions (NG)'!$AQ$17*AVERAGE('Assumptions (NG)'!$AN$2:$AP$2)+'Assumptions (NG)'!$AQ$18*AVERAGE('Assumptions (NG)'!$AN$3:$AP$3))/10^9,0)</f>
        <v>0.006713517527</v>
      </c>
      <c r="BF641" s="160">
        <f>IF($AR$438&gt;0,'Assumptions (NG)'!AJ13*Model!$AR$438*('Assumptions (NG)'!$AQ$17*AVERAGE('Assumptions (NG)'!$AN$2:$AP$2)+'Assumptions (NG)'!$AQ$18*AVERAGE('Assumptions (NG)'!$AN$3:$AP$3))/10^9,0)</f>
        <v>0.00672489637</v>
      </c>
      <c r="BG641" s="160">
        <f>IF($AR$438&gt;0,'Assumptions (NG)'!AK13*Model!$AR$438*('Assumptions (NG)'!$AQ$17*AVERAGE('Assumptions (NG)'!$AN$2:$AP$2)+'Assumptions (NG)'!$AQ$18*AVERAGE('Assumptions (NG)'!$AN$3:$AP$3))/10^9,0)</f>
        <v>0.003356758764</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0.1178563774</v>
      </c>
      <c r="AT642" s="160">
        <f>IF($AS$438&gt;0,'Assumptions (NG)'!W13*Model!$AS$438*('Assumptions (NG)'!$AR$17*AVERAGE('Assumptions (NG)'!$AO$2:$AQ$2)+'Assumptions (NG)'!$AR$18*AVERAGE('Assumptions (NG)'!$AO$3:$AQ$3))/10^9,0)</f>
        <v>0.2239271171</v>
      </c>
      <c r="AU642" s="160">
        <f>IF($AS$438&gt;0,'Assumptions (NG)'!X13*Model!$AS$438*('Assumptions (NG)'!$AR$17*AVERAGE('Assumptions (NG)'!$AO$2:$AQ$2)+'Assumptions (NG)'!$AR$18*AVERAGE('Assumptions (NG)'!$AO$3:$AQ$3))/10^9,0)</f>
        <v>0.2015344054</v>
      </c>
      <c r="AV642" s="160">
        <f>IF($AS$438&gt;0,'Assumptions (NG)'!Y13*Model!$AS$438*('Assumptions (NG)'!$AR$17*AVERAGE('Assumptions (NG)'!$AO$2:$AQ$2)+'Assumptions (NG)'!$AR$18*AVERAGE('Assumptions (NG)'!$AO$3:$AQ$3))/10^9,0)</f>
        <v>0.1814988212</v>
      </c>
      <c r="AW642" s="160">
        <f>IF($AS$438&gt;0,'Assumptions (NG)'!Z13*Model!$AS$438*('Assumptions (NG)'!$AR$17*AVERAGE('Assumptions (NG)'!$AO$2:$AQ$2)+'Assumptions (NG)'!$AR$18*AVERAGE('Assumptions (NG)'!$AO$3:$AQ$3))/10^9,0)</f>
        <v>0.1633489391</v>
      </c>
      <c r="AX642" s="160">
        <f>IF($AS$438&gt;0,'Assumptions (NG)'!AA13*Model!$AS$438*('Assumptions (NG)'!$AR$17*AVERAGE('Assumptions (NG)'!$AO$2:$AQ$2)+'Assumptions (NG)'!$AR$18*AVERAGE('Assumptions (NG)'!$AO$3:$AQ$3))/10^9,0)</f>
        <v>0.1468490463</v>
      </c>
      <c r="AY642" s="160">
        <f>IF($AS$438&gt;0,'Assumptions (NG)'!AB13*Model!$AS$438*('Assumptions (NG)'!$AR$17*AVERAGE('Assumptions (NG)'!$AO$2:$AQ$2)+'Assumptions (NG)'!$AR$18*AVERAGE('Assumptions (NG)'!$AO$3:$AQ$3))/10^9,0)</f>
        <v>0.1390705254</v>
      </c>
      <c r="AZ642" s="160">
        <f>IF($AS$438&gt;0,'Assumptions (NG)'!AC13*Model!$AS$438*('Assumptions (NG)'!$AR$17*AVERAGE('Assumptions (NG)'!$AO$2:$AQ$2)+'Assumptions (NG)'!$AR$18*AVERAGE('Assumptions (NG)'!$AO$3:$AQ$3))/10^9,0)</f>
        <v>0.1390705254</v>
      </c>
      <c r="BA642" s="160">
        <f>IF($AS$438&gt;0,'Assumptions (NG)'!AD13*Model!$AS$438*('Assumptions (NG)'!$AR$17*AVERAGE('Assumptions (NG)'!$AO$2:$AQ$2)+'Assumptions (NG)'!$AR$18*AVERAGE('Assumptions (NG)'!$AO$3:$AQ$3))/10^9,0)</f>
        <v>0.1393062381</v>
      </c>
      <c r="BB642" s="160">
        <f>IF($AS$438&gt;0,'Assumptions (NG)'!AE13*Model!$AS$438*('Assumptions (NG)'!$AR$17*AVERAGE('Assumptions (NG)'!$AO$2:$AQ$2)+'Assumptions (NG)'!$AR$18*AVERAGE('Assumptions (NG)'!$AO$3:$AQ$3))/10^9,0)</f>
        <v>0.1390705254</v>
      </c>
      <c r="BC642" s="160">
        <f>IF($AS$438&gt;0,'Assumptions (NG)'!AF13*Model!$AS$438*('Assumptions (NG)'!$AR$17*AVERAGE('Assumptions (NG)'!$AO$2:$AQ$2)+'Assumptions (NG)'!$AR$18*AVERAGE('Assumptions (NG)'!$AO$3:$AQ$3))/10^9,0)</f>
        <v>0.1393062381</v>
      </c>
      <c r="BD642" s="160">
        <f>IF($AS$438&gt;0,'Assumptions (NG)'!AG13*Model!$AS$438*('Assumptions (NG)'!$AR$17*AVERAGE('Assumptions (NG)'!$AO$2:$AQ$2)+'Assumptions (NG)'!$AR$18*AVERAGE('Assumptions (NG)'!$AO$3:$AQ$3))/10^9,0)</f>
        <v>0.1390705254</v>
      </c>
      <c r="BE642" s="160">
        <f>IF($AS$438&gt;0,'Assumptions (NG)'!AH13*Model!$AS$438*('Assumptions (NG)'!$AR$17*AVERAGE('Assumptions (NG)'!$AO$2:$AQ$2)+'Assumptions (NG)'!$AR$18*AVERAGE('Assumptions (NG)'!$AO$3:$AQ$3))/10^9,0)</f>
        <v>0.1393062381</v>
      </c>
      <c r="BF642" s="160">
        <f>IF($AS$438&gt;0,'Assumptions (NG)'!AI13*Model!$AS$438*('Assumptions (NG)'!$AR$17*AVERAGE('Assumptions (NG)'!$AO$2:$AQ$2)+'Assumptions (NG)'!$AR$18*AVERAGE('Assumptions (NG)'!$AO$3:$AQ$3))/10^9,0)</f>
        <v>0.1390705254</v>
      </c>
      <c r="BG642" s="160">
        <f>IF($AS$438&gt;0,'Assumptions (NG)'!AJ13*Model!$AS$438*('Assumptions (NG)'!$AR$17*AVERAGE('Assumptions (NG)'!$AO$2:$AQ$2)+'Assumptions (NG)'!$AR$18*AVERAGE('Assumptions (NG)'!$AO$3:$AQ$3))/10^9,0)</f>
        <v>0.1393062381</v>
      </c>
      <c r="BH642" s="160">
        <f>IF($AS$438&gt;0,'Assumptions (NG)'!AK13*Model!$AS$438*('Assumptions (NG)'!$AR$17*AVERAGE('Assumptions (NG)'!$AO$2:$AQ$2)+'Assumptions (NG)'!$AR$18*AVERAGE('Assumptions (NG)'!$AO$3:$AQ$3))/10^9,0)</f>
        <v>0.06953526269</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0.03119867407</v>
      </c>
      <c r="AU643" s="160">
        <f>IF($AT$438&gt;0,'Assumptions (NG)'!W13*Model!$AT$438*('Assumptions (NG)'!$AS$17*AVERAGE('Assumptions (NG)'!$AP$2:$AR$2)+'Assumptions (NG)'!$AS$18*AVERAGE('Assumptions (NG)'!$AP$3:$AR$3))/10^9,0)</f>
        <v>0.05927748073</v>
      </c>
      <c r="AV643" s="160">
        <f>IF($AT$438&gt;0,'Assumptions (NG)'!X13*Model!$AT$438*('Assumptions (NG)'!$AS$17*AVERAGE('Assumptions (NG)'!$AP$2:$AR$2)+'Assumptions (NG)'!$AS$18*AVERAGE('Assumptions (NG)'!$AP$3:$AR$3))/10^9,0)</f>
        <v>0.05334973266</v>
      </c>
      <c r="AW643" s="160">
        <f>IF($AT$438&gt;0,'Assumptions (NG)'!Y13*Model!$AT$438*('Assumptions (NG)'!$AS$17*AVERAGE('Assumptions (NG)'!$AP$2:$AR$2)+'Assumptions (NG)'!$AS$18*AVERAGE('Assumptions (NG)'!$AP$3:$AR$3))/10^9,0)</f>
        <v>0.04804595806</v>
      </c>
      <c r="AX643" s="160">
        <f>IF($AT$438&gt;0,'Assumptions (NG)'!Z13*Model!$AT$438*('Assumptions (NG)'!$AS$17*AVERAGE('Assumptions (NG)'!$AP$2:$AR$2)+'Assumptions (NG)'!$AS$18*AVERAGE('Assumptions (NG)'!$AP$3:$AR$3))/10^9,0)</f>
        <v>0.04324136226</v>
      </c>
      <c r="AY643" s="160">
        <f>IF($AT$438&gt;0,'Assumptions (NG)'!AA13*Model!$AT$438*('Assumptions (NG)'!$AS$17*AVERAGE('Assumptions (NG)'!$AP$2:$AR$2)+'Assumptions (NG)'!$AS$18*AVERAGE('Assumptions (NG)'!$AP$3:$AR$3))/10^9,0)</f>
        <v>0.03887354789</v>
      </c>
      <c r="AZ643" s="160">
        <f>IF($AT$438&gt;0,'Assumptions (NG)'!AB13*Model!$AT$438*('Assumptions (NG)'!$AS$17*AVERAGE('Assumptions (NG)'!$AP$2:$AR$2)+'Assumptions (NG)'!$AS$18*AVERAGE('Assumptions (NG)'!$AP$3:$AR$3))/10^9,0)</f>
        <v>0.0368144354</v>
      </c>
      <c r="BA643" s="160">
        <f>IF($AT$438&gt;0,'Assumptions (NG)'!AC13*Model!$AT$438*('Assumptions (NG)'!$AS$17*AVERAGE('Assumptions (NG)'!$AP$2:$AR$2)+'Assumptions (NG)'!$AS$18*AVERAGE('Assumptions (NG)'!$AP$3:$AR$3))/10^9,0)</f>
        <v>0.0368144354</v>
      </c>
      <c r="BB643" s="160">
        <f>IF($AT$438&gt;0,'Assumptions (NG)'!AD13*Model!$AT$438*('Assumptions (NG)'!$AS$17*AVERAGE('Assumptions (NG)'!$AP$2:$AR$2)+'Assumptions (NG)'!$AS$18*AVERAGE('Assumptions (NG)'!$AP$3:$AR$3))/10^9,0)</f>
        <v>0.03687683275</v>
      </c>
      <c r="BC643" s="160">
        <f>IF($AT$438&gt;0,'Assumptions (NG)'!AE13*Model!$AT$438*('Assumptions (NG)'!$AS$17*AVERAGE('Assumptions (NG)'!$AP$2:$AR$2)+'Assumptions (NG)'!$AS$18*AVERAGE('Assumptions (NG)'!$AP$3:$AR$3))/10^9,0)</f>
        <v>0.0368144354</v>
      </c>
      <c r="BD643" s="160">
        <f>IF($AT$438&gt;0,'Assumptions (NG)'!AF13*Model!$AT$438*('Assumptions (NG)'!$AS$17*AVERAGE('Assumptions (NG)'!$AP$2:$AR$2)+'Assumptions (NG)'!$AS$18*AVERAGE('Assumptions (NG)'!$AP$3:$AR$3))/10^9,0)</f>
        <v>0.03687683275</v>
      </c>
      <c r="BE643" s="160">
        <f>IF($AT$438&gt;0,'Assumptions (NG)'!AG13*Model!$AT$438*('Assumptions (NG)'!$AS$17*AVERAGE('Assumptions (NG)'!$AP$2:$AR$2)+'Assumptions (NG)'!$AS$18*AVERAGE('Assumptions (NG)'!$AP$3:$AR$3))/10^9,0)</f>
        <v>0.0368144354</v>
      </c>
      <c r="BF643" s="160">
        <f>IF($AT$438&gt;0,'Assumptions (NG)'!AH13*Model!$AT$438*('Assumptions (NG)'!$AS$17*AVERAGE('Assumptions (NG)'!$AP$2:$AR$2)+'Assumptions (NG)'!$AS$18*AVERAGE('Assumptions (NG)'!$AP$3:$AR$3))/10^9,0)</f>
        <v>0.03687683275</v>
      </c>
      <c r="BG643" s="160">
        <f>IF($AT$438&gt;0,'Assumptions (NG)'!AI13*Model!$AT$438*('Assumptions (NG)'!$AS$17*AVERAGE('Assumptions (NG)'!$AP$2:$AR$2)+'Assumptions (NG)'!$AS$18*AVERAGE('Assumptions (NG)'!$AP$3:$AR$3))/10^9,0)</f>
        <v>0.0368144354</v>
      </c>
      <c r="BH643" s="160">
        <f>IF($AT$438&gt;0,'Assumptions (NG)'!AJ13*Model!$AT$438*('Assumptions (NG)'!$AS$17*AVERAGE('Assumptions (NG)'!$AP$2:$AR$2)+'Assumptions (NG)'!$AS$18*AVERAGE('Assumptions (NG)'!$AP$3:$AR$3))/10^9,0)</f>
        <v>0.03687683275</v>
      </c>
      <c r="BI643" s="160">
        <f>IF($AT$438&gt;0,'Assumptions (NG)'!AK13*Model!$AT$438*('Assumptions (NG)'!$AS$17*AVERAGE('Assumptions (NG)'!$AP$2:$AR$2)+'Assumptions (NG)'!$AS$18*AVERAGE('Assumptions (NG)'!$AP$3:$AR$3))/10^9,0)</f>
        <v>0.0184072177</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0.0292099322</v>
      </c>
      <c r="AV644" s="160">
        <f>IF($AU$438&gt;0,'Assumptions (NG)'!W13*Model!$AU$438*('Assumptions (NG)'!$AT$17*AVERAGE('Assumptions (NG)'!$AQ$2:$AS$2)+'Assumptions (NG)'!$AT$18*AVERAGE('Assumptions (NG)'!$AQ$3:$AS$3))/10^9,0)</f>
        <v>0.05549887118</v>
      </c>
      <c r="AW644" s="160">
        <f>IF($AU$438&gt;0,'Assumptions (NG)'!X13*Model!$AU$438*('Assumptions (NG)'!$AT$17*AVERAGE('Assumptions (NG)'!$AQ$2:$AS$2)+'Assumptions (NG)'!$AT$18*AVERAGE('Assumptions (NG)'!$AQ$3:$AS$3))/10^9,0)</f>
        <v>0.04994898406</v>
      </c>
      <c r="AX644" s="160">
        <f>IF($AU$438&gt;0,'Assumptions (NG)'!Y13*Model!$AU$438*('Assumptions (NG)'!$AT$17*AVERAGE('Assumptions (NG)'!$AQ$2:$AS$2)+'Assumptions (NG)'!$AT$18*AVERAGE('Assumptions (NG)'!$AQ$3:$AS$3))/10^9,0)</f>
        <v>0.04498329559</v>
      </c>
      <c r="AY644" s="160">
        <f>IF($AU$438&gt;0,'Assumptions (NG)'!Z13*Model!$AU$438*('Assumptions (NG)'!$AT$17*AVERAGE('Assumptions (NG)'!$AQ$2:$AS$2)+'Assumptions (NG)'!$AT$18*AVERAGE('Assumptions (NG)'!$AQ$3:$AS$3))/10^9,0)</f>
        <v>0.04048496603</v>
      </c>
      <c r="AZ644" s="160">
        <f>IF($AU$438&gt;0,'Assumptions (NG)'!AA13*Model!$AU$438*('Assumptions (NG)'!$AT$17*AVERAGE('Assumptions (NG)'!$AQ$2:$AS$2)+'Assumptions (NG)'!$AT$18*AVERAGE('Assumptions (NG)'!$AQ$3:$AS$3))/10^9,0)</f>
        <v>0.03639557552</v>
      </c>
      <c r="BA644" s="160">
        <f>IF($AU$438&gt;0,'Assumptions (NG)'!AB13*Model!$AU$438*('Assumptions (NG)'!$AT$17*AVERAGE('Assumptions (NG)'!$AQ$2:$AS$2)+'Assumptions (NG)'!$AT$18*AVERAGE('Assumptions (NG)'!$AQ$3:$AS$3))/10^9,0)</f>
        <v>0.03446772</v>
      </c>
      <c r="BB644" s="160">
        <f>IF($AU$438&gt;0,'Assumptions (NG)'!AC13*Model!$AU$438*('Assumptions (NG)'!$AT$17*AVERAGE('Assumptions (NG)'!$AQ$2:$AS$2)+'Assumptions (NG)'!$AT$18*AVERAGE('Assumptions (NG)'!$AQ$3:$AS$3))/10^9,0)</f>
        <v>0.03446772</v>
      </c>
      <c r="BC644" s="160">
        <f>IF($AU$438&gt;0,'Assumptions (NG)'!AD13*Model!$AU$438*('Assumptions (NG)'!$AT$17*AVERAGE('Assumptions (NG)'!$AQ$2:$AS$2)+'Assumptions (NG)'!$AT$18*AVERAGE('Assumptions (NG)'!$AQ$3:$AS$3))/10^9,0)</f>
        <v>0.03452613986</v>
      </c>
      <c r="BD644" s="160">
        <f>IF($AU$438&gt;0,'Assumptions (NG)'!AE13*Model!$AU$438*('Assumptions (NG)'!$AT$17*AVERAGE('Assumptions (NG)'!$AQ$2:$AS$2)+'Assumptions (NG)'!$AT$18*AVERAGE('Assumptions (NG)'!$AQ$3:$AS$3))/10^9,0)</f>
        <v>0.03446772</v>
      </c>
      <c r="BE644" s="160">
        <f>IF($AU$438&gt;0,'Assumptions (NG)'!AF13*Model!$AU$438*('Assumptions (NG)'!$AT$17*AVERAGE('Assumptions (NG)'!$AQ$2:$AS$2)+'Assumptions (NG)'!$AT$18*AVERAGE('Assumptions (NG)'!$AQ$3:$AS$3))/10^9,0)</f>
        <v>0.03452613986</v>
      </c>
      <c r="BF644" s="160">
        <f>IF($AU$438&gt;0,'Assumptions (NG)'!AG13*Model!$AU$438*('Assumptions (NG)'!$AT$17*AVERAGE('Assumptions (NG)'!$AQ$2:$AS$2)+'Assumptions (NG)'!$AT$18*AVERAGE('Assumptions (NG)'!$AQ$3:$AS$3))/10^9,0)</f>
        <v>0.03446772</v>
      </c>
      <c r="BG644" s="160">
        <f>IF($AU$438&gt;0,'Assumptions (NG)'!AH13*Model!$AU$438*('Assumptions (NG)'!$AT$17*AVERAGE('Assumptions (NG)'!$AQ$2:$AS$2)+'Assumptions (NG)'!$AT$18*AVERAGE('Assumptions (NG)'!$AQ$3:$AS$3))/10^9,0)</f>
        <v>0.03452613986</v>
      </c>
      <c r="BH644" s="160">
        <f>IF($AU$438&gt;0,'Assumptions (NG)'!AI13*Model!$AU$438*('Assumptions (NG)'!$AT$17*AVERAGE('Assumptions (NG)'!$AQ$2:$AS$2)+'Assumptions (NG)'!$AT$18*AVERAGE('Assumptions (NG)'!$AQ$3:$AS$3))/10^9,0)</f>
        <v>0.03446772</v>
      </c>
      <c r="BI644" s="160">
        <f>IF($AU$438&gt;0,'Assumptions (NG)'!AJ13*Model!$AU$438*('Assumptions (NG)'!$AT$17*AVERAGE('Assumptions (NG)'!$AQ$2:$AS$2)+'Assumptions (NG)'!$AT$18*AVERAGE('Assumptions (NG)'!$AQ$3:$AS$3))/10^9,0)</f>
        <v>0.03452613986</v>
      </c>
      <c r="BJ644" s="160">
        <f>IF($AU$438&gt;0,'Assumptions (NG)'!AK13*Model!$AU$438*('Assumptions (NG)'!$AT$17*AVERAGE('Assumptions (NG)'!$AQ$2:$AS$2)+'Assumptions (NG)'!$AT$18*AVERAGE('Assumptions (NG)'!$AQ$3:$AS$3))/10^9,0)</f>
        <v>0.01723386</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v>
      </c>
      <c r="AW645" s="160">
        <f>IF($AV$438&gt;0,'Assumptions (NG)'!W13*Model!$AV$438*('Assumptions (NG)'!$AU$17*AVERAGE('Assumptions (NG)'!$AR$2:$AT$2)+'Assumptions (NG)'!$AU$18*AVERAGE('Assumptions (NG)'!$AR$3:$AT$3))/10^9,0)</f>
        <v>0</v>
      </c>
      <c r="AX645" s="160">
        <f>IF($AV$438&gt;0,'Assumptions (NG)'!X13*Model!$AV$438*('Assumptions (NG)'!$AU$17*AVERAGE('Assumptions (NG)'!$AR$2:$AT$2)+'Assumptions (NG)'!$AU$18*AVERAGE('Assumptions (NG)'!$AR$3:$AT$3))/10^9,0)</f>
        <v>0</v>
      </c>
      <c r="AY645" s="160">
        <f>IF($AV$438&gt;0,'Assumptions (NG)'!Y13*Model!$AV$438*('Assumptions (NG)'!$AU$17*AVERAGE('Assumptions (NG)'!$AR$2:$AT$2)+'Assumptions (NG)'!$AU$18*AVERAGE('Assumptions (NG)'!$AR$3:$AT$3))/10^9,0)</f>
        <v>0</v>
      </c>
      <c r="AZ645" s="160">
        <f>IF($AV$438&gt;0,'Assumptions (NG)'!Z13*Model!$AV$438*('Assumptions (NG)'!$AU$17*AVERAGE('Assumptions (NG)'!$AR$2:$AT$2)+'Assumptions (NG)'!$AU$18*AVERAGE('Assumptions (NG)'!$AR$3:$AT$3))/10^9,0)</f>
        <v>0</v>
      </c>
      <c r="BA645" s="160">
        <f>IF($AV$438&gt;0,'Assumptions (NG)'!AA13*Model!$AV$438*('Assumptions (NG)'!$AU$17*AVERAGE('Assumptions (NG)'!$AR$2:$AT$2)+'Assumptions (NG)'!$AU$18*AVERAGE('Assumptions (NG)'!$AR$3:$AT$3))/10^9,0)</f>
        <v>0</v>
      </c>
      <c r="BB645" s="160">
        <f>IF($AV$438&gt;0,'Assumptions (NG)'!AB13*Model!$AV$438*('Assumptions (NG)'!$AU$17*AVERAGE('Assumptions (NG)'!$AR$2:$AT$2)+'Assumptions (NG)'!$AU$18*AVERAGE('Assumptions (NG)'!$AR$3:$AT$3))/10^9,0)</f>
        <v>0</v>
      </c>
      <c r="BC645" s="160">
        <f>IF($AV$438&gt;0,'Assumptions (NG)'!AC13*Model!$AV$438*('Assumptions (NG)'!$AU$17*AVERAGE('Assumptions (NG)'!$AR$2:$AT$2)+'Assumptions (NG)'!$AU$18*AVERAGE('Assumptions (NG)'!$AR$3:$AT$3))/10^9,0)</f>
        <v>0</v>
      </c>
      <c r="BD645" s="160">
        <f>IF($AV$438&gt;0,'Assumptions (NG)'!AD13*Model!$AV$438*('Assumptions (NG)'!$AU$17*AVERAGE('Assumptions (NG)'!$AR$2:$AT$2)+'Assumptions (NG)'!$AU$18*AVERAGE('Assumptions (NG)'!$AR$3:$AT$3))/10^9,0)</f>
        <v>0</v>
      </c>
      <c r="BE645" s="160">
        <f>IF($AV$438&gt;0,'Assumptions (NG)'!AE13*Model!$AV$438*('Assumptions (NG)'!$AU$17*AVERAGE('Assumptions (NG)'!$AR$2:$AT$2)+'Assumptions (NG)'!$AU$18*AVERAGE('Assumptions (NG)'!$AR$3:$AT$3))/10^9,0)</f>
        <v>0</v>
      </c>
      <c r="BF645" s="160">
        <f>IF($AV$438&gt;0,'Assumptions (NG)'!AF13*Model!$AV$438*('Assumptions (NG)'!$AU$17*AVERAGE('Assumptions (NG)'!$AR$2:$AT$2)+'Assumptions (NG)'!$AU$18*AVERAGE('Assumptions (NG)'!$AR$3:$AT$3))/10^9,0)</f>
        <v>0</v>
      </c>
      <c r="BG645" s="160">
        <f>IF($AV$438&gt;0,'Assumptions (NG)'!AG13*Model!$AV$438*('Assumptions (NG)'!$AU$17*AVERAGE('Assumptions (NG)'!$AR$2:$AT$2)+'Assumptions (NG)'!$AU$18*AVERAGE('Assumptions (NG)'!$AR$3:$AT$3))/10^9,0)</f>
        <v>0</v>
      </c>
      <c r="BH645" s="160">
        <f>IF($AV$438&gt;0,'Assumptions (NG)'!AH13*Model!$AV$438*('Assumptions (NG)'!$AU$17*AVERAGE('Assumptions (NG)'!$AR$2:$AT$2)+'Assumptions (NG)'!$AU$18*AVERAGE('Assumptions (NG)'!$AR$3:$AT$3))/10^9,0)</f>
        <v>0</v>
      </c>
      <c r="BI645" s="160">
        <f>IF($AV$438&gt;0,'Assumptions (NG)'!AI13*Model!$AV$438*('Assumptions (NG)'!$AU$17*AVERAGE('Assumptions (NG)'!$AR$2:$AT$2)+'Assumptions (NG)'!$AU$18*AVERAGE('Assumptions (NG)'!$AR$3:$AT$3))/10^9,0)</f>
        <v>0</v>
      </c>
      <c r="BJ645" s="160">
        <f>IF($AV$438&gt;0,'Assumptions (NG)'!AJ13*Model!$AV$438*('Assumptions (NG)'!$AU$17*AVERAGE('Assumptions (NG)'!$AR$2:$AT$2)+'Assumptions (NG)'!$AU$18*AVERAGE('Assumptions (NG)'!$AR$3:$AT$3))/10^9,0)</f>
        <v>0</v>
      </c>
      <c r="BK645" s="160">
        <f>IF($AV$438&gt;0,'Assumptions (NG)'!AK13*Model!$AV$438*('Assumptions (NG)'!$AU$17*AVERAGE('Assumptions (NG)'!$AR$2:$AT$2)+'Assumptions (NG)'!$AU$18*AVERAGE('Assumptions (NG)'!$AR$3:$AT$3))/10^9,0)</f>
        <v>0</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v>
      </c>
      <c r="AX646" s="160">
        <f>IF($AW$438&gt;0,'Assumptions (NG)'!W13*Model!$AW$438*('Assumptions (NG)'!$AV$17*AVERAGE('Assumptions (NG)'!$AS$2:$AU$2)+'Assumptions (NG)'!$AV$18*AVERAGE('Assumptions (NG)'!$AS$3:$AU$3))/10^9,0)</f>
        <v>0</v>
      </c>
      <c r="AY646" s="160">
        <f>IF($AW$438&gt;0,'Assumptions (NG)'!X13*Model!$AW$438*('Assumptions (NG)'!$AV$17*AVERAGE('Assumptions (NG)'!$AS$2:$AU$2)+'Assumptions (NG)'!$AV$18*AVERAGE('Assumptions (NG)'!$AS$3:$AU$3))/10^9,0)</f>
        <v>0</v>
      </c>
      <c r="AZ646" s="160">
        <f>IF($AW$438&gt;0,'Assumptions (NG)'!Y13*Model!$AW$438*('Assumptions (NG)'!$AV$17*AVERAGE('Assumptions (NG)'!$AS$2:$AU$2)+'Assumptions (NG)'!$AV$18*AVERAGE('Assumptions (NG)'!$AS$3:$AU$3))/10^9,0)</f>
        <v>0</v>
      </c>
      <c r="BA646" s="160">
        <f>IF($AW$438&gt;0,'Assumptions (NG)'!Z13*Model!$AW$438*('Assumptions (NG)'!$AV$17*AVERAGE('Assumptions (NG)'!$AS$2:$AU$2)+'Assumptions (NG)'!$AV$18*AVERAGE('Assumptions (NG)'!$AS$3:$AU$3))/10^9,0)</f>
        <v>0</v>
      </c>
      <c r="BB646" s="160">
        <f>IF($AW$438&gt;0,'Assumptions (NG)'!AA13*Model!$AW$438*('Assumptions (NG)'!$AV$17*AVERAGE('Assumptions (NG)'!$AS$2:$AU$2)+'Assumptions (NG)'!$AV$18*AVERAGE('Assumptions (NG)'!$AS$3:$AU$3))/10^9,0)</f>
        <v>0</v>
      </c>
      <c r="BC646" s="160">
        <f>IF($AW$438&gt;0,'Assumptions (NG)'!AB13*Model!$AW$438*('Assumptions (NG)'!$AV$17*AVERAGE('Assumptions (NG)'!$AS$2:$AU$2)+'Assumptions (NG)'!$AV$18*AVERAGE('Assumptions (NG)'!$AS$3:$AU$3))/10^9,0)</f>
        <v>0</v>
      </c>
      <c r="BD646" s="160">
        <f>IF($AW$438&gt;0,'Assumptions (NG)'!AC13*Model!$AW$438*('Assumptions (NG)'!$AV$17*AVERAGE('Assumptions (NG)'!$AS$2:$AU$2)+'Assumptions (NG)'!$AV$18*AVERAGE('Assumptions (NG)'!$AS$3:$AU$3))/10^9,0)</f>
        <v>0</v>
      </c>
      <c r="BE646" s="160">
        <f>IF($AW$438&gt;0,'Assumptions (NG)'!AD13*Model!$AW$438*('Assumptions (NG)'!$AV$17*AVERAGE('Assumptions (NG)'!$AS$2:$AU$2)+'Assumptions (NG)'!$AV$18*AVERAGE('Assumptions (NG)'!$AS$3:$AU$3))/10^9,0)</f>
        <v>0</v>
      </c>
      <c r="BF646" s="160">
        <f>IF($AW$438&gt;0,'Assumptions (NG)'!AE13*Model!$AW$438*('Assumptions (NG)'!$AV$17*AVERAGE('Assumptions (NG)'!$AS$2:$AU$2)+'Assumptions (NG)'!$AV$18*AVERAGE('Assumptions (NG)'!$AS$3:$AU$3))/10^9,0)</f>
        <v>0</v>
      </c>
      <c r="BG646" s="160">
        <f>IF($AW$438&gt;0,'Assumptions (NG)'!AF13*Model!$AW$438*('Assumptions (NG)'!$AV$17*AVERAGE('Assumptions (NG)'!$AS$2:$AU$2)+'Assumptions (NG)'!$AV$18*AVERAGE('Assumptions (NG)'!$AS$3:$AU$3))/10^9,0)</f>
        <v>0</v>
      </c>
      <c r="BH646" s="160">
        <f>IF($AW$438&gt;0,'Assumptions (NG)'!AG13*Model!$AW$438*('Assumptions (NG)'!$AV$17*AVERAGE('Assumptions (NG)'!$AS$2:$AU$2)+'Assumptions (NG)'!$AV$18*AVERAGE('Assumptions (NG)'!$AS$3:$AU$3))/10^9,0)</f>
        <v>0</v>
      </c>
      <c r="BI646" s="160">
        <f>IF($AW$438&gt;0,'Assumptions (NG)'!AH13*Model!$AW$438*('Assumptions (NG)'!$AV$17*AVERAGE('Assumptions (NG)'!$AS$2:$AU$2)+'Assumptions (NG)'!$AV$18*AVERAGE('Assumptions (NG)'!$AS$3:$AU$3))/10^9,0)</f>
        <v>0</v>
      </c>
      <c r="BJ646" s="160">
        <f>IF($AW$438&gt;0,'Assumptions (NG)'!AI13*Model!$AW$438*('Assumptions (NG)'!$AV$17*AVERAGE('Assumptions (NG)'!$AS$2:$AU$2)+'Assumptions (NG)'!$AV$18*AVERAGE('Assumptions (NG)'!$AS$3:$AU$3))/10^9,0)</f>
        <v>0</v>
      </c>
      <c r="BK646" s="160">
        <f>IF($AW$438&gt;0,'Assumptions (NG)'!AJ13*Model!$AW$438*('Assumptions (NG)'!$AV$17*AVERAGE('Assumptions (NG)'!$AS$2:$AU$2)+'Assumptions (NG)'!$AV$18*AVERAGE('Assumptions (NG)'!$AS$3:$AU$3))/10^9,0)</f>
        <v>0</v>
      </c>
      <c r="BL646" s="160">
        <f>IF($AW$438&gt;0,'Assumptions (NG)'!AK13*Model!$AW$438*('Assumptions (NG)'!$AV$17*AVERAGE('Assumptions (NG)'!$AS$2:$AU$2)+'Assumptions (NG)'!$AV$18*AVERAGE('Assumptions (NG)'!$AS$3:$AU$3))/10^9,0)</f>
        <v>0</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v>
      </c>
      <c r="AY647" s="160">
        <f>IF($AX$438&gt;0,'Assumptions (NG)'!W13*Model!$AX$438*('Assumptions (NG)'!$AW$17*AVERAGE('Assumptions (NG)'!$AT$2:$AV$2)+'Assumptions (NG)'!$AW$18*AVERAGE('Assumptions (NG)'!$AT$3:$AV$3))/10^9,0)</f>
        <v>0</v>
      </c>
      <c r="AZ647" s="160">
        <f>IF($AX$438&gt;0,'Assumptions (NG)'!X13*Model!$AX$438*('Assumptions (NG)'!$AW$17*AVERAGE('Assumptions (NG)'!$AT$2:$AV$2)+'Assumptions (NG)'!$AW$18*AVERAGE('Assumptions (NG)'!$AT$3:$AV$3))/10^9,0)</f>
        <v>0</v>
      </c>
      <c r="BA647" s="160">
        <f>IF($AX$438&gt;0,'Assumptions (NG)'!Y13*Model!$AX$438*('Assumptions (NG)'!$AW$17*AVERAGE('Assumptions (NG)'!$AT$2:$AV$2)+'Assumptions (NG)'!$AW$18*AVERAGE('Assumptions (NG)'!$AT$3:$AV$3))/10^9,0)</f>
        <v>0</v>
      </c>
      <c r="BB647" s="160">
        <f>IF($AX$438&gt;0,'Assumptions (NG)'!Z13*Model!$AX$438*('Assumptions (NG)'!$AW$17*AVERAGE('Assumptions (NG)'!$AT$2:$AV$2)+'Assumptions (NG)'!$AW$18*AVERAGE('Assumptions (NG)'!$AT$3:$AV$3))/10^9,0)</f>
        <v>0</v>
      </c>
      <c r="BC647" s="160">
        <f>IF($AX$438&gt;0,'Assumptions (NG)'!AA13*Model!$AX$438*('Assumptions (NG)'!$AW$17*AVERAGE('Assumptions (NG)'!$AT$2:$AV$2)+'Assumptions (NG)'!$AW$18*AVERAGE('Assumptions (NG)'!$AT$3:$AV$3))/10^9,0)</f>
        <v>0</v>
      </c>
      <c r="BD647" s="160">
        <f>IF($AX$438&gt;0,'Assumptions (NG)'!AB13*Model!$AX$438*('Assumptions (NG)'!$AW$17*AVERAGE('Assumptions (NG)'!$AT$2:$AV$2)+'Assumptions (NG)'!$AW$18*AVERAGE('Assumptions (NG)'!$AT$3:$AV$3))/10^9,0)</f>
        <v>0</v>
      </c>
      <c r="BE647" s="160">
        <f>IF($AX$438&gt;0,'Assumptions (NG)'!AC13*Model!$AX$438*('Assumptions (NG)'!$AW$17*AVERAGE('Assumptions (NG)'!$AT$2:$AV$2)+'Assumptions (NG)'!$AW$18*AVERAGE('Assumptions (NG)'!$AT$3:$AV$3))/10^9,0)</f>
        <v>0</v>
      </c>
      <c r="BF647" s="160">
        <f>IF($AX$438&gt;0,'Assumptions (NG)'!AD13*Model!$AX$438*('Assumptions (NG)'!$AW$17*AVERAGE('Assumptions (NG)'!$AT$2:$AV$2)+'Assumptions (NG)'!$AW$18*AVERAGE('Assumptions (NG)'!$AT$3:$AV$3))/10^9,0)</f>
        <v>0</v>
      </c>
      <c r="BG647" s="160">
        <f>IF($AX$438&gt;0,'Assumptions (NG)'!AE13*Model!$AX$438*('Assumptions (NG)'!$AW$17*AVERAGE('Assumptions (NG)'!$AT$2:$AV$2)+'Assumptions (NG)'!$AW$18*AVERAGE('Assumptions (NG)'!$AT$3:$AV$3))/10^9,0)</f>
        <v>0</v>
      </c>
      <c r="BH647" s="160">
        <f>IF($AX$438&gt;0,'Assumptions (NG)'!AF13*Model!$AX$438*('Assumptions (NG)'!$AW$17*AVERAGE('Assumptions (NG)'!$AT$2:$AV$2)+'Assumptions (NG)'!$AW$18*AVERAGE('Assumptions (NG)'!$AT$3:$AV$3))/10^9,0)</f>
        <v>0</v>
      </c>
      <c r="BI647" s="160">
        <f>IF($AX$438&gt;0,'Assumptions (NG)'!AG13*Model!$AX$438*('Assumptions (NG)'!$AW$17*AVERAGE('Assumptions (NG)'!$AT$2:$AV$2)+'Assumptions (NG)'!$AW$18*AVERAGE('Assumptions (NG)'!$AT$3:$AV$3))/10^9,0)</f>
        <v>0</v>
      </c>
      <c r="BJ647" s="160">
        <f>IF($AX$438&gt;0,'Assumptions (NG)'!AH13*Model!$AX$438*('Assumptions (NG)'!$AW$17*AVERAGE('Assumptions (NG)'!$AT$2:$AV$2)+'Assumptions (NG)'!$AW$18*AVERAGE('Assumptions (NG)'!$AT$3:$AV$3))/10^9,0)</f>
        <v>0</v>
      </c>
      <c r="BK647" s="160">
        <f>IF($AX$438&gt;0,'Assumptions (NG)'!AI13*Model!$AX$438*('Assumptions (NG)'!$AW$17*AVERAGE('Assumptions (NG)'!$AT$2:$AV$2)+'Assumptions (NG)'!$AW$18*AVERAGE('Assumptions (NG)'!$AT$3:$AV$3))/10^9,0)</f>
        <v>0</v>
      </c>
      <c r="BL647" s="160">
        <f>IF($AX$438&gt;0,'Assumptions (NG)'!AJ13*Model!$AX$438*('Assumptions (NG)'!$AW$17*AVERAGE('Assumptions (NG)'!$AT$2:$AV$2)+'Assumptions (NG)'!$AW$18*AVERAGE('Assumptions (NG)'!$AT$3:$AV$3))/10^9,0)</f>
        <v>0</v>
      </c>
      <c r="BM647" s="160">
        <f>IF($AX$438&gt;0,'Assumptions (NG)'!AK13*Model!$AX$438*('Assumptions (NG)'!$AW$17*AVERAGE('Assumptions (NG)'!$AT$2:$AV$2)+'Assumptions (NG)'!$AW$18*AVERAGE('Assumptions (NG)'!$AT$3:$AV$3))/10^9,0)</f>
        <v>0</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v>
      </c>
      <c r="AZ648" s="160">
        <f>IF($AY$438&gt;0,'Assumptions (NG)'!W13*Model!$AY$438*('Assumptions (NG)'!$AX$17*AVERAGE('Assumptions (NG)'!$AU$2:$AW$2)+'Assumptions (NG)'!$AX$18*AVERAGE('Assumptions (NG)'!$AU$3:$AW$3))/10^9,0)</f>
        <v>0</v>
      </c>
      <c r="BA648" s="160">
        <f>IF($AY$438&gt;0,'Assumptions (NG)'!X13*Model!$AY$438*('Assumptions (NG)'!$AX$17*AVERAGE('Assumptions (NG)'!$AU$2:$AW$2)+'Assumptions (NG)'!$AX$18*AVERAGE('Assumptions (NG)'!$AU$3:$AW$3))/10^9,0)</f>
        <v>0</v>
      </c>
      <c r="BB648" s="160">
        <f>IF($AY$438&gt;0,'Assumptions (NG)'!Y13*Model!$AY$438*('Assumptions (NG)'!$AX$17*AVERAGE('Assumptions (NG)'!$AU$2:$AW$2)+'Assumptions (NG)'!$AX$18*AVERAGE('Assumptions (NG)'!$AU$3:$AW$3))/10^9,0)</f>
        <v>0</v>
      </c>
      <c r="BC648" s="160">
        <f>IF($AY$438&gt;0,'Assumptions (NG)'!Z13*Model!$AY$438*('Assumptions (NG)'!$AX$17*AVERAGE('Assumptions (NG)'!$AU$2:$AW$2)+'Assumptions (NG)'!$AX$18*AVERAGE('Assumptions (NG)'!$AU$3:$AW$3))/10^9,0)</f>
        <v>0</v>
      </c>
      <c r="BD648" s="160">
        <f>IF($AY$438&gt;0,'Assumptions (NG)'!AA13*Model!$AY$438*('Assumptions (NG)'!$AX$17*AVERAGE('Assumptions (NG)'!$AU$2:$AW$2)+'Assumptions (NG)'!$AX$18*AVERAGE('Assumptions (NG)'!$AU$3:$AW$3))/10^9,0)</f>
        <v>0</v>
      </c>
      <c r="BE648" s="160">
        <f>IF($AY$438&gt;0,'Assumptions (NG)'!AB13*Model!$AY$438*('Assumptions (NG)'!$AX$17*AVERAGE('Assumptions (NG)'!$AU$2:$AW$2)+'Assumptions (NG)'!$AX$18*AVERAGE('Assumptions (NG)'!$AU$3:$AW$3))/10^9,0)</f>
        <v>0</v>
      </c>
      <c r="BF648" s="160">
        <f>IF($AY$438&gt;0,'Assumptions (NG)'!AC13*Model!$AY$438*('Assumptions (NG)'!$AX$17*AVERAGE('Assumptions (NG)'!$AU$2:$AW$2)+'Assumptions (NG)'!$AX$18*AVERAGE('Assumptions (NG)'!$AU$3:$AW$3))/10^9,0)</f>
        <v>0</v>
      </c>
      <c r="BG648" s="160">
        <f>IF($AY$438&gt;0,'Assumptions (NG)'!AD13*Model!$AY$438*('Assumptions (NG)'!$AX$17*AVERAGE('Assumptions (NG)'!$AU$2:$AW$2)+'Assumptions (NG)'!$AX$18*AVERAGE('Assumptions (NG)'!$AU$3:$AW$3))/10^9,0)</f>
        <v>0</v>
      </c>
      <c r="BH648" s="160">
        <f>IF($AY$438&gt;0,'Assumptions (NG)'!AE13*Model!$AY$438*('Assumptions (NG)'!$AX$17*AVERAGE('Assumptions (NG)'!$AU$2:$AW$2)+'Assumptions (NG)'!$AX$18*AVERAGE('Assumptions (NG)'!$AU$3:$AW$3))/10^9,0)</f>
        <v>0</v>
      </c>
      <c r="BI648" s="160">
        <f>IF($AY$438&gt;0,'Assumptions (NG)'!AF13*Model!$AY$438*('Assumptions (NG)'!$AX$17*AVERAGE('Assumptions (NG)'!$AU$2:$AW$2)+'Assumptions (NG)'!$AX$18*AVERAGE('Assumptions (NG)'!$AU$3:$AW$3))/10^9,0)</f>
        <v>0</v>
      </c>
      <c r="BJ648" s="160">
        <f>IF($AY$438&gt;0,'Assumptions (NG)'!AG13*Model!$AY$438*('Assumptions (NG)'!$AX$17*AVERAGE('Assumptions (NG)'!$AU$2:$AW$2)+'Assumptions (NG)'!$AX$18*AVERAGE('Assumptions (NG)'!$AU$3:$AW$3))/10^9,0)</f>
        <v>0</v>
      </c>
      <c r="BK648" s="160">
        <f>IF($AY$438&gt;0,'Assumptions (NG)'!AH13*Model!$AY$438*('Assumptions (NG)'!$AX$17*AVERAGE('Assumptions (NG)'!$AU$2:$AW$2)+'Assumptions (NG)'!$AX$18*AVERAGE('Assumptions (NG)'!$AU$3:$AW$3))/10^9,0)</f>
        <v>0</v>
      </c>
      <c r="BL648" s="160">
        <f>IF($AY$438&gt;0,'Assumptions (NG)'!AI13*Model!$AY$438*('Assumptions (NG)'!$AX$17*AVERAGE('Assumptions (NG)'!$AU$2:$AW$2)+'Assumptions (NG)'!$AX$18*AVERAGE('Assumptions (NG)'!$AU$3:$AW$3))/10^9,0)</f>
        <v>0</v>
      </c>
      <c r="BM648" s="160">
        <f>IF($AY$438&gt;0,'Assumptions (NG)'!AJ13*Model!$AY$438*('Assumptions (NG)'!$AX$17*AVERAGE('Assumptions (NG)'!$AU$2:$AW$2)+'Assumptions (NG)'!$AX$18*AVERAGE('Assumptions (NG)'!$AU$3:$AW$3))/10^9,0)</f>
        <v>0</v>
      </c>
      <c r="BN648" s="160">
        <f>IF($AY$438&gt;0,'Assumptions (NG)'!AK13*Model!$AY$438*('Assumptions (NG)'!$AX$17*AVERAGE('Assumptions (NG)'!$AU$2:$AW$2)+'Assumptions (NG)'!$AX$18*AVERAGE('Assumptions (NG)'!$AU$3:$AW$3))/10^9,0)</f>
        <v>0</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v>
      </c>
      <c r="BA649" s="160">
        <f>IF($AZ$438&gt;0,'Assumptions (NG)'!W13*Model!$AZ$438*('Assumptions (NG)'!$AY$17*AVERAGE('Assumptions (NG)'!$AV$2:$AX$2)+'Assumptions (NG)'!$AY$18*AVERAGE('Assumptions (NG)'!$AV$3:$AX$3))/10^9,0)</f>
        <v>0</v>
      </c>
      <c r="BB649" s="160">
        <f>IF($AZ$438&gt;0,'Assumptions (NG)'!X13*Model!$AZ$438*('Assumptions (NG)'!$AY$17*AVERAGE('Assumptions (NG)'!$AV$2:$AX$2)+'Assumptions (NG)'!$AY$18*AVERAGE('Assumptions (NG)'!$AV$3:$AX$3))/10^9,0)</f>
        <v>0</v>
      </c>
      <c r="BC649" s="160">
        <f>IF($AZ$438&gt;0,'Assumptions (NG)'!Y13*Model!$AZ$438*('Assumptions (NG)'!$AY$17*AVERAGE('Assumptions (NG)'!$AV$2:$AX$2)+'Assumptions (NG)'!$AY$18*AVERAGE('Assumptions (NG)'!$AV$3:$AX$3))/10^9,0)</f>
        <v>0</v>
      </c>
      <c r="BD649" s="160">
        <f>IF($AZ$438&gt;0,'Assumptions (NG)'!Z13*Model!$AZ$438*('Assumptions (NG)'!$AY$17*AVERAGE('Assumptions (NG)'!$AV$2:$AX$2)+'Assumptions (NG)'!$AY$18*AVERAGE('Assumptions (NG)'!$AV$3:$AX$3))/10^9,0)</f>
        <v>0</v>
      </c>
      <c r="BE649" s="160">
        <f>IF($AZ$438&gt;0,'Assumptions (NG)'!AA13*Model!$AZ$438*('Assumptions (NG)'!$AY$17*AVERAGE('Assumptions (NG)'!$AV$2:$AX$2)+'Assumptions (NG)'!$AY$18*AVERAGE('Assumptions (NG)'!$AV$3:$AX$3))/10^9,0)</f>
        <v>0</v>
      </c>
      <c r="BF649" s="160">
        <f>IF($AZ$438&gt;0,'Assumptions (NG)'!AB13*Model!$AZ$438*('Assumptions (NG)'!$AY$17*AVERAGE('Assumptions (NG)'!$AV$2:$AX$2)+'Assumptions (NG)'!$AY$18*AVERAGE('Assumptions (NG)'!$AV$3:$AX$3))/10^9,0)</f>
        <v>0</v>
      </c>
      <c r="BG649" s="160">
        <f>IF($AZ$438&gt;0,'Assumptions (NG)'!AC13*Model!$AZ$438*('Assumptions (NG)'!$AY$17*AVERAGE('Assumptions (NG)'!$AV$2:$AX$2)+'Assumptions (NG)'!$AY$18*AVERAGE('Assumptions (NG)'!$AV$3:$AX$3))/10^9,0)</f>
        <v>0</v>
      </c>
      <c r="BH649" s="160">
        <f>IF($AZ$438&gt;0,'Assumptions (NG)'!AD13*Model!$AZ$438*('Assumptions (NG)'!$AY$17*AVERAGE('Assumptions (NG)'!$AV$2:$AX$2)+'Assumptions (NG)'!$AY$18*AVERAGE('Assumptions (NG)'!$AV$3:$AX$3))/10^9,0)</f>
        <v>0</v>
      </c>
      <c r="BI649" s="160">
        <f>IF($AZ$438&gt;0,'Assumptions (NG)'!AE13*Model!$AZ$438*('Assumptions (NG)'!$AY$17*AVERAGE('Assumptions (NG)'!$AV$2:$AX$2)+'Assumptions (NG)'!$AY$18*AVERAGE('Assumptions (NG)'!$AV$3:$AX$3))/10^9,0)</f>
        <v>0</v>
      </c>
      <c r="BJ649" s="160">
        <f>IF($AZ$438&gt;0,'Assumptions (NG)'!AF13*Model!$AZ$438*('Assumptions (NG)'!$AY$17*AVERAGE('Assumptions (NG)'!$AV$2:$AX$2)+'Assumptions (NG)'!$AY$18*AVERAGE('Assumptions (NG)'!$AV$3:$AX$3))/10^9,0)</f>
        <v>0</v>
      </c>
      <c r="BK649" s="160">
        <f>IF($AZ$438&gt;0,'Assumptions (NG)'!AG13*Model!$AZ$438*('Assumptions (NG)'!$AY$17*AVERAGE('Assumptions (NG)'!$AV$2:$AX$2)+'Assumptions (NG)'!$AY$18*AVERAGE('Assumptions (NG)'!$AV$3:$AX$3))/10^9,0)</f>
        <v>0</v>
      </c>
      <c r="BL649" s="160">
        <f>IF($AZ$438&gt;0,'Assumptions (NG)'!AH13*Model!$AZ$438*('Assumptions (NG)'!$AY$17*AVERAGE('Assumptions (NG)'!$AV$2:$AX$2)+'Assumptions (NG)'!$AY$18*AVERAGE('Assumptions (NG)'!$AV$3:$AX$3))/10^9,0)</f>
        <v>0</v>
      </c>
      <c r="BM649" s="160">
        <f>IF($AZ$438&gt;0,'Assumptions (NG)'!AI13*Model!$AZ$438*('Assumptions (NG)'!$AY$17*AVERAGE('Assumptions (NG)'!$AV$2:$AX$2)+'Assumptions (NG)'!$AY$18*AVERAGE('Assumptions (NG)'!$AV$3:$AX$3))/10^9,0)</f>
        <v>0</v>
      </c>
      <c r="BN649" s="160">
        <f>IF($AZ$438&gt;0,'Assumptions (NG)'!AJ13*Model!$AZ$438*('Assumptions (NG)'!$AY$17*AVERAGE('Assumptions (NG)'!$AV$2:$AX$2)+'Assumptions (NG)'!$AY$18*AVERAGE('Assumptions (NG)'!$AV$3:$AX$3))/10^9,0)</f>
        <v>0</v>
      </c>
      <c r="BO649" s="160">
        <f>IF($AZ$438&gt;0,'Assumptions (NG)'!AK13*Model!$AZ$438*('Assumptions (NG)'!$AY$17*AVERAGE('Assumptions (NG)'!$AV$2:$AX$2)+'Assumptions (NG)'!$AY$18*AVERAGE('Assumptions (NG)'!$AV$3:$AX$3))/10^9,0)</f>
        <v>0</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0.02760226649</v>
      </c>
      <c r="BB650" s="160">
        <f>IF($BA$438&gt;0,'Assumptions (NG)'!W13*Model!$BA$438*('Assumptions (NG)'!$AZ$17*AVERAGE('Assumptions (NG)'!$AW$2:$AY$2)+'Assumptions (NG)'!$AZ$18*AVERAGE('Assumptions (NG)'!$AW$3:$AY$3))/10^9,0)</f>
        <v>0.05244430632</v>
      </c>
      <c r="BC650" s="160">
        <f>IF($BA$438&gt;0,'Assumptions (NG)'!X13*Model!$BA$438*('Assumptions (NG)'!$AZ$17*AVERAGE('Assumptions (NG)'!$AW$2:$AY$2)+'Assumptions (NG)'!$AZ$18*AVERAGE('Assumptions (NG)'!$AW$3:$AY$3))/10^9,0)</f>
        <v>0.04719987569</v>
      </c>
      <c r="BD650" s="160">
        <f>IF($BA$438&gt;0,'Assumptions (NG)'!Y13*Model!$BA$438*('Assumptions (NG)'!$AZ$17*AVERAGE('Assumptions (NG)'!$AW$2:$AY$2)+'Assumptions (NG)'!$AZ$18*AVERAGE('Assumptions (NG)'!$AW$3:$AY$3))/10^9,0)</f>
        <v>0.04250749039</v>
      </c>
      <c r="BE650" s="160">
        <f>IF($BA$438&gt;0,'Assumptions (NG)'!Z13*Model!$BA$438*('Assumptions (NG)'!$AZ$17*AVERAGE('Assumptions (NG)'!$AW$2:$AY$2)+'Assumptions (NG)'!$AZ$18*AVERAGE('Assumptions (NG)'!$AW$3:$AY$3))/10^9,0)</f>
        <v>0.03825674135</v>
      </c>
      <c r="BF650" s="160">
        <f>IF($BA$438&gt;0,'Assumptions (NG)'!AA13*Model!$BA$438*('Assumptions (NG)'!$AZ$17*AVERAGE('Assumptions (NG)'!$AW$2:$AY$2)+'Assumptions (NG)'!$AZ$18*AVERAGE('Assumptions (NG)'!$AW$3:$AY$3))/10^9,0)</f>
        <v>0.03439242404</v>
      </c>
      <c r="BG650" s="160">
        <f>IF($BA$438&gt;0,'Assumptions (NG)'!AB13*Model!$BA$438*('Assumptions (NG)'!$AZ$17*AVERAGE('Assumptions (NG)'!$AW$2:$AY$2)+'Assumptions (NG)'!$AZ$18*AVERAGE('Assumptions (NG)'!$AW$3:$AY$3))/10^9,0)</f>
        <v>0.03257067445</v>
      </c>
      <c r="BH650" s="160">
        <f>IF($BA$438&gt;0,'Assumptions (NG)'!AC13*Model!$BA$438*('Assumptions (NG)'!$AZ$17*AVERAGE('Assumptions (NG)'!$AW$2:$AY$2)+'Assumptions (NG)'!$AZ$18*AVERAGE('Assumptions (NG)'!$AW$3:$AY$3))/10^9,0)</f>
        <v>0.03257067445</v>
      </c>
      <c r="BI650" s="160">
        <f>IF($BA$438&gt;0,'Assumptions (NG)'!AD13*Model!$BA$438*('Assumptions (NG)'!$AZ$17*AVERAGE('Assumptions (NG)'!$AW$2:$AY$2)+'Assumptions (NG)'!$AZ$18*AVERAGE('Assumptions (NG)'!$AW$3:$AY$3))/10^9,0)</f>
        <v>0.03262587899</v>
      </c>
      <c r="BJ650" s="160">
        <f>IF($BA$438&gt;0,'Assumptions (NG)'!AE13*Model!$BA$438*('Assumptions (NG)'!$AZ$17*AVERAGE('Assumptions (NG)'!$AW$2:$AY$2)+'Assumptions (NG)'!$AZ$18*AVERAGE('Assumptions (NG)'!$AW$3:$AY$3))/10^9,0)</f>
        <v>0.03257067445</v>
      </c>
      <c r="BK650" s="160">
        <f>IF($BA$438&gt;0,'Assumptions (NG)'!AF13*Model!$BA$438*('Assumptions (NG)'!$AZ$17*AVERAGE('Assumptions (NG)'!$AW$2:$AY$2)+'Assumptions (NG)'!$AZ$18*AVERAGE('Assumptions (NG)'!$AW$3:$AY$3))/10^9,0)</f>
        <v>0.03262587899</v>
      </c>
      <c r="BL650" s="160">
        <f>IF($BA$438&gt;0,'Assumptions (NG)'!AG13*Model!$BA$438*('Assumptions (NG)'!$AZ$17*AVERAGE('Assumptions (NG)'!$AW$2:$AY$2)+'Assumptions (NG)'!$AZ$18*AVERAGE('Assumptions (NG)'!$AW$3:$AY$3))/10^9,0)</f>
        <v>0.03257067445</v>
      </c>
      <c r="BM650" s="160">
        <f>IF($BA$438&gt;0,'Assumptions (NG)'!AH13*Model!$BA$438*('Assumptions (NG)'!$AZ$17*AVERAGE('Assumptions (NG)'!$AW$2:$AY$2)+'Assumptions (NG)'!$AZ$18*AVERAGE('Assumptions (NG)'!$AW$3:$AY$3))/10^9,0)</f>
        <v>0.03262587899</v>
      </c>
      <c r="BN650" s="160">
        <f>IF($BA$438&gt;0,'Assumptions (NG)'!AI13*Model!$BA$438*('Assumptions (NG)'!$AZ$17*AVERAGE('Assumptions (NG)'!$AW$2:$AY$2)+'Assumptions (NG)'!$AZ$18*AVERAGE('Assumptions (NG)'!$AW$3:$AY$3))/10^9,0)</f>
        <v>0.03257067445</v>
      </c>
      <c r="BO650" s="160">
        <f>IF($BA$438&gt;0,'Assumptions (NG)'!AJ13*Model!$BA$438*('Assumptions (NG)'!$AZ$17*AVERAGE('Assumptions (NG)'!$AW$2:$AY$2)+'Assumptions (NG)'!$AZ$18*AVERAGE('Assumptions (NG)'!$AW$3:$AY$3))/10^9,0)</f>
        <v>0.03262587899</v>
      </c>
      <c r="BP650" s="160">
        <f>IF($BA$438&gt;0,'Assumptions (NG)'!AK13*Model!$BA$438*('Assumptions (NG)'!$AZ$17*AVERAGE('Assumptions (NG)'!$AW$2:$AY$2)+'Assumptions (NG)'!$AZ$18*AVERAGE('Assumptions (NG)'!$AW$3:$AY$3))/10^9,0)</f>
        <v>0.01628533723</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0.2343523114</v>
      </c>
      <c r="D651" s="160">
        <f>IF(Model!D436+Model!D437-Model!D432-Model!D435-D599+D547&gt;0,(1-'Assumptions (NG)'!C41)*(Model!D436+Model!D437-Model!D432-Model!D435-D599-D547)+D599+D495,Model!D436+Model!D437-Model!D432-Model!D435+D547+D495)</f>
        <v>0.2493675956</v>
      </c>
      <c r="E651" s="160">
        <f>IF(Model!E436+Model!E437-Model!E432-Model!E435-E599+E547&gt;0,(1-'Assumptions (NG)'!D41)*(Model!E436+Model!E437-Model!E432-Model!E435-E599-E547)+E599+E495,Model!E436+Model!E437-Model!E432-Model!E435+E547+E495)</f>
        <v>0.259523114</v>
      </c>
      <c r="F651" s="160">
        <f>IF(Model!F436+Model!F437-Model!F432-Model!F435-F599+F547&gt;0,(1-'Assumptions (NG)'!E41)*(Model!F436+Model!F437-Model!F432-Model!F435-F599-F547)+F599+F495,Model!F436+Model!F437-Model!F432-Model!F435+F547+F495)</f>
        <v>0.2401725321</v>
      </c>
      <c r="G651" s="160">
        <f>IF(Model!G436+Model!G437-Model!G432-Model!G435-G599+G547&gt;0,(1-'Assumptions (NG)'!F41)*(Model!G436+Model!G437-Model!G432-Model!G435-G599-G547)+G599+G495,Model!G436+Model!G437-Model!G432-Model!G435+G547+G495)</f>
        <v>0.3338205553</v>
      </c>
      <c r="H651" s="160">
        <f>IF(Model!H436+Model!H437-Model!H432-Model!H435-H599+H547&gt;0,(1-'Assumptions (NG)'!G41)*(Model!H436+Model!H437-Model!H432-Model!H435-H599-H547)+H599+H495,Model!H436+Model!H437-Model!H432-Model!H435+H547+H495)</f>
        <v>0.2356534118</v>
      </c>
      <c r="I651" s="160">
        <f>IF(Model!I436+Model!I437-Model!I432-Model!I435-I599+I547&gt;0,(1-'Assumptions (NG)'!H41)*(Model!I436+Model!I437-Model!I432-Model!I435-I599-I547)+I599+I495,Model!I436+Model!I437-Model!I432-Model!I435+I547+I495)</f>
        <v>0.3752640777</v>
      </c>
      <c r="J651" s="160">
        <f>IF(Model!J436+Model!J437-Model!J432-Model!J435-J599+J547&gt;0,(1-'Assumptions (NG)'!I41)*(Model!J436+Model!J437-Model!J432-Model!J435-J599-J547)+J599+J495,Model!J436+Model!J437-Model!J432-Model!J435+J547+J495)</f>
        <v>0.7583500441</v>
      </c>
      <c r="K651" s="160">
        <f>IF(Model!K436+Model!K437-Model!K432-Model!K435-K599+K547&gt;0,(1-'Assumptions (NG)'!J41)*(Model!K436+Model!K437-Model!K432-Model!K435-K599-K547)+K599+K495,Model!K436+Model!K437-Model!K432-Model!K435+K547+K495)</f>
        <v>0.6337880199</v>
      </c>
      <c r="L651" s="160">
        <f>IF(Model!L436+Model!L437-Model!L432-Model!L435-L599+L547&gt;0,(1-'Assumptions (NG)'!K41)*(Model!L436+Model!L437-Model!L432-Model!L435-L599-L547)+L599+L495,Model!L436+Model!L437-Model!L432-Model!L435+L547+L495)</f>
        <v>0.8470533858</v>
      </c>
      <c r="M651" s="160">
        <f>IF(Model!M436+Model!M437-Model!M432-Model!M435-M599+M547&gt;0,(1-'Assumptions (NG)'!L41)*(Model!M436+Model!M437-Model!M432-Model!M435-M599-M547)+M599+M495,Model!M436+Model!M437-Model!M432-Model!M435+M547+M495)</f>
        <v>0.6718399664</v>
      </c>
      <c r="N651" s="160">
        <f>IF(Model!N436+Model!N437-Model!N432-Model!N435-N599+N547&gt;0,(1-'Assumptions (NG)'!M41)*(Model!N436+Model!N437-Model!N432-Model!N435-N599-N547)+N599+N495,Model!N436+Model!N437-Model!N432-Model!N435+N547+N495)</f>
        <v>0.6065956891</v>
      </c>
      <c r="O651" s="160">
        <f>IF(Model!O436+Model!O437-Model!O432-Model!O435-O599+O547&gt;0,(1-'Assumptions (NG)'!N41)*(Model!O436+Model!O437-Model!O432-Model!O435-O599-O547)+O599+O495,Model!O436+Model!O437-Model!O432-Model!O435+O547+O495)</f>
        <v>0.766602887</v>
      </c>
      <c r="P651" s="160">
        <f>IF(Model!P436+Model!P437-Model!P432-Model!P435-P599+P547&gt;0,(1-'Assumptions (NG)'!O41)*(Model!P436+Model!P437-Model!P432-Model!P435-P599-P547)+P599+P495,Model!P436+Model!P437-Model!P432-Model!P435+P547+P495)</f>
        <v>0.7654618812</v>
      </c>
      <c r="Q651" s="160">
        <f>IF(Model!Q436+Model!Q437-Model!Q432-Model!Q435-Q599+Q547&gt;0,(1-'Assumptions (NG)'!P41)*(Model!Q436+Model!Q437-Model!Q432-Model!Q435-Q599-Q547)+Q599+Q495,Model!Q436+Model!Q437-Model!Q432-Model!Q435+Q547+Q495)</f>
        <v>0.8907297736</v>
      </c>
      <c r="R651" s="160">
        <f>IF(Model!R436+Model!R437-Model!R432-Model!R435-R599+R547&gt;0,(1-'Assumptions (NG)'!Q41)*(Model!R436+Model!R437-Model!R432-Model!R435-R599-R547)+R599+R495,Model!R436+Model!R437-Model!R432-Model!R435+R547+R495)</f>
        <v>1.112666379</v>
      </c>
      <c r="S651" s="160">
        <f>IF(Model!S436+Model!S437-Model!S432-Model!S435-S599+S547&gt;0,(1-'Assumptions (NG)'!R41)*(Model!S436+Model!S437-Model!S432-Model!S435-S599-S547)+S599+S495,Model!S436+Model!S437-Model!S432-Model!S435+S547+S495)</f>
        <v>1.400414807</v>
      </c>
      <c r="T651" s="160">
        <f>IF(Model!T436+Model!T437-Model!T432-Model!T435-T599+T547&gt;0,(1-'Assumptions (NG)'!S41)*(Model!T436+Model!T437-Model!T432-Model!T435-T599-T547)+T599+T495,Model!T436+Model!T437-Model!T432-Model!T435+T547+T495)</f>
        <v>1.13168422</v>
      </c>
      <c r="U651" s="160">
        <f>IF(Model!U436+Model!U437-Model!U432-Model!U435-U599+U547&gt;0,(1-'Assumptions (NG)'!T41)*(Model!U436+Model!U437-Model!U432-Model!U435-U599-U547)+U599+U495,Model!U436+Model!U437-Model!U432-Model!U435+U547+U495)</f>
        <v>1.647807894</v>
      </c>
      <c r="V651" s="160">
        <f>IF(Model!V436+Model!V437-Model!V432-Model!V435-V599+V547&gt;0,(1-'Assumptions (NG)'!U41)*(Model!V436+Model!V437-Model!V432-Model!V435-V599-V547)+V599+V495,Model!V436+Model!V437-Model!V432-Model!V435+V547+V495)</f>
        <v>1.795611319</v>
      </c>
      <c r="W651" s="160">
        <f>IF(Model!W436+Model!W437-Model!W432-Model!W435-W599+W547&gt;0,(1-'Assumptions (NG)'!V41)*(Model!W436+Model!W437-Model!W432-Model!W435-W599-W547)+W599+W495,Model!W436+Model!W437-Model!W432-Model!W435+W547+W495)</f>
        <v>1.86317692</v>
      </c>
      <c r="X651" s="160">
        <f>IF(Model!X436+Model!X437-Model!X432-Model!X435-X599+X547&gt;0,(1-'Assumptions (NG)'!W41)*(Model!X436+Model!X437-Model!X432-Model!X435-X599-X547)+X599+X495,Model!X436+Model!X437-Model!X432-Model!X435+X547+X495)</f>
        <v>1.885507533</v>
      </c>
      <c r="Y651" s="160">
        <f>IF(Model!Y436+Model!Y437-Model!Y432-Model!Y435-Y599+Y547&gt;0,(1-'Assumptions (NG)'!X41)*(Model!Y436+Model!Y437-Model!Y432-Model!Y435-Y599-Y547)+Y599+Y495,Model!Y436+Model!Y437-Model!Y432-Model!Y435+Y547+Y495)</f>
        <v>1.748636521</v>
      </c>
      <c r="Z651" s="160">
        <f>IF(Model!Z436+Model!Z437-Model!Z432-Model!Z435-Z599+Z547&gt;0,(1-'Assumptions (NG)'!Y41)*(Model!Z436+Model!Z437-Model!Z432-Model!Z435-Z599-Z547)+Z599+Z495,Model!Z436+Model!Z437-Model!Z432-Model!Z435+Z547+Z495)</f>
        <v>1.698515036</v>
      </c>
      <c r="AA651" s="160">
        <f>IF(Model!AA436+Model!AA437-Model!AA432-Model!AA435-AA599+AA547&gt;0,(1-'Assumptions (NG)'!Z41)*(Model!AA436+Model!AA437-Model!AA432-Model!AA435-AA599-AA547)+AA599+AA495,Model!AA436+Model!AA437-Model!AA432-Model!AA435+AA547+AA495)</f>
        <v>1.72132165</v>
      </c>
      <c r="AB651" s="160">
        <f>IF(Model!AB436+Model!AB437-Model!AB432-Model!AB435-AB599+AB547&gt;0,(1-'Assumptions (NG)'!AA41)*(Model!AB436+Model!AB437-Model!AB432-Model!AB435-AB599-AB547)+AB599+AB495,Model!AB436+Model!AB437-Model!AB432-Model!AB435+AB547+AB495)</f>
        <v>1.769381231</v>
      </c>
      <c r="AC651" s="160">
        <f>IF(Model!AC436+Model!AC437-Model!AC432-Model!AC435-AC599+AC547&gt;0,(1-'Assumptions (NG)'!AB41)*(Model!AC436+Model!AC437-Model!AC432-Model!AC435-AC599-AC547)+AC599+AC495,Model!AC436+Model!AC437-Model!AC432-Model!AC435+AC547+AC495)</f>
        <v>1.782422095</v>
      </c>
      <c r="AD651" s="160">
        <f>IF(Model!AD436+Model!AD437-Model!AD432-Model!AD435-AD599+AD547&gt;0,(1-'Assumptions (NG)'!AC41)*(Model!AD436+Model!AD437-Model!AD432-Model!AD435-AD599-AD547)+AD599+AD495,Model!AD436+Model!AD437-Model!AD432-Model!AD435+AD547+AD495)</f>
        <v>1.8179425</v>
      </c>
      <c r="AE651" s="160">
        <f>IF(Model!AE436+Model!AE437-Model!AE432-Model!AE435-AE599+AE547&gt;0,(1-'Assumptions (NG)'!AD41)*(Model!AE436+Model!AE437-Model!AE432-Model!AE435-AE599-AE547)+AE599+AE495,Model!AE436+Model!AE437-Model!AE432-Model!AE435+AE547+AE495)</f>
        <v>1.796844157</v>
      </c>
      <c r="AF651" s="160">
        <f>IF(Model!AF436+Model!AF437-Model!AF432-Model!AF435-AF599+AF547&gt;0,(1-'Assumptions (NG)'!AE41)*(Model!AF436+Model!AF437-Model!AF432-Model!AF435-AF599-AF547)+AF599+AF495,Model!AF436+Model!AF437-Model!AF432-Model!AF435+AF547+AF495)</f>
        <v>1.807205437</v>
      </c>
      <c r="AG651" s="160">
        <f>IF(Model!AG436+Model!AG437-Model!AG432-Model!AG435-AG599+AG547&gt;0,(1-'Assumptions (NG)'!AF41)*(Model!AG436+Model!AG437-Model!AG432-Model!AG435-AG599-AG547)+AG599+AG495,Model!AG436+Model!AG437-Model!AG432-Model!AG435+AG547+AG495)</f>
        <v>1.791978266</v>
      </c>
      <c r="AH651" s="160">
        <f>IF(Model!AH436+Model!AH437-Model!AH432-Model!AH435-AH599+AH547&gt;0,(1-'Assumptions (NG)'!AG41)*(Model!AH436+Model!AH437-Model!AH432-Model!AH435-AH599-AH547)+AH599+AH495,Model!AH436+Model!AH437-Model!AH432-Model!AH435+AH547+AH495)</f>
        <v>1.877765905</v>
      </c>
      <c r="AI651" s="160">
        <f>IF(Model!AI436+Model!AI437-Model!AI432-Model!AI435-AI599+AI547&gt;0,(1-'Assumptions (NG)'!AH41)*(Model!AI436+Model!AI437-Model!AI432-Model!AI435-AI599-AI547)+AI599+AI495,Model!AI436+Model!AI437-Model!AI432-Model!AI435+AI547+AI495)</f>
        <v>1.835349364</v>
      </c>
      <c r="AJ651" s="160">
        <f>IF(Model!AJ436+Model!AJ437-Model!AJ432-Model!AJ435-AJ599+AJ547&gt;0,(1-'Assumptions (NG)'!AI41)*(Model!AJ436+Model!AJ437-Model!AJ432-Model!AJ435-AJ599-AJ547)+AJ599+AJ495,Model!AJ436+Model!AJ437-Model!AJ432-Model!AJ435+AJ547+AJ495)</f>
        <v>1.820058019</v>
      </c>
      <c r="AK651" s="160">
        <f>IF(Model!AK436+Model!AK437-Model!AK432-Model!AK435-AK599+AK547&gt;0,(1-'Assumptions (NG)'!AJ41)*(Model!AK436+Model!AK437-Model!AK432-Model!AK435-AK599-AK547)+AK599+AK495,Model!AK436+Model!AK437-Model!AK432-Model!AK435+AK547+AK495)</f>
        <v>1.809573203</v>
      </c>
      <c r="AL651" s="160">
        <f>IF(Model!AL436+Model!AL437-Model!AL432-Model!AL435-AL599+AL547&gt;0,(1-'Assumptions (NG)'!AK41)*(Model!AL436+Model!AL437-Model!AL432-Model!AL435-AL599-AL547)+AL599+AL495,Model!AL436+Model!AL437-Model!AL432-Model!AL435+AL547+AL495)</f>
        <v>1.805430761</v>
      </c>
      <c r="AM651" s="160">
        <f>IF(Model!AM436+Model!AM437-Model!AM432-Model!AM435-AM599+AM547&gt;0,(1-'Assumptions (NG)'!AL41)*(Model!AM436+Model!AM437-Model!AM432-Model!AM435-AM599-AM547)+AM599+AM495,Model!AM436+Model!AM437-Model!AM432-Model!AM435+AM547+AM495)</f>
        <v>1.803717451</v>
      </c>
      <c r="AN651" s="160">
        <f>IF(Model!AN436+Model!AN437-Model!AN432-Model!AN435-AN599+AN547&gt;0,(1-'Assumptions (NG)'!AM41)*(Model!AN436+Model!AN437-Model!AN432-Model!AN435-AN599-AN547)+AN599+AN495,Model!AN436+Model!AN437-Model!AN432-Model!AN435+AN547+AN495)</f>
        <v>1.816221341</v>
      </c>
      <c r="AO651" s="160">
        <f>IF(Model!AO436+Model!AO437-Model!AO432-Model!AO435-AO599+AO547&gt;0,(1-'Assumptions (NG)'!AN41)*(Model!AO436+Model!AO437-Model!AO432-Model!AO435-AO599-AO547)+AO599+AO495,Model!AO436+Model!AO437-Model!AO432-Model!AO435+AO547+AO495)</f>
        <v>1.840830845</v>
      </c>
      <c r="AP651" s="160">
        <f>IF(Model!AP436+Model!AP437-Model!AP432-Model!AP435-AP599+AP547&gt;0,(1-'Assumptions (NG)'!AO41)*(Model!AP436+Model!AP437-Model!AP432-Model!AP435-AP599-AP547)+AP599+AP495,Model!AP436+Model!AP437-Model!AP432-Model!AP435+AP547+AP495)</f>
        <v>1.860084766</v>
      </c>
      <c r="AQ651" s="160">
        <f>IF(Model!AQ436+Model!AQ437-Model!AQ432-Model!AQ435-AQ599+AQ547&gt;0,(1-'Assumptions (NG)'!AP41)*(Model!AQ436+Model!AQ437-Model!AQ432-Model!AQ435-AQ599-AQ547)+AQ599+AQ495,Model!AQ436+Model!AQ437-Model!AQ432-Model!AQ435+AQ547+AQ495)</f>
        <v>1.868329933</v>
      </c>
      <c r="AR651" s="160">
        <f>IF(Model!AR436+Model!AR437-Model!AR432-Model!AR435-AR599+AR547&gt;0,(1-'Assumptions (NG)'!AQ41)*(Model!AR436+Model!AR437-Model!AR432-Model!AR435-AR599-AR547)+AR599+AR495,Model!AR436+Model!AR437-Model!AR432-Model!AR435+AR547+AR495)</f>
        <v>1.896885844</v>
      </c>
      <c r="AS651" s="160">
        <f>IF(Model!AS436+Model!AS437-Model!AS432-Model!AS435-AS599+AS547&gt;0,(1-'Assumptions (NG)'!AR41)*(Model!AS436+Model!AS437-Model!AS432-Model!AS435-AS599-AS547)+AS599+AS495,Model!AS436+Model!AS437-Model!AS432-Model!AS435+AS547+AS495)</f>
        <v>1.881827045</v>
      </c>
      <c r="AT651" s="160">
        <f>IF(Model!AT436+Model!AT437-Model!AT432-Model!AT435-AT599+AT547&gt;0,(1-'Assumptions (NG)'!AS41)*(Model!AT436+Model!AT437-Model!AT432-Model!AT435-AT599-AT547)+AT599+AT495,Model!AT436+Model!AT437-Model!AT432-Model!AT435+AT547+AT495)</f>
        <v>1.865772208</v>
      </c>
      <c r="AU651" s="160">
        <f>IF(Model!AU436+Model!AU437-Model!AU432-Model!AU435-AU599+AU547&gt;0,(1-'Assumptions (NG)'!AT41)*(Model!AU436+Model!AU437-Model!AU432-Model!AU435-AU599-AU547)+AU599+AU495,Model!AU436+Model!AU437-Model!AU432-Model!AU435+AU547+AU495)</f>
        <v>1.820139987</v>
      </c>
      <c r="AV651" s="160">
        <f>IF(Model!AV436+Model!AV437-Model!AV432-Model!AV435-AV599+AV547&gt;0,(1-'Assumptions (NG)'!AU41)*(Model!AV436+Model!AV437-Model!AV432-Model!AV435-AV599-AV547)+AV599+AV495,Model!AV436+Model!AV437-Model!AV432-Model!AV435+AV547+AV495)</f>
        <v>1.770571327</v>
      </c>
      <c r="AW651" s="160">
        <f>IF(Model!AW436+Model!AW437-Model!AW432-Model!AW435-AW599+AW547&gt;0,(1-'Assumptions (NG)'!AV41)*(Model!AW436+Model!AW437-Model!AW432-Model!AW435-AW599-AW547)+AW599+AW495,Model!AW436+Model!AW437-Model!AW432-Model!AW435+AW547+AW495)</f>
        <v>1.711428558</v>
      </c>
      <c r="AX651" s="160">
        <f>IF(Model!AX436+Model!AX437-Model!AX432-Model!AX435-AX599+AX547&gt;0,(1-'Assumptions (NG)'!AW41)*(Model!AX436+Model!AX437-Model!AX432-Model!AX435-AX599-AX547)+AX599+AX495,Model!AX436+Model!AX437-Model!AX432-Model!AX435+AX547+AX495)</f>
        <v>1.65794977</v>
      </c>
      <c r="AY651" s="160">
        <f>IF(Model!AY436+Model!AY437-Model!AY432-Model!AY435-AY599+AY547&gt;0,(1-'Assumptions (NG)'!AX41)*(Model!AY436+Model!AY437-Model!AY432-Model!AY435-AY599-AY547)+AY599+AY495,Model!AY436+Model!AY437-Model!AY432-Model!AY435+AY547+AY495)</f>
        <v>1.632518422</v>
      </c>
      <c r="AZ651" s="160">
        <f>IF(Model!AZ436+Model!AZ437-Model!AZ432-Model!AZ435-AZ599+AZ547&gt;0,(1-'Assumptions (NG)'!AY41)*(Model!AZ436+Model!AZ437-Model!AZ432-Model!AZ435-AZ599-AZ547)+AZ599+AZ495,Model!AZ436+Model!AZ437-Model!AZ432-Model!AZ435+AZ547+AZ495)</f>
        <v>1.587931533</v>
      </c>
      <c r="BA651" s="160">
        <f>IF(Model!BA436+Model!BA437-Model!BA432-Model!BA435-BA599+BA547&gt;0,(1-'Assumptions (NG)'!AZ41)*(Model!BA436+Model!BA437-Model!BA432-Model!BA435-BA599-BA547)+BA599+BA495,Model!BA436+Model!BA437-Model!BA432-Model!BA435+BA547+BA495)</f>
        <v>1.809951401</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0.08984949534</v>
      </c>
      <c r="D652" s="160">
        <f>IF(Model!D436+Model!D437-Model!D432-Model!D435-D599+D547&gt;0,'Assumptions (NG)'!C41*(Model!D436+Model!D437-Model!D432-Model!D435-D599+D547)-'Assumptions (NG)'!C42*Model!D428/10^3,-'Assumptions (NG)'!C42*Model!D428/10^3)</f>
        <v>0.07943629673</v>
      </c>
      <c r="E652" s="160">
        <f>IF(Model!E436+Model!E437-Model!E432-Model!E435-E599+E547&gt;0,'Assumptions (NG)'!D41*(Model!E436+Model!E437-Model!E432-Model!E435-E599+E547)-'Assumptions (NG)'!D42*Model!E428/10^3,-'Assumptions (NG)'!D42*Model!E428/10^3)</f>
        <v>0.08594587952</v>
      </c>
      <c r="F652" s="160">
        <f>IF(Model!F436+Model!F437-Model!F432-Model!F435-F599+F547&gt;0,'Assumptions (NG)'!E41*(Model!F436+Model!F437-Model!F432-Model!F435-F599+F547)-'Assumptions (NG)'!E42*Model!F428/10^3,-'Assumptions (NG)'!E42*Model!F428/10^3)</f>
        <v>0.05115352961</v>
      </c>
      <c r="G652" s="160">
        <f>IF(Model!G436+Model!G437-Model!G432-Model!G435-G599+G547&gt;0,'Assumptions (NG)'!F41*(Model!G436+Model!G437-Model!G432-Model!G435-G599+G547)-'Assumptions (NG)'!F42*Model!G428/10^3,-'Assumptions (NG)'!F42*Model!G428/10^3)</f>
        <v>0.04374999299</v>
      </c>
      <c r="H652" s="160">
        <f>IF(Model!H436+Model!H437-Model!H432-Model!H435-H599+H547&gt;0,'Assumptions (NG)'!G41*(Model!H436+Model!H437-Model!H432-Model!H435-H599+H547)-'Assumptions (NG)'!G42*Model!H428/10^3,-'Assumptions (NG)'!G42*Model!H428/10^3)</f>
        <v>-0.02009430104</v>
      </c>
      <c r="I652" s="160">
        <f>IF(Model!I436+Model!I437-Model!I432-Model!I435-I599+I547&gt;0,'Assumptions (NG)'!H41*(Model!I436+Model!I437-Model!I432-Model!I435-I599+I547)-'Assumptions (NG)'!H42*Model!I428/10^3,-'Assumptions (NG)'!H42*Model!I428/10^3)</f>
        <v>0.04580219301</v>
      </c>
      <c r="J652" s="160">
        <f>IF(Model!J436+Model!J437-Model!J432-Model!J435-J599+J547&gt;0,'Assumptions (NG)'!I41*(Model!J436+Model!J437-Model!J432-Model!J435-J599+J547)-'Assumptions (NG)'!I42*Model!J428/10^3,-'Assumptions (NG)'!I42*Model!J428/10^3)</f>
        <v>0.2517418395</v>
      </c>
      <c r="K652" s="160">
        <f>IF(Model!K436+Model!K437-Model!K432-Model!K435-K599+K547&gt;0,'Assumptions (NG)'!J41*(Model!K436+Model!K437-Model!K432-Model!K435-K599+K547)-'Assumptions (NG)'!J42*Model!K428/10^3,-'Assumptions (NG)'!J42*Model!K428/10^3)</f>
        <v>0.2747790309</v>
      </c>
      <c r="L652" s="160">
        <f>IF(Model!L436+Model!L437-Model!L432-Model!L435-L599+L547&gt;0,'Assumptions (NG)'!K41*(Model!L436+Model!L437-Model!L432-Model!L435-L599+L547)-'Assumptions (NG)'!K42*Model!L428/10^3,-'Assumptions (NG)'!K42*Model!L428/10^3)</f>
        <v>0.3859495992</v>
      </c>
      <c r="M652" s="160">
        <f>IF(Model!M436+Model!M437-Model!M432-Model!M435-M599+M547&gt;0,'Assumptions (NG)'!L41*(Model!M436+Model!M437-Model!M432-Model!M435-M599+M547)-'Assumptions (NG)'!L42*Model!M428/10^3,-'Assumptions (NG)'!L42*Model!M428/10^3)</f>
        <v>0.3298124271</v>
      </c>
      <c r="N652" s="160">
        <f>IF(Model!N436+Model!N437-Model!N432-Model!N435-N599+N547&gt;0,'Assumptions (NG)'!M41*(Model!N436+Model!N437-Model!N432-Model!N435-N599+N547)-'Assumptions (NG)'!M42*Model!N428/10^3,-'Assumptions (NG)'!M42*Model!N428/10^3)</f>
        <v>0.311057678</v>
      </c>
      <c r="O652" s="160">
        <f>IF(Model!O436+Model!O437-Model!O432-Model!O435-O599+O547&gt;0,'Assumptions (NG)'!N41*(Model!O436+Model!O437-Model!O432-Model!O435-O599+O547)-'Assumptions (NG)'!N42*Model!O428/10^3,-'Assumptions (NG)'!N42*Model!O428/10^3)</f>
        <v>0.3792648214</v>
      </c>
      <c r="P652" s="160">
        <f>IF(Model!P436+Model!P437-Model!P432-Model!P435-P599+P547&gt;0,'Assumptions (NG)'!O41*(Model!P436+Model!P437-Model!P432-Model!P435-P599+P547)-'Assumptions (NG)'!O42*Model!P428/10^3,-'Assumptions (NG)'!O42*Model!P428/10^3)</f>
        <v>0.3566384316</v>
      </c>
      <c r="Q652" s="160">
        <f>IF(Model!Q436+Model!Q437-Model!Q432-Model!Q435-Q599+Q547&gt;0,'Assumptions (NG)'!P41*(Model!Q436+Model!Q437-Model!Q432-Model!Q435-Q599+Q547)-'Assumptions (NG)'!P42*Model!Q428/10^3,-'Assumptions (NG)'!P42*Model!Q428/10^3)</f>
        <v>0.3623316276</v>
      </c>
      <c r="R652" s="160">
        <f>IF(Model!R436+Model!R437-Model!R432-Model!R435-R599+R547&gt;0,'Assumptions (NG)'!Q41*(Model!R436+Model!R437-Model!R432-Model!R435-R599+R547)-'Assumptions (NG)'!Q42*Model!R428/10^3,-'Assumptions (NG)'!Q42*Model!R428/10^3)</f>
        <v>0.4620113705</v>
      </c>
      <c r="S652" s="160">
        <f>IF(Model!S436+Model!S437-Model!S432-Model!S435-S599+S547&gt;0,'Assumptions (NG)'!R41*(Model!S436+Model!S437-Model!S432-Model!S435-S599+S547)-'Assumptions (NG)'!R42*Model!S428/10^3,-'Assumptions (NG)'!R42*Model!S428/10^3)</f>
        <v>0.5869401988</v>
      </c>
      <c r="T652" s="160">
        <f>IF(Model!T436+Model!T437-Model!T432-Model!T435-T599+T547&gt;0,'Assumptions (NG)'!S41*(Model!T436+Model!T437-Model!T432-Model!T435-T599+T547)-'Assumptions (NG)'!S42*Model!T428/10^3,-'Assumptions (NG)'!S42*Model!T428/10^3)</f>
        <v>0.4515312427</v>
      </c>
      <c r="U652" s="160">
        <f>IF(Model!U436+Model!U437-Model!U432-Model!U435-U599+U547&gt;0,'Assumptions (NG)'!T41*(Model!U436+Model!U437-Model!U432-Model!U435-U599+U547)-'Assumptions (NG)'!T42*Model!U428/10^3,-'Assumptions (NG)'!T42*Model!U428/10^3)</f>
        <v>0.3145643066</v>
      </c>
      <c r="V652" s="160">
        <f>IF(Model!V436+Model!V437-Model!V432-Model!V435-V599+V547&gt;0,'Assumptions (NG)'!U41*(Model!V436+Model!V437-Model!V432-Model!V435-V599+V547)-'Assumptions (NG)'!U42*Model!V428/10^3,-'Assumptions (NG)'!U42*Model!V428/10^3)</f>
        <v>0.378725561</v>
      </c>
      <c r="W652" s="160">
        <f>IF(Model!W436+Model!W437-Model!W432-Model!W435-W599+W547&gt;0,'Assumptions (NG)'!V41*(Model!W436+Model!W437-Model!W432-Model!W435-W599+W547)-'Assumptions (NG)'!V42*Model!W428/10^3,-'Assumptions (NG)'!V42*Model!W428/10^3)</f>
        <v>0.4237182288</v>
      </c>
      <c r="X652" s="160">
        <f>IF(Model!X436+Model!X437-Model!X432-Model!X435-X599+X547&gt;0,'Assumptions (NG)'!W41*(Model!X436+Model!X437-Model!X432-Model!X435-X599+X547)-'Assumptions (NG)'!W42*Model!X428/10^3,-'Assumptions (NG)'!W42*Model!X428/10^3)</f>
        <v>0.44137163</v>
      </c>
      <c r="Y652" s="160">
        <f>IF(Model!Y436+Model!Y437-Model!Y432-Model!Y435-Y599+Y547&gt;0,'Assumptions (NG)'!X41*(Model!Y436+Model!Y437-Model!Y432-Model!Y435-Y599+Y547)-'Assumptions (NG)'!X42*Model!Y428/10^3,-'Assumptions (NG)'!X42*Model!Y428/10^3)</f>
        <v>0.4066968872</v>
      </c>
      <c r="Z652" s="160">
        <f>IF(Model!Z436+Model!Z437-Model!Z432-Model!Z435-Z599+Z547&gt;0,'Assumptions (NG)'!Y41*(Model!Z436+Model!Z437-Model!Z432-Model!Z435-Z599+Z547)-'Assumptions (NG)'!Y42*Model!Z428/10^3,-'Assumptions (NG)'!Y42*Model!Z428/10^3)</f>
        <v>0.4062603239</v>
      </c>
      <c r="AA652" s="160">
        <f>IF(Model!AA436+Model!AA437-Model!AA432-Model!AA435-AA599+AA547&gt;0,'Assumptions (NG)'!Z41*(Model!AA436+Model!AA437-Model!AA432-Model!AA435-AA599+AA547)-'Assumptions (NG)'!Z42*Model!AA428/10^3,-'Assumptions (NG)'!Z42*Model!AA428/10^3)</f>
        <v>0.4012475425</v>
      </c>
      <c r="AB652" s="160">
        <f>IF(Model!AB436+Model!AB437-Model!AB432-Model!AB435-AB599+AB547&gt;0,'Assumptions (NG)'!AA41*(Model!AB436+Model!AB437-Model!AB432-Model!AB435-AB599+AB547)-'Assumptions (NG)'!AA42*Model!AB428/10^3,-'Assumptions (NG)'!AA42*Model!AB428/10^3)</f>
        <v>0.4018316647</v>
      </c>
      <c r="AC652" s="160">
        <f>IF(Model!AC436+Model!AC437-Model!AC432-Model!AC435-AC599+AC547&gt;0,'Assumptions (NG)'!AB41*(Model!AC436+Model!AC437-Model!AC432-Model!AC435-AC599+AC547)-'Assumptions (NG)'!AB42*Model!AC428/10^3,-'Assumptions (NG)'!AB42*Model!AC428/10^3)</f>
        <v>0.4082815681</v>
      </c>
      <c r="AD652" s="160">
        <f>IF(Model!AD436+Model!AD437-Model!AD432-Model!AD435-AD599+AD547&gt;0,'Assumptions (NG)'!AC41*(Model!AD436+Model!AD437-Model!AD432-Model!AD435-AD599+AD547)-'Assumptions (NG)'!AC42*Model!AD428/10^3,-'Assumptions (NG)'!AC42*Model!AD428/10^3)</f>
        <v>0.4252526183</v>
      </c>
      <c r="AE652" s="160">
        <f>IF(Model!AE436+Model!AE437-Model!AE432-Model!AE435-AE599+AE547&gt;0,'Assumptions (NG)'!AD41*(Model!AE436+Model!AE437-Model!AE432-Model!AE435-AE599+AE547)-'Assumptions (NG)'!AD42*Model!AE428/10^3,-'Assumptions (NG)'!AD42*Model!AE428/10^3)</f>
        <v>0.4236136813</v>
      </c>
      <c r="AF652" s="160">
        <f>IF(Model!AF436+Model!AF437-Model!AF432-Model!AF435-AF599+AF547&gt;0,'Assumptions (NG)'!AE41*(Model!AF436+Model!AF437-Model!AF432-Model!AF435-AF599+AF547)-'Assumptions (NG)'!AE42*Model!AF428/10^3,-'Assumptions (NG)'!AE42*Model!AF428/10^3)</f>
        <v>0.4296993944</v>
      </c>
      <c r="AG652" s="160">
        <f>IF(Model!AG436+Model!AG437-Model!AG432-Model!AG435-AG599+AG547&gt;0,'Assumptions (NG)'!AF41*(Model!AG436+Model!AG437-Model!AG432-Model!AG435-AG599+AG547)-'Assumptions (NG)'!AF42*Model!AG428/10^3,-'Assumptions (NG)'!AF42*Model!AG428/10^3)</f>
        <v>0.4376673257</v>
      </c>
      <c r="AH652" s="160">
        <f>IF(Model!AH436+Model!AH437-Model!AH432-Model!AH435-AH599+AH547&gt;0,'Assumptions (NG)'!AG41*(Model!AH436+Model!AH437-Model!AH432-Model!AH435-AH599+AH547)-'Assumptions (NG)'!AG42*Model!AH428/10^3,-'Assumptions (NG)'!AG42*Model!AH428/10^3)</f>
        <v>0.4466657953</v>
      </c>
      <c r="AI652" s="160">
        <f>IF(Model!AI436+Model!AI437-Model!AI432-Model!AI435-AI599+AI547&gt;0,'Assumptions (NG)'!AH41*(Model!AI436+Model!AI437-Model!AI432-Model!AI435-AI599+AI547)-'Assumptions (NG)'!AH42*Model!AI428/10^3,-'Assumptions (NG)'!AH42*Model!AI428/10^3)</f>
        <v>0.4354310703</v>
      </c>
      <c r="AJ652" s="160">
        <f>IF(Model!AJ436+Model!AJ437-Model!AJ432-Model!AJ435-AJ599+AJ547&gt;0,'Assumptions (NG)'!AI41*(Model!AJ436+Model!AJ437-Model!AJ432-Model!AJ435-AJ599+AJ547)-'Assumptions (NG)'!AI42*Model!AJ428/10^3,-'Assumptions (NG)'!AI42*Model!AJ428/10^3)</f>
        <v>0.4314236842</v>
      </c>
      <c r="AK652" s="160">
        <f>IF(Model!AK436+Model!AK437-Model!AK432-Model!AK435-AK599+AK547&gt;0,'Assumptions (NG)'!AJ41*(Model!AK436+Model!AK437-Model!AK432-Model!AK435-AK599+AK547)-'Assumptions (NG)'!AJ42*Model!AK428/10^3,-'Assumptions (NG)'!AJ42*Model!AK428/10^3)</f>
        <v>0.4287214282</v>
      </c>
      <c r="AL652" s="160">
        <f>IF(Model!AL436+Model!AL437-Model!AL432-Model!AL435-AL599+AL547&gt;0,'Assumptions (NG)'!AK41*(Model!AL436+Model!AL437-Model!AL432-Model!AL435-AL599+AL547)-'Assumptions (NG)'!AK42*Model!AL428/10^3,-'Assumptions (NG)'!AK42*Model!AL428/10^3)</f>
        <v>0.4277236865</v>
      </c>
      <c r="AM652" s="160">
        <f>IF(Model!AM436+Model!AM437-Model!AM432-Model!AM435-AM599+AM547&gt;0,'Assumptions (NG)'!AL41*(Model!AM436+Model!AM437-Model!AM432-Model!AM435-AM599+AM547)-'Assumptions (NG)'!AL42*Model!AM428/10^3,-'Assumptions (NG)'!AL42*Model!AM428/10^3)</f>
        <v>0.4281201367</v>
      </c>
      <c r="AN652" s="160">
        <f>IF(Model!AN436+Model!AN437-Model!AN432-Model!AN435-AN599+AN547&gt;0,'Assumptions (NG)'!AM41*(Model!AN436+Model!AN437-Model!AN432-Model!AN435-AN599+AN547)-'Assumptions (NG)'!AM42*Model!AN428/10^3,-'Assumptions (NG)'!AM42*Model!AN428/10^3)</f>
        <v>0.4323186748</v>
      </c>
      <c r="AO652" s="160">
        <f>IF(Model!AO436+Model!AO437-Model!AO432-Model!AO435-AO599+AO547&gt;0,'Assumptions (NG)'!AN41*(Model!AO436+Model!AO437-Model!AO432-Model!AO435-AO599+AO547)-'Assumptions (NG)'!AN42*Model!AO428/10^3,-'Assumptions (NG)'!AN42*Model!AO428/10^3)</f>
        <v>0.4390421312</v>
      </c>
      <c r="AP652" s="160">
        <f>IF(Model!AP436+Model!AP437-Model!AP432-Model!AP435-AP599+AP547&gt;0,'Assumptions (NG)'!AO41*(Model!AP436+Model!AP437-Model!AP432-Model!AP435-AP599+AP547)-'Assumptions (NG)'!AO42*Model!AP428/10^3,-'Assumptions (NG)'!AO42*Model!AP428/10^3)</f>
        <v>0.4443691576</v>
      </c>
      <c r="AQ652" s="160">
        <f>IF(Model!AQ436+Model!AQ437-Model!AQ432-Model!AQ435-AQ599+AQ547&gt;0,'Assumptions (NG)'!AP41*(Model!AQ436+Model!AQ437-Model!AQ432-Model!AQ435-AQ599+AQ547)-'Assumptions (NG)'!AP42*Model!AQ428/10^3,-'Assumptions (NG)'!AP42*Model!AQ428/10^3)</f>
        <v>0.3842522524</v>
      </c>
      <c r="AR652" s="160">
        <f>IF(Model!AR436+Model!AR437-Model!AR432-Model!AR435-AR599+AR547&gt;0,'Assumptions (NG)'!AQ41*(Model!AR436+Model!AR437-Model!AR432-Model!AR435-AR599+AR547)-'Assumptions (NG)'!AQ42*Model!AR428/10^3,-'Assumptions (NG)'!AQ42*Model!AR428/10^3)</f>
        <v>0.3627574763</v>
      </c>
      <c r="AS652" s="160">
        <f>IF(Model!AS436+Model!AS437-Model!AS432-Model!AS435-AS599+AS547&gt;0,'Assumptions (NG)'!AR41*(Model!AS436+Model!AS437-Model!AS432-Model!AS435-AS599+AS547)-'Assumptions (NG)'!AR42*Model!AS428/10^3,-'Assumptions (NG)'!AR42*Model!AS428/10^3)</f>
        <v>0.3210688414</v>
      </c>
      <c r="AT652" s="160">
        <f>IF(Model!AT436+Model!AT437-Model!AT432-Model!AT435-AT599+AT547&gt;0,'Assumptions (NG)'!AS41*(Model!AT436+Model!AT437-Model!AT432-Model!AT435-AT599+AT547)-'Assumptions (NG)'!AS42*Model!AT428/10^3,-'Assumptions (NG)'!AS42*Model!AT428/10^3)</f>
        <v>0.2963161861</v>
      </c>
      <c r="AU652" s="160">
        <f>IF(Model!AU436+Model!AU437-Model!AU432-Model!AU435-AU599+AU547&gt;0,'Assumptions (NG)'!AT41*(Model!AU436+Model!AU437-Model!AU432-Model!AU435-AU599+AU547)-'Assumptions (NG)'!AT42*Model!AU428/10^3,-'Assumptions (NG)'!AT42*Model!AU428/10^3)</f>
        <v>0.2932932211</v>
      </c>
      <c r="AV652" s="160">
        <f>IF(Model!AV436+Model!AV437-Model!AV432-Model!AV435-AV599+AV547&gt;0,'Assumptions (NG)'!AU41*(Model!AV436+Model!AV437-Model!AV432-Model!AV435-AV599+AV547)-'Assumptions (NG)'!AU42*Model!AV428/10^3,-'Assumptions (NG)'!AU42*Model!AV428/10^3)</f>
        <v>0.3055863003</v>
      </c>
      <c r="AW652" s="160">
        <f>IF(Model!AW436+Model!AW437-Model!AW432-Model!AW435-AW599+AW547&gt;0,'Assumptions (NG)'!AV41*(Model!AW436+Model!AW437-Model!AW432-Model!AW435-AW599+AW547)-'Assumptions (NG)'!AV42*Model!AW428/10^3,-'Assumptions (NG)'!AV42*Model!AW428/10^3)</f>
        <v>0.3218265147</v>
      </c>
      <c r="AX652" s="160">
        <f>IF(Model!AX436+Model!AX437-Model!AX432-Model!AX435-AX599+AX547&gt;0,'Assumptions (NG)'!AW41*(Model!AX436+Model!AX437-Model!AX432-Model!AX435-AX599+AX547)-'Assumptions (NG)'!AW42*Model!AX428/10^3,-'Assumptions (NG)'!AW42*Model!AX428/10^3)</f>
        <v>0.3378643431</v>
      </c>
      <c r="AY652" s="160">
        <f>IF(Model!AY436+Model!AY437-Model!AY432-Model!AY435-AY599+AY547&gt;0,'Assumptions (NG)'!AX41*(Model!AY436+Model!AY437-Model!AY432-Model!AY435-AY599+AY547)-'Assumptions (NG)'!AX42*Model!AY428/10^3,-'Assumptions (NG)'!AX42*Model!AY428/10^3)</f>
        <v>0.3603641932</v>
      </c>
      <c r="AZ652" s="160">
        <f>IF(Model!AZ436+Model!AZ437-Model!AZ432-Model!AZ435-AZ599+AZ547&gt;0,'Assumptions (NG)'!AY41*(Model!AZ436+Model!AZ437-Model!AZ432-Model!AZ435-AZ599+AZ547)-'Assumptions (NG)'!AY42*Model!AZ428/10^3,-'Assumptions (NG)'!AY42*Model!AZ428/10^3)</f>
        <v>0.3769991519</v>
      </c>
      <c r="BA652" s="160">
        <f>IF(Model!BA436+Model!BA437-Model!BA432-Model!BA435-BA599+BA547&gt;0,'Assumptions (NG)'!AZ41*(Model!BA436+Model!BA437-Model!BA432-Model!BA435-BA599+BA547)-'Assumptions (NG)'!AZ42*Model!BA428/10^3,-'Assumptions (NG)'!AZ42*Model!BA428/10^3)</f>
        <v>0.3776524395</v>
      </c>
    </row>
    <row r="653" ht="15.75" customHeight="1">
      <c r="A653" s="207" t="s">
        <v>363</v>
      </c>
      <c r="B653" s="150" t="s">
        <v>364</v>
      </c>
      <c r="C653" s="154">
        <f>'Assumptions (NG)'!$V$40*C439/10^9+'Assumptions (NG)'!$V$39*C438/10^9</f>
        <v>0.11135508</v>
      </c>
      <c r="D653" s="154">
        <f>'Assumptions (NG)'!$V$40*D439/10^9+'Assumptions (NG)'!$V$39*D438/10^9</f>
        <v>0.08000688</v>
      </c>
      <c r="E653" s="154">
        <f>'Assumptions (NG)'!$V$40*E439/10^9+'Assumptions (NG)'!$V$39*E438/10^9</f>
        <v>0.03042504</v>
      </c>
      <c r="F653" s="154">
        <f>'Assumptions (NG)'!$V$40*F439/10^9+'Assumptions (NG)'!$V$39*F438/10^9</f>
        <v>0.23542328</v>
      </c>
      <c r="G653" s="154">
        <f>'Assumptions (NG)'!$V$40*G439/10^9+'Assumptions (NG)'!$V$39*G438/10^9</f>
        <v>0.3494062</v>
      </c>
      <c r="H653" s="154">
        <f>'Assumptions (NG)'!$V$40*H439/10^9+'Assumptions (NG)'!$V$39*H438/10^9</f>
        <v>0.05799392</v>
      </c>
      <c r="I653" s="154">
        <f>'Assumptions (NG)'!$V$40*I439/10^9+'Assumptions (NG)'!$V$39*I438/10^9</f>
        <v>0.28453292</v>
      </c>
      <c r="J653" s="154">
        <f>'Assumptions (NG)'!$V$40*J439/10^9+'Assumptions (NG)'!$V$39*J438/10^9</f>
        <v>0.10802768</v>
      </c>
      <c r="K653" s="154">
        <f>'Assumptions (NG)'!$V$40*K439/10^9+'Assumptions (NG)'!$V$39*K438/10^9</f>
        <v>0.10775028</v>
      </c>
      <c r="L653" s="154">
        <f>'Assumptions (NG)'!$V$40*L439/10^9+'Assumptions (NG)'!$V$39*L438/10^9</f>
        <v>0.00196656</v>
      </c>
      <c r="M653" s="154">
        <f>'Assumptions (NG)'!$V$40*M439/10^9+'Assumptions (NG)'!$V$39*M438/10^9</f>
        <v>0.00093432</v>
      </c>
      <c r="N653" s="154">
        <f>'Assumptions (NG)'!$V$40*N439/10^9+'Assumptions (NG)'!$V$39*N438/10^9</f>
        <v>0.09074108</v>
      </c>
      <c r="O653" s="154">
        <f>'Assumptions (NG)'!$V$40*O439/10^9+'Assumptions (NG)'!$V$39*O438/10^9</f>
        <v>0.08451788</v>
      </c>
      <c r="P653" s="154">
        <f>'Assumptions (NG)'!$V$40*P439/10^9+'Assumptions (NG)'!$V$39*P438/10^9</f>
        <v>0</v>
      </c>
      <c r="Q653" s="154">
        <f>'Assumptions (NG)'!$V$40*Q439/10^9+'Assumptions (NG)'!$V$39*Q438/10^9</f>
        <v>0.132752</v>
      </c>
      <c r="R653" s="154">
        <f>'Assumptions (NG)'!$V$40*R439/10^9+'Assumptions (NG)'!$V$39*R438/10^9</f>
        <v>0.10021704</v>
      </c>
      <c r="S653" s="154">
        <f>'Assumptions (NG)'!$V$40*S439/10^9+'Assumptions (NG)'!$V$39*S438/10^9</f>
        <v>0.00043248</v>
      </c>
      <c r="T653" s="154">
        <f>'Assumptions (NG)'!$V$40*T439/10^9+'Assumptions (NG)'!$V$39*T438/10^9</f>
        <v>0</v>
      </c>
      <c r="U653" s="154">
        <f>'Assumptions (NG)'!$V$40*U439/10^9+'Assumptions (NG)'!$V$39*U438/10^9</f>
        <v>0.0000816</v>
      </c>
      <c r="V653" s="154">
        <f>'Assumptions (NG)'!$V$40*V439/10^9+'Assumptions (NG)'!$V$39*V438/10^9</f>
        <v>0</v>
      </c>
      <c r="W653" s="154">
        <f>'Assumptions (NG)'!$V$40*W439/10^9+'Assumptions (NG)'!$V$39*W438/10^9</f>
        <v>0</v>
      </c>
      <c r="X653" s="154">
        <f>'Assumptions (NG)'!$V$40*X439/10^9+'Assumptions (NG)'!$V$39*X438/10^9</f>
        <v>0.02080853928</v>
      </c>
      <c r="Y653" s="154">
        <f>'Assumptions (NG)'!$V$40*Y439/10^9+'Assumptions (NG)'!$V$39*Y438/10^9</f>
        <v>0</v>
      </c>
      <c r="Z653" s="154">
        <f>'Assumptions (NG)'!$V$40*Z439/10^9+'Assumptions (NG)'!$V$39*Z438/10^9</f>
        <v>0</v>
      </c>
      <c r="AA653" s="154">
        <f>'Assumptions (NG)'!$V$40*AA439/10^9+'Assumptions (NG)'!$V$39*AA438/10^9</f>
        <v>0</v>
      </c>
      <c r="AB653" s="154">
        <f>'Assumptions (NG)'!$V$40*AB439/10^9+'Assumptions (NG)'!$V$39*AB438/10^9</f>
        <v>0</v>
      </c>
      <c r="AC653" s="154">
        <f>'Assumptions (NG)'!$V$40*AC439/10^9+'Assumptions (NG)'!$V$39*AC438/10^9</f>
        <v>0</v>
      </c>
      <c r="AD653" s="154">
        <f>'Assumptions (NG)'!$V$40*AD439/10^9+'Assumptions (NG)'!$V$39*AD438/10^9</f>
        <v>0</v>
      </c>
      <c r="AE653" s="154">
        <f>'Assumptions (NG)'!$V$40*AE439/10^9+'Assumptions (NG)'!$V$39*AE438/10^9</f>
        <v>0</v>
      </c>
      <c r="AF653" s="154">
        <f>'Assumptions (NG)'!$V$40*AF439/10^9+'Assumptions (NG)'!$V$39*AF438/10^9</f>
        <v>0</v>
      </c>
      <c r="AG653" s="154">
        <f>'Assumptions (NG)'!$V$40*AG439/10^9+'Assumptions (NG)'!$V$39*AG438/10^9</f>
        <v>0</v>
      </c>
      <c r="AH653" s="154">
        <f>'Assumptions (NG)'!$V$40*AH439/10^9+'Assumptions (NG)'!$V$39*AH438/10^9</f>
        <v>0</v>
      </c>
      <c r="AI653" s="154">
        <f>'Assumptions (NG)'!$V$40*AI439/10^9+'Assumptions (NG)'!$V$39*AI438/10^9</f>
        <v>0</v>
      </c>
      <c r="AJ653" s="154">
        <f>'Assumptions (NG)'!$V$40*AJ439/10^9+'Assumptions (NG)'!$V$39*AJ438/10^9</f>
        <v>0</v>
      </c>
      <c r="AK653" s="154">
        <f>'Assumptions (NG)'!$V$40*AK439/10^9+'Assumptions (NG)'!$V$39*AK438/10^9</f>
        <v>0</v>
      </c>
      <c r="AL653" s="154">
        <f>'Assumptions (NG)'!$V$40*AL439/10^9+'Assumptions (NG)'!$V$39*AL438/10^9</f>
        <v>0</v>
      </c>
      <c r="AM653" s="154">
        <f>'Assumptions (NG)'!$V$40*AM439/10^9+'Assumptions (NG)'!$V$39*AM438/10^9</f>
        <v>0</v>
      </c>
      <c r="AN653" s="154">
        <f>'Assumptions (NG)'!$V$40*AN439/10^9+'Assumptions (NG)'!$V$39*AN438/10^9</f>
        <v>0</v>
      </c>
      <c r="AO653" s="154">
        <f>'Assumptions (NG)'!$V$40*AO439/10^9+'Assumptions (NG)'!$V$39*AO438/10^9</f>
        <v>0</v>
      </c>
      <c r="AP653" s="154">
        <f>'Assumptions (NG)'!$V$40*AP439/10^9+'Assumptions (NG)'!$V$39*AP438/10^9</f>
        <v>0</v>
      </c>
      <c r="AQ653" s="154">
        <f>'Assumptions (NG)'!$V$40*AQ439/10^9+'Assumptions (NG)'!$V$39*AQ438/10^9</f>
        <v>0.304309613</v>
      </c>
      <c r="AR653" s="154">
        <f>'Assumptions (NG)'!$V$40*AR439/10^9+'Assumptions (NG)'!$V$39*AR438/10^9</f>
        <v>0.01189250595</v>
      </c>
      <c r="AS653" s="154">
        <f>'Assumptions (NG)'!$V$40*AS439/10^9+'Assumptions (NG)'!$V$39*AS438/10^9</f>
        <v>0.2401485059</v>
      </c>
      <c r="AT653" s="154">
        <f>'Assumptions (NG)'!$V$40*AT439/10^9+'Assumptions (NG)'!$V$39*AT438/10^9</f>
        <v>0.06197250595</v>
      </c>
      <c r="AU653" s="154">
        <f>'Assumptions (NG)'!$V$40*AU439/10^9+'Assumptions (NG)'!$V$39*AU438/10^9</f>
        <v>0.05656450595</v>
      </c>
      <c r="AV653" s="154">
        <f>'Assumptions (NG)'!$V$40*AV439/10^9+'Assumptions (NG)'!$V$39*AV438/10^9</f>
        <v>0</v>
      </c>
      <c r="AW653" s="154">
        <f>'Assumptions (NG)'!$V$40*AW439/10^9+'Assumptions (NG)'!$V$39*AW438/10^9</f>
        <v>0</v>
      </c>
      <c r="AX653" s="154">
        <f>'Assumptions (NG)'!$V$40*AX439/10^9+'Assumptions (NG)'!$V$39*AX438/10^9</f>
        <v>0</v>
      </c>
      <c r="AY653" s="154">
        <f>'Assumptions (NG)'!$V$40*AY439/10^9+'Assumptions (NG)'!$V$39*AY438/10^9</f>
        <v>0</v>
      </c>
      <c r="AZ653" s="154">
        <f>'Assumptions (NG)'!$V$40*AZ439/10^9+'Assumptions (NG)'!$V$39*AZ438/10^9</f>
        <v>0</v>
      </c>
      <c r="BA653" s="154">
        <f>'Assumptions (NG)'!$V$40*BA439/10^9+'Assumptions (NG)'!$V$39*BA438/10^9</f>
        <v>0.0459150357</v>
      </c>
      <c r="BB653" s="154"/>
      <c r="BC653" s="154"/>
      <c r="BD653" s="154"/>
      <c r="BE653" s="154"/>
      <c r="BF653" s="154"/>
    </row>
    <row r="654" ht="15.75" customHeight="1">
      <c r="A654" s="207" t="s">
        <v>399</v>
      </c>
      <c r="B654" s="150" t="s">
        <v>364</v>
      </c>
      <c r="C654" s="183">
        <f>C434*10^15/'Assumptions (NG)'!$V$34*'Assumptions (NG)'!$V$38/10^6</f>
        <v>10.74262269</v>
      </c>
      <c r="D654" s="183">
        <f>D434*10^15/'Assumptions (NG)'!$V$34*'Assumptions (NG)'!$V$38/10^6</f>
        <v>12.08706625</v>
      </c>
      <c r="E654" s="183">
        <f>E434*10^15/'Assumptions (NG)'!$V$34*'Assumptions (NG)'!$V$38/10^6</f>
        <v>11.59032296</v>
      </c>
      <c r="F654" s="183">
        <f>F434*10^15/'Assumptions (NG)'!$V$34*'Assumptions (NG)'!$V$38/10^6</f>
        <v>11.77422753</v>
      </c>
      <c r="G654" s="183">
        <f>G434*10^15/'Assumptions (NG)'!$V$34*'Assumptions (NG)'!$V$38/10^6</f>
        <v>12.94554982</v>
      </c>
      <c r="H654" s="183">
        <f>H434*10^15/'Assumptions (NG)'!$V$34*'Assumptions (NG)'!$V$38/10^6</f>
        <v>15.10461818</v>
      </c>
      <c r="I654" s="183">
        <f>I434*10^15/'Assumptions (NG)'!$V$34*'Assumptions (NG)'!$V$38/10^6</f>
        <v>16.28384333</v>
      </c>
      <c r="J654" s="183">
        <f>J434*10^15/'Assumptions (NG)'!$V$34*'Assumptions (NG)'!$V$38/10^6</f>
        <v>20.42737143</v>
      </c>
      <c r="K654" s="183">
        <f>K434*10^15/'Assumptions (NG)'!$V$34*'Assumptions (NG)'!$V$38/10^6</f>
        <v>20.09259658</v>
      </c>
      <c r="L654" s="183">
        <f>L434*10^15/'Assumptions (NG)'!$V$34*'Assumptions (NG)'!$V$38/10^6</f>
        <v>20.76752587</v>
      </c>
      <c r="M654" s="183">
        <f>M434*10^15/'Assumptions (NG)'!$V$34*'Assumptions (NG)'!$V$38/10^6</f>
        <v>17.64235299</v>
      </c>
      <c r="N654" s="183">
        <f>N434*10^15/'Assumptions (NG)'!$V$34*'Assumptions (NG)'!$V$38/10^6</f>
        <v>15.92717314</v>
      </c>
      <c r="O654" s="183">
        <f>O434*10^15/'Assumptions (NG)'!$V$34*'Assumptions (NG)'!$V$38/10^6</f>
        <v>18.51299064</v>
      </c>
      <c r="P654" s="183">
        <f>P434*10^15/'Assumptions (NG)'!$V$34*'Assumptions (NG)'!$V$38/10^6</f>
        <v>18.98879033</v>
      </c>
      <c r="Q654" s="183">
        <f>Q434*10^15/'Assumptions (NG)'!$V$34*'Assumptions (NG)'!$V$38/10^6</f>
        <v>19.10005666</v>
      </c>
      <c r="R654" s="183">
        <f>R434*10^15/'Assumptions (NG)'!$V$34*'Assumptions (NG)'!$V$38/10^6</f>
        <v>21.94983096</v>
      </c>
      <c r="S654" s="183">
        <f>S434*10^15/'Assumptions (NG)'!$V$34*'Assumptions (NG)'!$V$38/10^6</f>
        <v>22.28051212</v>
      </c>
      <c r="T654" s="183">
        <f>T434*10^15/'Assumptions (NG)'!$V$34*'Assumptions (NG)'!$V$38/10^6</f>
        <v>20.00816706</v>
      </c>
      <c r="U654" s="183">
        <f>U434*10^15/'Assumptions (NG)'!$V$34*'Assumptions (NG)'!$V$38/10^6</f>
        <v>22.46389945</v>
      </c>
      <c r="V654" s="183">
        <f>V434*10^15/'Assumptions (NG)'!$V$34*'Assumptions (NG)'!$V$38/10^6</f>
        <v>22.01462433</v>
      </c>
      <c r="W654" s="183">
        <f>W434*10^15/'Assumptions (NG)'!$V$34*'Assumptions (NG)'!$V$38/10^6</f>
        <v>21.5653492</v>
      </c>
      <c r="X654" s="183">
        <f>X434*10^15/'Assumptions (NG)'!$V$34*'Assumptions (NG)'!$V$38/10^6</f>
        <v>20.7519464</v>
      </c>
      <c r="Y654" s="183">
        <f>Y434*10^15/'Assumptions (NG)'!$V$34*'Assumptions (NG)'!$V$38/10^6</f>
        <v>19.95451751</v>
      </c>
      <c r="Z654" s="183">
        <f>Z434*10^15/'Assumptions (NG)'!$V$34*'Assumptions (NG)'!$V$38/10^6</f>
        <v>19.17306252</v>
      </c>
      <c r="AA654" s="183">
        <f>AA434*10^15/'Assumptions (NG)'!$V$34*'Assumptions (NG)'!$V$38/10^6</f>
        <v>18.40758144</v>
      </c>
      <c r="AB654" s="183">
        <f>AB434*10^15/'Assumptions (NG)'!$V$34*'Assumptions (NG)'!$V$38/10^6</f>
        <v>17.65807426</v>
      </c>
      <c r="AC654" s="183">
        <f>AC434*10^15/'Assumptions (NG)'!$V$34*'Assumptions (NG)'!$V$38/10^6</f>
        <v>16.92454099</v>
      </c>
      <c r="AD654" s="183">
        <f>AD434*10^15/'Assumptions (NG)'!$V$34*'Assumptions (NG)'!$V$38/10^6</f>
        <v>16.20698162</v>
      </c>
      <c r="AE654" s="183">
        <f>AE434*10^15/'Assumptions (NG)'!$V$34*'Assumptions (NG)'!$V$38/10^6</f>
        <v>15.89077567</v>
      </c>
      <c r="AF654" s="183">
        <f>AF434*10^15/'Assumptions (NG)'!$V$34*'Assumptions (NG)'!$V$38/10^6</f>
        <v>15.57456971</v>
      </c>
      <c r="AG654" s="183">
        <f>AG434*10^15/'Assumptions (NG)'!$V$34*'Assumptions (NG)'!$V$38/10^6</f>
        <v>15.25836376</v>
      </c>
      <c r="AH654" s="183">
        <f>AH434*10^15/'Assumptions (NG)'!$V$34*'Assumptions (NG)'!$V$38/10^6</f>
        <v>14.9421578</v>
      </c>
      <c r="AI654" s="183">
        <f>AI434*10^15/'Assumptions (NG)'!$V$34*'Assumptions (NG)'!$V$38/10^6</f>
        <v>14.62595184</v>
      </c>
      <c r="AJ654" s="183">
        <f>AJ434*10^15/'Assumptions (NG)'!$V$34*'Assumptions (NG)'!$V$38/10^6</f>
        <v>14.30974589</v>
      </c>
      <c r="AK654" s="183">
        <f>AK434*10^15/'Assumptions (NG)'!$V$34*'Assumptions (NG)'!$V$38/10^6</f>
        <v>13.99353993</v>
      </c>
      <c r="AL654" s="183">
        <f>AL434*10^15/'Assumptions (NG)'!$V$34*'Assumptions (NG)'!$V$38/10^6</f>
        <v>13.67733398</v>
      </c>
      <c r="AM654" s="183">
        <f>AM434*10^15/'Assumptions (NG)'!$V$34*'Assumptions (NG)'!$V$38/10^6</f>
        <v>13.36112802</v>
      </c>
      <c r="AN654" s="183">
        <f>AN434*10^15/'Assumptions (NG)'!$V$34*'Assumptions (NG)'!$V$38/10^6</f>
        <v>13.04492206</v>
      </c>
      <c r="AO654" s="183">
        <f>AO434*10^15/'Assumptions (NG)'!$V$34*'Assumptions (NG)'!$V$38/10^6</f>
        <v>12.72871611</v>
      </c>
      <c r="AP654" s="183">
        <f>AP434*10^15/'Assumptions (NG)'!$V$34*'Assumptions (NG)'!$V$38/10^6</f>
        <v>12.41251015</v>
      </c>
      <c r="AQ654" s="183">
        <f>AQ434*10^15/'Assumptions (NG)'!$V$34*'Assumptions (NG)'!$V$38/10^6</f>
        <v>12.0963042</v>
      </c>
      <c r="AR654" s="183">
        <f>AR434*10^15/'Assumptions (NG)'!$V$34*'Assumptions (NG)'!$V$38/10^6</f>
        <v>11.78009824</v>
      </c>
      <c r="AS654" s="183">
        <f>AS434*10^15/'Assumptions (NG)'!$V$34*'Assumptions (NG)'!$V$38/10^6</f>
        <v>11.46389229</v>
      </c>
      <c r="AT654" s="183">
        <f>AT434*10^15/'Assumptions (NG)'!$V$34*'Assumptions (NG)'!$V$38/10^6</f>
        <v>11.14768633</v>
      </c>
      <c r="AU654" s="183">
        <f>AU434*10^15/'Assumptions (NG)'!$V$34*'Assumptions (NG)'!$V$38/10^6</f>
        <v>10.83148037</v>
      </c>
      <c r="AV654" s="183">
        <f>AV434*10^15/'Assumptions (NG)'!$V$34*'Assumptions (NG)'!$V$38/10^6</f>
        <v>10.51527442</v>
      </c>
      <c r="AW654" s="183">
        <f>AW434*10^15/'Assumptions (NG)'!$V$34*'Assumptions (NG)'!$V$38/10^6</f>
        <v>10.19906846</v>
      </c>
      <c r="AX654" s="183">
        <f>AX434*10^15/'Assumptions (NG)'!$V$34*'Assumptions (NG)'!$V$38/10^6</f>
        <v>9.882862506</v>
      </c>
      <c r="AY654" s="183">
        <f>AY434*10^15/'Assumptions (NG)'!$V$34*'Assumptions (NG)'!$V$38/10^6</f>
        <v>9.56665655</v>
      </c>
      <c r="AZ654" s="183">
        <f>AZ434*10^15/'Assumptions (NG)'!$V$34*'Assumptions (NG)'!$V$38/10^6</f>
        <v>9.250450594</v>
      </c>
      <c r="BA654" s="183">
        <f>BA434*10^15/'Assumptions (NG)'!$V$34*'Assumptions (NG)'!$V$38/10^6</f>
        <v>8.934244638</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0.577791</v>
      </c>
      <c r="D656" s="229">
        <f>sum('Assumptions (NG non-electricity'!C3,'Assumptions (NG non-electricity'!C6)+'Assumptions (NG non-electricity'!C7*'Assumptions (NG non-electricity'!C9</f>
        <v>0.610233</v>
      </c>
      <c r="E656" s="229">
        <f>sum('Assumptions (NG non-electricity'!D3,'Assumptions (NG non-electricity'!D6)+'Assumptions (NG non-electricity'!D7*'Assumptions (NG non-electricity'!D9</f>
        <v>0.6335855</v>
      </c>
      <c r="F656" s="229">
        <f>sum('Assumptions (NG non-electricity'!E3,'Assumptions (NG non-electricity'!E6)+'Assumptions (NG non-electricity'!E7*'Assumptions (NG non-electricity'!E9</f>
        <v>0.6069975</v>
      </c>
      <c r="G656" s="229">
        <f>sum('Assumptions (NG non-electricity'!F3,'Assumptions (NG non-electricity'!F6)+'Assumptions (NG non-electricity'!F7*'Assumptions (NG non-electricity'!F9</f>
        <v>0.613675</v>
      </c>
      <c r="H656" s="229">
        <f>sum('Assumptions (NG non-electricity'!G3,'Assumptions (NG non-electricity'!G6)+'Assumptions (NG non-electricity'!G7*'Assumptions (NG non-electricity'!G9</f>
        <v>0.6344835</v>
      </c>
      <c r="I656" s="229">
        <f>sum('Assumptions (NG non-electricity'!H3,'Assumptions (NG non-electricity'!H6)+'Assumptions (NG non-electricity'!H7*'Assumptions (NG non-electricity'!H9</f>
        <v>0.632724</v>
      </c>
      <c r="J656" s="229">
        <f>sum('Assumptions (NG non-electricity'!I3,'Assumptions (NG non-electricity'!I6)+'Assumptions (NG non-electricity'!I7*'Assumptions (NG non-electricity'!I9</f>
        <v>0.670271</v>
      </c>
      <c r="K656" s="229">
        <f>sum('Assumptions (NG non-electricity'!J3,'Assumptions (NG non-electricity'!J6)+'Assumptions (NG non-electricity'!J7*'Assumptions (NG non-electricity'!J9</f>
        <v>0.697686</v>
      </c>
      <c r="L656" s="229">
        <f>sum('Assumptions (NG non-electricity'!K3,'Assumptions (NG non-electricity'!K6)+'Assumptions (NG non-electricity'!K7*'Assumptions (NG non-electricity'!K9</f>
        <v>0.6936955</v>
      </c>
      <c r="M656" s="229">
        <f>sum('Assumptions (NG non-electricity'!L3,'Assumptions (NG non-electricity'!L6)+'Assumptions (NG non-electricity'!L7*'Assumptions (NG non-electricity'!L9</f>
        <v>0.69641</v>
      </c>
      <c r="N656" s="229">
        <f>sum('Assumptions (NG non-electricity'!M3,'Assumptions (NG non-electricity'!M6)+'Assumptions (NG non-electricity'!M7*'Assumptions (NG non-electricity'!M9</f>
        <v>0.7078125</v>
      </c>
      <c r="O656" s="229">
        <f>sum('Assumptions (NG non-electricity'!N3,'Assumptions (NG non-electricity'!N6)+'Assumptions (NG non-electricity'!N7*'Assumptions (NG non-electricity'!N9</f>
        <v>0.6639205</v>
      </c>
      <c r="P656" s="229">
        <f>sum('Assumptions (NG non-electricity'!O3,'Assumptions (NG non-electricity'!O6)+'Assumptions (NG non-electricity'!O7*'Assumptions (NG non-electricity'!O9</f>
        <v>0.7285335</v>
      </c>
      <c r="Q656" s="229">
        <f>sum('Assumptions (NG non-electricity'!P3,'Assumptions (NG non-electricity'!P6)+'Assumptions (NG non-electricity'!P7*'Assumptions (NG non-electricity'!P9</f>
        <v>0.6991725</v>
      </c>
      <c r="R656" s="229">
        <f>sum('Assumptions (NG non-electricity'!Q3,'Assumptions (NG non-electricity'!Q6)+'Assumptions (NG non-electricity'!Q7*'Assumptions (NG non-electricity'!Q9</f>
        <v>0.678422</v>
      </c>
      <c r="S656" s="229">
        <f>sum('Assumptions (NG non-electricity'!R3,'Assumptions (NG non-electricity'!R6)+'Assumptions (NG non-electricity'!R7*'Assumptions (NG non-electricity'!R9</f>
        <v>0.68462</v>
      </c>
      <c r="T656" s="229">
        <f>sum('Assumptions (NG non-electricity'!S3,'Assumptions (NG non-electricity'!S6)+'Assumptions (NG non-electricity'!S7*'Assumptions (NG non-electricity'!S9</f>
        <v>0.6905561298</v>
      </c>
      <c r="U656" s="229">
        <f>sum('Assumptions (NG non-electricity'!T3,'Assumptions (NG non-electricity'!T6)+'Assumptions (NG non-electricity'!T7*'Assumptions (NG non-electricity'!T9</f>
        <v>0.6916835393</v>
      </c>
      <c r="V656" s="229">
        <f>sum('Assumptions (NG non-electricity'!U3,'Assumptions (NG non-electricity'!U6)+'Assumptions (NG non-electricity'!U7*'Assumptions (NG non-electricity'!U9</f>
        <v>0.6928109487</v>
      </c>
      <c r="W656" s="229">
        <f>sum('Assumptions (NG non-electricity'!V3,'Assumptions (NG non-electricity'!V6)+'Assumptions (NG non-electricity'!V7*'Assumptions (NG non-electricity'!V9</f>
        <v>0.6939383582</v>
      </c>
      <c r="X656" s="229">
        <f>sum('Assumptions (NG non-electricity'!W3,'Assumptions (NG non-electricity'!W6)+'Assumptions (NG non-electricity'!W7*'Assumptions (NG non-electricity'!W9</f>
        <v>0.6950657677</v>
      </c>
      <c r="Y656" s="229">
        <f>sum('Assumptions (NG non-electricity'!X3,'Assumptions (NG non-electricity'!X6)+'Assumptions (NG non-electricity'!X7*'Assumptions (NG non-electricity'!X9</f>
        <v>0.6961931771</v>
      </c>
      <c r="Z656" s="229">
        <f>sum('Assumptions (NG non-electricity'!Y3,'Assumptions (NG non-electricity'!Y6)+'Assumptions (NG non-electricity'!Y7*'Assumptions (NG non-electricity'!Y9</f>
        <v>0.6973205866</v>
      </c>
      <c r="AA656" s="229">
        <f>sum('Assumptions (NG non-electricity'!Z3,'Assumptions (NG non-electricity'!Z6)+'Assumptions (NG non-electricity'!Z7*'Assumptions (NG non-electricity'!Z9</f>
        <v>0.6984479961</v>
      </c>
      <c r="AB656" s="229">
        <f>sum('Assumptions (NG non-electricity'!AA3,'Assumptions (NG non-electricity'!AA6)+'Assumptions (NG non-electricity'!AA7*'Assumptions (NG non-electricity'!AA9</f>
        <v>0.6995754055</v>
      </c>
      <c r="AC656" s="229">
        <f>sum('Assumptions (NG non-electricity'!AB3,'Assumptions (NG non-electricity'!AB6)+'Assumptions (NG non-electricity'!AB7*'Assumptions (NG non-electricity'!AB9</f>
        <v>0.700702815</v>
      </c>
      <c r="AD656" s="229">
        <f>sum('Assumptions (NG non-electricity'!AC3,'Assumptions (NG non-electricity'!AC6)+'Assumptions (NG non-electricity'!AC7*'Assumptions (NG non-electricity'!AC9</f>
        <v>0.7018302245</v>
      </c>
      <c r="AE656" s="229">
        <f>sum('Assumptions (NG non-electricity'!AD3,'Assumptions (NG non-electricity'!AD6)+'Assumptions (NG non-electricity'!AD7*'Assumptions (NG non-electricity'!AD9</f>
        <v>0.7029576339</v>
      </c>
      <c r="AF656" s="229">
        <f>sum('Assumptions (NG non-electricity'!AE3,'Assumptions (NG non-electricity'!AE6)+'Assumptions (NG non-electricity'!AE7*'Assumptions (NG non-electricity'!AE9</f>
        <v>0.7040850434</v>
      </c>
      <c r="AG656" s="229">
        <f>sum('Assumptions (NG non-electricity'!AF3,'Assumptions (NG non-electricity'!AF6)+'Assumptions (NG non-electricity'!AF7*'Assumptions (NG non-electricity'!AF9</f>
        <v>0.7052124529</v>
      </c>
      <c r="AH656" s="229">
        <f>sum('Assumptions (NG non-electricity'!AG3,'Assumptions (NG non-electricity'!AG6)+'Assumptions (NG non-electricity'!AG7*'Assumptions (NG non-electricity'!AG9</f>
        <v>0.7063398623</v>
      </c>
      <c r="AI656" s="229">
        <f>sum('Assumptions (NG non-electricity'!AH3,'Assumptions (NG non-electricity'!AH6)+'Assumptions (NG non-electricity'!AH7*'Assumptions (NG non-electricity'!AH9</f>
        <v>0.7074672718</v>
      </c>
      <c r="AJ656" s="229">
        <f>sum('Assumptions (NG non-electricity'!AI3,'Assumptions (NG non-electricity'!AI6)+'Assumptions (NG non-electricity'!AI7*'Assumptions (NG non-electricity'!AI9</f>
        <v>0.7085946813</v>
      </c>
      <c r="AK656" s="229">
        <f>sum('Assumptions (NG non-electricity'!AJ3,'Assumptions (NG non-electricity'!AJ6)+'Assumptions (NG non-electricity'!AJ7*'Assumptions (NG non-electricity'!AJ9</f>
        <v>0.7097220907</v>
      </c>
      <c r="AL656" s="229">
        <f>sum('Assumptions (NG non-electricity'!AK3,'Assumptions (NG non-electricity'!AK6)+'Assumptions (NG non-electricity'!AK7*'Assumptions (NG non-electricity'!AK9</f>
        <v>0.7108495002</v>
      </c>
      <c r="AM656" s="229">
        <f>sum('Assumptions (NG non-electricity'!AL3,'Assumptions (NG non-electricity'!AL6)+'Assumptions (NG non-electricity'!AL7*'Assumptions (NG non-electricity'!AL9</f>
        <v>0.7119769097</v>
      </c>
      <c r="AN656" s="229">
        <f>sum('Assumptions (NG non-electricity'!AM3,'Assumptions (NG non-electricity'!AM6)+'Assumptions (NG non-electricity'!AM7*'Assumptions (NG non-electricity'!AM9</f>
        <v>0.7131043191</v>
      </c>
      <c r="AO656" s="229">
        <f>sum('Assumptions (NG non-electricity'!AN3,'Assumptions (NG non-electricity'!AN6)+'Assumptions (NG non-electricity'!AN7*'Assumptions (NG non-electricity'!AN9</f>
        <v>0.7142317286</v>
      </c>
      <c r="AP656" s="229">
        <f>sum('Assumptions (NG non-electricity'!AO3,'Assumptions (NG non-electricity'!AO6)+'Assumptions (NG non-electricity'!AO7*'Assumptions (NG non-electricity'!AO9</f>
        <v>0.7153591381</v>
      </c>
      <c r="AQ656" s="229">
        <f>sum('Assumptions (NG non-electricity'!AP3,'Assumptions (NG non-electricity'!AP6)+'Assumptions (NG non-electricity'!AP7*'Assumptions (NG non-electricity'!AP9</f>
        <v>0.7164865475</v>
      </c>
      <c r="AR656" s="229">
        <f>sum('Assumptions (NG non-electricity'!AQ3,'Assumptions (NG non-electricity'!AQ6)+'Assumptions (NG non-electricity'!AQ7*'Assumptions (NG non-electricity'!AQ9</f>
        <v>0.717613957</v>
      </c>
      <c r="AS656" s="229">
        <f>sum('Assumptions (NG non-electricity'!AR3,'Assumptions (NG non-electricity'!AR6)+'Assumptions (NG non-electricity'!AR7*'Assumptions (NG non-electricity'!AR9</f>
        <v>0.7187413664</v>
      </c>
      <c r="AT656" s="229">
        <f>sum('Assumptions (NG non-electricity'!AS3,'Assumptions (NG non-electricity'!AS6)+'Assumptions (NG non-electricity'!AS7*'Assumptions (NG non-electricity'!AS9</f>
        <v>0.7198687759</v>
      </c>
      <c r="AU656" s="229">
        <f>sum('Assumptions (NG non-electricity'!AT3,'Assumptions (NG non-electricity'!AT6)+'Assumptions (NG non-electricity'!AT7*'Assumptions (NG non-electricity'!AT9</f>
        <v>0.7209961854</v>
      </c>
      <c r="AV656" s="229">
        <f>sum('Assumptions (NG non-electricity'!AU3,'Assumptions (NG non-electricity'!AU6)+'Assumptions (NG non-electricity'!AU7*'Assumptions (NG non-electricity'!AU9</f>
        <v>0.7221235948</v>
      </c>
      <c r="AW656" s="229">
        <f>sum('Assumptions (NG non-electricity'!AV3,'Assumptions (NG non-electricity'!AV6)+'Assumptions (NG non-electricity'!AV7*'Assumptions (NG non-electricity'!AV9</f>
        <v>0.7232510043</v>
      </c>
      <c r="AX656" s="229">
        <f>sum('Assumptions (NG non-electricity'!AW3,'Assumptions (NG non-electricity'!AW6)+'Assumptions (NG non-electricity'!AW7*'Assumptions (NG non-electricity'!AW9</f>
        <v>0.7243784138</v>
      </c>
      <c r="AY656" s="229">
        <f>sum('Assumptions (NG non-electricity'!AX3,'Assumptions (NG non-electricity'!AX6)+'Assumptions (NG non-electricity'!AX7*'Assumptions (NG non-electricity'!AX9</f>
        <v>0.7255058232</v>
      </c>
      <c r="AZ656" s="229">
        <f>sum('Assumptions (NG non-electricity'!AY3,'Assumptions (NG non-electricity'!AY6)+'Assumptions (NG non-electricity'!AY7*'Assumptions (NG non-electricity'!AY9</f>
        <v>0.7266332327</v>
      </c>
      <c r="BA656" s="229">
        <f>sum('Assumptions (NG non-electricity'!AZ3,'Assumptions (NG non-electricity'!AZ6)+'Assumptions (NG non-electricity'!AZ7*'Assumptions (NG non-electricity'!AZ9</f>
        <v>0.7277606422</v>
      </c>
    </row>
    <row r="657" ht="15.75" customHeight="1">
      <c r="A657" s="186" t="s">
        <v>402</v>
      </c>
      <c r="B657" s="150" t="s">
        <v>392</v>
      </c>
      <c r="C657" s="229">
        <f>sum('Assumptions (NG non-electricity'!B3,'Assumptions (NG non-electricity'!B6)</f>
        <v>0.416207</v>
      </c>
      <c r="D657" s="229">
        <f>sum('Assumptions (NG non-electricity'!C3,'Assumptions (NG non-electricity'!C6)</f>
        <v>0.425889</v>
      </c>
      <c r="E657" s="229">
        <f>sum('Assumptions (NG non-electricity'!D3,'Assumptions (NG non-electricity'!D6)</f>
        <v>0.449137</v>
      </c>
      <c r="F657" s="229">
        <f>sum('Assumptions (NG non-electricity'!E3,'Assumptions (NG non-electricity'!E6)</f>
        <v>0.430414</v>
      </c>
      <c r="G657" s="229">
        <f>sum('Assumptions (NG non-electricity'!F3,'Assumptions (NG non-electricity'!F6)</f>
        <v>0.438251</v>
      </c>
      <c r="H657" s="229">
        <f>sum('Assumptions (NG non-electricity'!G3,'Assumptions (NG non-electricity'!G6)</f>
        <v>0.447332</v>
      </c>
      <c r="I657" s="229">
        <f>sum('Assumptions (NG non-electricity'!H3,'Assumptions (NG non-electricity'!H6)</f>
        <v>0.445362</v>
      </c>
      <c r="J657" s="229">
        <f>sum('Assumptions (NG non-electricity'!I3,'Assumptions (NG non-electricity'!I6)</f>
        <v>0.463292</v>
      </c>
      <c r="K657" s="229">
        <f>sum('Assumptions (NG non-electricity'!J3,'Assumptions (NG non-electricity'!J6)</f>
        <v>0.488344</v>
      </c>
      <c r="L657" s="229">
        <f>sum('Assumptions (NG non-electricity'!K3,'Assumptions (NG non-electricity'!K6)</f>
        <v>0.483335</v>
      </c>
      <c r="M657" s="229">
        <f>sum('Assumptions (NG non-electricity'!L3,'Assumptions (NG non-electricity'!L6)</f>
        <v>0.479483</v>
      </c>
      <c r="N657" s="229">
        <f>sum('Assumptions (NG non-electricity'!M3,'Assumptions (NG non-electricity'!M6)</f>
        <v>0.494539</v>
      </c>
      <c r="O657" s="229">
        <f>sum('Assumptions (NG non-electricity'!N3,'Assumptions (NG non-electricity'!N6)</f>
        <v>0.444104</v>
      </c>
      <c r="P657" s="229">
        <f>sum('Assumptions (NG non-electricity'!O3,'Assumptions (NG non-electricity'!O6)</f>
        <v>0.51012</v>
      </c>
      <c r="Q657" s="229">
        <f>sum('Assumptions (NG non-electricity'!P3,'Assumptions (NG non-electricity'!P6)</f>
        <v>0.483033</v>
      </c>
      <c r="R657" s="229">
        <f>sum('Assumptions (NG non-electricity'!Q3,'Assumptions (NG non-electricity'!Q6)</f>
        <v>0.461769</v>
      </c>
      <c r="S657" s="229">
        <f>sum('Assumptions (NG non-electricity'!R3,'Assumptions (NG non-electricity'!R6)</f>
        <v>0.480544</v>
      </c>
      <c r="T657" s="229">
        <f>sum('Assumptions (NG non-electricity'!S3,'Assumptions (NG non-electricity'!S6)</f>
        <v>0.4851721298</v>
      </c>
      <c r="U657" s="229">
        <f>sum('Assumptions (NG non-electricity'!T3,'Assumptions (NG non-electricity'!T6)</f>
        <v>0.4839581236</v>
      </c>
      <c r="V657" s="229">
        <f>sum('Assumptions (NG non-electricity'!U3,'Assumptions (NG non-electricity'!U6)</f>
        <v>0.4827441174</v>
      </c>
      <c r="W657" s="229">
        <f>sum('Assumptions (NG non-electricity'!V3,'Assumptions (NG non-electricity'!V6)</f>
        <v>0.4815301112</v>
      </c>
      <c r="X657" s="229">
        <f>sum('Assumptions (NG non-electricity'!W3,'Assumptions (NG non-electricity'!W6)</f>
        <v>0.4803161051</v>
      </c>
      <c r="Y657" s="229">
        <f>sum('Assumptions (NG non-electricity'!X3,'Assumptions (NG non-electricity'!X6)</f>
        <v>0.4791020989</v>
      </c>
      <c r="Z657" s="229">
        <f>sum('Assumptions (NG non-electricity'!Y3,'Assumptions (NG non-electricity'!Y6)</f>
        <v>0.4778880927</v>
      </c>
      <c r="AA657" s="229">
        <f>sum('Assumptions (NG non-electricity'!Z3,'Assumptions (NG non-electricity'!Z6)</f>
        <v>0.4766740865</v>
      </c>
      <c r="AB657" s="229">
        <f>sum('Assumptions (NG non-electricity'!AA3,'Assumptions (NG non-electricity'!AA6)</f>
        <v>0.4754600803</v>
      </c>
      <c r="AC657" s="229">
        <f>sum('Assumptions (NG non-electricity'!AB3,'Assumptions (NG non-electricity'!AB6)</f>
        <v>0.4742460741</v>
      </c>
      <c r="AD657" s="229">
        <f>sum('Assumptions (NG non-electricity'!AC3,'Assumptions (NG non-electricity'!AC6)</f>
        <v>0.4730320679</v>
      </c>
      <c r="AE657" s="229">
        <f>sum('Assumptions (NG non-electricity'!AD3,'Assumptions (NG non-electricity'!AD6)</f>
        <v>0.4718180617</v>
      </c>
      <c r="AF657" s="229">
        <f>sum('Assumptions (NG non-electricity'!AE3,'Assumptions (NG non-electricity'!AE6)</f>
        <v>0.4706040555</v>
      </c>
      <c r="AG657" s="229">
        <f>sum('Assumptions (NG non-electricity'!AF3,'Assumptions (NG non-electricity'!AF6)</f>
        <v>0.4693900494</v>
      </c>
      <c r="AH657" s="229">
        <f>sum('Assumptions (NG non-electricity'!AG3,'Assumptions (NG non-electricity'!AG6)</f>
        <v>0.4681760432</v>
      </c>
      <c r="AI657" s="229">
        <f>sum('Assumptions (NG non-electricity'!AH3,'Assumptions (NG non-electricity'!AH6)</f>
        <v>0.466962037</v>
      </c>
      <c r="AJ657" s="229">
        <f>sum('Assumptions (NG non-electricity'!AI3,'Assumptions (NG non-electricity'!AI6)</f>
        <v>0.4657480308</v>
      </c>
      <c r="AK657" s="229">
        <f>sum('Assumptions (NG non-electricity'!AJ3,'Assumptions (NG non-electricity'!AJ6)</f>
        <v>0.4645340246</v>
      </c>
      <c r="AL657" s="229">
        <f>sum('Assumptions (NG non-electricity'!AK3,'Assumptions (NG non-electricity'!AK6)</f>
        <v>0.4633200184</v>
      </c>
      <c r="AM657" s="229">
        <f>sum('Assumptions (NG non-electricity'!AL3,'Assumptions (NG non-electricity'!AL6)</f>
        <v>0.4621060122</v>
      </c>
      <c r="AN657" s="229">
        <f>sum('Assumptions (NG non-electricity'!AM3,'Assumptions (NG non-electricity'!AM6)</f>
        <v>0.460892006</v>
      </c>
      <c r="AO657" s="229">
        <f>sum('Assumptions (NG non-electricity'!AN3,'Assumptions (NG non-electricity'!AN6)</f>
        <v>0.4596779999</v>
      </c>
      <c r="AP657" s="229">
        <f>sum('Assumptions (NG non-electricity'!AO3,'Assumptions (NG non-electricity'!AO6)</f>
        <v>0.4584639937</v>
      </c>
      <c r="AQ657" s="229">
        <f>sum('Assumptions (NG non-electricity'!AP3,'Assumptions (NG non-electricity'!AP6)</f>
        <v>0.4572499875</v>
      </c>
      <c r="AR657" s="229">
        <f>sum('Assumptions (NG non-electricity'!AQ3,'Assumptions (NG non-electricity'!AQ6)</f>
        <v>0.4560359813</v>
      </c>
      <c r="AS657" s="229">
        <f>sum('Assumptions (NG non-electricity'!AR3,'Assumptions (NG non-electricity'!AR6)</f>
        <v>0.4548219751</v>
      </c>
      <c r="AT657" s="229">
        <f>sum('Assumptions (NG non-electricity'!AS3,'Assumptions (NG non-electricity'!AS6)</f>
        <v>0.4536079689</v>
      </c>
      <c r="AU657" s="229">
        <f>sum('Assumptions (NG non-electricity'!AT3,'Assumptions (NG non-electricity'!AT6)</f>
        <v>0.4523939627</v>
      </c>
      <c r="AV657" s="229">
        <f>sum('Assumptions (NG non-electricity'!AU3,'Assumptions (NG non-electricity'!AU6)</f>
        <v>0.4511799565</v>
      </c>
      <c r="AW657" s="229">
        <f>sum('Assumptions (NG non-electricity'!AV3,'Assumptions (NG non-electricity'!AV6)</f>
        <v>0.4499659503</v>
      </c>
      <c r="AX657" s="229">
        <f>sum('Assumptions (NG non-electricity'!AW3,'Assumptions (NG non-electricity'!AW6)</f>
        <v>0.4487519442</v>
      </c>
      <c r="AY657" s="229">
        <f>sum('Assumptions (NG non-electricity'!AX3,'Assumptions (NG non-electricity'!AX6)</f>
        <v>0.447537938</v>
      </c>
      <c r="AZ657" s="229">
        <f>sum('Assumptions (NG non-electricity'!AY3,'Assumptions (NG non-electricity'!AY6)</f>
        <v>0.4463239318</v>
      </c>
      <c r="BA657" s="229">
        <f>sum('Assumptions (NG non-electricity'!AZ3,'Assumptions (NG non-electricity'!AZ6)</f>
        <v>0.4451099256</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6.4</v>
      </c>
      <c r="AD670" s="235">
        <f>'Assumptions (Wind)'!AC42</f>
        <v>71.5</v>
      </c>
      <c r="AE670" s="235">
        <f>'Assumptions (Wind)'!AD42</f>
        <v>18.2</v>
      </c>
      <c r="AF670" s="235">
        <f>'Assumptions (Wind)'!AE42</f>
        <v>79.7</v>
      </c>
      <c r="AG670" s="235">
        <f>'Assumptions (Wind)'!AF42</f>
        <v>0</v>
      </c>
      <c r="AH670" s="235">
        <f>'Assumptions (Wind)'!AG42</f>
        <v>306</v>
      </c>
      <c r="AI670" s="235">
        <f>'Assumptions (Wind)'!AH42</f>
        <v>6</v>
      </c>
      <c r="AJ670" s="235">
        <f>'Assumptions (Wind)'!AI42</f>
        <v>145.5</v>
      </c>
      <c r="AK670" s="235">
        <f>'Assumptions (Wind)'!AJ42</f>
        <v>133.5</v>
      </c>
      <c r="AL670" s="235">
        <f>'Assumptions (Wind)'!AK42</f>
        <v>806</v>
      </c>
      <c r="AM670" s="235">
        <f>'Assumptions (Wind)'!AL42</f>
        <v>555.3</v>
      </c>
      <c r="AN670" s="235">
        <f>'Assumptions (Wind)'!AM42</f>
        <v>934.2</v>
      </c>
      <c r="AO670" s="235">
        <f>'Assumptions (Wind)'!AN42</f>
        <v>573.4</v>
      </c>
      <c r="AP670" s="235">
        <f>'Assumptions (Wind)'!AO42</f>
        <v>871.2</v>
      </c>
      <c r="AQ670" s="235">
        <f>'Assumptions (Wind)'!AP42</f>
        <v>1263.9</v>
      </c>
      <c r="AR670" s="235">
        <f>'Assumptions (Wind)'!AQ42</f>
        <v>33.1</v>
      </c>
      <c r="AS670" s="235">
        <f>'Assumptions (Wind)'!AR42</f>
        <v>282.9</v>
      </c>
      <c r="AT670" s="235">
        <f>'Assumptions (Wind)'!AS42</f>
        <v>400</v>
      </c>
      <c r="AU670" s="235">
        <f>'Assumptions (Wind)'!AT42</f>
        <v>229.6</v>
      </c>
      <c r="AV670" s="235">
        <f>'Assumptions (Wind)'!AU42</f>
        <v>75</v>
      </c>
      <c r="AW670" s="235">
        <f>'Assumptions (Wind)'!AV42</f>
        <v>705</v>
      </c>
      <c r="AX670" s="235">
        <f>'Assumptions (Wind)'!AW42</f>
        <v>0</v>
      </c>
      <c r="AY670" s="235">
        <f>'Assumptions (Wind)'!AX42</f>
        <v>0</v>
      </c>
      <c r="AZ670" s="235">
        <f>'Assumptions (Wind)'!AY42</f>
        <v>306.1091079</v>
      </c>
      <c r="BA670" s="235">
        <f>'Assumptions (Wind)'!AZ42</f>
        <v>306.1091079</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7496.4</v>
      </c>
      <c r="Y671" s="167">
        <f>X671-'Assumptions (Wind)'!X42+X677</f>
        <v>7802.509108</v>
      </c>
      <c r="Z671" s="167">
        <f>Y671-'Assumptions (Wind)'!Y42+Y677</f>
        <v>8108.618216</v>
      </c>
      <c r="AA671" s="167">
        <f>Z671-'Assumptions (Wind)'!Z42+Z677</f>
        <v>8414.727324</v>
      </c>
      <c r="AB671" s="167">
        <f>AA671-'Assumptions (Wind)'!AA42+AA677</f>
        <v>8720.836431</v>
      </c>
      <c r="AC671" s="167">
        <f>AB671-'Assumptions (Wind)'!AB42+AB677</f>
        <v>9020.545539</v>
      </c>
      <c r="AD671" s="167">
        <f>AC671-'Assumptions (Wind)'!AC42+AC677</f>
        <v>9261.554647</v>
      </c>
      <c r="AE671" s="167">
        <f>AD671-'Assumptions (Wind)'!AD42+AD677</f>
        <v>9620.963755</v>
      </c>
      <c r="AF671" s="167">
        <f>AE671-'Assumptions (Wind)'!AE42+AE677</f>
        <v>9865.572863</v>
      </c>
      <c r="AG671" s="167">
        <f>AF671-'Assumptions (Wind)'!AF42+AF677</f>
        <v>10251.38197</v>
      </c>
      <c r="AH671" s="167">
        <f>AG671-'Assumptions (Wind)'!AG42+AG677</f>
        <v>10251.49108</v>
      </c>
      <c r="AI671" s="167">
        <f>AH671-'Assumptions (Wind)'!AH42+AH677</f>
        <v>10857.60019</v>
      </c>
      <c r="AJ671" s="167">
        <f>AI671-'Assumptions (Wind)'!AI42+AI677</f>
        <v>11024.20929</v>
      </c>
      <c r="AK671" s="167">
        <f>AJ671-'Assumptions (Wind)'!AJ42+AJ677</f>
        <v>11342.3184</v>
      </c>
      <c r="AL671" s="167">
        <f>AK671-'Assumptions (Wind)'!AK42+AK677</f>
        <v>10975.92751</v>
      </c>
      <c r="AM671" s="167">
        <f>AL671-'Assumptions (Wind)'!AL42+AL677</f>
        <v>11532.73662</v>
      </c>
      <c r="AN671" s="167">
        <f>AM671-'Assumptions (Wind)'!AM42+AM677</f>
        <v>11459.94573</v>
      </c>
      <c r="AO671" s="167">
        <f>AN671-'Assumptions (Wind)'!AN42+AN677</f>
        <v>12126.85483</v>
      </c>
      <c r="AP671" s="167">
        <f>AO671-'Assumptions (Wind)'!AO42+AO677</f>
        <v>12135.16394</v>
      </c>
      <c r="AQ671" s="167">
        <f>AP671-'Assumptions (Wind)'!AP42+AP677</f>
        <v>12048.57305</v>
      </c>
      <c r="AR671" s="167">
        <f>AQ671-'Assumptions (Wind)'!AQ42+AQ677</f>
        <v>13585.48216</v>
      </c>
      <c r="AS671" s="167">
        <f>AR671-'Assumptions (Wind)'!AR42+AR677</f>
        <v>13641.79126</v>
      </c>
      <c r="AT671" s="167">
        <f>AS671-'Assumptions (Wind)'!AS42+AS677</f>
        <v>13830.80037</v>
      </c>
      <c r="AU671" s="167">
        <f>AT671-'Assumptions (Wind)'!AT42+AT677</f>
        <v>14307.30948</v>
      </c>
      <c r="AV671" s="167">
        <f>AU671-'Assumptions (Wind)'!AU42+AU677</f>
        <v>14768.01859</v>
      </c>
      <c r="AW671" s="167">
        <f>AV671-'Assumptions (Wind)'!AV42+AV677</f>
        <v>14444.1277</v>
      </c>
      <c r="AX671" s="167">
        <f>AW671-'Assumptions (Wind)'!AW42+AW677</f>
        <v>15455.2368</v>
      </c>
      <c r="AY671" s="167">
        <f>AX671-'Assumptions (Wind)'!AX42+AX677</f>
        <v>15761.34591</v>
      </c>
      <c r="AZ671" s="167">
        <f>AY671-'Assumptions (Wind)'!AY42+AY677</f>
        <v>15761.34591</v>
      </c>
      <c r="BA671" s="167">
        <f>AZ671-'Assumptions (Wind)'!AZ42+AZ677</f>
        <v>16067.45502</v>
      </c>
    </row>
    <row r="672" ht="15.75" customHeight="1">
      <c r="A672" s="239" t="s">
        <v>350</v>
      </c>
      <c r="B672" s="202" t="s">
        <v>149</v>
      </c>
      <c r="C672" s="240">
        <v>112.8</v>
      </c>
      <c r="D672" s="151">
        <v>202.4</v>
      </c>
      <c r="E672" s="151">
        <v>202.4</v>
      </c>
      <c r="F672" s="151">
        <v>508.4</v>
      </c>
      <c r="G672" s="151">
        <v>514.4</v>
      </c>
      <c r="H672" s="151">
        <v>662.3</v>
      </c>
      <c r="I672" s="151">
        <v>795.8</v>
      </c>
      <c r="J672" s="151">
        <v>1601.8</v>
      </c>
      <c r="K672" s="151">
        <v>2157.1</v>
      </c>
      <c r="L672" s="151">
        <v>3091.3</v>
      </c>
      <c r="M672" s="151">
        <v>3664.7</v>
      </c>
      <c r="N672" s="151">
        <v>4536.4</v>
      </c>
      <c r="O672" s="151">
        <v>5800.3</v>
      </c>
      <c r="P672" s="151">
        <v>5833.4</v>
      </c>
      <c r="Q672" s="151">
        <v>6116.3</v>
      </c>
      <c r="R672" s="151">
        <v>6489.8</v>
      </c>
      <c r="S672" s="151">
        <v>6719.4</v>
      </c>
      <c r="T672" s="151">
        <v>6794.4</v>
      </c>
      <c r="U672" s="151">
        <v>7496.4</v>
      </c>
      <c r="V672" s="172">
        <f t="shared" ref="V672:W672" si="31">U672+V677</f>
        <v>7496.4</v>
      </c>
      <c r="W672" s="153">
        <f t="shared" si="31"/>
        <v>7496.4</v>
      </c>
      <c r="X672" s="148">
        <f t="shared" ref="X672:AZ672" si="32">$W672+W$1*($BA$672-$W$672)/($BA$2-$W$2)</f>
        <v>7802.509108</v>
      </c>
      <c r="Y672" s="148">
        <f t="shared" si="32"/>
        <v>8108.618216</v>
      </c>
      <c r="Z672" s="148">
        <f t="shared" si="32"/>
        <v>8414.727324</v>
      </c>
      <c r="AA672" s="148">
        <f t="shared" si="32"/>
        <v>8720.836431</v>
      </c>
      <c r="AB672" s="148">
        <f t="shared" si="32"/>
        <v>9026.945539</v>
      </c>
      <c r="AC672" s="148">
        <f t="shared" si="32"/>
        <v>9333.054647</v>
      </c>
      <c r="AD672" s="148">
        <f t="shared" si="32"/>
        <v>9639.163755</v>
      </c>
      <c r="AE672" s="148">
        <f t="shared" si="32"/>
        <v>9945.272863</v>
      </c>
      <c r="AF672" s="148">
        <f t="shared" si="32"/>
        <v>10251.38197</v>
      </c>
      <c r="AG672" s="148">
        <f t="shared" si="32"/>
        <v>10557.49108</v>
      </c>
      <c r="AH672" s="148">
        <f t="shared" si="32"/>
        <v>10863.60019</v>
      </c>
      <c r="AI672" s="148">
        <f t="shared" si="32"/>
        <v>11169.70929</v>
      </c>
      <c r="AJ672" s="148">
        <f t="shared" si="32"/>
        <v>11475.8184</v>
      </c>
      <c r="AK672" s="148">
        <f t="shared" si="32"/>
        <v>11781.92751</v>
      </c>
      <c r="AL672" s="148">
        <f t="shared" si="32"/>
        <v>12088.03662</v>
      </c>
      <c r="AM672" s="148">
        <f t="shared" si="32"/>
        <v>12394.14573</v>
      </c>
      <c r="AN672" s="148">
        <f t="shared" si="32"/>
        <v>12700.25483</v>
      </c>
      <c r="AO672" s="148">
        <f t="shared" si="32"/>
        <v>13006.36394</v>
      </c>
      <c r="AP672" s="148">
        <f t="shared" si="32"/>
        <v>13312.47305</v>
      </c>
      <c r="AQ672" s="148">
        <f t="shared" si="32"/>
        <v>13618.58216</v>
      </c>
      <c r="AR672" s="148">
        <f t="shared" si="32"/>
        <v>13924.69126</v>
      </c>
      <c r="AS672" s="148">
        <f t="shared" si="32"/>
        <v>14230.80037</v>
      </c>
      <c r="AT672" s="148">
        <f t="shared" si="32"/>
        <v>14536.90948</v>
      </c>
      <c r="AU672" s="148">
        <f t="shared" si="32"/>
        <v>14843.01859</v>
      </c>
      <c r="AV672" s="148">
        <f t="shared" si="32"/>
        <v>15149.1277</v>
      </c>
      <c r="AW672" s="148">
        <f t="shared" si="32"/>
        <v>15455.2368</v>
      </c>
      <c r="AX672" s="148">
        <f t="shared" si="32"/>
        <v>15761.34591</v>
      </c>
      <c r="AY672" s="148">
        <f t="shared" si="32"/>
        <v>16067.45502</v>
      </c>
      <c r="AZ672" s="148">
        <f t="shared" si="32"/>
        <v>16373.56413</v>
      </c>
      <c r="BA672" s="155">
        <f>Inputs!H9</f>
        <v>16679.67324</v>
      </c>
    </row>
    <row r="673" ht="15.75" customHeight="1">
      <c r="A673" s="241" t="s">
        <v>28</v>
      </c>
      <c r="B673" s="159" t="s">
        <v>150</v>
      </c>
      <c r="C673" s="156">
        <v>0.245911</v>
      </c>
      <c r="D673" s="156">
        <v>0.413799</v>
      </c>
      <c r="E673" s="156">
        <v>0.586336</v>
      </c>
      <c r="F673" s="156">
        <v>0.513587</v>
      </c>
      <c r="G673" s="156">
        <v>0.836656</v>
      </c>
      <c r="H673" s="156">
        <v>1.493498</v>
      </c>
      <c r="I673" s="156">
        <v>2.230184</v>
      </c>
      <c r="J673" s="156">
        <v>2.71444</v>
      </c>
      <c r="K673" s="156">
        <v>5.007895</v>
      </c>
      <c r="L673" s="156">
        <v>6.68392</v>
      </c>
      <c r="M673" s="156">
        <v>8.517303</v>
      </c>
      <c r="N673" s="156">
        <v>12.95683</v>
      </c>
      <c r="O673" s="156">
        <v>14.322759</v>
      </c>
      <c r="P673" s="156">
        <v>16.642135</v>
      </c>
      <c r="Q673" s="156">
        <v>17.51405</v>
      </c>
      <c r="R673" s="156">
        <v>16.40254</v>
      </c>
      <c r="S673" s="156">
        <v>19.695295</v>
      </c>
      <c r="T673" s="156">
        <v>19.554432</v>
      </c>
      <c r="U673" s="156">
        <v>19.717655</v>
      </c>
      <c r="V673" s="242">
        <f>U673+(U673-T673)</f>
        <v>19.880878</v>
      </c>
      <c r="W673" s="153">
        <f>V673</f>
        <v>19.880878</v>
      </c>
      <c r="X673" s="154">
        <f t="shared" ref="X673:AZ673" si="33">W673+($BA$673-$W$673)/($BA$2-$W$2)</f>
        <v>21.11391067</v>
      </c>
      <c r="Y673" s="154">
        <f t="shared" si="33"/>
        <v>22.34694333</v>
      </c>
      <c r="Z673" s="154">
        <f t="shared" si="33"/>
        <v>23.579976</v>
      </c>
      <c r="AA673" s="154">
        <f t="shared" si="33"/>
        <v>24.81300867</v>
      </c>
      <c r="AB673" s="154">
        <f t="shared" si="33"/>
        <v>26.04604134</v>
      </c>
      <c r="AC673" s="154">
        <f t="shared" si="33"/>
        <v>27.279074</v>
      </c>
      <c r="AD673" s="154">
        <f t="shared" si="33"/>
        <v>28.51210667</v>
      </c>
      <c r="AE673" s="154">
        <f t="shared" si="33"/>
        <v>29.74513934</v>
      </c>
      <c r="AF673" s="154">
        <f t="shared" si="33"/>
        <v>30.978172</v>
      </c>
      <c r="AG673" s="154">
        <f t="shared" si="33"/>
        <v>32.21120467</v>
      </c>
      <c r="AH673" s="154">
        <f t="shared" si="33"/>
        <v>33.44423734</v>
      </c>
      <c r="AI673" s="154">
        <f t="shared" si="33"/>
        <v>34.67727001</v>
      </c>
      <c r="AJ673" s="154">
        <f t="shared" si="33"/>
        <v>35.91030267</v>
      </c>
      <c r="AK673" s="154">
        <f t="shared" si="33"/>
        <v>37.14333534</v>
      </c>
      <c r="AL673" s="154">
        <f t="shared" si="33"/>
        <v>38.37636801</v>
      </c>
      <c r="AM673" s="154">
        <f t="shared" si="33"/>
        <v>39.60940067</v>
      </c>
      <c r="AN673" s="154">
        <f t="shared" si="33"/>
        <v>40.84243334</v>
      </c>
      <c r="AO673" s="154">
        <f t="shared" si="33"/>
        <v>42.07546601</v>
      </c>
      <c r="AP673" s="154">
        <f t="shared" si="33"/>
        <v>43.30849867</v>
      </c>
      <c r="AQ673" s="154">
        <f t="shared" si="33"/>
        <v>44.54153134</v>
      </c>
      <c r="AR673" s="154">
        <f t="shared" si="33"/>
        <v>45.77456401</v>
      </c>
      <c r="AS673" s="154">
        <f t="shared" si="33"/>
        <v>47.00759668</v>
      </c>
      <c r="AT673" s="154">
        <f t="shared" si="33"/>
        <v>48.24062934</v>
      </c>
      <c r="AU673" s="154">
        <f t="shared" si="33"/>
        <v>49.47366201</v>
      </c>
      <c r="AV673" s="154">
        <f t="shared" si="33"/>
        <v>50.70669468</v>
      </c>
      <c r="AW673" s="154">
        <f t="shared" si="33"/>
        <v>51.93972734</v>
      </c>
      <c r="AX673" s="154">
        <f t="shared" si="33"/>
        <v>53.17276001</v>
      </c>
      <c r="AY673" s="154">
        <f t="shared" si="33"/>
        <v>54.40579268</v>
      </c>
      <c r="AZ673" s="154">
        <f t="shared" si="33"/>
        <v>55.63882535</v>
      </c>
      <c r="BA673" s="243">
        <f>Inputs!$I$9</f>
        <v>56.87185801</v>
      </c>
    </row>
    <row r="674" ht="15.75" customHeight="1">
      <c r="A674" s="241" t="s">
        <v>414</v>
      </c>
      <c r="B674" s="159" t="s">
        <v>351</v>
      </c>
      <c r="C674" s="212">
        <f>C672*'Assumptions (Wind)'!B23/10^9</f>
        <v>0.003429703157</v>
      </c>
      <c r="D674" s="212">
        <f>D672*'Assumptions (Wind)'!C23/10^9</f>
        <v>0.006288989325</v>
      </c>
      <c r="E674" s="212">
        <f>E672*'Assumptions (Wind)'!D23/10^9</f>
        <v>0.006388465253</v>
      </c>
      <c r="F674" s="212">
        <f>F672*'Assumptions (Wind)'!E23/10^9</f>
        <v>0.01634492679</v>
      </c>
      <c r="G674" s="212">
        <f>G672*'Assumptions (Wind)'!F23/10^9</f>
        <v>0.01698305659</v>
      </c>
      <c r="H674" s="212">
        <f>H672*'Assumptions (Wind)'!G23/10^9</f>
        <v>0.02254712213</v>
      </c>
      <c r="I674" s="212">
        <f>I672*'Assumptions (Wind)'!H23/10^9</f>
        <v>0.02791181192</v>
      </c>
      <c r="J674" s="212">
        <f>J672*'Assumptions (Wind)'!I23/10^9</f>
        <v>0.05769058159</v>
      </c>
      <c r="K674" s="212">
        <f>K672*'Assumptions (Wind)'!J23/10^9</f>
        <v>0.07920149596</v>
      </c>
      <c r="L674" s="212">
        <f>L672*'Assumptions (Wind)'!K23/10^9</f>
        <v>0.1143674636</v>
      </c>
      <c r="M674" s="212">
        <f>M672*'Assumptions (Wind)'!L23/10^9</f>
        <v>0.1371611554</v>
      </c>
      <c r="N674" s="212">
        <f>N672*'Assumptions (Wind)'!M23/10^9</f>
        <v>0.1733335513</v>
      </c>
      <c r="O674" s="212">
        <f>O672*'Assumptions (Wind)'!N23/10^9</f>
        <v>0.2258769759</v>
      </c>
      <c r="P674" s="212">
        <f>P672*'Assumptions (Wind)'!O23/10^9</f>
        <v>0.2311525669</v>
      </c>
      <c r="Q674" s="212">
        <f>Q672*'Assumptions (Wind)'!P23/10^9</f>
        <v>0.2468472657</v>
      </c>
      <c r="R674" s="212">
        <f>R672*'Assumptions (Wind)'!Q23/10^9</f>
        <v>0.2646488181</v>
      </c>
      <c r="S674" s="212">
        <f>S672*'Assumptions (Wind)'!R23/10^9</f>
        <v>0.2768485043</v>
      </c>
      <c r="T674" s="212">
        <f>T672*'Assumptions (Wind)'!S23/10^9</f>
        <v>0.2852115866</v>
      </c>
      <c r="U674" s="212">
        <f>U672*'Assumptions (Wind)'!T23/10^9</f>
        <v>0.3223452</v>
      </c>
      <c r="V674" s="212">
        <f>V672*'Assumptions (Wind)'!U23/10^9</f>
        <v>0.3286338244</v>
      </c>
      <c r="W674" s="212">
        <f>W672*'Assumptions (Wind)'!V23/10^9</f>
        <v>0.327253386</v>
      </c>
      <c r="X674" s="212">
        <f>X672*'Assumptions (Wind)'!W23/10^9</f>
        <v>0.347261578</v>
      </c>
      <c r="Y674" s="212">
        <f>Y672*'Assumptions (Wind)'!X23/10^9</f>
        <v>0.3679258958</v>
      </c>
      <c r="Z674" s="212">
        <f>Z672*'Assumptions (Wind)'!Y23/10^9</f>
        <v>0.379996127</v>
      </c>
      <c r="AA674" s="212">
        <f>AA672*'Assumptions (Wind)'!Z23/10^9</f>
        <v>0.4015025584</v>
      </c>
      <c r="AB674" s="212">
        <f>AB672*'Assumptions (Wind)'!AA23/10^9</f>
        <v>0.4237035001</v>
      </c>
      <c r="AC674" s="212">
        <f>AC672*'Assumptions (Wind)'!AB23/10^9</f>
        <v>0.4357247464</v>
      </c>
      <c r="AD674" s="212">
        <f>AD672*'Assumptions (Wind)'!AC23/10^9</f>
        <v>0.458795161</v>
      </c>
      <c r="AE674" s="212">
        <f>AE672*'Assumptions (Wind)'!AD23/10^9</f>
        <v>0.482599899</v>
      </c>
      <c r="AF674" s="212">
        <f>AF672*'Assumptions (Wind)'!AE23/10^9</f>
        <v>0.4944798607</v>
      </c>
      <c r="AG674" s="212">
        <f>AG672*'Assumptions (Wind)'!AF23/10^9</f>
        <v>0.5191800176</v>
      </c>
      <c r="AH674" s="212">
        <f>AH672*'Assumptions (Wind)'!AG23/10^9</f>
        <v>0.5446557248</v>
      </c>
      <c r="AI674" s="212">
        <f>AI672*'Assumptions (Wind)'!AH23/10^9</f>
        <v>0.5562886664</v>
      </c>
      <c r="AJ674" s="212">
        <f>AJ672*'Assumptions (Wind)'!AI23/10^9</f>
        <v>0.5826839587</v>
      </c>
      <c r="AK674" s="212">
        <f>AK672*'Assumptions (Wind)'!AJ23/10^9</f>
        <v>0.6098974176</v>
      </c>
      <c r="AL674" s="212">
        <f>AL672*'Assumptions (Wind)'!AK23/10^9</f>
        <v>0.6211627382</v>
      </c>
      <c r="AM674" s="212">
        <f>AM672*'Assumptions (Wind)'!AL23/10^9</f>
        <v>0.6493177576</v>
      </c>
      <c r="AN674" s="212">
        <f>AN672*'Assumptions (Wind)'!AM23/10^9</f>
        <v>0.6783349135</v>
      </c>
      <c r="AO674" s="212">
        <f>AO672*'Assumptions (Wind)'!AN23/10^9</f>
        <v>0.7082371289</v>
      </c>
      <c r="AP674" s="212">
        <f>AP672*'Assumptions (Wind)'!AO23/10^9</f>
        <v>0.7190736258</v>
      </c>
      <c r="AQ674" s="212">
        <f>AQ672*'Assumptions (Wind)'!AP23/10^9</f>
        <v>0.7499590785</v>
      </c>
      <c r="AR674" s="212">
        <f>AR672*'Assumptions (Wind)'!AQ23/10^9</f>
        <v>0.7817759387</v>
      </c>
      <c r="AS674" s="212">
        <f>AS672*'Assumptions (Wind)'!AR23/10^9</f>
        <v>0.7919224378</v>
      </c>
      <c r="AT674" s="212">
        <f>AT672*'Assumptions (Wind)'!AS23/10^9</f>
        <v>0.8247388655</v>
      </c>
      <c r="AU674" s="212">
        <f>AU672*'Assumptions (Wind)'!AT23/10^9</f>
        <v>0.8585343173</v>
      </c>
      <c r="AV674" s="212">
        <f>AV672*'Assumptions (Wind)'!AU23/10^9</f>
        <v>0.8933345025</v>
      </c>
      <c r="AW674" s="212">
        <f>AW672*'Assumptions (Wind)'!AV23/10^9</f>
        <v>0.9026181682</v>
      </c>
      <c r="AX674" s="212">
        <f>AX672*'Assumptions (Wind)'!AW23/10^9</f>
        <v>0.9384535057</v>
      </c>
      <c r="AY674" s="212">
        <f>AY672*'Assumptions (Wind)'!AX23/10^9</f>
        <v>0.9753435279</v>
      </c>
      <c r="AZ674" s="212">
        <f>AZ672*'Assumptions (Wind)'!AY23/10^9</f>
        <v>0.9835123434</v>
      </c>
      <c r="BA674" s="212">
        <f>BA672*'Assumptions (Wind)'!AZ23/10^9</f>
        <v>1.021445457</v>
      </c>
    </row>
    <row r="675" ht="15.75" customHeight="1">
      <c r="A675" s="241" t="s">
        <v>36</v>
      </c>
      <c r="B675" s="159" t="s">
        <v>351</v>
      </c>
      <c r="C675" s="212">
        <f>C673*'Assumptions (Wind)'!B36/10^3</f>
        <v>0.01646044624</v>
      </c>
      <c r="D675" s="212">
        <f>D673*'Assumptions (Wind)'!C36/10^3</f>
        <v>0.0283711767</v>
      </c>
      <c r="E675" s="212">
        <f>E673*'Assumptions (Wind)'!D36/10^3</f>
        <v>0.03634556143</v>
      </c>
      <c r="F675" s="212">
        <f>F673*'Assumptions (Wind)'!E36/10^3</f>
        <v>0.03869872909</v>
      </c>
      <c r="G675" s="212">
        <f>G673*'Assumptions (Wind)'!F36/10^3</f>
        <v>0.06623613121</v>
      </c>
      <c r="H675" s="212">
        <f>H673*'Assumptions (Wind)'!G36/10^3</f>
        <v>0.1431561144</v>
      </c>
      <c r="I675" s="212">
        <f>I673*'Assumptions (Wind)'!H36/10^3</f>
        <v>0.1923259387</v>
      </c>
      <c r="J675" s="212">
        <f>J673*'Assumptions (Wind)'!I36/10^3</f>
        <v>0.2379252805</v>
      </c>
      <c r="K675" s="212">
        <f>K673*'Assumptions (Wind)'!J36/10^3</f>
        <v>0.5079918546</v>
      </c>
      <c r="L675" s="212">
        <f>L673*'Assumptions (Wind)'!K36/10^3</f>
        <v>0.4733893024</v>
      </c>
      <c r="M675" s="212">
        <f>M673*'Assumptions (Wind)'!L36/10^3</f>
        <v>0.6237127297</v>
      </c>
      <c r="N675" s="212">
        <f>N673*'Assumptions (Wind)'!M36/10^3</f>
        <v>0.9140045889</v>
      </c>
      <c r="O675" s="212">
        <f>O673*'Assumptions (Wind)'!N36/10^3</f>
        <v>0.8736567889</v>
      </c>
      <c r="P675" s="212">
        <f>P673*'Assumptions (Wind)'!O36/10^3</f>
        <v>1.126910522</v>
      </c>
      <c r="Q675" s="212">
        <f>Q673*'Assumptions (Wind)'!P36/10^3</f>
        <v>1.272628669</v>
      </c>
      <c r="R675" s="212">
        <f>R673*'Assumptions (Wind)'!Q36/10^3</f>
        <v>0.9819643012</v>
      </c>
      <c r="S675" s="212">
        <f>S673*'Assumptions (Wind)'!R36/10^3</f>
        <v>1.261877551</v>
      </c>
      <c r="T675" s="212">
        <f>T673*'Assumptions (Wind)'!S36/10^3</f>
        <v>1.222934177</v>
      </c>
      <c r="U675" s="212">
        <f>U673*'Assumptions (Wind)'!T36/10^3</f>
        <v>1.265873451</v>
      </c>
      <c r="V675" s="212">
        <f>V673*'Assumptions (Wind)'!U36/10^3</f>
        <v>1.294046349</v>
      </c>
      <c r="W675" s="212">
        <f>W673*'Assumptions (Wind)'!V36/10^3</f>
        <v>1.349778017</v>
      </c>
      <c r="X675" s="212">
        <f>X673*'Assumptions (Wind)'!W36/10^3</f>
        <v>1.444365257</v>
      </c>
      <c r="Y675" s="212">
        <f>Y673*'Assumptions (Wind)'!X36/10^3</f>
        <v>1.542829392</v>
      </c>
      <c r="Z675" s="212">
        <f>Z673*'Assumptions (Wind)'!Y36/10^3</f>
        <v>1.654510946</v>
      </c>
      <c r="AA675" s="212">
        <f>AA673*'Assumptions (Wind)'!Z36/10^3</f>
        <v>1.774118706</v>
      </c>
      <c r="AB675" s="212">
        <f>AB673*'Assumptions (Wind)'!AA36/10^3</f>
        <v>1.914816142</v>
      </c>
      <c r="AC675" s="212">
        <f>AC673*'Assumptions (Wind)'!AB36/10^3</f>
        <v>2.037845578</v>
      </c>
      <c r="AD675" s="212">
        <f>AD673*'Assumptions (Wind)'!AC36/10^3</f>
        <v>2.17181307</v>
      </c>
      <c r="AE675" s="212">
        <f>AE673*'Assumptions (Wind)'!AD36/10^3</f>
        <v>2.305530283</v>
      </c>
      <c r="AF675" s="212">
        <f>AF673*'Assumptions (Wind)'!AE36/10^3</f>
        <v>2.445324893</v>
      </c>
      <c r="AG675" s="212">
        <f>AG673*'Assumptions (Wind)'!AF36/10^3</f>
        <v>2.589612069</v>
      </c>
      <c r="AH675" s="212">
        <f>AH673*'Assumptions (Wind)'!AG36/10^3</f>
        <v>2.742401375</v>
      </c>
      <c r="AI675" s="212">
        <f>AI673*'Assumptions (Wind)'!AH36/10^3</f>
        <v>2.888205666</v>
      </c>
      <c r="AJ675" s="212">
        <f>AJ673*'Assumptions (Wind)'!AI36/10^3</f>
        <v>3.036294375</v>
      </c>
      <c r="AK675" s="212">
        <f>AK673*'Assumptions (Wind)'!AJ36/10^3</f>
        <v>3.188478992</v>
      </c>
      <c r="AL675" s="212">
        <f>AL673*'Assumptions (Wind)'!AK36/10^3</f>
        <v>3.349585341</v>
      </c>
      <c r="AM675" s="212">
        <f>AM673*'Assumptions (Wind)'!AL36/10^3</f>
        <v>3.528863297</v>
      </c>
      <c r="AN675" s="212">
        <f>AN673*'Assumptions (Wind)'!AM36/10^3</f>
        <v>3.710335349</v>
      </c>
      <c r="AO675" s="212">
        <f>AO673*'Assumptions (Wind)'!AN36/10^3</f>
        <v>3.90817419</v>
      </c>
      <c r="AP675" s="212">
        <f>AP673*'Assumptions (Wind)'!AO36/10^3</f>
        <v>4.112591491</v>
      </c>
      <c r="AQ675" s="212">
        <f>AQ673*'Assumptions (Wind)'!AP36/10^3</f>
        <v>4.315987531</v>
      </c>
      <c r="AR675" s="212">
        <f>AR673*'Assumptions (Wind)'!AQ36/10^3</f>
        <v>4.52220284</v>
      </c>
      <c r="AS675" s="212">
        <f>AS673*'Assumptions (Wind)'!AR36/10^3</f>
        <v>4.732486035</v>
      </c>
      <c r="AT675" s="212">
        <f>AT673*'Assumptions (Wind)'!AS36/10^3</f>
        <v>4.952856249</v>
      </c>
      <c r="AU675" s="212">
        <f>AU673*'Assumptions (Wind)'!AT36/10^3</f>
        <v>5.184747758</v>
      </c>
      <c r="AV675" s="212">
        <f>AV673*'Assumptions (Wind)'!AU36/10^3</f>
        <v>5.424659495</v>
      </c>
      <c r="AW675" s="212">
        <f>AW673*'Assumptions (Wind)'!AV36/10^3</f>
        <v>5.660359283</v>
      </c>
      <c r="AX675" s="212">
        <f>AX673*'Assumptions (Wind)'!AW36/10^3</f>
        <v>5.922095941</v>
      </c>
      <c r="AY675" s="212">
        <f>AY673*'Assumptions (Wind)'!AX36/10^3</f>
        <v>6.277846877</v>
      </c>
      <c r="AZ675" s="212">
        <f>AZ673*'Assumptions (Wind)'!AY36/10^3</f>
        <v>6.591142167</v>
      </c>
      <c r="BA675" s="212">
        <f>BA673*'Assumptions (Wind)'!AZ36/10^3</f>
        <v>6.874636642</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0.04709639081</v>
      </c>
      <c r="K676" s="160">
        <f>K672*'Assumptions (Wind)'!J38*'Assumptions (Wind)'!J39*365/10^9</f>
        <v>0.06446333867</v>
      </c>
      <c r="L676" s="160">
        <f>L672*'Assumptions (Wind)'!K38*'Assumptions (Wind)'!K39*365/10^9</f>
        <v>0.1069116077</v>
      </c>
      <c r="M676" s="160">
        <f>M672*'Assumptions (Wind)'!L38*'Assumptions (Wind)'!L39*365/10^9</f>
        <v>0.08849277146</v>
      </c>
      <c r="N676" s="160">
        <f>N672*'Assumptions (Wind)'!M38*'Assumptions (Wind)'!M39*365/10^9</f>
        <v>0.113259861</v>
      </c>
      <c r="O676" s="160">
        <f>O672*'Assumptions (Wind)'!N38*'Assumptions (Wind)'!N39*365/10^9</f>
        <v>0.1395025815</v>
      </c>
      <c r="P676" s="160">
        <f>P672*'Assumptions (Wind)'!O38*'Assumptions (Wind)'!O39*365/10^9</f>
        <v>0.1213160052</v>
      </c>
      <c r="Q676" s="160">
        <f>Q672*'Assumptions (Wind)'!P38*'Assumptions (Wind)'!P39*365/10^9</f>
        <v>0.1412054127</v>
      </c>
      <c r="R676" s="160">
        <f>R672*'Assumptions (Wind)'!Q38*'Assumptions (Wind)'!Q39*365/10^9</f>
        <v>0.1607787333</v>
      </c>
      <c r="S676" s="160">
        <f>S672*'Assumptions (Wind)'!R38*'Assumptions (Wind)'!R39*365/10^9</f>
        <v>0.1371504577</v>
      </c>
      <c r="T676" s="160">
        <f>T672*'Assumptions (Wind)'!S38*'Assumptions (Wind)'!S39*365/10^9</f>
        <v>0.1484184895</v>
      </c>
      <c r="U676" s="160">
        <f>U672*'Assumptions (Wind)'!T38*'Assumptions (Wind)'!T39*365/10^9</f>
        <v>0.1598426979</v>
      </c>
      <c r="V676" s="160">
        <f>V672*'Assumptions (Wind)'!U38*'Assumptions (Wind)'!U39*365/10^9</f>
        <v>0.1640854046</v>
      </c>
      <c r="W676" s="160">
        <f>W672*'Assumptions (Wind)'!V38*'Assumptions (Wind)'!V39*365/10^9</f>
        <v>0.1663601088</v>
      </c>
      <c r="X676" s="160">
        <f>X672*'Assumptions (Wind)'!W38*'Assumptions (Wind)'!W39*365/10^9</f>
        <v>0.1744665974</v>
      </c>
      <c r="Y676" s="160">
        <f>Y672*'Assumptions (Wind)'!X38*'Assumptions (Wind)'!X39*365/10^9</f>
        <v>0.1829853336</v>
      </c>
      <c r="Z676" s="160">
        <f>Z672*'Assumptions (Wind)'!Y38*'Assumptions (Wind)'!Y39*365/10^9</f>
        <v>0.1929905245</v>
      </c>
      <c r="AA676" s="160">
        <f>AA672*'Assumptions (Wind)'!Z38*'Assumptions (Wind)'!Z39*365/10^9</f>
        <v>0.203812606</v>
      </c>
      <c r="AB676" s="160">
        <f>AB672*'Assumptions (Wind)'!AA38*'Assumptions (Wind)'!AA39*365/10^9</f>
        <v>0.2169181191</v>
      </c>
      <c r="AC676" s="160">
        <f>AC672*'Assumptions (Wind)'!AB38*'Assumptions (Wind)'!AB39*365/10^9</f>
        <v>0.227895164</v>
      </c>
      <c r="AD676" s="160">
        <f>AD672*'Assumptions (Wind)'!AC38*'Assumptions (Wind)'!AC39*365/10^9</f>
        <v>0.239994974</v>
      </c>
      <c r="AE676" s="160">
        <f>AE672*'Assumptions (Wind)'!AD38*'Assumptions (Wind)'!AD39*365/10^9</f>
        <v>0.251965558</v>
      </c>
      <c r="AF676" s="160">
        <f>AF672*'Assumptions (Wind)'!AE38*'Assumptions (Wind)'!AE39*365/10^9</f>
        <v>0.2645043697</v>
      </c>
      <c r="AG676" s="160">
        <f>AG672*'Assumptions (Wind)'!AF38*'Assumptions (Wind)'!AF39*365/10^9</f>
        <v>0.2774330009</v>
      </c>
      <c r="AH676" s="160">
        <f>AH672*'Assumptions (Wind)'!AG38*'Assumptions (Wind)'!AG39*365/10^9</f>
        <v>0.2911743727</v>
      </c>
      <c r="AI676" s="160">
        <f>AI672*'Assumptions (Wind)'!AH38*'Assumptions (Wind)'!AH39*365/10^9</f>
        <v>0.304084819</v>
      </c>
      <c r="AJ676" s="160">
        <f>AJ672*'Assumptions (Wind)'!AI38*'Assumptions (Wind)'!AI39*365/10^9</f>
        <v>0.3171597961</v>
      </c>
      <c r="AK676" s="160">
        <f>AK672*'Assumptions (Wind)'!AJ38*'Assumptions (Wind)'!AJ39*365/10^9</f>
        <v>0.3305891991</v>
      </c>
      <c r="AL676" s="160">
        <f>AL672*'Assumptions (Wind)'!AK38*'Assumptions (Wind)'!AK39*365/10^9</f>
        <v>0.3448677609</v>
      </c>
      <c r="AM676" s="160">
        <f>AM672*'Assumptions (Wind)'!AL38*'Assumptions (Wind)'!AL39*365/10^9</f>
        <v>0.3609298616</v>
      </c>
      <c r="AN676" s="160">
        <f>AN672*'Assumptions (Wind)'!AM38*'Assumptions (Wind)'!AM39*365/10^9</f>
        <v>0.3771235416</v>
      </c>
      <c r="AO676" s="160">
        <f>AO672*'Assumptions (Wind)'!AN38*'Assumptions (Wind)'!AN39*365/10^9</f>
        <v>0.3948849055</v>
      </c>
      <c r="AP676" s="160">
        <f>AP672*'Assumptions (Wind)'!AO38*'Assumptions (Wind)'!AO39*365/10^9</f>
        <v>0.4132100147</v>
      </c>
      <c r="AQ676" s="160">
        <f>AQ672*'Assumptions (Wind)'!AP38*'Assumptions (Wind)'!AP39*365/10^9</f>
        <v>0.4313368732</v>
      </c>
      <c r="AR676" s="160">
        <f>AR672*'Assumptions (Wind)'!AQ38*'Assumptions (Wind)'!AQ39*365/10^9</f>
        <v>0.4496566806</v>
      </c>
      <c r="AS676" s="160">
        <f>AS672*'Assumptions (Wind)'!AR38*'Assumptions (Wind)'!AR39*365/10^9</f>
        <v>0.468295811</v>
      </c>
      <c r="AT676" s="160">
        <f>AT672*'Assumptions (Wind)'!AS38*'Assumptions (Wind)'!AS39*365/10^9</f>
        <v>0.4878479651</v>
      </c>
      <c r="AU676" s="160">
        <f>AU672*'Assumptions (Wind)'!AT38*'Assumptions (Wind)'!AT39*365/10^9</f>
        <v>0.5084467309</v>
      </c>
      <c r="AV676" s="160">
        <f>AV672*'Assumptions (Wind)'!AU38*'Assumptions (Wind)'!AU39*365/10^9</f>
        <v>0.5297420655</v>
      </c>
      <c r="AW676" s="160">
        <f>AW672*'Assumptions (Wind)'!AV38*'Assumptions (Wind)'!AV39*365/10^9</f>
        <v>0.5505409777</v>
      </c>
      <c r="AX676" s="160">
        <f>AX672*'Assumptions (Wind)'!AW38*'Assumptions (Wind)'!AW39*365/10^9</f>
        <v>0.573784998</v>
      </c>
      <c r="AY676" s="160">
        <f>AY672*'Assumptions (Wind)'!AX38*'Assumptions (Wind)'!AX39*365/10^9</f>
        <v>0.6060135329</v>
      </c>
      <c r="AZ676" s="160">
        <f>AZ672*'Assumptions (Wind)'!AY38*'Assumptions (Wind)'!AY39*365/10^9</f>
        <v>0.6340092659</v>
      </c>
      <c r="BA676" s="160">
        <f>BA672*'Assumptions (Wind)'!AZ38*'Assumptions (Wind)'!AZ39*365/10^9</f>
        <v>0.6590365835</v>
      </c>
    </row>
    <row r="677" ht="15.75" customHeight="1">
      <c r="A677" s="241" t="s">
        <v>46</v>
      </c>
      <c r="B677" s="159" t="s">
        <v>149</v>
      </c>
      <c r="C677" s="171">
        <f t="array" ref="C677:V677">transpose('Assumptions (Wind)'!V114:V133)</f>
        <v>18.2</v>
      </c>
      <c r="D677" s="172">
        <v>79.7</v>
      </c>
      <c r="E677" s="172">
        <v>0.0</v>
      </c>
      <c r="F677" s="172">
        <v>306.0</v>
      </c>
      <c r="G677" s="172">
        <v>6.0</v>
      </c>
      <c r="H677" s="172">
        <v>145.5</v>
      </c>
      <c r="I677" s="172">
        <v>133.5</v>
      </c>
      <c r="J677" s="172">
        <v>806.0</v>
      </c>
      <c r="K677" s="172">
        <v>555.3</v>
      </c>
      <c r="L677" s="172">
        <v>934.2</v>
      </c>
      <c r="M677" s="172">
        <v>573.4</v>
      </c>
      <c r="N677" s="172">
        <v>871.2</v>
      </c>
      <c r="O677" s="172">
        <v>1263.9</v>
      </c>
      <c r="P677" s="172">
        <v>33.1</v>
      </c>
      <c r="Q677" s="172">
        <v>282.9</v>
      </c>
      <c r="R677" s="172">
        <v>400.0</v>
      </c>
      <c r="S677" s="172">
        <v>229.6</v>
      </c>
      <c r="T677" s="172">
        <v>75.0</v>
      </c>
      <c r="U677" s="172">
        <v>705.0</v>
      </c>
      <c r="V677" s="172">
        <v>0.0</v>
      </c>
      <c r="W677" s="152">
        <v>0.0</v>
      </c>
      <c r="X677" s="148">
        <f t="shared" ref="X677:BA677" si="34">if(X672&gt;X671,X672-X671,0)</f>
        <v>306.1091079</v>
      </c>
      <c r="Y677" s="148">
        <f t="shared" si="34"/>
        <v>306.1091079</v>
      </c>
      <c r="Z677" s="148">
        <f t="shared" si="34"/>
        <v>306.1091079</v>
      </c>
      <c r="AA677" s="148">
        <f t="shared" si="34"/>
        <v>306.1091079</v>
      </c>
      <c r="AB677" s="148">
        <f t="shared" si="34"/>
        <v>306.1091079</v>
      </c>
      <c r="AC677" s="148">
        <f t="shared" si="34"/>
        <v>312.5091079</v>
      </c>
      <c r="AD677" s="148">
        <f t="shared" si="34"/>
        <v>377.6091079</v>
      </c>
      <c r="AE677" s="148">
        <f t="shared" si="34"/>
        <v>324.3091079</v>
      </c>
      <c r="AF677" s="148">
        <f t="shared" si="34"/>
        <v>385.8091079</v>
      </c>
      <c r="AG677" s="148">
        <f t="shared" si="34"/>
        <v>306.1091079</v>
      </c>
      <c r="AH677" s="148">
        <f t="shared" si="34"/>
        <v>612.1091079</v>
      </c>
      <c r="AI677" s="148">
        <f t="shared" si="34"/>
        <v>312.1091079</v>
      </c>
      <c r="AJ677" s="148">
        <f t="shared" si="34"/>
        <v>451.6091079</v>
      </c>
      <c r="AK677" s="148">
        <f t="shared" si="34"/>
        <v>439.6091079</v>
      </c>
      <c r="AL677" s="148">
        <f t="shared" si="34"/>
        <v>1112.109108</v>
      </c>
      <c r="AM677" s="148">
        <f t="shared" si="34"/>
        <v>861.4091079</v>
      </c>
      <c r="AN677" s="148">
        <f t="shared" si="34"/>
        <v>1240.309108</v>
      </c>
      <c r="AO677" s="148">
        <f t="shared" si="34"/>
        <v>879.5091079</v>
      </c>
      <c r="AP677" s="148">
        <f t="shared" si="34"/>
        <v>1177.309108</v>
      </c>
      <c r="AQ677" s="148">
        <f t="shared" si="34"/>
        <v>1570.009108</v>
      </c>
      <c r="AR677" s="148">
        <f t="shared" si="34"/>
        <v>339.2091079</v>
      </c>
      <c r="AS677" s="148">
        <f t="shared" si="34"/>
        <v>589.0091079</v>
      </c>
      <c r="AT677" s="148">
        <f t="shared" si="34"/>
        <v>706.1091079</v>
      </c>
      <c r="AU677" s="148">
        <f t="shared" si="34"/>
        <v>535.7091079</v>
      </c>
      <c r="AV677" s="148">
        <f t="shared" si="34"/>
        <v>381.1091079</v>
      </c>
      <c r="AW677" s="148">
        <f t="shared" si="34"/>
        <v>1011.109108</v>
      </c>
      <c r="AX677" s="148">
        <f t="shared" si="34"/>
        <v>306.1091079</v>
      </c>
      <c r="AY677" s="148">
        <f t="shared" si="34"/>
        <v>306.1091079</v>
      </c>
      <c r="AZ677" s="148">
        <f t="shared" si="34"/>
        <v>612.2182157</v>
      </c>
      <c r="BA677" s="148">
        <f t="shared" si="34"/>
        <v>612.2182157</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0.1257122253</v>
      </c>
      <c r="D679" s="176">
        <f t="shared" si="35"/>
        <v>0.1577674106</v>
      </c>
      <c r="E679" s="176">
        <f t="shared" si="35"/>
        <v>0.1908876236</v>
      </c>
      <c r="F679" s="176">
        <f t="shared" si="35"/>
        <v>0.08585998745</v>
      </c>
      <c r="G679" s="176">
        <f t="shared" si="35"/>
        <v>0.1496294415</v>
      </c>
      <c r="H679" s="176">
        <f t="shared" si="35"/>
        <v>0.6102998687</v>
      </c>
      <c r="I679" s="176">
        <f t="shared" si="35"/>
        <v>1.01765824</v>
      </c>
      <c r="J679" s="176">
        <f t="shared" si="35"/>
        <v>1.258185229</v>
      </c>
      <c r="K679" s="176">
        <f t="shared" si="35"/>
        <v>1.451434125</v>
      </c>
      <c r="L679" s="176">
        <f t="shared" si="35"/>
        <v>1.531889426</v>
      </c>
      <c r="M679" s="176">
        <f t="shared" si="35"/>
        <v>2.288636858</v>
      </c>
      <c r="N679" s="176">
        <f t="shared" si="35"/>
        <v>1.359955886</v>
      </c>
      <c r="O679" s="176">
        <f t="shared" si="35"/>
        <v>0.3049253909</v>
      </c>
      <c r="P679" s="176">
        <f t="shared" si="35"/>
        <v>0.6308847096</v>
      </c>
      <c r="Q679" s="176">
        <f t="shared" si="35"/>
        <v>0.5463144919</v>
      </c>
      <c r="R679" s="176">
        <f t="shared" si="35"/>
        <v>0.2430827884</v>
      </c>
      <c r="S679" s="176">
        <f t="shared" si="35"/>
        <v>0.6427414155</v>
      </c>
      <c r="T679" s="176">
        <f t="shared" si="35"/>
        <v>0.5674497055</v>
      </c>
      <c r="U679" s="176">
        <f t="shared" si="35"/>
        <v>0</v>
      </c>
      <c r="V679" s="176">
        <f t="shared" si="35"/>
        <v>0.2676094427</v>
      </c>
      <c r="W679" s="176">
        <f t="shared" si="35"/>
        <v>0.53420636</v>
      </c>
      <c r="X679" s="176">
        <f t="shared" si="35"/>
        <v>0.5326262471</v>
      </c>
      <c r="Y679" s="176">
        <f t="shared" si="35"/>
        <v>0.5307811624</v>
      </c>
      <c r="Z679" s="176">
        <f t="shared" si="35"/>
        <v>0.5286613688</v>
      </c>
      <c r="AA679" s="176">
        <f t="shared" si="35"/>
        <v>0.5314109004</v>
      </c>
      <c r="AB679" s="176">
        <f t="shared" si="35"/>
        <v>0.5893858306</v>
      </c>
      <c r="AC679" s="176">
        <f t="shared" si="35"/>
        <v>0.5955926775</v>
      </c>
      <c r="AD679" s="176">
        <f t="shared" si="35"/>
        <v>0.5982509402</v>
      </c>
      <c r="AE679" s="176">
        <f t="shared" si="35"/>
        <v>0.5779220182</v>
      </c>
      <c r="AF679" s="176">
        <f t="shared" si="35"/>
        <v>0.7597550707</v>
      </c>
      <c r="AG679" s="176">
        <f t="shared" si="35"/>
        <v>0.7563309269</v>
      </c>
      <c r="AH679" s="176">
        <f t="shared" si="35"/>
        <v>0.630797514</v>
      </c>
      <c r="AI679" s="176">
        <f t="shared" si="35"/>
        <v>0.7422912727</v>
      </c>
      <c r="AJ679" s="176">
        <f t="shared" si="35"/>
        <v>1.304155274</v>
      </c>
      <c r="AK679" s="176">
        <f t="shared" si="35"/>
        <v>1.672200602</v>
      </c>
      <c r="AL679" s="176">
        <f t="shared" si="35"/>
        <v>1.796596091</v>
      </c>
      <c r="AM679" s="176">
        <f t="shared" si="35"/>
        <v>1.826409512</v>
      </c>
      <c r="AN679" s="176">
        <f t="shared" si="35"/>
        <v>1.787402711</v>
      </c>
      <c r="AO679" s="176">
        <f t="shared" si="35"/>
        <v>2.40573062</v>
      </c>
      <c r="AP679" s="176">
        <f t="shared" si="35"/>
        <v>1.68583146</v>
      </c>
      <c r="AQ679" s="176">
        <f t="shared" si="35"/>
        <v>0.8256632921</v>
      </c>
      <c r="AR679" s="176">
        <f t="shared" si="35"/>
        <v>1.161372346</v>
      </c>
      <c r="AS679" s="176">
        <f t="shared" si="35"/>
        <v>1.121480274</v>
      </c>
      <c r="AT679" s="176">
        <f t="shared" si="35"/>
        <v>0.8337242337</v>
      </c>
      <c r="AU679" s="176">
        <f t="shared" si="35"/>
        <v>1.275781341</v>
      </c>
      <c r="AV679" s="176">
        <f t="shared" si="35"/>
        <v>1.215067174</v>
      </c>
      <c r="AW679" s="176">
        <f t="shared" si="35"/>
        <v>0.5689223596</v>
      </c>
      <c r="AX679" s="176">
        <f t="shared" si="35"/>
        <v>0.8587748293</v>
      </c>
      <c r="AY679" s="176">
        <f t="shared" si="35"/>
        <v>1.152068905</v>
      </c>
      <c r="AZ679" s="176">
        <f t="shared" si="35"/>
        <v>0.5794717131</v>
      </c>
      <c r="BA679" s="176">
        <f t="shared" si="35"/>
        <v>0</v>
      </c>
    </row>
    <row r="680" ht="15.75" hidden="1" customHeight="1" outlineLevel="1">
      <c r="A680" s="241"/>
      <c r="B680" s="38"/>
      <c r="C680" s="177">
        <f>IF($C$677&gt;0,2*'Assumptions (Wind)'!$V$18*Model!$C$677*'Assumptions (Wind)'!B$2/10^9,0)</f>
        <v>0.02337040347</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0.1023418218</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0.1577674106</v>
      </c>
      <c r="E683" s="177">
        <f>IF($F$677&gt;0,'Assumptions (Wind)'!$V$18*Model!$F$677*'Assumptions (Wind)'!D$2/10^9,0)</f>
        <v>0.1872167078</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0.003670915839</v>
      </c>
      <c r="F684" s="177">
        <f>IF($G$677&gt;0,'Assumptions (Wind)'!$V$18*Model!$G$677*'Assumptions (Wind)'!E$2/10^9,0)</f>
        <v>0.003400395542</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0.0824595919</v>
      </c>
      <c r="G685" s="177">
        <f>IF($H$677&gt;0,'Assumptions (Wind)'!$V$18*Model!$H$677*'Assumptions (Wind)'!F$2/10^9,0)</f>
        <v>0.07803255822</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0.07159688332</v>
      </c>
      <c r="H686" s="177">
        <f>IF($I$677&gt;0,'Assumptions (Wind)'!$V$18*Model!$I$677*'Assumptions (Wind)'!G$2/10^9,0)</f>
        <v>0.08672169502</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0.5235781737</v>
      </c>
      <c r="I687" s="177">
        <f>IF($J$677&gt;0,'Assumptions (Wind)'!$V$18*Model!$J$677*'Assumptions (Wind)'!H$2/10^9,0)</f>
        <v>0.6025362091</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0.4151220309</v>
      </c>
      <c r="J688" s="177">
        <f>IF($K$677&gt;0,'Assumptions (Wind)'!$V$18*Model!$K$677*'Assumptions (Wind)'!I$2/10^9,0)</f>
        <v>0.4690636172</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0.7891216121</v>
      </c>
      <c r="K689" s="177">
        <f>IF($L$677&gt;0,'Assumptions (Wind)'!$V$18*Model!$L$677*'Assumptions (Wind)'!J$2/10^9,0)</f>
        <v>0.899396232</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0.5520378927</v>
      </c>
      <c r="L690" s="177">
        <f>IF($M$677&gt;0,'Assumptions (Wind)'!$V$18*Model!$M$677*'Assumptions (Wind)'!K$2/10^9,0)</f>
        <v>0.6080474851</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0.9238419411</v>
      </c>
      <c r="M691" s="160">
        <f>IF($N$677&gt;0,'Assumptions (Wind)'!$V$18*Model!$N$677*'Assumptions (Wind)'!L$2/10^9,0)</f>
        <v>0.9338487334</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1.354788125</v>
      </c>
      <c r="N692" s="160">
        <f>IF($O$677&gt;0,'Assumptions (Wind)'!$V$18*Model!$O$677*'Assumptions (Wind)'!M$2/10^9,0)</f>
        <v>1.325249225</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0.0347066614</v>
      </c>
      <c r="O693" s="177">
        <f>IF($P$677&gt;0,'Assumptions (Wind)'!$V$18*Model!$P$677*'Assumptions (Wind)'!N$2/10^9,0)</f>
        <v>0.03193996974</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0.2729854211</v>
      </c>
      <c r="P694" s="177">
        <f>IF($Q$677&gt;0,'Assumptions (Wind)'!$V$18*Model!$Q$677*'Assumptions (Wind)'!O$2/10^9,0)</f>
        <v>0.2613520052</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0.3695327044</v>
      </c>
      <c r="Q695" s="178">
        <f>IF($R$677&gt;0,'Assumptions (Wind)'!$V$18*Model!$R$677*'Assumptions (Wind)'!P$2/10^9,0)</f>
        <v>0.3470867166</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0.1992277753</v>
      </c>
      <c r="R696" s="160">
        <f>IF($S$677&gt;0,'Assumptions (Wind)'!$V$18*Model!$S$677*'Assumptions (Wind)'!Q$2/10^9,0)</f>
        <v>0.1832298365</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0.05985295183</v>
      </c>
      <c r="S697" s="160">
        <f>IF($T$677&gt;0,'Assumptions (Wind)'!$V$18*Model!$T$677*'Assumptions (Wind)'!R$2/10^9,0)</f>
        <v>0.06180205918</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0.5809393563</v>
      </c>
      <c r="T698" s="177">
        <f>IF($U$677&gt;0,'Assumptions (Wind)'!$V$18*Model!$U$677*'Assumptions (Wind)'!S$2/10^9,0)</f>
        <v>0.5674497055</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0.2676094427</v>
      </c>
      <c r="W701" s="160">
        <f>IF($X$677&gt;0,'Assumptions (Wind)'!$V$18*Model!$X$677*'Assumptions (Wind)'!V$2/10^9,0)</f>
        <v>0.26710318</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0.26710318</v>
      </c>
      <c r="X702" s="160">
        <f>IF($Y$677&gt;0,'Assumptions (Wind)'!$V$18*Model!$Y$677*'Assumptions (Wind)'!W$2/10^9,0)</f>
        <v>0.2663131235</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0.2663131235</v>
      </c>
      <c r="Y703" s="160">
        <f>IF($Z$677&gt;0,'Assumptions (Wind)'!$V$18*Model!$Z$677*'Assumptions (Wind)'!X$2/10^9,0)</f>
        <v>0.2653905812</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0.2653905812</v>
      </c>
      <c r="Z704" s="160">
        <f>IF($AA$677&gt;0,'Assumptions (Wind)'!$V$18*Model!$AA$677*'Assumptions (Wind)'!Y$2/10^9,0)</f>
        <v>0.2643306844</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0.2643306844</v>
      </c>
      <c r="AA705" s="160">
        <f>IF($AB$677&gt;0,'Assumptions (Wind)'!$V$18*Model!$AB$677*'Assumptions (Wind)'!Z$2/10^9,0)</f>
        <v>0.2629565578</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0.2684543425</v>
      </c>
      <c r="AB706" s="160">
        <f>IF($AC$677&gt;0,'Assumptions (Wind)'!$V$18*Model!$AC$677*'Assumptions (Wind)'!AA$2/10^9,0)</f>
        <v>0.2668940421</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0.3224917885</v>
      </c>
      <c r="AC707" s="160">
        <f>IF($AD$677&gt;0,'Assumptions (Wind)'!$V$18*Model!$AD$677*'Assumptions (Wind)'!AB$2/10^9,0)</f>
        <v>0.320409436</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0.2751832415</v>
      </c>
      <c r="AD708" s="160">
        <f>IF($AE$677&gt;0,'Assumptions (Wind)'!$V$18*Model!$AE$677*'Assumptions (Wind)'!AC$2/10^9,0)</f>
        <v>0.2732196195</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0.3250313207</v>
      </c>
      <c r="AE709" s="160">
        <f>IF($AF$677&gt;0,'Assumptions (Wind)'!$V$18*Model!$AF$677*'Assumptions (Wind)'!AD$2/10^9,0)</f>
        <v>0.3222455678</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0.2556764505</v>
      </c>
      <c r="AF710" s="160">
        <f>IF($AG$677&gt;0,'Assumptions (Wind)'!$V$18*Model!$AG$677*'Assumptions (Wind)'!AE$2/10^9,0)</f>
        <v>0.253281783</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0.5064732877</v>
      </c>
      <c r="AG711" s="160">
        <f>IF($AH$677&gt;0,'Assumptions (Wind)'!$V$18*Model!$AH$677*'Assumptions (Wind)'!AF$2/10^9,0)</f>
        <v>0.5009174685</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0.2554134585</v>
      </c>
      <c r="AH712" s="160">
        <f>IF($AI$677&gt;0,'Assumptions (Wind)'!$V$18*Model!$AI$677*'Assumptions (Wind)'!AG$2/10^9,0)</f>
        <v>0.2577883378</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0.3730091763</v>
      </c>
      <c r="AI713" s="160">
        <f>IF($AJ$677&gt;0,'Assumptions (Wind)'!$V$18*Model!$AJ$677*'Assumptions (Wind)'!AH$2/10^9,0)</f>
        <v>0.3761430069</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0.3661482659</v>
      </c>
      <c r="AJ714" s="160">
        <f>IF($AK$677&gt;0,'Assumptions (Wind)'!$V$18*Model!$AK$677*'Assumptions (Wind)'!AI$2/10^9,0)</f>
        <v>0.369473356</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0.9346819184</v>
      </c>
      <c r="AK715" s="160">
        <f>IF($AL$677&gt;0,'Assumptions (Wind)'!$V$18*Model!$AL$677*'Assumptions (Wind)'!AJ$2/10^9,0)</f>
        <v>0.9423118091</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0.7298887933</v>
      </c>
      <c r="AL716" s="160">
        <f>IF($AM$677&gt;0,'Assumptions (Wind)'!$V$18*Model!$AM$677*'Assumptions (Wind)'!AK$2/10^9,0)</f>
        <v>0.7363519163</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1.060244174</v>
      </c>
      <c r="AM717" s="160">
        <f>IF($AN$677&gt;0,'Assumptions (Wind)'!$V$18*Model!$AN$677*'Assumptions (Wind)'!AL$2/10^9,0)</f>
        <v>1.068635195</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0.7577743169</v>
      </c>
      <c r="AN718" s="160">
        <f>IF($AO$677&gt;0,'Assumptions (Wind)'!$V$18*Model!$AO$677*'Assumptions (Wind)'!AM$2/10^9,0)</f>
        <v>0.7643052516</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1.02309746</v>
      </c>
      <c r="AO719" s="160">
        <f>IF($AP$677&gt;0,'Assumptions (Wind)'!$V$18*Model!$AP$677*'Assumptions (Wind)'!AN$2/10^9,0)</f>
        <v>1.030928472</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1.374802148</v>
      </c>
      <c r="AP720" s="160">
        <f>IF($AQ$677&gt;0,'Assumptions (Wind)'!$V$18*Model!$AQ$677*'Assumptions (Wind)'!AO$2/10^9,0)</f>
        <v>1.386311279</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0.299520181</v>
      </c>
      <c r="AQ721" s="160">
        <f>IF($AR$677&gt;0,'Assumptions (Wind)'!$V$18*Model!$AR$677*'Assumptions (Wind)'!AP$2/10^9,0)</f>
        <v>0.3017313213</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0.5239319708</v>
      </c>
      <c r="AR722" s="160">
        <f>IF($AS$677&gt;0,'Assumptions (Wind)'!$V$18*Model!$AS$677*'Assumptions (Wind)'!AQ$2/10^9,0)</f>
        <v>0.5281825867</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0.633189759</v>
      </c>
      <c r="AS723" s="160">
        <f>IF($AT$677&gt;0,'Assumptions (Wind)'!$V$18*Model!$AT$677*'Assumptions (Wind)'!AR$2/10^9,0)</f>
        <v>0.637683862</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0.4837964119</v>
      </c>
      <c r="AT724" s="181">
        <f>IF($AU$677&gt;0,'Assumptions (Wind)'!$V$18*Model!$AU$677*'Assumptions (Wind)'!AS$2/10^9,0)</f>
        <v>0.4871561862</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0.3465680475</v>
      </c>
      <c r="AU725" s="160">
        <f>IF($AV$677&gt;0,'Assumptions (Wind)'!$V$18*Model!$AV$677*'Assumptions (Wind)'!AT$2/10^9,0)</f>
        <v>0.3492354023</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0.9265459385</v>
      </c>
      <c r="AV726" s="160">
        <f>IF($AW$677&gt;0,'Assumptions (Wind)'!$V$18*Model!$AW$677*'Assumptions (Wind)'!AU$2/10^9,0)</f>
        <v>0.9326970065</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0.2823701679</v>
      </c>
      <c r="AW727" s="160">
        <f>IF($AX$677&gt;0,'Assumptions (Wind)'!$V$18*Model!$AX$677*'Assumptions (Wind)'!AV$2/10^9,0)</f>
        <v>0.2844611798</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0.2844611798</v>
      </c>
      <c r="AX728" s="160">
        <f>IF($AY$677&gt;0,'Assumptions (Wind)'!$V$18*Model!$AY$677*'Assumptions (Wind)'!AW$2/10^9,0)</f>
        <v>0.2862582764</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0.5725165529</v>
      </c>
      <c r="AY729" s="160">
        <f>IF($AZ$677&gt;0,'Assumptions (Wind)'!$V$18*Model!$AZ$677*'Assumptions (Wind)'!AX$2/10^9,0)</f>
        <v>0.5760344523</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0.5760344523</v>
      </c>
      <c r="AZ730" s="160">
        <f>IF($BA$677&gt;0,'Assumptions (Wind)'!$V$18*Model!$BA$677*'Assumptions (Wind)'!AY$2/10^9,0)</f>
        <v>0.5794717131</v>
      </c>
    </row>
    <row r="731" ht="15.75" customHeight="1" collapsed="1">
      <c r="A731" s="239" t="s">
        <v>52</v>
      </c>
      <c r="B731" s="150" t="s">
        <v>351</v>
      </c>
      <c r="C731" s="244">
        <f>C679*'Assumptions (Wind)'!$V$8</f>
        <v>0.07542733515</v>
      </c>
      <c r="D731" s="244">
        <f>D679*'Assumptions (Wind)'!$V$8</f>
        <v>0.09466044638</v>
      </c>
      <c r="E731" s="244">
        <f>E679*'Assumptions (Wind)'!$V$8</f>
        <v>0.1145325742</v>
      </c>
      <c r="F731" s="244">
        <f>F679*'Assumptions (Wind)'!$V$8</f>
        <v>0.05151599247</v>
      </c>
      <c r="G731" s="244">
        <f>G679*'Assumptions (Wind)'!$V$8</f>
        <v>0.08977766492</v>
      </c>
      <c r="H731" s="244">
        <f>H679*'Assumptions (Wind)'!$V$8</f>
        <v>0.3661799212</v>
      </c>
      <c r="I731" s="244">
        <f>I679*'Assumptions (Wind)'!$V$8</f>
        <v>0.610594944</v>
      </c>
      <c r="J731" s="244">
        <f>J679*'Assumptions (Wind)'!$V$8</f>
        <v>0.7549111376</v>
      </c>
      <c r="K731" s="244">
        <f>K679*'Assumptions (Wind)'!$V$8</f>
        <v>0.8708604748</v>
      </c>
      <c r="L731" s="244">
        <f>L679*'Assumptions (Wind)'!$V$8</f>
        <v>0.9191336557</v>
      </c>
      <c r="M731" s="244">
        <f>M679*'Assumptions (Wind)'!$V$8</f>
        <v>1.373182115</v>
      </c>
      <c r="N731" s="244">
        <f>N679*'Assumptions (Wind)'!$V$8</f>
        <v>0.8159735317</v>
      </c>
      <c r="O731" s="244">
        <f>O679*'Assumptions (Wind)'!$V$8</f>
        <v>0.1829552345</v>
      </c>
      <c r="P731" s="244">
        <f>P679*'Assumptions (Wind)'!$V$8</f>
        <v>0.3785308257</v>
      </c>
      <c r="Q731" s="244">
        <f>Q679*'Assumptions (Wind)'!$V$8</f>
        <v>0.3277886952</v>
      </c>
      <c r="R731" s="244">
        <f>R679*'Assumptions (Wind)'!$V$8</f>
        <v>0.145849673</v>
      </c>
      <c r="S731" s="244">
        <f>S679*'Assumptions (Wind)'!$V$8</f>
        <v>0.3856448493</v>
      </c>
      <c r="T731" s="244">
        <f>T679*'Assumptions (Wind)'!$V$8</f>
        <v>0.3404698233</v>
      </c>
      <c r="U731" s="244">
        <f>U679*'Assumptions (Wind)'!$V$8</f>
        <v>0</v>
      </c>
      <c r="V731" s="244">
        <f>V679*'Assumptions (Wind)'!$V$8</f>
        <v>0.1605656656</v>
      </c>
      <c r="W731" s="244">
        <f>W679*'Assumptions (Wind)'!$V$8</f>
        <v>0.320523816</v>
      </c>
      <c r="X731" s="244">
        <f>X679*'Assumptions (Wind)'!$V$8</f>
        <v>0.3195757483</v>
      </c>
      <c r="Y731" s="244">
        <f>Y679*'Assumptions (Wind)'!$V$8</f>
        <v>0.3184686975</v>
      </c>
      <c r="Z731" s="244">
        <f>Z679*'Assumptions (Wind)'!$V$8</f>
        <v>0.3171968213</v>
      </c>
      <c r="AA731" s="244">
        <f>AA679*'Assumptions (Wind)'!$V$8</f>
        <v>0.3188465402</v>
      </c>
      <c r="AB731" s="244">
        <f>AB679*'Assumptions (Wind)'!$V$8</f>
        <v>0.3536314984</v>
      </c>
      <c r="AC731" s="244">
        <f>AC679*'Assumptions (Wind)'!$V$8</f>
        <v>0.3573556065</v>
      </c>
      <c r="AD731" s="244">
        <f>AD679*'Assumptions (Wind)'!$V$8</f>
        <v>0.3589505641</v>
      </c>
      <c r="AE731" s="244">
        <f>AE679*'Assumptions (Wind)'!$V$8</f>
        <v>0.3467532109</v>
      </c>
      <c r="AF731" s="244">
        <f>AF679*'Assumptions (Wind)'!$V$8</f>
        <v>0.4558530424</v>
      </c>
      <c r="AG731" s="244">
        <f>AG679*'Assumptions (Wind)'!$V$8</f>
        <v>0.4537985561</v>
      </c>
      <c r="AH731" s="244">
        <f>AH679*'Assumptions (Wind)'!$V$8</f>
        <v>0.3784785084</v>
      </c>
      <c r="AI731" s="244">
        <f>AI679*'Assumptions (Wind)'!$V$8</f>
        <v>0.4453747636</v>
      </c>
      <c r="AJ731" s="244">
        <f>AJ679*'Assumptions (Wind)'!$V$8</f>
        <v>0.7824931646</v>
      </c>
      <c r="AK731" s="244">
        <f>AK679*'Assumptions (Wind)'!$V$8</f>
        <v>1.003320361</v>
      </c>
      <c r="AL731" s="244">
        <f>AL679*'Assumptions (Wind)'!$V$8</f>
        <v>1.077957654</v>
      </c>
      <c r="AM731" s="244">
        <f>AM679*'Assumptions (Wind)'!$V$8</f>
        <v>1.095845707</v>
      </c>
      <c r="AN731" s="244">
        <f>AN679*'Assumptions (Wind)'!$V$8</f>
        <v>1.072441627</v>
      </c>
      <c r="AO731" s="244">
        <f>AO679*'Assumptions (Wind)'!$V$8</f>
        <v>1.443438372</v>
      </c>
      <c r="AP731" s="244">
        <f>AP679*'Assumptions (Wind)'!$V$8</f>
        <v>1.011498876</v>
      </c>
      <c r="AQ731" s="244">
        <f>AQ679*'Assumptions (Wind)'!$V$8</f>
        <v>0.4953979752</v>
      </c>
      <c r="AR731" s="244">
        <f>AR679*'Assumptions (Wind)'!$V$8</f>
        <v>0.6968234074</v>
      </c>
      <c r="AS731" s="244">
        <f>AS679*'Assumptions (Wind)'!$V$8</f>
        <v>0.6728881644</v>
      </c>
      <c r="AT731" s="244">
        <f>AT679*'Assumptions (Wind)'!$V$8</f>
        <v>0.5002345402</v>
      </c>
      <c r="AU731" s="244">
        <f>AU679*'Assumptions (Wind)'!$V$8</f>
        <v>0.7654688044</v>
      </c>
      <c r="AV731" s="244">
        <f>AV679*'Assumptions (Wind)'!$V$8</f>
        <v>0.7290403047</v>
      </c>
      <c r="AW731" s="244">
        <f>AW679*'Assumptions (Wind)'!$V$8</f>
        <v>0.3413534157</v>
      </c>
      <c r="AX731" s="244">
        <f>AX679*'Assumptions (Wind)'!$V$8</f>
        <v>0.5152648976</v>
      </c>
      <c r="AY731" s="244">
        <f>AY679*'Assumptions (Wind)'!$V$8</f>
        <v>0.6912413428</v>
      </c>
      <c r="AZ731" s="244">
        <f>AZ679*'Assumptions (Wind)'!$V$8</f>
        <v>0.3476830279</v>
      </c>
      <c r="BA731" s="244">
        <f>BA679*'Assumptions (Wind)'!$V$8</f>
        <v>0</v>
      </c>
    </row>
    <row r="732" ht="15.75" customHeight="1">
      <c r="A732" s="239" t="s">
        <v>54</v>
      </c>
      <c r="B732" s="150" t="s">
        <v>351</v>
      </c>
      <c r="C732" s="244">
        <f>C679*'Assumptions (Wind)'!$V$9</f>
        <v>0.0502848901</v>
      </c>
      <c r="D732" s="244">
        <f>D679*'Assumptions (Wind)'!$V$9</f>
        <v>0.06310696425</v>
      </c>
      <c r="E732" s="244">
        <f>E679*'Assumptions (Wind)'!$V$9</f>
        <v>0.07635504945</v>
      </c>
      <c r="F732" s="244">
        <f>F679*'Assumptions (Wind)'!$V$9</f>
        <v>0.03434399498</v>
      </c>
      <c r="G732" s="244">
        <f>G679*'Assumptions (Wind)'!$V$9</f>
        <v>0.05985177662</v>
      </c>
      <c r="H732" s="244">
        <f>H679*'Assumptions (Wind)'!$V$9</f>
        <v>0.2441199475</v>
      </c>
      <c r="I732" s="244">
        <f>I679*'Assumptions (Wind)'!$V$9</f>
        <v>0.407063296</v>
      </c>
      <c r="J732" s="244">
        <f>J679*'Assumptions (Wind)'!$V$9</f>
        <v>0.5032740917</v>
      </c>
      <c r="K732" s="244">
        <f>K679*'Assumptions (Wind)'!$V$9</f>
        <v>0.5805736499</v>
      </c>
      <c r="L732" s="244">
        <f>L679*'Assumptions (Wind)'!$V$9</f>
        <v>0.6127557705</v>
      </c>
      <c r="M732" s="244">
        <f>M679*'Assumptions (Wind)'!$V$9</f>
        <v>0.9154547432</v>
      </c>
      <c r="N732" s="244">
        <f>N679*'Assumptions (Wind)'!$V$9</f>
        <v>0.5439823545</v>
      </c>
      <c r="O732" s="244">
        <f>O679*'Assumptions (Wind)'!$V$9</f>
        <v>0.1219701563</v>
      </c>
      <c r="P732" s="244">
        <f>P679*'Assumptions (Wind)'!$V$9</f>
        <v>0.2523538838</v>
      </c>
      <c r="Q732" s="244">
        <f>Q679*'Assumptions (Wind)'!$V$9</f>
        <v>0.2185257968</v>
      </c>
      <c r="R732" s="244">
        <f>R679*'Assumptions (Wind)'!$V$9</f>
        <v>0.09723311534</v>
      </c>
      <c r="S732" s="244">
        <f>S679*'Assumptions (Wind)'!$V$9</f>
        <v>0.2570965662</v>
      </c>
      <c r="T732" s="244">
        <f>T679*'Assumptions (Wind)'!$V$9</f>
        <v>0.2269798822</v>
      </c>
      <c r="U732" s="244">
        <f>U679*'Assumptions (Wind)'!$V$9</f>
        <v>0</v>
      </c>
      <c r="V732" s="244">
        <f>V679*'Assumptions (Wind)'!$V$9</f>
        <v>0.1070437771</v>
      </c>
      <c r="W732" s="244">
        <f>W679*'Assumptions (Wind)'!$V$9</f>
        <v>0.213682544</v>
      </c>
      <c r="X732" s="244">
        <f>X679*'Assumptions (Wind)'!$V$9</f>
        <v>0.2130504988</v>
      </c>
      <c r="Y732" s="244">
        <f>Y679*'Assumptions (Wind)'!$V$9</f>
        <v>0.212312465</v>
      </c>
      <c r="Z732" s="244">
        <f>Z679*'Assumptions (Wind)'!$V$9</f>
        <v>0.2114645475</v>
      </c>
      <c r="AA732" s="244">
        <f>AA679*'Assumptions (Wind)'!$V$9</f>
        <v>0.2125643602</v>
      </c>
      <c r="AB732" s="244">
        <f>AB679*'Assumptions (Wind)'!$V$9</f>
        <v>0.2357543323</v>
      </c>
      <c r="AC732" s="244">
        <f>AC679*'Assumptions (Wind)'!$V$9</f>
        <v>0.238237071</v>
      </c>
      <c r="AD732" s="244">
        <f>AD679*'Assumptions (Wind)'!$V$9</f>
        <v>0.2393003761</v>
      </c>
      <c r="AE732" s="244">
        <f>AE679*'Assumptions (Wind)'!$V$9</f>
        <v>0.2311688073</v>
      </c>
      <c r="AF732" s="244">
        <f>AF679*'Assumptions (Wind)'!$V$9</f>
        <v>0.3039020283</v>
      </c>
      <c r="AG732" s="244">
        <f>AG679*'Assumptions (Wind)'!$V$9</f>
        <v>0.3025323708</v>
      </c>
      <c r="AH732" s="244">
        <f>AH679*'Assumptions (Wind)'!$V$9</f>
        <v>0.2523190056</v>
      </c>
      <c r="AI732" s="244">
        <f>AI679*'Assumptions (Wind)'!$V$9</f>
        <v>0.2969165091</v>
      </c>
      <c r="AJ732" s="244">
        <f>AJ679*'Assumptions (Wind)'!$V$9</f>
        <v>0.5216621098</v>
      </c>
      <c r="AK732" s="244">
        <f>AK679*'Assumptions (Wind)'!$V$9</f>
        <v>0.668880241</v>
      </c>
      <c r="AL732" s="244">
        <f>AL679*'Assumptions (Wind)'!$V$9</f>
        <v>0.7186384363</v>
      </c>
      <c r="AM732" s="244">
        <f>AM679*'Assumptions (Wind)'!$V$9</f>
        <v>0.7305638048</v>
      </c>
      <c r="AN732" s="244">
        <f>AN679*'Assumptions (Wind)'!$V$9</f>
        <v>0.7149610844</v>
      </c>
      <c r="AO732" s="244">
        <f>AO679*'Assumptions (Wind)'!$V$9</f>
        <v>0.9622922478</v>
      </c>
      <c r="AP732" s="244">
        <f>AP679*'Assumptions (Wind)'!$V$9</f>
        <v>0.674332584</v>
      </c>
      <c r="AQ732" s="244">
        <f>AQ679*'Assumptions (Wind)'!$V$9</f>
        <v>0.3302653168</v>
      </c>
      <c r="AR732" s="244">
        <f>AR679*'Assumptions (Wind)'!$V$9</f>
        <v>0.4645489383</v>
      </c>
      <c r="AS732" s="244">
        <f>AS679*'Assumptions (Wind)'!$V$9</f>
        <v>0.4485921096</v>
      </c>
      <c r="AT732" s="244">
        <f>AT679*'Assumptions (Wind)'!$V$9</f>
        <v>0.3334896935</v>
      </c>
      <c r="AU732" s="244">
        <f>AU679*'Assumptions (Wind)'!$V$9</f>
        <v>0.5103125363</v>
      </c>
      <c r="AV732" s="244">
        <f>AV679*'Assumptions (Wind)'!$V$9</f>
        <v>0.4860268698</v>
      </c>
      <c r="AW732" s="244">
        <f>AW679*'Assumptions (Wind)'!$V$9</f>
        <v>0.2275689438</v>
      </c>
      <c r="AX732" s="244">
        <f>AX679*'Assumptions (Wind)'!$V$9</f>
        <v>0.3435099317</v>
      </c>
      <c r="AY732" s="244">
        <f>AY679*'Assumptions (Wind)'!$V$9</f>
        <v>0.4608275619</v>
      </c>
      <c r="AZ732" s="244">
        <f>AZ679*'Assumptions (Wind)'!$V$9</f>
        <v>0.2317886853</v>
      </c>
      <c r="BA732" s="244">
        <f>BA679*'Assumptions (Wind)'!$V$9</f>
        <v>0</v>
      </c>
    </row>
    <row r="733" ht="15.75" customHeight="1">
      <c r="A733" s="239" t="s">
        <v>359</v>
      </c>
      <c r="B733" s="150" t="s">
        <v>351</v>
      </c>
      <c r="C733" s="177">
        <f t="array" ref="C733">SUM(IF(ISERROR(C734:C784),"",C734:C784))</f>
        <v>-0.0009679482013</v>
      </c>
      <c r="D733" s="177">
        <f t="array" ref="D733">SUM(IF(ISERROR(D734:D784),"",D734:D784))</f>
        <v>-0.005284146236</v>
      </c>
      <c r="E733" s="177">
        <f t="array" ref="E733">SUM(IF(ISERROR(E734:E784),"",E734:E784))</f>
        <v>-0.005706877934</v>
      </c>
      <c r="F733" s="177">
        <f t="array" ref="F733">SUM(IF(ISERROR(F734:F784),"",F734:F784))</f>
        <v>-0.02045187455</v>
      </c>
      <c r="G733" s="177">
        <f t="array" ref="G733">SUM(IF(ISERROR(G734:G784),"",G734:G784))</f>
        <v>-0.02238090192</v>
      </c>
      <c r="H733" s="177">
        <f t="array" ref="H733">SUM(IF(ISERROR(H734:H784),"",H734:H784))</f>
        <v>-0.03081858871</v>
      </c>
      <c r="I733" s="177">
        <f t="array" ref="I733">SUM(IF(ISERROR(I734:I784),"",I734:I784))</f>
        <v>-0.03984126612</v>
      </c>
      <c r="J733" s="177">
        <f t="array" ref="J733">SUM(IF(ISERROR(J734:J784),"",J734:J784))</f>
        <v>-0.08966962744</v>
      </c>
      <c r="K733" s="177">
        <f t="array" ref="K733">SUM(IF(ISERROR(K734:K784),"",K734:K784))</f>
        <v>-0.1334641276</v>
      </c>
      <c r="L733" s="177">
        <f t="array" ref="L733">SUM(IF(ISERROR(L734:L784),"",L734:L784))</f>
        <v>-0.2121408389</v>
      </c>
      <c r="M733" s="177">
        <f t="array" ref="M733">SUM(IF(ISERROR(M734:M784),"",M734:M784))</f>
        <v>-0.2771601663</v>
      </c>
      <c r="N733" s="177">
        <f t="array" ref="N733">SUM(IF(ISERROR(N734:N784),"",N734:N784))</f>
        <v>-0.3671230724</v>
      </c>
      <c r="O733" s="177">
        <f t="array" ref="O733">SUM(IF(ISERROR(O734:O784),"",O734:O784))</f>
        <v>-0.507493883</v>
      </c>
      <c r="P733" s="177">
        <f t="array" ref="P733">SUM(IF(ISERROR(P734:P784),"",P734:P784))</f>
        <v>-0.5200060593</v>
      </c>
      <c r="Q733" s="177">
        <f t="array" ref="Q733">SUM(IF(ISERROR(Q734:Q784),"",Q734:Q784))</f>
        <v>-0.5831052672</v>
      </c>
      <c r="R733" s="177">
        <f t="array" ref="R733">SUM(IF(ISERROR(R734:R784),"",R734:R784))</f>
        <v>-0.6450835741</v>
      </c>
      <c r="S733" s="177">
        <f t="array" ref="S733">SUM(IF(ISERROR(S734:S784),"",S734:S784))</f>
        <v>-0.69837429</v>
      </c>
      <c r="T733" s="177">
        <f t="array" ref="T733">SUM(IF(ISERROR(T734:T784),"",T734:T784))</f>
        <v>-0.6585883527</v>
      </c>
      <c r="U733" s="177">
        <f t="array" ref="U733">SUM(IF(ISERROR(U734:U784),"",U734:U784))</f>
        <v>-0.6797772058</v>
      </c>
      <c r="V733" s="177">
        <f t="array" ref="V733">SUM(IF(ISERROR(V734:V784),"",V734:V784))</f>
        <v>-0.5831760116</v>
      </c>
      <c r="W733" s="177">
        <f t="array" ref="W733">SUM(IF(ISERROR(W734:W784),"",W734:W784))</f>
        <v>-0.5260979342</v>
      </c>
      <c r="X733" s="177">
        <f t="array" ref="X733">SUM(IF(ISERROR(X734:X784),"",X734:X784))</f>
        <v>-0.4242009492</v>
      </c>
      <c r="Y733" s="177">
        <f t="array" ref="Y733">SUM(IF(ISERROR(Y734:Y784),"",Y734:Y784))</f>
        <v>-0.2405871404</v>
      </c>
      <c r="Z733" s="177">
        <f t="array" ref="Z733">SUM(IF(ISERROR(Z734:Z784),"",Z734:Z784))</f>
        <v>-0.2758966646</v>
      </c>
      <c r="AA733" s="177">
        <f t="array" ref="AA733">SUM(IF(ISERROR(AA734:AA784),"",AA734:AA784))</f>
        <v>-0.2721290106</v>
      </c>
      <c r="AB733" s="177">
        <f t="array" ref="AB733">SUM(IF(ISERROR(AB734:AB784),"",AB734:AB784))</f>
        <v>-0.2516598971</v>
      </c>
      <c r="AC733" s="177">
        <f t="array" ref="AC733">SUM(IF(ISERROR(AC734:AC784),"",AC734:AC784))</f>
        <v>-0.2597671066</v>
      </c>
      <c r="AD733" s="177">
        <f t="array" ref="AD733">SUM(IF(ISERROR(AD734:AD784),"",AD734:AD784))</f>
        <v>-0.2962978504</v>
      </c>
      <c r="AE733" s="177">
        <f t="array" ref="AE733">SUM(IF(ISERROR(AE734:AE784),"",AE734:AE784))</f>
        <v>-0.240028959</v>
      </c>
      <c r="AF733" s="177">
        <f t="array" ref="AF733">SUM(IF(ISERROR(AF734:AF784),"",AF734:AF784))</f>
        <v>-0.2860399914</v>
      </c>
      <c r="AG733" s="177">
        <f t="array" ref="AG733">SUM(IF(ISERROR(AG734:AG784),"",AG734:AG784))</f>
        <v>-0.3300030666</v>
      </c>
      <c r="AH733" s="177">
        <f t="array" ref="AH733">SUM(IF(ISERROR(AH734:AH784),"",AH734:AH784))</f>
        <v>-0.3503596129</v>
      </c>
      <c r="AI733" s="177">
        <f t="array" ref="AI733">SUM(IF(ISERROR(AI734:AI784),"",AI734:AI784))</f>
        <v>-0.3519471611</v>
      </c>
      <c r="AJ733" s="177">
        <f t="array" ref="AJ733">SUM(IF(ISERROR(AJ734:AJ784),"",AJ734:AJ784))</f>
        <v>-0.3635873705</v>
      </c>
      <c r="AK733" s="177">
        <f t="array" ref="AK733">SUM(IF(ISERROR(AK734:AK784),"",AK734:AK784))</f>
        <v>-0.3757756571</v>
      </c>
      <c r="AL733" s="177">
        <f t="array" ref="AL733">SUM(IF(ISERROR(AL734:AL784),"",AL734:AL784))</f>
        <v>-0.4364296512</v>
      </c>
      <c r="AM733" s="177">
        <f t="array" ref="AM733">SUM(IF(ISERROR(AM734:AM784),"",AM734:AM784))</f>
        <v>-0.4842027136</v>
      </c>
      <c r="AN733" s="177">
        <f t="array" ref="AN733">SUM(IF(ISERROR(AN734:AN784),"",AN734:AN784))</f>
        <v>-0.5536254588</v>
      </c>
      <c r="AO733" s="177">
        <f t="array" ref="AO733">SUM(IF(ISERROR(AO734:AO784),"",AO734:AO784))</f>
        <v>-0.6119196014</v>
      </c>
      <c r="AP733" s="177">
        <f t="array" ref="AP733">SUM(IF(ISERROR(AP734:AP784),"",AP734:AP784))</f>
        <v>-0.6880681791</v>
      </c>
      <c r="AQ733" s="177">
        <f t="array" ref="AQ733">SUM(IF(ISERROR(AQ734:AQ784),"",AQ734:AQ784))</f>
        <v>-0.8119627111</v>
      </c>
      <c r="AR733" s="177">
        <f t="array" ref="AR733">SUM(IF(ISERROR(AR734:AR784),"",AR734:AR784))</f>
        <v>-0.8117436207</v>
      </c>
      <c r="AS733" s="177">
        <f t="array" ref="AS733">SUM(IF(ISERROR(AS734:AS784),"",AS734:AS784))</f>
        <v>-0.8743699476</v>
      </c>
      <c r="AT733" s="177">
        <f t="array" ref="AT733">SUM(IF(ISERROR(AT734:AT784),"",AT734:AT784))</f>
        <v>-0.929968737</v>
      </c>
      <c r="AU733" s="177">
        <f t="array" ref="AU733">SUM(IF(ISERROR(AU734:AU784),"",AU734:AU784))</f>
        <v>-0.9788032643</v>
      </c>
      <c r="AV733" s="177">
        <f t="array" ref="AV733">SUM(IF(ISERROR(AV734:AV784),"",AV734:AV784))</f>
        <v>-0.91808965</v>
      </c>
      <c r="AW733" s="177">
        <f t="array" ref="AW733">SUM(IF(ISERROR(AW734:AW784),"",AW734:AW784))</f>
        <v>-0.937434514</v>
      </c>
      <c r="AX733" s="177">
        <f t="array" ref="AX733">SUM(IF(ISERROR(AX734:AX784),"",AX734:AX784))</f>
        <v>-0.8455466396</v>
      </c>
      <c r="AY733" s="177">
        <f t="array" ref="AY733">SUM(IF(ISERROR(AY734:AY784),"",AY734:AY784))</f>
        <v>-0.8007274102</v>
      </c>
      <c r="AZ733" s="177">
        <f t="array" ref="AZ733">SUM(IF(ISERROR(AZ734:AZ784),"",AZ734:AZ784))</f>
        <v>-0.7286896756</v>
      </c>
      <c r="BA733" s="177">
        <f t="array" ref="BA733">SUM(IF(ISERROR(BA734:BA784),"",BA734:BA784))</f>
        <v>-0.5879508562</v>
      </c>
      <c r="BB733" s="177">
        <f t="array" ref="BB733">SUM(IF(ISERROR(BB734:BB784),"",BB734:BB784))</f>
        <v>-0.5812244023</v>
      </c>
      <c r="BC733" s="177">
        <f t="array" ref="BC733">SUM(IF(ISERROR(BC734:BC784),"",BC734:BC784))</f>
        <v>-0.5336446978</v>
      </c>
      <c r="BD733" s="177">
        <f t="array" ref="BD733">SUM(IF(ISERROR(BD734:BD784),"",BD734:BD784))</f>
        <v>-0.4626976861</v>
      </c>
      <c r="BE733" s="177">
        <f t="array" ref="BE733">SUM(IF(ISERROR(BE734:BE784),"",BE734:BE784))</f>
        <v>-0.4128931594</v>
      </c>
      <c r="BF733" s="177">
        <f t="array" ref="BF733">SUM(IF(ISERROR(BF734:BF784),"",BF734:BF784))</f>
        <v>-0.3837074727</v>
      </c>
      <c r="BG733" s="177">
        <f t="array" ref="BG733">SUM(IF(ISERROR(BG734:BG784),"",BG734:BG784))</f>
        <v>-0.2481548553</v>
      </c>
      <c r="BH733" s="177">
        <f t="array" ref="BH733">SUM(IF(ISERROR(BH734:BH784),"",BH734:BH784))</f>
        <v>-0.2173224922</v>
      </c>
      <c r="BI733" s="177">
        <f t="array" ref="BI733">SUM(IF(ISERROR(BI734:BI784),"",BI734:BI784))</f>
        <v>-0.1836758743</v>
      </c>
      <c r="BJ733" s="177">
        <f t="array" ref="BJ733">SUM(IF(ISERROR(BJ734:BJ784),"",BJ734:BJ784))</f>
        <v>-0.09566916279</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-0.0009679482013</v>
      </c>
      <c r="D734" s="177">
        <f>IF(and($C$677&gt;0,Model!X$1&lt;='Assumptions (Wind)'!$V$13),PPMT('Assumptions (Wind)'!$V$10,Model!X$1,'Assumptions (Wind)'!$V$13,'Assumptions (Wind)'!$V$8*Model!$C$677*'Assumptions (Wind)'!$B$2/10^9),0)</f>
        <v>-0.001045384057</v>
      </c>
      <c r="E734" s="177">
        <f>IF(and($C$677&gt;0,Model!Y$1&lt;='Assumptions (Wind)'!$V$13),PPMT('Assumptions (Wind)'!$V$10,Model!Y$1,'Assumptions (Wind)'!$V$13,'Assumptions (Wind)'!$V$8*Model!$C$677*'Assumptions (Wind)'!$B$2/10^9),0)</f>
        <v>-0.001129014782</v>
      </c>
      <c r="F734" s="177">
        <f>IF(and($C$677&gt;0,Model!Z$1&lt;='Assumptions (Wind)'!$V$13),PPMT('Assumptions (Wind)'!$V$10,Model!Z$1,'Assumptions (Wind)'!$V$13,'Assumptions (Wind)'!$V$8*Model!$C$677*'Assumptions (Wind)'!$B$2/10^9),0)</f>
        <v>-0.001219335965</v>
      </c>
      <c r="G734" s="177">
        <f>IF(and($C$677&gt;0,Model!AA$1&lt;='Assumptions (Wind)'!$V$13),PPMT('Assumptions (Wind)'!$V$10,Model!AA$1,'Assumptions (Wind)'!$V$13,'Assumptions (Wind)'!$V$8*Model!$C$677*'Assumptions (Wind)'!$B$2/10^9),0)</f>
        <v>-0.001316882842</v>
      </c>
      <c r="H734" s="177">
        <f>IF(and($C$677&gt;0,Model!AB$1&lt;='Assumptions (Wind)'!$V$13),PPMT('Assumptions (Wind)'!$V$10,Model!AB$1,'Assumptions (Wind)'!$V$13,'Assumptions (Wind)'!$V$8*Model!$C$677*'Assumptions (Wind)'!$B$2/10^9),0)</f>
        <v>-0.001422233469</v>
      </c>
      <c r="I734" s="177">
        <f>IF(and($C$677&gt;0,Model!AC$1&lt;='Assumptions (Wind)'!$V$13),PPMT('Assumptions (Wind)'!$V$10,Model!AC$1,'Assumptions (Wind)'!$V$13,'Assumptions (Wind)'!$V$8*Model!$C$677*'Assumptions (Wind)'!$B$2/10^9),0)</f>
        <v>-0.001536012147</v>
      </c>
      <c r="J734" s="177">
        <f>IF(and($C$677&gt;0,Model!AD$1&lt;='Assumptions (Wind)'!$V$13),PPMT('Assumptions (Wind)'!$V$10,Model!AD$1,'Assumptions (Wind)'!$V$13,'Assumptions (Wind)'!$V$8*Model!$C$677*'Assumptions (Wind)'!$B$2/10^9),0)</f>
        <v>-0.001658893118</v>
      </c>
      <c r="K734" s="177">
        <f>IF(and($C$677&gt;0,Model!AE$1&lt;='Assumptions (Wind)'!$V$13),PPMT('Assumptions (Wind)'!$V$10,Model!AE$1,'Assumptions (Wind)'!$V$13,'Assumptions (Wind)'!$V$8*Model!$C$677*'Assumptions (Wind)'!$B$2/10^9),0)</f>
        <v>-0.001791604568</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-0.004238762178</v>
      </c>
      <c r="E735" s="177">
        <f>IF(and($D$677&gt;0,Model!X$1&lt;='Assumptions (Wind)'!$V$13),PPMT('Assumptions (Wind)'!$V$10,Model!X$1,'Assumptions (Wind)'!$V$13,'Assumptions (Wind)'!$V$8*Model!$D$677*'Assumptions (Wind)'!$B$2/10^9),0)</f>
        <v>-0.004577863152</v>
      </c>
      <c r="F735" s="177">
        <f>IF(and($D$677&gt;0,Model!Y$1&lt;='Assumptions (Wind)'!$V$13),PPMT('Assumptions (Wind)'!$V$10,Model!Y$1,'Assumptions (Wind)'!$V$13,'Assumptions (Wind)'!$V$8*Model!$D$677*'Assumptions (Wind)'!$B$2/10^9),0)</f>
        <v>-0.004944092205</v>
      </c>
      <c r="G735" s="177">
        <f>IF(and($D$677&gt;0,Model!Z$1&lt;='Assumptions (Wind)'!$V$13),PPMT('Assumptions (Wind)'!$V$10,Model!Z$1,'Assumptions (Wind)'!$V$13,'Assumptions (Wind)'!$V$8*Model!$D$677*'Assumptions (Wind)'!$B$2/10^9),0)</f>
        <v>-0.005339619581</v>
      </c>
      <c r="H735" s="177">
        <f>IF(and($D$677&gt;0,Model!AA$1&lt;='Assumptions (Wind)'!$V$13),PPMT('Assumptions (Wind)'!$V$10,Model!AA$1,'Assumptions (Wind)'!$V$13,'Assumptions (Wind)'!$V$8*Model!$D$677*'Assumptions (Wind)'!$B$2/10^9),0)</f>
        <v>-0.005766789148</v>
      </c>
      <c r="I735" s="177">
        <f>IF(and($D$677&gt;0,Model!AB$1&lt;='Assumptions (Wind)'!$V$13),PPMT('Assumptions (Wind)'!$V$10,Model!AB$1,'Assumptions (Wind)'!$V$13,'Assumptions (Wind)'!$V$8*Model!$D$677*'Assumptions (Wind)'!$B$2/10^9),0)</f>
        <v>-0.006228132279</v>
      </c>
      <c r="J735" s="177">
        <f>IF(and($D$677&gt;0,Model!AC$1&lt;='Assumptions (Wind)'!$V$13),PPMT('Assumptions (Wind)'!$V$10,Model!AC$1,'Assumptions (Wind)'!$V$13,'Assumptions (Wind)'!$V$8*Model!$D$677*'Assumptions (Wind)'!$B$2/10^9),0)</f>
        <v>-0.006726382862</v>
      </c>
      <c r="K735" s="177">
        <f>IF(and($D$677&gt;0,Model!AD$1&lt;='Assumptions (Wind)'!$V$13),PPMT('Assumptions (Wind)'!$V$10,Model!AD$1,'Assumptions (Wind)'!$V$13,'Assumptions (Wind)'!$V$8*Model!$D$677*'Assumptions (Wind)'!$B$2/10^9),0)</f>
        <v>-0.007264493491</v>
      </c>
      <c r="L735" s="177">
        <f>IF(and($D$677&gt;0,Model!AE$1&lt;='Assumptions (Wind)'!$V$13),PPMT('Assumptions (Wind)'!$V$10,Model!AE$1,'Assumptions (Wind)'!$V$13,'Assumptions (Wind)'!$V$8*Model!$D$677*'Assumptions (Wind)'!$B$2/10^9),0)</f>
        <v>-0.00784565297</v>
      </c>
      <c r="M735" s="177">
        <f>IF(and($D$677&gt;0,Model!AF$1&lt;='Assumptions (Wind)'!$V$13),PPMT('Assumptions (Wind)'!$V$10,Model!AF$1,'Assumptions (Wind)'!$V$13,'Assumptions (Wind)'!$V$8*Model!$D$677*'Assumptions (Wind)'!$B$2/10^9),0)</f>
        <v>-0.008473305207</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-0.01428844638</v>
      </c>
      <c r="G737" s="160">
        <f>IF(and($F$677&gt;0,Model!X$1&lt;='Assumptions (Wind)'!$V$13),PPMT('Assumptions (Wind)'!$V$10,Model!X$1,'Assumptions (Wind)'!$V$13,'Assumptions (Wind)'!$V$8*Model!$F$677*AVERAGE('Assumptions (Wind)'!$C$2:$D$2)/10^9),0)</f>
        <v>-0.01543152209</v>
      </c>
      <c r="H737" s="160">
        <f>IF(and($F$677&gt;0,Model!Y$1&lt;='Assumptions (Wind)'!$V$13),PPMT('Assumptions (Wind)'!$V$10,Model!Y$1,'Assumptions (Wind)'!$V$13,'Assumptions (Wind)'!$V$8*Model!$F$677*AVERAGE('Assumptions (Wind)'!$C$2:$D$2)/10^9),0)</f>
        <v>-0.01666604386</v>
      </c>
      <c r="I737" s="160">
        <f>IF(and($F$677&gt;0,Model!Z$1&lt;='Assumptions (Wind)'!$V$13),PPMT('Assumptions (Wind)'!$V$10,Model!Z$1,'Assumptions (Wind)'!$V$13,'Assumptions (Wind)'!$V$8*Model!$F$677*AVERAGE('Assumptions (Wind)'!$C$2:$D$2)/10^9),0)</f>
        <v>-0.01799932737</v>
      </c>
      <c r="J737" s="160">
        <f>IF(and($F$677&gt;0,Model!AA$1&lt;='Assumptions (Wind)'!$V$13),PPMT('Assumptions (Wind)'!$V$10,Model!AA$1,'Assumptions (Wind)'!$V$13,'Assumptions (Wind)'!$V$8*Model!$F$677*AVERAGE('Assumptions (Wind)'!$C$2:$D$2)/10^9),0)</f>
        <v>-0.01943927356</v>
      </c>
      <c r="K737" s="160">
        <f>IF(and($F$677&gt;0,Model!AB$1&lt;='Assumptions (Wind)'!$V$13),PPMT('Assumptions (Wind)'!$V$10,Model!AB$1,'Assumptions (Wind)'!$V$13,'Assumptions (Wind)'!$V$8*Model!$F$677*AVERAGE('Assumptions (Wind)'!$C$2:$D$2)/10^9),0)</f>
        <v>-0.02099441544</v>
      </c>
      <c r="L737" s="160">
        <f>IF(and($F$677&gt;0,Model!AC$1&lt;='Assumptions (Wind)'!$V$13),PPMT('Assumptions (Wind)'!$V$10,Model!AC$1,'Assumptions (Wind)'!$V$13,'Assumptions (Wind)'!$V$8*Model!$F$677*AVERAGE('Assumptions (Wind)'!$C$2:$D$2)/10^9),0)</f>
        <v>-0.02267396868</v>
      </c>
      <c r="M737" s="160">
        <f>IF(and($F$677&gt;0,Model!AD$1&lt;='Assumptions (Wind)'!$V$13),PPMT('Assumptions (Wind)'!$V$10,Model!AD$1,'Assumptions (Wind)'!$V$13,'Assumptions (Wind)'!$V$8*Model!$F$677*AVERAGE('Assumptions (Wind)'!$C$2:$D$2)/10^9),0)</f>
        <v>-0.02448788617</v>
      </c>
      <c r="N737" s="160">
        <f>IF(and($F$677&gt;0,Model!AE$1&lt;='Assumptions (Wind)'!$V$13),PPMT('Assumptions (Wind)'!$V$10,Model!AE$1,'Assumptions (Wind)'!$V$13,'Assumptions (Wind)'!$V$8*Model!$F$677*AVERAGE('Assumptions (Wind)'!$C$2:$D$2)/10^9),0)</f>
        <v>-0.02644691707</v>
      </c>
      <c r="O737" s="160">
        <f>IF(and($F$677&gt;0,Model!AF$1&lt;='Assumptions (Wind)'!$V$13),PPMT('Assumptions (Wind)'!$V$10,Model!AF$1,'Assumptions (Wind)'!$V$13,'Assumptions (Wind)'!$V$8*Model!$F$677*AVERAGE('Assumptions (Wind)'!$C$2:$D$2)/10^9),0)</f>
        <v>-0.02856267043</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-0.0002928774054</v>
      </c>
      <c r="H738" s="160">
        <f>IF(and($G$677&gt;0,Model!X$1&lt;='Assumptions (Wind)'!$V$13),PPMT('Assumptions (Wind)'!$V$10,Model!X$1,'Assumptions (Wind)'!$V$13,'Assumptions (Wind)'!$V$8*Model!$G$677*AVERAGE('Assumptions (Wind)'!$D$2:$E$2)/10^9),0)</f>
        <v>-0.0003163075979</v>
      </c>
      <c r="I738" s="160">
        <f>IF(and($G$677&gt;0,Model!Y$1&lt;='Assumptions (Wind)'!$V$13),PPMT('Assumptions (Wind)'!$V$10,Model!Y$1,'Assumptions (Wind)'!$V$13,'Assumptions (Wind)'!$V$8*Model!$G$677*AVERAGE('Assumptions (Wind)'!$D$2:$E$2)/10^9),0)</f>
        <v>-0.0003416122057</v>
      </c>
      <c r="J738" s="160">
        <f>IF(and($G$677&gt;0,Model!Z$1&lt;='Assumptions (Wind)'!$V$13),PPMT('Assumptions (Wind)'!$V$10,Model!Z$1,'Assumptions (Wind)'!$V$13,'Assumptions (Wind)'!$V$8*Model!$G$677*AVERAGE('Assumptions (Wind)'!$D$2:$E$2)/10^9),0)</f>
        <v>-0.0003689411822</v>
      </c>
      <c r="K738" s="160">
        <f>IF(and($G$677&gt;0,Model!AA$1&lt;='Assumptions (Wind)'!$V$13),PPMT('Assumptions (Wind)'!$V$10,Model!AA$1,'Assumptions (Wind)'!$V$13,'Assumptions (Wind)'!$V$8*Model!$G$677*AVERAGE('Assumptions (Wind)'!$D$2:$E$2)/10^9),0)</f>
        <v>-0.0003984564767</v>
      </c>
      <c r="L738" s="160">
        <f>IF(and($G$677&gt;0,Model!AB$1&lt;='Assumptions (Wind)'!$V$13),PPMT('Assumptions (Wind)'!$V$10,Model!AB$1,'Assumptions (Wind)'!$V$13,'Assumptions (Wind)'!$V$8*Model!$G$677*AVERAGE('Assumptions (Wind)'!$D$2:$E$2)/10^9),0)</f>
        <v>-0.0004303329949</v>
      </c>
      <c r="M738" s="160">
        <f>IF(and($G$677&gt;0,Model!AC$1&lt;='Assumptions (Wind)'!$V$13),PPMT('Assumptions (Wind)'!$V$10,Model!AC$1,'Assumptions (Wind)'!$V$13,'Assumptions (Wind)'!$V$8*Model!$G$677*AVERAGE('Assumptions (Wind)'!$D$2:$E$2)/10^9),0)</f>
        <v>-0.0004647596345</v>
      </c>
      <c r="N738" s="160">
        <f>IF(and($G$677&gt;0,Model!AD$1&lt;='Assumptions (Wind)'!$V$13),PPMT('Assumptions (Wind)'!$V$10,Model!AD$1,'Assumptions (Wind)'!$V$13,'Assumptions (Wind)'!$V$8*Model!$G$677*AVERAGE('Assumptions (Wind)'!$D$2:$E$2)/10^9),0)</f>
        <v>-0.0005019404052</v>
      </c>
      <c r="O738" s="160">
        <f>IF(and($G$677&gt;0,Model!AE$1&lt;='Assumptions (Wind)'!$V$13),PPMT('Assumptions (Wind)'!$V$10,Model!AE$1,'Assumptions (Wind)'!$V$13,'Assumptions (Wind)'!$V$8*Model!$G$677*AVERAGE('Assumptions (Wind)'!$D$2:$E$2)/10^9),0)</f>
        <v>-0.0005420956376</v>
      </c>
      <c r="P738" s="160">
        <f>IF(and($G$677&gt;0,Model!AF$1&lt;='Assumptions (Wind)'!$V$13),PPMT('Assumptions (Wind)'!$V$10,Model!AF$1,'Assumptions (Wind)'!$V$13,'Assumptions (Wind)'!$V$8*Model!$G$677*AVERAGE('Assumptions (Wind)'!$D$2:$E$2)/10^9),0)</f>
        <v>-0.0005854632887</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-0.006647214638</v>
      </c>
      <c r="I739" s="160">
        <f>IF(and($H$677&gt;0,Model!X$1&lt;='Assumptions (Wind)'!$V$13),PPMT('Assumptions (Wind)'!$V$10,Model!X$1,'Assumptions (Wind)'!$V$13,'Assumptions (Wind)'!$V$8*Model!$H$677*AVERAGE('Assumptions (Wind)'!$E$2:$F$2)/10^9),0)</f>
        <v>-0.007178991809</v>
      </c>
      <c r="J739" s="160">
        <f>IF(and($H$677&gt;0,Model!Y$1&lt;='Assumptions (Wind)'!$V$13),PPMT('Assumptions (Wind)'!$V$10,Model!Y$1,'Assumptions (Wind)'!$V$13,'Assumptions (Wind)'!$V$8*Model!$H$677*AVERAGE('Assumptions (Wind)'!$E$2:$F$2)/10^9),0)</f>
        <v>-0.007753311154</v>
      </c>
      <c r="K739" s="160">
        <f>IF(and($H$677&gt;0,Model!Z$1&lt;='Assumptions (Wind)'!$V$13),PPMT('Assumptions (Wind)'!$V$10,Model!Z$1,'Assumptions (Wind)'!$V$13,'Assumptions (Wind)'!$V$8*Model!$H$677*AVERAGE('Assumptions (Wind)'!$E$2:$F$2)/10^9),0)</f>
        <v>-0.008373576046</v>
      </c>
      <c r="L739" s="160">
        <f>IF(and($H$677&gt;0,Model!AA$1&lt;='Assumptions (Wind)'!$V$13),PPMT('Assumptions (Wind)'!$V$10,Model!AA$1,'Assumptions (Wind)'!$V$13,'Assumptions (Wind)'!$V$8*Model!$H$677*AVERAGE('Assumptions (Wind)'!$E$2:$F$2)/10^9),0)</f>
        <v>-0.009043462129</v>
      </c>
      <c r="M739" s="160">
        <f>IF(and($H$677&gt;0,Model!AB$1&lt;='Assumptions (Wind)'!$V$13),PPMT('Assumptions (Wind)'!$V$10,Model!AB$1,'Assumptions (Wind)'!$V$13,'Assumptions (Wind)'!$V$8*Model!$H$677*AVERAGE('Assumptions (Wind)'!$E$2:$F$2)/10^9),0)</f>
        <v>-0.0097669391</v>
      </c>
      <c r="N739" s="160">
        <f>IF(and($H$677&gt;0,Model!AC$1&lt;='Assumptions (Wind)'!$V$13),PPMT('Assumptions (Wind)'!$V$10,Model!AC$1,'Assumptions (Wind)'!$V$13,'Assumptions (Wind)'!$V$8*Model!$H$677*AVERAGE('Assumptions (Wind)'!$E$2:$F$2)/10^9),0)</f>
        <v>-0.01054829423</v>
      </c>
      <c r="O739" s="160">
        <f>IF(and($H$677&gt;0,Model!AD$1&lt;='Assumptions (Wind)'!$V$13),PPMT('Assumptions (Wind)'!$V$10,Model!AD$1,'Assumptions (Wind)'!$V$13,'Assumptions (Wind)'!$V$8*Model!$H$677*AVERAGE('Assumptions (Wind)'!$E$2:$F$2)/10^9),0)</f>
        <v>-0.01139215777</v>
      </c>
      <c r="P739" s="160">
        <f>IF(and($H$677&gt;0,Model!AE$1&lt;='Assumptions (Wind)'!$V$13),PPMT('Assumptions (Wind)'!$V$10,Model!AE$1,'Assumptions (Wind)'!$V$13,'Assumptions (Wind)'!$V$8*Model!$H$677*AVERAGE('Assumptions (Wind)'!$E$2:$F$2)/10^9),0)</f>
        <v>-0.01230353039</v>
      </c>
      <c r="Q739" s="160">
        <f>IF(and($H$677&gt;0,Model!AF$1&lt;='Assumptions (Wind)'!$V$13),PPMT('Assumptions (Wind)'!$V$10,Model!AF$1,'Assumptions (Wind)'!$V$13,'Assumptions (Wind)'!$V$8*Model!$H$677*AVERAGE('Assumptions (Wind)'!$E$2:$F$2)/10^9),0)</f>
        <v>-0.01328781282</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-0.006557190308</v>
      </c>
      <c r="J740" s="160">
        <f>IF(and($I$677&gt;0,Model!X$1&lt;='Assumptions (Wind)'!$V$13),PPMT('Assumptions (Wind)'!$V$10,Model!X$1,'Assumptions (Wind)'!$V$13,'Assumptions (Wind)'!$V$8*Model!$I$677*AVERAGE('Assumptions (Wind)'!$F$2:$G$2)/10^9),0)</f>
        <v>-0.007081765533</v>
      </c>
      <c r="K740" s="160">
        <f>IF(and($I$677&gt;0,Model!Y$1&lt;='Assumptions (Wind)'!$V$13),PPMT('Assumptions (Wind)'!$V$10,Model!Y$1,'Assumptions (Wind)'!$V$13,'Assumptions (Wind)'!$V$8*Model!$I$677*AVERAGE('Assumptions (Wind)'!$F$2:$G$2)/10^9),0)</f>
        <v>-0.007648306775</v>
      </c>
      <c r="L740" s="160">
        <f>IF(and($I$677&gt;0,Model!Z$1&lt;='Assumptions (Wind)'!$V$13),PPMT('Assumptions (Wind)'!$V$10,Model!Z$1,'Assumptions (Wind)'!$V$13,'Assumptions (Wind)'!$V$8*Model!$I$677*AVERAGE('Assumptions (Wind)'!$F$2:$G$2)/10^9),0)</f>
        <v>-0.008260171317</v>
      </c>
      <c r="M740" s="160">
        <f>IF(and($I$677&gt;0,Model!AA$1&lt;='Assumptions (Wind)'!$V$13),PPMT('Assumptions (Wind)'!$V$10,Model!AA$1,'Assumptions (Wind)'!$V$13,'Assumptions (Wind)'!$V$8*Model!$I$677*AVERAGE('Assumptions (Wind)'!$F$2:$G$2)/10^9),0)</f>
        <v>-0.008920985023</v>
      </c>
      <c r="N740" s="160">
        <f>IF(and($I$677&gt;0,Model!AB$1&lt;='Assumptions (Wind)'!$V$13),PPMT('Assumptions (Wind)'!$V$10,Model!AB$1,'Assumptions (Wind)'!$V$13,'Assumptions (Wind)'!$V$8*Model!$I$677*AVERAGE('Assumptions (Wind)'!$F$2:$G$2)/10^9),0)</f>
        <v>-0.009634663825</v>
      </c>
      <c r="O740" s="160">
        <f>IF(and($I$677&gt;0,Model!AC$1&lt;='Assumptions (Wind)'!$V$13),PPMT('Assumptions (Wind)'!$V$10,Model!AC$1,'Assumptions (Wind)'!$V$13,'Assumptions (Wind)'!$V$8*Model!$I$677*AVERAGE('Assumptions (Wind)'!$F$2:$G$2)/10^9),0)</f>
        <v>-0.01040543693</v>
      </c>
      <c r="P740" s="160">
        <f>IF(and($I$677&gt;0,Model!AD$1&lt;='Assumptions (Wind)'!$V$13),PPMT('Assumptions (Wind)'!$V$10,Model!AD$1,'Assumptions (Wind)'!$V$13,'Assumptions (Wind)'!$V$8*Model!$I$677*AVERAGE('Assumptions (Wind)'!$F$2:$G$2)/10^9),0)</f>
        <v>-0.01123787189</v>
      </c>
      <c r="Q740" s="160">
        <f>IF(and($I$677&gt;0,Model!AE$1&lt;='Assumptions (Wind)'!$V$13),PPMT('Assumptions (Wind)'!$V$10,Model!AE$1,'Assumptions (Wind)'!$V$13,'Assumptions (Wind)'!$V$8*Model!$I$677*AVERAGE('Assumptions (Wind)'!$F$2:$G$2)/10^9),0)</f>
        <v>-0.01213690164</v>
      </c>
      <c r="R740" s="160">
        <f>IF(and($I$677&gt;0,Model!AF$1&lt;='Assumptions (Wind)'!$V$13),PPMT('Assumptions (Wind)'!$V$10,Model!AF$1,'Assumptions (Wind)'!$V$13,'Assumptions (Wind)'!$V$8*Model!$I$677*AVERAGE('Assumptions (Wind)'!$F$2:$G$2)/10^9),0)</f>
        <v>-0.01310785377</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-0.04664106003</v>
      </c>
      <c r="K741" s="160">
        <f>IF(and($J$677&gt;0,Model!X$1&lt;='Assumptions (Wind)'!$V$13),PPMT('Assumptions (Wind)'!$V$10,Model!X$1,'Assumptions (Wind)'!$V$13,'Assumptions (Wind)'!$V$8*Model!$J$677*AVERAGE('Assumptions (Wind)'!$G$2:$H$2)/10^9),0)</f>
        <v>-0.05037234484</v>
      </c>
      <c r="L741" s="160">
        <f>IF(and($J$677&gt;0,Model!Y$1&lt;='Assumptions (Wind)'!$V$13),PPMT('Assumptions (Wind)'!$V$10,Model!Y$1,'Assumptions (Wind)'!$V$13,'Assumptions (Wind)'!$V$8*Model!$J$677*AVERAGE('Assumptions (Wind)'!$G$2:$H$2)/10^9),0)</f>
        <v>-0.05440213242</v>
      </c>
      <c r="M741" s="160">
        <f>IF(and($J$677&gt;0,Model!Z$1&lt;='Assumptions (Wind)'!$V$13),PPMT('Assumptions (Wind)'!$V$10,Model!Z$1,'Assumptions (Wind)'!$V$13,'Assumptions (Wind)'!$V$8*Model!$J$677*AVERAGE('Assumptions (Wind)'!$G$2:$H$2)/10^9),0)</f>
        <v>-0.05875430302</v>
      </c>
      <c r="N741" s="160">
        <f>IF(and($J$677&gt;0,Model!AA$1&lt;='Assumptions (Wind)'!$V$13),PPMT('Assumptions (Wind)'!$V$10,Model!AA$1,'Assumptions (Wind)'!$V$13,'Assumptions (Wind)'!$V$8*Model!$J$677*AVERAGE('Assumptions (Wind)'!$G$2:$H$2)/10^9),0)</f>
        <v>-0.06345464726</v>
      </c>
      <c r="O741" s="160">
        <f>IF(and($J$677&gt;0,Model!AB$1&lt;='Assumptions (Wind)'!$V$13),PPMT('Assumptions (Wind)'!$V$10,Model!AB$1,'Assumptions (Wind)'!$V$13,'Assumptions (Wind)'!$V$8*Model!$J$677*AVERAGE('Assumptions (Wind)'!$G$2:$H$2)/10^9),0)</f>
        <v>-0.06853101904</v>
      </c>
      <c r="P741" s="160">
        <f>IF(and($J$677&gt;0,Model!AC$1&lt;='Assumptions (Wind)'!$V$13),PPMT('Assumptions (Wind)'!$V$10,Model!AC$1,'Assumptions (Wind)'!$V$13,'Assumptions (Wind)'!$V$8*Model!$J$677*AVERAGE('Assumptions (Wind)'!$G$2:$H$2)/10^9),0)</f>
        <v>-0.07401350056</v>
      </c>
      <c r="Q741" s="160">
        <f>IF(and($J$677&gt;0,Model!AD$1&lt;='Assumptions (Wind)'!$V$13),PPMT('Assumptions (Wind)'!$V$10,Model!AD$1,'Assumptions (Wind)'!$V$13,'Assumptions (Wind)'!$V$8*Model!$J$677*AVERAGE('Assumptions (Wind)'!$G$2:$H$2)/10^9),0)</f>
        <v>-0.07993458061</v>
      </c>
      <c r="R741" s="160">
        <f>IF(and($J$677&gt;0,Model!AE$1&lt;='Assumptions (Wind)'!$V$13),PPMT('Assumptions (Wind)'!$V$10,Model!AE$1,'Assumptions (Wind)'!$V$13,'Assumptions (Wind)'!$V$8*Model!$J$677*AVERAGE('Assumptions (Wind)'!$G$2:$H$2)/10^9),0)</f>
        <v>-0.08632934706</v>
      </c>
      <c r="S741" s="160">
        <f>IF(and($J$677&gt;0,Model!AF$1&lt;='Assumptions (Wind)'!$V$13),PPMT('Assumptions (Wind)'!$V$10,Model!AF$1,'Assumptions (Wind)'!$V$13,'Assumptions (Wind)'!$V$8*Model!$J$677*AVERAGE('Assumptions (Wind)'!$G$2:$H$2)/10^9),0)</f>
        <v>-0.09323569482</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-0.03662092992</v>
      </c>
      <c r="L742" s="160">
        <f>IF(and($K$677&gt;0,Model!X$1&lt;='Assumptions (Wind)'!$V$13),PPMT('Assumptions (Wind)'!$V$10,Model!X$1,'Assumptions (Wind)'!$V$13,'Assumptions (Wind)'!$V$8*Model!$K$677*AVERAGE('Assumptions (Wind)'!$H$2:$I$2)/10^9),0)</f>
        <v>-0.03955060432</v>
      </c>
      <c r="M742" s="160">
        <f>IF(and($K$677&gt;0,Model!Y$1&lt;='Assumptions (Wind)'!$V$13),PPMT('Assumptions (Wind)'!$V$10,Model!Y$1,'Assumptions (Wind)'!$V$13,'Assumptions (Wind)'!$V$8*Model!$K$677*AVERAGE('Assumptions (Wind)'!$H$2:$I$2)/10^9),0)</f>
        <v>-0.04271465266</v>
      </c>
      <c r="N742" s="160">
        <f>IF(and($K$677&gt;0,Model!Z$1&lt;='Assumptions (Wind)'!$V$13),PPMT('Assumptions (Wind)'!$V$10,Model!Z$1,'Assumptions (Wind)'!$V$13,'Assumptions (Wind)'!$V$8*Model!$K$677*AVERAGE('Assumptions (Wind)'!$H$2:$I$2)/10^9),0)</f>
        <v>-0.04613182487</v>
      </c>
      <c r="O742" s="160">
        <f>IF(and($K$677&gt;0,Model!AA$1&lt;='Assumptions (Wind)'!$V$13),PPMT('Assumptions (Wind)'!$V$10,Model!AA$1,'Assumptions (Wind)'!$V$13,'Assumptions (Wind)'!$V$8*Model!$K$677*AVERAGE('Assumptions (Wind)'!$H$2:$I$2)/10^9),0)</f>
        <v>-0.04982237086</v>
      </c>
      <c r="P742" s="160">
        <f>IF(and($K$677&gt;0,Model!AB$1&lt;='Assumptions (Wind)'!$V$13),PPMT('Assumptions (Wind)'!$V$10,Model!AB$1,'Assumptions (Wind)'!$V$13,'Assumptions (Wind)'!$V$8*Model!$K$677*AVERAGE('Assumptions (Wind)'!$H$2:$I$2)/10^9),0)</f>
        <v>-0.05380816053</v>
      </c>
      <c r="Q742" s="160">
        <f>IF(and($K$677&gt;0,Model!AC$1&lt;='Assumptions (Wind)'!$V$13),PPMT('Assumptions (Wind)'!$V$10,Model!AC$1,'Assumptions (Wind)'!$V$13,'Assumptions (Wind)'!$V$8*Model!$K$677*AVERAGE('Assumptions (Wind)'!$H$2:$I$2)/10^9),0)</f>
        <v>-0.05811281338</v>
      </c>
      <c r="R742" s="160">
        <f>IF(and($K$677&gt;0,Model!AD$1&lt;='Assumptions (Wind)'!$V$13),PPMT('Assumptions (Wind)'!$V$10,Model!AD$1,'Assumptions (Wind)'!$V$13,'Assumptions (Wind)'!$V$8*Model!$K$677*AVERAGE('Assumptions (Wind)'!$H$2:$I$2)/10^9),0)</f>
        <v>-0.06276183845</v>
      </c>
      <c r="S742" s="160">
        <f>IF(and($K$677&gt;0,Model!AE$1&lt;='Assumptions (Wind)'!$V$13),PPMT('Assumptions (Wind)'!$V$10,Model!AE$1,'Assumptions (Wind)'!$V$13,'Assumptions (Wind)'!$V$8*Model!$K$677*AVERAGE('Assumptions (Wind)'!$H$2:$I$2)/10^9),0)</f>
        <v>-0.06778278552</v>
      </c>
      <c r="T742" s="160">
        <f>IF(and($K$677&gt;0,Model!AF$1&lt;='Assumptions (Wind)'!$V$13),PPMT('Assumptions (Wind)'!$V$10,Model!AF$1,'Assumptions (Wind)'!$V$13,'Assumptions (Wind)'!$V$8*Model!$K$677*AVERAGE('Assumptions (Wind)'!$H$2:$I$2)/10^9),0)</f>
        <v>-0.07320540836</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-0.06993451406</v>
      </c>
      <c r="M743" s="160">
        <f>IF(and($L$677&gt;0,Model!X$1&lt;='Assumptions (Wind)'!$V$13),PPMT('Assumptions (Wind)'!$V$10,Model!X$1,'Assumptions (Wind)'!$V$13,'Assumptions (Wind)'!$V$8*Model!$L$677*AVERAGE('Assumptions (Wind)'!$I$2:$J$2)/10^9),0)</f>
        <v>-0.07552927518</v>
      </c>
      <c r="N743" s="160">
        <f>IF(and($L$677&gt;0,Model!Y$1&lt;='Assumptions (Wind)'!$V$13),PPMT('Assumptions (Wind)'!$V$10,Model!Y$1,'Assumptions (Wind)'!$V$13,'Assumptions (Wind)'!$V$8*Model!$L$677*AVERAGE('Assumptions (Wind)'!$I$2:$J$2)/10^9),0)</f>
        <v>-0.0815716172</v>
      </c>
      <c r="O743" s="160">
        <f>IF(and($L$677&gt;0,Model!Z$1&lt;='Assumptions (Wind)'!$V$13),PPMT('Assumptions (Wind)'!$V$10,Model!Z$1,'Assumptions (Wind)'!$V$13,'Assumptions (Wind)'!$V$8*Model!$L$677*AVERAGE('Assumptions (Wind)'!$I$2:$J$2)/10^9),0)</f>
        <v>-0.08809734657</v>
      </c>
      <c r="P743" s="160">
        <f>IF(and($L$677&gt;0,Model!AA$1&lt;='Assumptions (Wind)'!$V$13),PPMT('Assumptions (Wind)'!$V$10,Model!AA$1,'Assumptions (Wind)'!$V$13,'Assumptions (Wind)'!$V$8*Model!$L$677*AVERAGE('Assumptions (Wind)'!$I$2:$J$2)/10^9),0)</f>
        <v>-0.0951451343</v>
      </c>
      <c r="Q743" s="160">
        <f>IF(and($L$677&gt;0,Model!AB$1&lt;='Assumptions (Wind)'!$V$13),PPMT('Assumptions (Wind)'!$V$10,Model!AB$1,'Assumptions (Wind)'!$V$13,'Assumptions (Wind)'!$V$8*Model!$L$677*AVERAGE('Assumptions (Wind)'!$I$2:$J$2)/10^9),0)</f>
        <v>-0.102756745</v>
      </c>
      <c r="R743" s="160">
        <f>IF(and($L$677&gt;0,Model!AC$1&lt;='Assumptions (Wind)'!$V$13),PPMT('Assumptions (Wind)'!$V$10,Model!AC$1,'Assumptions (Wind)'!$V$13,'Assumptions (Wind)'!$V$8*Model!$L$677*AVERAGE('Assumptions (Wind)'!$I$2:$J$2)/10^9),0)</f>
        <v>-0.1109772846</v>
      </c>
      <c r="S743" s="160">
        <f>IF(and($L$677&gt;0,Model!AD$1&lt;='Assumptions (Wind)'!$V$13),PPMT('Assumptions (Wind)'!$V$10,Model!AD$1,'Assumptions (Wind)'!$V$13,'Assumptions (Wind)'!$V$8*Model!$L$677*AVERAGE('Assumptions (Wind)'!$I$2:$J$2)/10^9),0)</f>
        <v>-0.1198554674</v>
      </c>
      <c r="T743" s="160">
        <f>IF(and($L$677&gt;0,Model!AE$1&lt;='Assumptions (Wind)'!$V$13),PPMT('Assumptions (Wind)'!$V$10,Model!AE$1,'Assumptions (Wind)'!$V$13,'Assumptions (Wind)'!$V$8*Model!$L$677*AVERAGE('Assumptions (Wind)'!$I$2:$J$2)/10^9),0)</f>
        <v>-0.1294439048</v>
      </c>
      <c r="U743" s="160">
        <f>IF(and($L$677&gt;0,Model!AF$1&lt;='Assumptions (Wind)'!$V$13),PPMT('Assumptions (Wind)'!$V$10,Model!AF$1,'Assumptions (Wind)'!$V$13,'Assumptions (Wind)'!$V$8*Model!$L$677*AVERAGE('Assumptions (Wind)'!$I$2:$J$2)/10^9),0)</f>
        <v>-0.1397994172</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-0.04804806029</v>
      </c>
      <c r="N744" s="160">
        <f>IF(and($M$677&gt;0,Model!X$1&lt;='Assumptions (Wind)'!$V$13),PPMT('Assumptions (Wind)'!$V$10,Model!X$1,'Assumptions (Wind)'!$V$13,'Assumptions (Wind)'!$V$8*Model!$M$677*AVERAGE('Assumptions (Wind)'!$J$2:$K$2)/10^9),0)</f>
        <v>-0.05189190511</v>
      </c>
      <c r="O744" s="160">
        <f>IF(and($M$677&gt;0,Model!Y$1&lt;='Assumptions (Wind)'!$V$13),PPMT('Assumptions (Wind)'!$V$10,Model!Y$1,'Assumptions (Wind)'!$V$13,'Assumptions (Wind)'!$V$8*Model!$M$677*AVERAGE('Assumptions (Wind)'!$J$2:$K$2)/10^9),0)</f>
        <v>-0.05604325752</v>
      </c>
      <c r="P744" s="160">
        <f>IF(and($M$677&gt;0,Model!Z$1&lt;='Assumptions (Wind)'!$V$13),PPMT('Assumptions (Wind)'!$V$10,Model!Z$1,'Assumptions (Wind)'!$V$13,'Assumptions (Wind)'!$V$8*Model!$M$677*AVERAGE('Assumptions (Wind)'!$J$2:$K$2)/10^9),0)</f>
        <v>-0.06052671812</v>
      </c>
      <c r="Q744" s="160">
        <f>IF(and($M$677&gt;0,Model!AA$1&lt;='Assumptions (Wind)'!$V$13),PPMT('Assumptions (Wind)'!$V$10,Model!AA$1,'Assumptions (Wind)'!$V$13,'Assumptions (Wind)'!$V$8*Model!$M$677*AVERAGE('Assumptions (Wind)'!$J$2:$K$2)/10^9),0)</f>
        <v>-0.06536885557</v>
      </c>
      <c r="R744" s="160">
        <f>IF(and($M$677&gt;0,Model!AB$1&lt;='Assumptions (Wind)'!$V$13),PPMT('Assumptions (Wind)'!$V$10,Model!AB$1,'Assumptions (Wind)'!$V$13,'Assumptions (Wind)'!$V$8*Model!$M$677*AVERAGE('Assumptions (Wind)'!$J$2:$K$2)/10^9),0)</f>
        <v>-0.07059836401</v>
      </c>
      <c r="S744" s="160">
        <f>IF(and($M$677&gt;0,Model!AC$1&lt;='Assumptions (Wind)'!$V$13),PPMT('Assumptions (Wind)'!$V$10,Model!AC$1,'Assumptions (Wind)'!$V$13,'Assumptions (Wind)'!$V$8*Model!$M$677*AVERAGE('Assumptions (Wind)'!$J$2:$K$2)/10^9),0)</f>
        <v>-0.07624623313</v>
      </c>
      <c r="T744" s="160">
        <f>IF(and($M$677&gt;0,Model!AD$1&lt;='Assumptions (Wind)'!$V$13),PPMT('Assumptions (Wind)'!$V$10,Model!AD$1,'Assumptions (Wind)'!$V$13,'Assumptions (Wind)'!$V$8*Model!$M$677*AVERAGE('Assumptions (Wind)'!$J$2:$K$2)/10^9),0)</f>
        <v>-0.08234593179</v>
      </c>
      <c r="U744" s="160">
        <f>IF(and($M$677&gt;0,Model!AE$1&lt;='Assumptions (Wind)'!$V$13),PPMT('Assumptions (Wind)'!$V$10,Model!AE$1,'Assumptions (Wind)'!$V$13,'Assumptions (Wind)'!$V$8*Model!$M$677*AVERAGE('Assumptions (Wind)'!$J$2:$K$2)/10^9),0)</f>
        <v>-0.08893360633</v>
      </c>
      <c r="V744" s="160">
        <f>IF(and($M$677&gt;0,Model!AF$1&lt;='Assumptions (Wind)'!$V$13),PPMT('Assumptions (Wind)'!$V$10,Model!AF$1,'Assumptions (Wind)'!$V$13,'Assumptions (Wind)'!$V$8*Model!$M$677*AVERAGE('Assumptions (Wind)'!$J$2:$K$2)/10^9),0)</f>
        <v>-0.09604829483</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-0.07694126245</v>
      </c>
      <c r="O745" s="177">
        <f>IF(and($N$677&gt;0,Model!X$1&lt;='Assumptions (Wind)'!$V$13),PPMT('Assumptions (Wind)'!$V$10,Model!X$1,'Assumptions (Wind)'!$V$13,'Assumptions (Wind)'!$V$8*Model!$N$677*AVERAGE('Assumptions (Wind)'!$K$2:$L$2)/10^9),0)</f>
        <v>-0.08309656345</v>
      </c>
      <c r="P745" s="177">
        <f>IF(and($N$677&gt;0,Model!Y$1&lt;='Assumptions (Wind)'!$V$13),PPMT('Assumptions (Wind)'!$V$10,Model!Y$1,'Assumptions (Wind)'!$V$13,'Assumptions (Wind)'!$V$8*Model!$N$677*AVERAGE('Assumptions (Wind)'!$K$2:$L$2)/10^9),0)</f>
        <v>-0.08974428852</v>
      </c>
      <c r="Q745" s="177">
        <f>IF(and($N$677&gt;0,Model!Z$1&lt;='Assumptions (Wind)'!$V$13),PPMT('Assumptions (Wind)'!$V$10,Model!Z$1,'Assumptions (Wind)'!$V$13,'Assumptions (Wind)'!$V$8*Model!$N$677*AVERAGE('Assumptions (Wind)'!$K$2:$L$2)/10^9),0)</f>
        <v>-0.0969238316</v>
      </c>
      <c r="R745" s="177">
        <f>IF(and($N$677&gt;0,Model!AA$1&lt;='Assumptions (Wind)'!$V$13),PPMT('Assumptions (Wind)'!$V$10,Model!AA$1,'Assumptions (Wind)'!$V$13,'Assumptions (Wind)'!$V$8*Model!$N$677*AVERAGE('Assumptions (Wind)'!$K$2:$L$2)/10^9),0)</f>
        <v>-0.1046777381</v>
      </c>
      <c r="S745" s="177">
        <f>IF(and($N$677&gt;0,Model!AB$1&lt;='Assumptions (Wind)'!$V$13),PPMT('Assumptions (Wind)'!$V$10,Model!AB$1,'Assumptions (Wind)'!$V$13,'Assumptions (Wind)'!$V$8*Model!$N$677*AVERAGE('Assumptions (Wind)'!$K$2:$L$2)/10^9),0)</f>
        <v>-0.1130519572</v>
      </c>
      <c r="T745" s="177">
        <f>IF(and($N$677&gt;0,Model!AC$1&lt;='Assumptions (Wind)'!$V$13),PPMT('Assumptions (Wind)'!$V$10,Model!AC$1,'Assumptions (Wind)'!$V$13,'Assumptions (Wind)'!$V$8*Model!$N$677*AVERAGE('Assumptions (Wind)'!$K$2:$L$2)/10^9),0)</f>
        <v>-0.1220961138</v>
      </c>
      <c r="U745" s="177">
        <f>IF(and($N$677&gt;0,Model!AD$1&lt;='Assumptions (Wind)'!$V$13),PPMT('Assumptions (Wind)'!$V$10,Model!AD$1,'Assumptions (Wind)'!$V$13,'Assumptions (Wind)'!$V$8*Model!$N$677*AVERAGE('Assumptions (Wind)'!$K$2:$L$2)/10^9),0)</f>
        <v>-0.1318638029</v>
      </c>
      <c r="V745" s="177">
        <f>IF(and($N$677&gt;0,Model!AE$1&lt;='Assumptions (Wind)'!$V$13),PPMT('Assumptions (Wind)'!$V$10,Model!AE$1,'Assumptions (Wind)'!$V$13,'Assumptions (Wind)'!$V$8*Model!$N$677*AVERAGE('Assumptions (Wind)'!$K$2:$L$2)/10^9),0)</f>
        <v>-0.1424129071</v>
      </c>
      <c r="W745" s="177">
        <f>IF(and($N$677&gt;0,Model!AF$1&lt;='Assumptions (Wind)'!$V$13),PPMT('Assumptions (Wind)'!$V$10,Model!AF$1,'Assumptions (Wind)'!$V$13,'Assumptions (Wind)'!$V$8*Model!$N$677*AVERAGE('Assumptions (Wind)'!$K$2:$L$2)/10^9),0)</f>
        <v>-0.1538059397</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-0.1110009648</v>
      </c>
      <c r="P746" s="160">
        <f>IF(and($O$677&gt;0,Model!X$1&lt;='Assumptions (Wind)'!$V$13),PPMT('Assumptions (Wind)'!$V$10,Model!X$1,'Assumptions (Wind)'!$V$13,'Assumptions (Wind)'!$V$8*Model!$O$677*AVERAGE('Assumptions (Wind)'!$L$2:$M$2)/10^9),0)</f>
        <v>-0.1198810419</v>
      </c>
      <c r="Q746" s="160">
        <f>IF(and($O$677&gt;0,Model!Y$1&lt;='Assumptions (Wind)'!$V$13),PPMT('Assumptions (Wind)'!$V$10,Model!Y$1,'Assumptions (Wind)'!$V$13,'Assumptions (Wind)'!$V$8*Model!$O$677*AVERAGE('Assumptions (Wind)'!$L$2:$M$2)/10^9),0)</f>
        <v>-0.1294715253</v>
      </c>
      <c r="R746" s="160">
        <f>IF(and($O$677&gt;0,Model!Z$1&lt;='Assumptions (Wind)'!$V$13),PPMT('Assumptions (Wind)'!$V$10,Model!Z$1,'Assumptions (Wind)'!$V$13,'Assumptions (Wind)'!$V$8*Model!$O$677*AVERAGE('Assumptions (Wind)'!$L$2:$M$2)/10^9),0)</f>
        <v>-0.1398292473</v>
      </c>
      <c r="S746" s="160">
        <f>IF(and($O$677&gt;0,Model!AA$1&lt;='Assumptions (Wind)'!$V$13),PPMT('Assumptions (Wind)'!$V$10,Model!AA$1,'Assumptions (Wind)'!$V$13,'Assumptions (Wind)'!$V$8*Model!$O$677*AVERAGE('Assumptions (Wind)'!$L$2:$M$2)/10^9),0)</f>
        <v>-0.1510155871</v>
      </c>
      <c r="T746" s="160">
        <f>IF(and($O$677&gt;0,Model!AB$1&lt;='Assumptions (Wind)'!$V$13),PPMT('Assumptions (Wind)'!$V$10,Model!AB$1,'Assumptions (Wind)'!$V$13,'Assumptions (Wind)'!$V$8*Model!$O$677*AVERAGE('Assumptions (Wind)'!$L$2:$M$2)/10^9),0)</f>
        <v>-0.1630968341</v>
      </c>
      <c r="U746" s="160">
        <f>IF(and($O$677&gt;0,Model!AC$1&lt;='Assumptions (Wind)'!$V$13),PPMT('Assumptions (Wind)'!$V$10,Model!AC$1,'Assumptions (Wind)'!$V$13,'Assumptions (Wind)'!$V$8*Model!$O$677*AVERAGE('Assumptions (Wind)'!$L$2:$M$2)/10^9),0)</f>
        <v>-0.1761445808</v>
      </c>
      <c r="V746" s="160">
        <f>IF(and($O$677&gt;0,Model!AD$1&lt;='Assumptions (Wind)'!$V$13),PPMT('Assumptions (Wind)'!$V$10,Model!AD$1,'Assumptions (Wind)'!$V$13,'Assumptions (Wind)'!$V$8*Model!$O$677*AVERAGE('Assumptions (Wind)'!$L$2:$M$2)/10^9),0)</f>
        <v>-0.1902361472</v>
      </c>
      <c r="W746" s="160">
        <f>IF(and($O$677&gt;0,Model!AE$1&lt;='Assumptions (Wind)'!$V$13),PPMT('Assumptions (Wind)'!$V$10,Model!AE$1,'Assumptions (Wind)'!$V$13,'Assumptions (Wind)'!$V$8*Model!$O$677*AVERAGE('Assumptions (Wind)'!$L$2:$M$2)/10^9),0)</f>
        <v>-0.205455039</v>
      </c>
      <c r="X746" s="160">
        <f>IF(and($O$677&gt;0,Model!AF$1&lt;='Assumptions (Wind)'!$V$13),PPMT('Assumptions (Wind)'!$V$10,Model!AF$1,'Assumptions (Wind)'!$V$13,'Assumptions (Wind)'!$V$8*Model!$O$677*AVERAGE('Assumptions (Wind)'!$L$2:$M$2)/10^9),0)</f>
        <v>-0.2218914421</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-0.002760349722</v>
      </c>
      <c r="Q747" s="177">
        <f>IF(and($P$677&gt;0,Model!X$1&lt;='Assumptions (Wind)'!$V$13),PPMT('Assumptions (Wind)'!$V$10,Model!X$1,'Assumptions (Wind)'!$V$13,'Assumptions (Wind)'!$V$8*Model!$P$677*AVERAGE('Assumptions (Wind)'!$M$2:$N$2)/10^9),0)</f>
        <v>-0.0029811777</v>
      </c>
      <c r="R747" s="177">
        <f>IF(and($P$677&gt;0,Model!Y$1&lt;='Assumptions (Wind)'!$V$13),PPMT('Assumptions (Wind)'!$V$10,Model!Y$1,'Assumptions (Wind)'!$V$13,'Assumptions (Wind)'!$V$8*Model!$P$677*AVERAGE('Assumptions (Wind)'!$M$2:$N$2)/10^9),0)</f>
        <v>-0.003219671916</v>
      </c>
      <c r="S747" s="177">
        <f>IF(and($P$677&gt;0,Model!Z$1&lt;='Assumptions (Wind)'!$V$13),PPMT('Assumptions (Wind)'!$V$10,Model!Z$1,'Assumptions (Wind)'!$V$13,'Assumptions (Wind)'!$V$8*Model!$P$677*AVERAGE('Assumptions (Wind)'!$M$2:$N$2)/10^9),0)</f>
        <v>-0.00347724567</v>
      </c>
      <c r="T747" s="177">
        <f>IF(and($P$677&gt;0,Model!AA$1&lt;='Assumptions (Wind)'!$V$13),PPMT('Assumptions (Wind)'!$V$10,Model!AA$1,'Assumptions (Wind)'!$V$13,'Assumptions (Wind)'!$V$8*Model!$P$677*AVERAGE('Assumptions (Wind)'!$M$2:$N$2)/10^9),0)</f>
        <v>-0.003755425323</v>
      </c>
      <c r="U747" s="177">
        <f>IF(and($P$677&gt;0,Model!AB$1&lt;='Assumptions (Wind)'!$V$13),PPMT('Assumptions (Wind)'!$V$10,Model!AB$1,'Assumptions (Wind)'!$V$13,'Assumptions (Wind)'!$V$8*Model!$P$677*AVERAGE('Assumptions (Wind)'!$M$2:$N$2)/10^9),0)</f>
        <v>-0.004055859349</v>
      </c>
      <c r="V747" s="177">
        <f>IF(and($P$677&gt;0,Model!AC$1&lt;='Assumptions (Wind)'!$V$13),PPMT('Assumptions (Wind)'!$V$10,Model!AC$1,'Assumptions (Wind)'!$V$13,'Assumptions (Wind)'!$V$8*Model!$P$677*AVERAGE('Assumptions (Wind)'!$M$2:$N$2)/10^9),0)</f>
        <v>-0.004380328097</v>
      </c>
      <c r="W747" s="177">
        <f>IF(and($P$677&gt;0,Model!AD$1&lt;='Assumptions (Wind)'!$V$13),PPMT('Assumptions (Wind)'!$V$10,Model!AD$1,'Assumptions (Wind)'!$V$13,'Assumptions (Wind)'!$V$8*Model!$P$677*AVERAGE('Assumptions (Wind)'!$M$2:$N$2)/10^9),0)</f>
        <v>-0.004730754345</v>
      </c>
      <c r="X747" s="177">
        <f>IF(and($P$677&gt;0,Model!AE$1&lt;='Assumptions (Wind)'!$V$13),PPMT('Assumptions (Wind)'!$V$10,Model!AE$1,'Assumptions (Wind)'!$V$13,'Assumptions (Wind)'!$V$8*Model!$P$677*AVERAGE('Assumptions (Wind)'!$M$2:$N$2)/10^9),0)</f>
        <v>-0.005109214692</v>
      </c>
      <c r="Y747" s="177">
        <f>IF(and($P$677&gt;0,Model!AF$1&lt;='Assumptions (Wind)'!$V$13),PPMT('Assumptions (Wind)'!$V$10,Model!AF$1,'Assumptions (Wind)'!$V$13,'Assumptions (Wind)'!$V$8*Model!$P$677*AVERAGE('Assumptions (Wind)'!$M$2:$N$2)/10^9),0)</f>
        <v>-0.005517951868</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-0.0221310236</v>
      </c>
      <c r="R748" s="160">
        <f>IF(and($Q$677&gt;0,Model!X$1&lt;='Assumptions (Wind)'!$V$13),PPMT('Assumptions (Wind)'!$V$10,Model!X$1,'Assumptions (Wind)'!$V$13,'Assumptions (Wind)'!$V$8*Model!$Q$677*AVERAGE('Assumptions (Wind)'!$N$2:$O$2)/10^9),0)</f>
        <v>-0.02390150549</v>
      </c>
      <c r="S748" s="160">
        <f>IF(and($Q$677&gt;0,Model!Y$1&lt;='Assumptions (Wind)'!$V$13),PPMT('Assumptions (Wind)'!$V$10,Model!Y$1,'Assumptions (Wind)'!$V$13,'Assumptions (Wind)'!$V$8*Model!$Q$677*AVERAGE('Assumptions (Wind)'!$N$2:$O$2)/10^9),0)</f>
        <v>-0.02581362592</v>
      </c>
      <c r="T748" s="160">
        <f>IF(and($Q$677&gt;0,Model!Z$1&lt;='Assumptions (Wind)'!$V$13),PPMT('Assumptions (Wind)'!$V$10,Model!Z$1,'Assumptions (Wind)'!$V$13,'Assumptions (Wind)'!$V$8*Model!$Q$677*AVERAGE('Assumptions (Wind)'!$N$2:$O$2)/10^9),0)</f>
        <v>-0.027878716</v>
      </c>
      <c r="U748" s="160">
        <f>IF(and($Q$677&gt;0,Model!AA$1&lt;='Assumptions (Wind)'!$V$13),PPMT('Assumptions (Wind)'!$V$10,Model!AA$1,'Assumptions (Wind)'!$V$13,'Assumptions (Wind)'!$V$8*Model!$Q$677*AVERAGE('Assumptions (Wind)'!$N$2:$O$2)/10^9),0)</f>
        <v>-0.03010901328</v>
      </c>
      <c r="V748" s="160">
        <f>IF(and($Q$677&gt;0,Model!AB$1&lt;='Assumptions (Wind)'!$V$13),PPMT('Assumptions (Wind)'!$V$10,Model!AB$1,'Assumptions (Wind)'!$V$13,'Assumptions (Wind)'!$V$8*Model!$Q$677*AVERAGE('Assumptions (Wind)'!$N$2:$O$2)/10^9),0)</f>
        <v>-0.03251773434</v>
      </c>
      <c r="W748" s="160">
        <f>IF(and($Q$677&gt;0,Model!AC$1&lt;='Assumptions (Wind)'!$V$13),PPMT('Assumptions (Wind)'!$V$10,Model!AC$1,'Assumptions (Wind)'!$V$13,'Assumptions (Wind)'!$V$8*Model!$Q$677*AVERAGE('Assumptions (Wind)'!$N$2:$O$2)/10^9),0)</f>
        <v>-0.03511915309</v>
      </c>
      <c r="X748" s="160">
        <f>IF(and($Q$677&gt;0,Model!AD$1&lt;='Assumptions (Wind)'!$V$13),PPMT('Assumptions (Wind)'!$V$10,Model!AD$1,'Assumptions (Wind)'!$V$13,'Assumptions (Wind)'!$V$8*Model!$Q$677*AVERAGE('Assumptions (Wind)'!$N$2:$O$2)/10^9),0)</f>
        <v>-0.03792868534</v>
      </c>
      <c r="Y748" s="160">
        <f>IF(and($Q$677&gt;0,Model!AE$1&lt;='Assumptions (Wind)'!$V$13),PPMT('Assumptions (Wind)'!$V$10,Model!AE$1,'Assumptions (Wind)'!$V$13,'Assumptions (Wind)'!$V$8*Model!$Q$677*AVERAGE('Assumptions (Wind)'!$N$2:$O$2)/10^9),0)</f>
        <v>-0.04096298016</v>
      </c>
      <c r="Z748" s="160">
        <f>IF(and($Q$677&gt;0,Model!AF$1&lt;='Assumptions (Wind)'!$V$13),PPMT('Assumptions (Wind)'!$V$10,Model!AF$1,'Assumptions (Wind)'!$V$13,'Assumptions (Wind)'!$V$8*Model!$Q$677*AVERAGE('Assumptions (Wind)'!$N$2:$O$2)/10^9),0)</f>
        <v>-0.04424001857</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-0.02968072333</v>
      </c>
      <c r="S749" s="177">
        <f>IF(and($R$677&gt;0,Model!X$1&lt;='Assumptions (Wind)'!$V$13),PPMT('Assumptions (Wind)'!$V$10,Model!X$1,'Assumptions (Wind)'!$V$13,'Assumptions (Wind)'!$V$8*Model!$R$677*AVERAGE('Assumptions (Wind)'!$O$2:$P$2)/10^9),0)</f>
        <v>-0.0320551812</v>
      </c>
      <c r="T749" s="177">
        <f>IF(and($R$677&gt;0,Model!Y$1&lt;='Assumptions (Wind)'!$V$13),PPMT('Assumptions (Wind)'!$V$10,Model!Y$1,'Assumptions (Wind)'!$V$13,'Assumptions (Wind)'!$V$8*Model!$R$677*AVERAGE('Assumptions (Wind)'!$O$2:$P$2)/10^9),0)</f>
        <v>-0.0346195957</v>
      </c>
      <c r="U749" s="177">
        <f>IF(and($R$677&gt;0,Model!Z$1&lt;='Assumptions (Wind)'!$V$13),PPMT('Assumptions (Wind)'!$V$10,Model!Z$1,'Assumptions (Wind)'!$V$13,'Assumptions (Wind)'!$V$8*Model!$R$677*AVERAGE('Assumptions (Wind)'!$O$2:$P$2)/10^9),0)</f>
        <v>-0.03738916335</v>
      </c>
      <c r="V749" s="177">
        <f>IF(and($R$677&gt;0,Model!AA$1&lt;='Assumptions (Wind)'!$V$13),PPMT('Assumptions (Wind)'!$V$10,Model!AA$1,'Assumptions (Wind)'!$V$13,'Assumptions (Wind)'!$V$8*Model!$R$677*AVERAGE('Assumptions (Wind)'!$O$2:$P$2)/10^9),0)</f>
        <v>-0.04038029642</v>
      </c>
      <c r="W749" s="177">
        <f>IF(and($R$677&gt;0,Model!AB$1&lt;='Assumptions (Wind)'!$V$13),PPMT('Assumptions (Wind)'!$V$10,Model!AB$1,'Assumptions (Wind)'!$V$13,'Assumptions (Wind)'!$V$8*Model!$R$677*AVERAGE('Assumptions (Wind)'!$O$2:$P$2)/10^9),0)</f>
        <v>-0.04361072013</v>
      </c>
      <c r="X749" s="177">
        <f>IF(and($R$677&gt;0,Model!AC$1&lt;='Assumptions (Wind)'!$V$13),PPMT('Assumptions (Wind)'!$V$10,Model!AC$1,'Assumptions (Wind)'!$V$13,'Assumptions (Wind)'!$V$8*Model!$R$677*AVERAGE('Assumptions (Wind)'!$O$2:$P$2)/10^9),0)</f>
        <v>-0.04709957774</v>
      </c>
      <c r="Y749" s="177">
        <f>IF(and($R$677&gt;0,Model!AD$1&lt;='Assumptions (Wind)'!$V$13),PPMT('Assumptions (Wind)'!$V$10,Model!AD$1,'Assumptions (Wind)'!$V$13,'Assumptions (Wind)'!$V$8*Model!$R$677*AVERAGE('Assumptions (Wind)'!$O$2:$P$2)/10^9),0)</f>
        <v>-0.05086754396</v>
      </c>
      <c r="Z749" s="177">
        <f>IF(and($R$677&gt;0,Model!AE$1&lt;='Assumptions (Wind)'!$V$13),PPMT('Assumptions (Wind)'!$V$10,Model!AE$1,'Assumptions (Wind)'!$V$13,'Assumptions (Wind)'!$V$8*Model!$R$677*AVERAGE('Assumptions (Wind)'!$O$2:$P$2)/10^9),0)</f>
        <v>-0.05493694748</v>
      </c>
      <c r="AA749" s="177">
        <f>IF(and($R$677&gt;0,Model!AF$1&lt;='Assumptions (Wind)'!$V$13),PPMT('Assumptions (Wind)'!$V$10,Model!AF$1,'Assumptions (Wind)'!$V$13,'Assumptions (Wind)'!$V$8*Model!$R$677*AVERAGE('Assumptions (Wind)'!$O$2:$P$2)/10^9),0)</f>
        <v>-0.05933190328</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-0.01584051204</v>
      </c>
      <c r="T750" s="160">
        <f>IF(and($S$677&gt;0,Model!X$1&lt;='Assumptions (Wind)'!$V$13),PPMT('Assumptions (Wind)'!$V$10,Model!X$1,'Assumptions (Wind)'!$V$13,'Assumptions (Wind)'!$V$8*Model!$S$677*AVERAGE('Assumptions (Wind)'!$P$2:$Q$2)/10^9),0)</f>
        <v>-0.017107753</v>
      </c>
      <c r="U750" s="160">
        <f>IF(and($S$677&gt;0,Model!Y$1&lt;='Assumptions (Wind)'!$V$13),PPMT('Assumptions (Wind)'!$V$10,Model!Y$1,'Assumptions (Wind)'!$V$13,'Assumptions (Wind)'!$V$8*Model!$S$677*AVERAGE('Assumptions (Wind)'!$P$2:$Q$2)/10^9),0)</f>
        <v>-0.01847637324</v>
      </c>
      <c r="V750" s="160">
        <f>IF(and($S$677&gt;0,Model!Z$1&lt;='Assumptions (Wind)'!$V$13),PPMT('Assumptions (Wind)'!$V$10,Model!Z$1,'Assumptions (Wind)'!$V$13,'Assumptions (Wind)'!$V$8*Model!$S$677*AVERAGE('Assumptions (Wind)'!$P$2:$Q$2)/10^9),0)</f>
        <v>-0.0199544831</v>
      </c>
      <c r="W750" s="160">
        <f>IF(and($S$677&gt;0,Model!AA$1&lt;='Assumptions (Wind)'!$V$13),PPMT('Assumptions (Wind)'!$V$10,Model!AA$1,'Assumptions (Wind)'!$V$13,'Assumptions (Wind)'!$V$8*Model!$S$677*AVERAGE('Assumptions (Wind)'!$P$2:$Q$2)/10^9),0)</f>
        <v>-0.02155084175</v>
      </c>
      <c r="X750" s="160">
        <f>IF(and($S$677&gt;0,Model!AB$1&lt;='Assumptions (Wind)'!$V$13),PPMT('Assumptions (Wind)'!$V$10,Model!AB$1,'Assumptions (Wind)'!$V$13,'Assumptions (Wind)'!$V$8*Model!$S$677*AVERAGE('Assumptions (Wind)'!$P$2:$Q$2)/10^9),0)</f>
        <v>-0.02327490909</v>
      </c>
      <c r="Y750" s="160">
        <f>IF(and($S$677&gt;0,Model!AC$1&lt;='Assumptions (Wind)'!$V$13),PPMT('Assumptions (Wind)'!$V$10,Model!AC$1,'Assumptions (Wind)'!$V$13,'Assumptions (Wind)'!$V$8*Model!$S$677*AVERAGE('Assumptions (Wind)'!$P$2:$Q$2)/10^9),0)</f>
        <v>-0.02513690181</v>
      </c>
      <c r="Z750" s="160">
        <f>IF(and($S$677&gt;0,Model!AD$1&lt;='Assumptions (Wind)'!$V$13),PPMT('Assumptions (Wind)'!$V$10,Model!AD$1,'Assumptions (Wind)'!$V$13,'Assumptions (Wind)'!$V$8*Model!$S$677*AVERAGE('Assumptions (Wind)'!$P$2:$Q$2)/10^9),0)</f>
        <v>-0.02714785396</v>
      </c>
      <c r="AA750" s="160">
        <f>IF(and($S$677&gt;0,Model!AE$1&lt;='Assumptions (Wind)'!$V$13),PPMT('Assumptions (Wind)'!$V$10,Model!AE$1,'Assumptions (Wind)'!$V$13,'Assumptions (Wind)'!$V$8*Model!$S$677*AVERAGE('Assumptions (Wind)'!$P$2:$Q$2)/10^9),0)</f>
        <v>-0.02931968228</v>
      </c>
      <c r="AB750" s="160">
        <f>IF(and($S$677&gt;0,Model!AF$1&lt;='Assumptions (Wind)'!$V$13),PPMT('Assumptions (Wind)'!$V$10,Model!AF$1,'Assumptions (Wind)'!$V$13,'Assumptions (Wind)'!$V$8*Model!$S$677*AVERAGE('Assumptions (Wind)'!$P$2:$Q$2)/10^9),0)</f>
        <v>-0.03166525686</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-0.005038669925</v>
      </c>
      <c r="U751" s="160">
        <f>IF(and($T$677&gt;0,Model!X$1&lt;='Assumptions (Wind)'!$V$13),PPMT('Assumptions (Wind)'!$V$10,Model!X$1,'Assumptions (Wind)'!$V$13,'Assumptions (Wind)'!$V$8*Model!$T$677*AVERAGE('Assumptions (Wind)'!$Q$2:$R$2)/10^9),0)</f>
        <v>-0.005441763518</v>
      </c>
      <c r="V751" s="160">
        <f>IF(and($T$677&gt;0,Model!Y$1&lt;='Assumptions (Wind)'!$V$13),PPMT('Assumptions (Wind)'!$V$10,Model!Y$1,'Assumptions (Wind)'!$V$13,'Assumptions (Wind)'!$V$8*Model!$T$677*AVERAGE('Assumptions (Wind)'!$Q$2:$R$2)/10^9),0)</f>
        <v>-0.0058771046</v>
      </c>
      <c r="W751" s="160">
        <f>IF(and($T$677&gt;0,Model!Z$1&lt;='Assumptions (Wind)'!$V$13),PPMT('Assumptions (Wind)'!$V$10,Model!Z$1,'Assumptions (Wind)'!$V$13,'Assumptions (Wind)'!$V$8*Model!$T$677*AVERAGE('Assumptions (Wind)'!$Q$2:$R$2)/10^9),0)</f>
        <v>-0.006347272968</v>
      </c>
      <c r="X751" s="160">
        <f>IF(and($T$677&gt;0,Model!AA$1&lt;='Assumptions (Wind)'!$V$13),PPMT('Assumptions (Wind)'!$V$10,Model!AA$1,'Assumptions (Wind)'!$V$13,'Assumptions (Wind)'!$V$8*Model!$T$677*AVERAGE('Assumptions (Wind)'!$Q$2:$R$2)/10^9),0)</f>
        <v>-0.006855054805</v>
      </c>
      <c r="Y751" s="160">
        <f>IF(and($T$677&gt;0,Model!AB$1&lt;='Assumptions (Wind)'!$V$13),PPMT('Assumptions (Wind)'!$V$10,Model!AB$1,'Assumptions (Wind)'!$V$13,'Assumptions (Wind)'!$V$8*Model!$T$677*AVERAGE('Assumptions (Wind)'!$Q$2:$R$2)/10^9),0)</f>
        <v>-0.00740345919</v>
      </c>
      <c r="Z751" s="160">
        <f>IF(and($T$677&gt;0,Model!AC$1&lt;='Assumptions (Wind)'!$V$13),PPMT('Assumptions (Wind)'!$V$10,Model!AC$1,'Assumptions (Wind)'!$V$13,'Assumptions (Wind)'!$V$8*Model!$T$677*AVERAGE('Assumptions (Wind)'!$Q$2:$R$2)/10^9),0)</f>
        <v>-0.007995735925</v>
      </c>
      <c r="AA751" s="160">
        <f>IF(and($T$677&gt;0,Model!AD$1&lt;='Assumptions (Wind)'!$V$13),PPMT('Assumptions (Wind)'!$V$10,Model!AD$1,'Assumptions (Wind)'!$V$13,'Assumptions (Wind)'!$V$8*Model!$T$677*AVERAGE('Assumptions (Wind)'!$Q$2:$R$2)/10^9),0)</f>
        <v>-0.008635394799</v>
      </c>
      <c r="AB751" s="160">
        <f>IF(and($T$677&gt;0,Model!AE$1&lt;='Assumptions (Wind)'!$V$13),PPMT('Assumptions (Wind)'!$V$10,Model!AE$1,'Assumptions (Wind)'!$V$13,'Assumptions (Wind)'!$V$8*Model!$T$677*AVERAGE('Assumptions (Wind)'!$Q$2:$R$2)/10^9),0)</f>
        <v>-0.009326226383</v>
      </c>
      <c r="AC751" s="160">
        <f>IF(and($T$677&gt;0,Model!AF$1&lt;='Assumptions (Wind)'!$V$13),PPMT('Assumptions (Wind)'!$V$10,Model!AF$1,'Assumptions (Wind)'!$V$13,'Assumptions (Wind)'!$V$8*Model!$T$677*AVERAGE('Assumptions (Wind)'!$Q$2:$R$2)/10^9),0)</f>
        <v>-0.01007232449</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-0.04756362586</v>
      </c>
      <c r="V752" s="160">
        <f>IF(and($U$677&gt;0,Model!X$1&lt;='Assumptions (Wind)'!$V$13),PPMT('Assumptions (Wind)'!$V$10,Model!X$1,'Assumptions (Wind)'!$V$13,'Assumptions (Wind)'!$V$8*Model!$U$677*AVERAGE('Assumptions (Wind)'!$R$2:$S$2)/10^9),0)</f>
        <v>-0.05136871592</v>
      </c>
      <c r="W752" s="160">
        <f>IF(and($U$677&gt;0,Model!Y$1&lt;='Assumptions (Wind)'!$V$13),PPMT('Assumptions (Wind)'!$V$10,Model!Y$1,'Assumptions (Wind)'!$V$13,'Assumptions (Wind)'!$V$8*Model!$U$677*AVERAGE('Assumptions (Wind)'!$R$2:$S$2)/10^9),0)</f>
        <v>-0.0554782132</v>
      </c>
      <c r="X752" s="160">
        <f>IF(and($U$677&gt;0,Model!Z$1&lt;='Assumptions (Wind)'!$V$13),PPMT('Assumptions (Wind)'!$V$10,Model!Z$1,'Assumptions (Wind)'!$V$13,'Assumptions (Wind)'!$V$8*Model!$U$677*AVERAGE('Assumptions (Wind)'!$R$2:$S$2)/10^9),0)</f>
        <v>-0.05991647025</v>
      </c>
      <c r="Y752" s="160">
        <f>IF(and($U$677&gt;0,Model!AA$1&lt;='Assumptions (Wind)'!$V$13),PPMT('Assumptions (Wind)'!$V$10,Model!AA$1,'Assumptions (Wind)'!$V$13,'Assumptions (Wind)'!$V$8*Model!$U$677*AVERAGE('Assumptions (Wind)'!$R$2:$S$2)/10^9),0)</f>
        <v>-0.06470978787</v>
      </c>
      <c r="Z752" s="160">
        <f>IF(and($U$677&gt;0,Model!AB$1&lt;='Assumptions (Wind)'!$V$13),PPMT('Assumptions (Wind)'!$V$10,Model!AB$1,'Assumptions (Wind)'!$V$13,'Assumptions (Wind)'!$V$8*Model!$U$677*AVERAGE('Assumptions (Wind)'!$R$2:$S$2)/10^9),0)</f>
        <v>-0.0698865709</v>
      </c>
      <c r="AA752" s="160">
        <f>IF(and($U$677&gt;0,Model!AC$1&lt;='Assumptions (Wind)'!$V$13),PPMT('Assumptions (Wind)'!$V$10,Model!AC$1,'Assumptions (Wind)'!$V$13,'Assumptions (Wind)'!$V$8*Model!$U$677*AVERAGE('Assumptions (Wind)'!$R$2:$S$2)/10^9),0)</f>
        <v>-0.07547749658</v>
      </c>
      <c r="AB752" s="160">
        <f>IF(and($U$677&gt;0,Model!AD$1&lt;='Assumptions (Wind)'!$V$13),PPMT('Assumptions (Wind)'!$V$10,Model!AD$1,'Assumptions (Wind)'!$V$13,'Assumptions (Wind)'!$V$8*Model!$U$677*AVERAGE('Assumptions (Wind)'!$R$2:$S$2)/10^9),0)</f>
        <v>-0.0815156963</v>
      </c>
      <c r="AC752" s="160">
        <f>IF(and($U$677&gt;0,Model!AE$1&lt;='Assumptions (Wind)'!$V$13),PPMT('Assumptions (Wind)'!$V$10,Model!AE$1,'Assumptions (Wind)'!$V$13,'Assumptions (Wind)'!$V$8*Model!$U$677*AVERAGE('Assumptions (Wind)'!$R$2:$S$2)/10^9),0)</f>
        <v>-0.08803695201</v>
      </c>
      <c r="AD752" s="160">
        <f>IF(and($U$677&gt;0,Model!AF$1&lt;='Assumptions (Wind)'!$V$13),PPMT('Assumptions (Wind)'!$V$10,Model!AF$1,'Assumptions (Wind)'!$V$13,'Assumptions (Wind)'!$V$8*Model!$U$677*AVERAGE('Assumptions (Wind)'!$R$2:$S$2)/10^9),0)</f>
        <v>-0.09507990817</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-0.02212559513</v>
      </c>
      <c r="Y755" s="160">
        <f>IF(and($X$677&gt;0,Model!X$1&lt;='Assumptions (Wind)'!$V$13),PPMT('Assumptions (Wind)'!$V$10,Model!X1,'Assumptions (Wind)'!$V$13,'Assumptions (Wind)'!$V$8*Model!$X$677*'Assumptions (Wind)'!$V$2/10^9),0)</f>
        <v>-0.02389564274</v>
      </c>
      <c r="Z755" s="160">
        <f>IF(and($X$677&gt;0,Model!Y$1&lt;='Assumptions (Wind)'!$V$13),PPMT('Assumptions (Wind)'!$V$10,Model!Y1,'Assumptions (Wind)'!$V$13,'Assumptions (Wind)'!$V$8*Model!$X$677*'Assumptions (Wind)'!$V$2/10^9),0)</f>
        <v>-0.02580729416</v>
      </c>
      <c r="AA755" s="160">
        <f>IF(and($X$677&gt;0,Model!Z$1&lt;='Assumptions (Wind)'!$V$13),PPMT('Assumptions (Wind)'!$V$10,Model!Z1,'Assumptions (Wind)'!$V$13,'Assumptions (Wind)'!$V$8*Model!$X$677*'Assumptions (Wind)'!$V$2/10^9),0)</f>
        <v>-0.0278718777</v>
      </c>
      <c r="AB755" s="160">
        <f>IF(and($X$677&gt;0,Model!AA$1&lt;='Assumptions (Wind)'!$V$13),PPMT('Assumptions (Wind)'!$V$10,Model!AA1,'Assumptions (Wind)'!$V$13,'Assumptions (Wind)'!$V$8*Model!$X$677*'Assumptions (Wind)'!$V$2/10^9),0)</f>
        <v>-0.03010162791</v>
      </c>
      <c r="AC755" s="160">
        <f>IF(and($X$677&gt;0,Model!AB$1&lt;='Assumptions (Wind)'!$V$13),PPMT('Assumptions (Wind)'!$V$10,Model!AB1,'Assumptions (Wind)'!$V$13,'Assumptions (Wind)'!$V$8*Model!$X$677*'Assumptions (Wind)'!$V$2/10^9),0)</f>
        <v>-0.03250975815</v>
      </c>
      <c r="AD755" s="160">
        <f>IF(and($X$677&gt;0,Model!AC$1&lt;='Assumptions (Wind)'!$V$13),PPMT('Assumptions (Wind)'!$V$10,Model!AC1,'Assumptions (Wind)'!$V$13,'Assumptions (Wind)'!$V$8*Model!$X$677*'Assumptions (Wind)'!$V$2/10^9),0)</f>
        <v>-0.0351105388</v>
      </c>
      <c r="AE755" s="160">
        <f>IF(and($X$677&gt;0,Model!AD$1&lt;='Assumptions (Wind)'!$V$13),PPMT('Assumptions (Wind)'!$V$10,Model!AD1,'Assumptions (Wind)'!$V$13,'Assumptions (Wind)'!$V$8*Model!$X$677*'Assumptions (Wind)'!$V$2/10^9),0)</f>
        <v>-0.0379193819</v>
      </c>
      <c r="AF755" s="160">
        <f>IF(and($X$677&gt;0,Model!AE$1&lt;='Assumptions (Wind)'!$V$13),PPMT('Assumptions (Wind)'!$V$10,Model!AE1,'Assumptions (Wind)'!$V$13,'Assumptions (Wind)'!$V$8*Model!$X$677*'Assumptions (Wind)'!$V$2/10^9),0)</f>
        <v>-0.04095293245</v>
      </c>
      <c r="AG755" s="160">
        <f>IF(and($X$677&gt;0,Model!AF$1&lt;='Assumptions (Wind)'!$V$13),PPMT('Assumptions (Wind)'!$V$10,Model!AF1,'Assumptions (Wind)'!$V$13,'Assumptions (Wind)'!$V$8*Model!$X$677*'Assumptions (Wind)'!$V$2/10^9),0)</f>
        <v>-0.04422916705</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-0.02209287282</v>
      </c>
      <c r="Z756" s="160">
        <f>IF(and($Y$677&gt;0,Model!X$1&lt;='Assumptions (Wind)'!$V$13),PPMT('Assumptions (Wind)'!$V$10,Model!X1,'Assumptions (Wind)'!$V$13,'Assumptions (Wind)'!$V$8*Model!$Y$677*AVERAGE('Assumptions (Wind)'!$V$2:$W$2)/10^9),0)</f>
        <v>-0.02386030264</v>
      </c>
      <c r="AA756" s="160">
        <f>IF(and($Y$677&gt;0,Model!Y$1&lt;='Assumptions (Wind)'!$V$13),PPMT('Assumptions (Wind)'!$V$10,Model!Y1,'Assumptions (Wind)'!$V$13,'Assumptions (Wind)'!$V$8*Model!$Y$677*AVERAGE('Assumptions (Wind)'!$V$2:$W$2)/10^9),0)</f>
        <v>-0.02576912685</v>
      </c>
      <c r="AB756" s="160">
        <f>IF(and($Y$677&gt;0,Model!Z$1&lt;='Assumptions (Wind)'!$V$13),PPMT('Assumptions (Wind)'!$V$10,Model!Z1,'Assumptions (Wind)'!$V$13,'Assumptions (Wind)'!$V$8*Model!$Y$677*AVERAGE('Assumptions (Wind)'!$V$2:$W$2)/10^9),0)</f>
        <v>-0.027830657</v>
      </c>
      <c r="AC756" s="160">
        <f>IF(and($Y$677&gt;0,Model!AA$1&lt;='Assumptions (Wind)'!$V$13),PPMT('Assumptions (Wind)'!$V$10,Model!AA1,'Assumptions (Wind)'!$V$13,'Assumptions (Wind)'!$V$8*Model!$Y$677*AVERAGE('Assumptions (Wind)'!$V$2:$W$2)/10^9),0)</f>
        <v>-0.03005710956</v>
      </c>
      <c r="AD756" s="160">
        <f>IF(and($Y$677&gt;0,Model!AB$1&lt;='Assumptions (Wind)'!$V$13),PPMT('Assumptions (Wind)'!$V$10,Model!AB1,'Assumptions (Wind)'!$V$13,'Assumptions (Wind)'!$V$8*Model!$Y$677*AVERAGE('Assumptions (Wind)'!$V$2:$W$2)/10^9),0)</f>
        <v>-0.03246167833</v>
      </c>
      <c r="AE756" s="160">
        <f>IF(and($Y$677&gt;0,Model!AC$1&lt;='Assumptions (Wind)'!$V$13),PPMT('Assumptions (Wind)'!$V$10,Model!AC1,'Assumptions (Wind)'!$V$13,'Assumptions (Wind)'!$V$8*Model!$Y$677*AVERAGE('Assumptions (Wind)'!$V$2:$W$2)/10^9),0)</f>
        <v>-0.03505861259</v>
      </c>
      <c r="AF756" s="160">
        <f>IF(and($Y$677&gt;0,Model!AD$1&lt;='Assumptions (Wind)'!$V$13),PPMT('Assumptions (Wind)'!$V$10,Model!AD1,'Assumptions (Wind)'!$V$13,'Assumptions (Wind)'!$V$8*Model!$Y$677*AVERAGE('Assumptions (Wind)'!$V$2:$W$2)/10^9),0)</f>
        <v>-0.0378633016</v>
      </c>
      <c r="AG756" s="160">
        <f>IF(and($Y$677&gt;0,Model!AE$1&lt;='Assumptions (Wind)'!$V$13),PPMT('Assumptions (Wind)'!$V$10,Model!AE1,'Assumptions (Wind)'!$V$13,'Assumptions (Wind)'!$V$8*Model!$Y$677*AVERAGE('Assumptions (Wind)'!$V$2:$W$2)/10^9),0)</f>
        <v>-0.04089236573</v>
      </c>
      <c r="AH756" s="160">
        <f>IF(and($Y$677&gt;0,Model!AF$1&lt;='Assumptions (Wind)'!$V$13),PPMT('Assumptions (Wind)'!$V$10,Model!AF1,'Assumptions (Wind)'!$V$13,'Assumptions (Wind)'!$V$8*Model!$Y$677*AVERAGE('Assumptions (Wind)'!$V$2:$W$2)/10^9),0)</f>
        <v>-0.04416375499</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-0.02202194093</v>
      </c>
      <c r="AA757" s="160">
        <f>IF(and($Z$677&gt;0,Model!X$1&lt;='Assumptions (Wind)'!$V$13),PPMT('Assumptions (Wind)'!$V$10,Model!X1,'Assumptions (Wind)'!$V$13,'Assumptions (Wind)'!$V$8*Model!$Z$677*AVERAGE('Assumptions (Wind)'!$W$2:$X$2)/10^9),0)</f>
        <v>-0.0237836962</v>
      </c>
      <c r="AB757" s="160">
        <f>IF(and($Z$677&gt;0,Model!Y$1&lt;='Assumptions (Wind)'!$V$13),PPMT('Assumptions (Wind)'!$V$10,Model!Y1,'Assumptions (Wind)'!$V$13,'Assumptions (Wind)'!$V$8*Model!$Z$677*AVERAGE('Assumptions (Wind)'!$W$2:$X$2)/10^9),0)</f>
        <v>-0.0256863919</v>
      </c>
      <c r="AC757" s="160">
        <f>IF(and($Z$677&gt;0,Model!Z$1&lt;='Assumptions (Wind)'!$V$13),PPMT('Assumptions (Wind)'!$V$10,Model!Z1,'Assumptions (Wind)'!$V$13,'Assumptions (Wind)'!$V$8*Model!$Z$677*AVERAGE('Assumptions (Wind)'!$W$2:$X$2)/10^9),0)</f>
        <v>-0.02774130325</v>
      </c>
      <c r="AD757" s="160">
        <f>IF(and($Z$677&gt;0,Model!AA$1&lt;='Assumptions (Wind)'!$V$13),PPMT('Assumptions (Wind)'!$V$10,Model!AA1,'Assumptions (Wind)'!$V$13,'Assumptions (Wind)'!$V$8*Model!$Z$677*AVERAGE('Assumptions (Wind)'!$W$2:$X$2)/10^9),0)</f>
        <v>-0.02996060751</v>
      </c>
      <c r="AE757" s="160">
        <f>IF(and($Z$677&gt;0,Model!AB$1&lt;='Assumptions (Wind)'!$V$13),PPMT('Assumptions (Wind)'!$V$10,Model!AB1,'Assumptions (Wind)'!$V$13,'Assumptions (Wind)'!$V$8*Model!$Z$677*AVERAGE('Assumptions (Wind)'!$W$2:$X$2)/10^9),0)</f>
        <v>-0.03235745611</v>
      </c>
      <c r="AF757" s="160">
        <f>IF(and($Z$677&gt;0,Model!AC$1&lt;='Assumptions (Wind)'!$V$13),PPMT('Assumptions (Wind)'!$V$10,Model!AC1,'Assumptions (Wind)'!$V$13,'Assumptions (Wind)'!$V$8*Model!$Z$677*AVERAGE('Assumptions (Wind)'!$W$2:$X$2)/10^9),0)</f>
        <v>-0.0349460526</v>
      </c>
      <c r="AG757" s="160">
        <f>IF(and($Z$677&gt;0,Model!AD$1&lt;='Assumptions (Wind)'!$V$13),PPMT('Assumptions (Wind)'!$V$10,Model!AD1,'Assumptions (Wind)'!$V$13,'Assumptions (Wind)'!$V$8*Model!$Z$677*AVERAGE('Assumptions (Wind)'!$W$2:$X$2)/10^9),0)</f>
        <v>-0.03774173681</v>
      </c>
      <c r="AH757" s="160">
        <f>IF(and($Z$677&gt;0,Model!AE$1&lt;='Assumptions (Wind)'!$V$13),PPMT('Assumptions (Wind)'!$V$10,Model!AE1,'Assumptions (Wind)'!$V$13,'Assumptions (Wind)'!$V$8*Model!$Z$677*AVERAGE('Assumptions (Wind)'!$W$2:$X$2)/10^9),0)</f>
        <v>-0.04076107575</v>
      </c>
      <c r="AI757" s="160">
        <f>IF(and($Z$677&gt;0,Model!AF$1&lt;='Assumptions (Wind)'!$V$13),PPMT('Assumptions (Wind)'!$V$10,Model!AF1,'Assumptions (Wind)'!$V$13,'Assumptions (Wind)'!$V$8*Model!$Z$677*AVERAGE('Assumptions (Wind)'!$W$2:$X$2)/10^9),0)</f>
        <v>-0.04402196181</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-0.02193983287</v>
      </c>
      <c r="AB758" s="160">
        <f>IF(and($AA$677&gt;0,Model!X$1&lt;='Assumptions (Wind)'!$V$13),PPMT('Assumptions (Wind)'!$V$10,Model!X1,'Assumptions (Wind)'!$V$13,'Assumptions (Wind)'!$V$8*Model!$AA$677*AVERAGE('Assumptions (Wind)'!$X$2:$Y$2)/10^9),0)</f>
        <v>-0.0236950195</v>
      </c>
      <c r="AC758" s="160">
        <f>IF(and($AA$677&gt;0,Model!Y$1&lt;='Assumptions (Wind)'!$V$13),PPMT('Assumptions (Wind)'!$V$10,Model!Y1,'Assumptions (Wind)'!$V$13,'Assumptions (Wind)'!$V$8*Model!$AA$677*AVERAGE('Assumptions (Wind)'!$X$2:$Y$2)/10^9),0)</f>
        <v>-0.02559062106</v>
      </c>
      <c r="AD758" s="160">
        <f>IF(and($AA$677&gt;0,Model!Z$1&lt;='Assumptions (Wind)'!$V$13),PPMT('Assumptions (Wind)'!$V$10,Model!Z1,'Assumptions (Wind)'!$V$13,'Assumptions (Wind)'!$V$8*Model!$AA$677*AVERAGE('Assumptions (Wind)'!$X$2:$Y$2)/10^9),0)</f>
        <v>-0.02763787074</v>
      </c>
      <c r="AE758" s="160">
        <f>IF(and($AA$677&gt;0,Model!AA$1&lt;='Assumptions (Wind)'!$V$13),PPMT('Assumptions (Wind)'!$V$10,Model!AA1,'Assumptions (Wind)'!$V$13,'Assumptions (Wind)'!$V$8*Model!$AA$677*AVERAGE('Assumptions (Wind)'!$X$2:$Y$2)/10^9),0)</f>
        <v>-0.0298489004</v>
      </c>
      <c r="AF758" s="160">
        <f>IF(and($AA$677&gt;0,Model!AB$1&lt;='Assumptions (Wind)'!$V$13),PPMT('Assumptions (Wind)'!$V$10,Model!AB1,'Assumptions (Wind)'!$V$13,'Assumptions (Wind)'!$V$8*Model!$AA$677*AVERAGE('Assumptions (Wind)'!$X$2:$Y$2)/10^9),0)</f>
        <v>-0.03223681244</v>
      </c>
      <c r="AG758" s="160">
        <f>IF(and($AA$677&gt;0,Model!AC$1&lt;='Assumptions (Wind)'!$V$13),PPMT('Assumptions (Wind)'!$V$10,Model!AC1,'Assumptions (Wind)'!$V$13,'Assumptions (Wind)'!$V$8*Model!$AA$677*AVERAGE('Assumptions (Wind)'!$X$2:$Y$2)/10^9),0)</f>
        <v>-0.03481575743</v>
      </c>
      <c r="AH758" s="160">
        <f>IF(and($AA$677&gt;0,Model!AD$1&lt;='Assumptions (Wind)'!$V$13),PPMT('Assumptions (Wind)'!$V$10,Model!AD1,'Assumptions (Wind)'!$V$13,'Assumptions (Wind)'!$V$8*Model!$AA$677*AVERAGE('Assumptions (Wind)'!$X$2:$Y$2)/10^9),0)</f>
        <v>-0.03760101803</v>
      </c>
      <c r="AI758" s="160">
        <f>IF(and($AA$677&gt;0,Model!AE$1&lt;='Assumptions (Wind)'!$V$13),PPMT('Assumptions (Wind)'!$V$10,Model!AE1,'Assumptions (Wind)'!$V$13,'Assumptions (Wind)'!$V$8*Model!$AA$677*AVERAGE('Assumptions (Wind)'!$X$2:$Y$2)/10^9),0)</f>
        <v>-0.04060909947</v>
      </c>
      <c r="AJ758" s="160">
        <f>IF(and($AA$677&gt;0,Model!AF$1&lt;='Assumptions (Wind)'!$V$13),PPMT('Assumptions (Wind)'!$V$10,Model!AF1,'Assumptions (Wind)'!$V$13,'Assumptions (Wind)'!$V$8*Model!$AA$677*AVERAGE('Assumptions (Wind)'!$X$2:$Y$2)/10^9),0)</f>
        <v>-0.04385782743</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-0.02183902124</v>
      </c>
      <c r="AC759" s="160">
        <f>IF(and($AB$677&gt;0,Model!X$1&lt;='Assumptions (Wind)'!$V$13),PPMT('Assumptions (Wind)'!$V$10,Model!X1,'Assumptions (Wind)'!$V$13,'Assumptions (Wind)'!$V$8*Model!$AB$677*AVERAGE('Assumptions (Wind)'!$Y$2:$Z$2)/10^9),0)</f>
        <v>-0.02358614294</v>
      </c>
      <c r="AD759" s="160">
        <f>IF(and($AB$677&gt;0,Model!Y$1&lt;='Assumptions (Wind)'!$V$13),PPMT('Assumptions (Wind)'!$V$10,Model!Y1,'Assumptions (Wind)'!$V$13,'Assumptions (Wind)'!$V$8*Model!$AB$677*AVERAGE('Assumptions (Wind)'!$Y$2:$Z$2)/10^9),0)</f>
        <v>-0.02547303437</v>
      </c>
      <c r="AE759" s="160">
        <f>IF(and($AB$677&gt;0,Model!Z$1&lt;='Assumptions (Wind)'!$V$13),PPMT('Assumptions (Wind)'!$V$10,Model!Z1,'Assumptions (Wind)'!$V$13,'Assumptions (Wind)'!$V$8*Model!$AB$677*AVERAGE('Assumptions (Wind)'!$Y$2:$Z$2)/10^9),0)</f>
        <v>-0.02751087712</v>
      </c>
      <c r="AF759" s="160">
        <f>IF(and($AB$677&gt;0,Model!AA$1&lt;='Assumptions (Wind)'!$V$13),PPMT('Assumptions (Wind)'!$V$10,Model!AA1,'Assumptions (Wind)'!$V$13,'Assumptions (Wind)'!$V$8*Model!$AB$677*AVERAGE('Assumptions (Wind)'!$Y$2:$Z$2)/10^9),0)</f>
        <v>-0.02971174729</v>
      </c>
      <c r="AG759" s="160">
        <f>IF(and($AB$677&gt;0,Model!AB$1&lt;='Assumptions (Wind)'!$V$13),PPMT('Assumptions (Wind)'!$V$10,Model!AB1,'Assumptions (Wind)'!$V$13,'Assumptions (Wind)'!$V$8*Model!$AB$677*AVERAGE('Assumptions (Wind)'!$Y$2:$Z$2)/10^9),0)</f>
        <v>-0.03208868707</v>
      </c>
      <c r="AH759" s="160">
        <f>IF(and($AB$677&gt;0,Model!AC$1&lt;='Assumptions (Wind)'!$V$13),PPMT('Assumptions (Wind)'!$V$10,Model!AC1,'Assumptions (Wind)'!$V$13,'Assumptions (Wind)'!$V$8*Model!$AB$677*AVERAGE('Assumptions (Wind)'!$Y$2:$Z$2)/10^9),0)</f>
        <v>-0.03465578204</v>
      </c>
      <c r="AI759" s="160">
        <f>IF(and($AB$677&gt;0,Model!AD$1&lt;='Assumptions (Wind)'!$V$13),PPMT('Assumptions (Wind)'!$V$10,Model!AD1,'Assumptions (Wind)'!$V$13,'Assumptions (Wind)'!$V$8*Model!$AB$677*AVERAGE('Assumptions (Wind)'!$Y$2:$Z$2)/10^9),0)</f>
        <v>-0.0374282446</v>
      </c>
      <c r="AJ759" s="160">
        <f>IF(and($AB$677&gt;0,Model!AE$1&lt;='Assumptions (Wind)'!$V$13),PPMT('Assumptions (Wind)'!$V$10,Model!AE1,'Assumptions (Wind)'!$V$13,'Assumptions (Wind)'!$V$8*Model!$AB$677*AVERAGE('Assumptions (Wind)'!$Y$2:$Z$2)/10^9),0)</f>
        <v>-0.04042250417</v>
      </c>
      <c r="AK759" s="160">
        <f>IF(and($AB$677&gt;0,Model!AF$1&lt;='Assumptions (Wind)'!$V$13),PPMT('Assumptions (Wind)'!$V$10,Model!AF1,'Assumptions (Wind)'!$V$13,'Assumptions (Wind)'!$V$8*Model!$AB$677*AVERAGE('Assumptions (Wind)'!$Y$2:$Z$2)/10^9),0)</f>
        <v>-0.0436563045</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-0.02217289516</v>
      </c>
      <c r="AD760" s="160">
        <f>IF(and($AC$677&gt;0,Model!X$1&lt;='Assumptions (Wind)'!$V$13),PPMT('Assumptions (Wind)'!$V$10,Model!X1,'Assumptions (Wind)'!$V$13,'Assumptions (Wind)'!$V$8*Model!$AC$677*AVERAGE('Assumptions (Wind)'!$Z$2:$AA$2)/10^9),0)</f>
        <v>-0.02394672677</v>
      </c>
      <c r="AE760" s="160">
        <f>IF(and($AC$677&gt;0,Model!Y$1&lt;='Assumptions (Wind)'!$V$13),PPMT('Assumptions (Wind)'!$V$10,Model!Y1,'Assumptions (Wind)'!$V$13,'Assumptions (Wind)'!$V$8*Model!$AC$677*AVERAGE('Assumptions (Wind)'!$Z$2:$AA$2)/10^9),0)</f>
        <v>-0.02586246491</v>
      </c>
      <c r="AF760" s="160">
        <f>IF(and($AC$677&gt;0,Model!Z$1&lt;='Assumptions (Wind)'!$V$13),PPMT('Assumptions (Wind)'!$V$10,Model!Z1,'Assumptions (Wind)'!$V$13,'Assumptions (Wind)'!$V$8*Model!$AC$677*AVERAGE('Assumptions (Wind)'!$Z$2:$AA$2)/10^9),0)</f>
        <v>-0.02793146211</v>
      </c>
      <c r="AG760" s="160">
        <f>IF(and($AC$677&gt;0,Model!AA$1&lt;='Assumptions (Wind)'!$V$13),PPMT('Assumptions (Wind)'!$V$10,Model!AA1,'Assumptions (Wind)'!$V$13,'Assumptions (Wind)'!$V$8*Model!$AC$677*AVERAGE('Assumptions (Wind)'!$Z$2:$AA$2)/10^9),0)</f>
        <v>-0.03016597908</v>
      </c>
      <c r="AH760" s="160">
        <f>IF(and($AC$677&gt;0,Model!AB$1&lt;='Assumptions (Wind)'!$V$13),PPMT('Assumptions (Wind)'!$V$10,Model!AB1,'Assumptions (Wind)'!$V$13,'Assumptions (Wind)'!$V$8*Model!$AC$677*AVERAGE('Assumptions (Wind)'!$Z$2:$AA$2)/10^9),0)</f>
        <v>-0.0325792574</v>
      </c>
      <c r="AI760" s="160">
        <f>IF(and($AC$677&gt;0,Model!AC$1&lt;='Assumptions (Wind)'!$V$13),PPMT('Assumptions (Wind)'!$V$10,Model!AC1,'Assumptions (Wind)'!$V$13,'Assumptions (Wind)'!$V$8*Model!$AC$677*AVERAGE('Assumptions (Wind)'!$Z$2:$AA$2)/10^9),0)</f>
        <v>-0.03518559799</v>
      </c>
      <c r="AJ760" s="160">
        <f>IF(and($AC$677&gt;0,Model!AD$1&lt;='Assumptions (Wind)'!$V$13),PPMT('Assumptions (Wind)'!$V$10,Model!AD1,'Assumptions (Wind)'!$V$13,'Assumptions (Wind)'!$V$8*Model!$AC$677*AVERAGE('Assumptions (Wind)'!$Z$2:$AA$2)/10^9),0)</f>
        <v>-0.03800044583</v>
      </c>
      <c r="AK760" s="160">
        <f>IF(and($AC$677&gt;0,Model!AE$1&lt;='Assumptions (Wind)'!$V$13),PPMT('Assumptions (Wind)'!$V$10,Model!AE1,'Assumptions (Wind)'!$V$13,'Assumptions (Wind)'!$V$8*Model!$AC$677*AVERAGE('Assumptions (Wind)'!$Z$2:$AA$2)/10^9),0)</f>
        <v>-0.0410404815</v>
      </c>
      <c r="AL760" s="160">
        <f>IF(and($AC$677&gt;0,Model!AF$1&lt;='Assumptions (Wind)'!$V$13),PPMT('Assumptions (Wind)'!$V$10,Model!AF1,'Assumptions (Wind)'!$V$13,'Assumptions (Wind)'!$V$8*Model!$AC$677*AVERAGE('Assumptions (Wind)'!$Z$2:$AA$2)/10^9),0)</f>
        <v>-0.04432372002</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-0.02662748569</v>
      </c>
      <c r="AE761" s="160">
        <f>IF(and($AD$677&gt;0,Model!X$1&lt;='Assumptions (Wind)'!$V$13),PPMT('Assumptions (Wind)'!$V$10,Model!X1,'Assumptions (Wind)'!$V$13,'Assumptions (Wind)'!$V$8*Model!$AD$677*AVERAGE('Assumptions (Wind)'!$AA$2:$AB$2)/10^9),0)</f>
        <v>-0.02875768454</v>
      </c>
      <c r="AF761" s="160">
        <f>IF(and($AD$677&gt;0,Model!Y$1&lt;='Assumptions (Wind)'!$V$13),PPMT('Assumptions (Wind)'!$V$10,Model!Y1,'Assumptions (Wind)'!$V$13,'Assumptions (Wind)'!$V$8*Model!$AD$677*AVERAGE('Assumptions (Wind)'!$AA$2:$AB$2)/10^9),0)</f>
        <v>-0.03105829931</v>
      </c>
      <c r="AG761" s="160">
        <f>IF(and($AD$677&gt;0,Model!Z$1&lt;='Assumptions (Wind)'!$V$13),PPMT('Assumptions (Wind)'!$V$10,Model!Z1,'Assumptions (Wind)'!$V$13,'Assumptions (Wind)'!$V$8*Model!$AD$677*AVERAGE('Assumptions (Wind)'!$AA$2:$AB$2)/10^9),0)</f>
        <v>-0.03354296325</v>
      </c>
      <c r="AH761" s="160">
        <f>IF(and($AD$677&gt;0,Model!AA$1&lt;='Assumptions (Wind)'!$V$13),PPMT('Assumptions (Wind)'!$V$10,Model!AA1,'Assumptions (Wind)'!$V$13,'Assumptions (Wind)'!$V$8*Model!$AD$677*AVERAGE('Assumptions (Wind)'!$AA$2:$AB$2)/10^9),0)</f>
        <v>-0.03622640031</v>
      </c>
      <c r="AI761" s="160">
        <f>IF(and($AD$677&gt;0,Model!AB$1&lt;='Assumptions (Wind)'!$V$13),PPMT('Assumptions (Wind)'!$V$10,Model!AB1,'Assumptions (Wind)'!$V$13,'Assumptions (Wind)'!$V$8*Model!$AD$677*AVERAGE('Assumptions (Wind)'!$AA$2:$AB$2)/10^9),0)</f>
        <v>-0.03912451233</v>
      </c>
      <c r="AJ761" s="160">
        <f>IF(and($AD$677&gt;0,Model!AC$1&lt;='Assumptions (Wind)'!$V$13),PPMT('Assumptions (Wind)'!$V$10,Model!AC1,'Assumptions (Wind)'!$V$13,'Assumptions (Wind)'!$V$8*Model!$AD$677*AVERAGE('Assumptions (Wind)'!$AA$2:$AB$2)/10^9),0)</f>
        <v>-0.04225447332</v>
      </c>
      <c r="AK761" s="160">
        <f>IF(and($AD$677&gt;0,Model!AD$1&lt;='Assumptions (Wind)'!$V$13),PPMT('Assumptions (Wind)'!$V$10,Model!AD1,'Assumptions (Wind)'!$V$13,'Assumptions (Wind)'!$V$8*Model!$AD$677*AVERAGE('Assumptions (Wind)'!$AA$2:$AB$2)/10^9),0)</f>
        <v>-0.04563483119</v>
      </c>
      <c r="AL761" s="160">
        <f>IF(and($AD$677&gt;0,Model!AE$1&lt;='Assumptions (Wind)'!$V$13),PPMT('Assumptions (Wind)'!$V$10,Model!AE1,'Assumptions (Wind)'!$V$13,'Assumptions (Wind)'!$V$8*Model!$AD$677*AVERAGE('Assumptions (Wind)'!$AA$2:$AB$2)/10^9),0)</f>
        <v>-0.04928561768</v>
      </c>
      <c r="AM761" s="160">
        <f>IF(and($AD$677&gt;0,Model!AF$1&lt;='Assumptions (Wind)'!$V$13),PPMT('Assumptions (Wind)'!$V$10,Model!AF1,'Assumptions (Wind)'!$V$13,'Assumptions (Wind)'!$V$8*Model!$AD$677*AVERAGE('Assumptions (Wind)'!$AA$2:$AB$2)/10^9),0)</f>
        <v>-0.0532284671</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-0.02271358146</v>
      </c>
      <c r="AF762" s="160">
        <f>IF(and($AE$677&gt;0,Model!X$1&lt;='Assumptions (Wind)'!$V$13),PPMT('Assumptions (Wind)'!$V$10,Model!X1,'Assumptions (Wind)'!$V$13,'Assumptions (Wind)'!$V$8*Model!$AE$677*AVERAGE('Assumptions (Wind)'!$AB$2:$AC$2)/10^9),0)</f>
        <v>-0.02453066798</v>
      </c>
      <c r="AG762" s="160">
        <f>IF(and($AE$677&gt;0,Model!Y$1&lt;='Assumptions (Wind)'!$V$13),PPMT('Assumptions (Wind)'!$V$10,Model!Y1,'Assumptions (Wind)'!$V$13,'Assumptions (Wind)'!$V$8*Model!$AE$677*AVERAGE('Assumptions (Wind)'!$AB$2:$AC$2)/10^9),0)</f>
        <v>-0.02649312141</v>
      </c>
      <c r="AH762" s="160">
        <f>IF(and($AE$677&gt;0,Model!Z$1&lt;='Assumptions (Wind)'!$V$13),PPMT('Assumptions (Wind)'!$V$10,Model!Z1,'Assumptions (Wind)'!$V$13,'Assumptions (Wind)'!$V$8*Model!$AE$677*AVERAGE('Assumptions (Wind)'!$AB$2:$AC$2)/10^9),0)</f>
        <v>-0.02861257113</v>
      </c>
      <c r="AI762" s="160">
        <f>IF(and($AE$677&gt;0,Model!AA$1&lt;='Assumptions (Wind)'!$V$13),PPMT('Assumptions (Wind)'!$V$10,Model!AA1,'Assumptions (Wind)'!$V$13,'Assumptions (Wind)'!$V$8*Model!$AE$677*AVERAGE('Assumptions (Wind)'!$AB$2:$AC$2)/10^9),0)</f>
        <v>-0.03090157682</v>
      </c>
      <c r="AJ762" s="160">
        <f>IF(and($AE$677&gt;0,Model!AB$1&lt;='Assumptions (Wind)'!$V$13),PPMT('Assumptions (Wind)'!$V$10,Model!AB1,'Assumptions (Wind)'!$V$13,'Assumptions (Wind)'!$V$8*Model!$AE$677*AVERAGE('Assumptions (Wind)'!$AB$2:$AC$2)/10^9),0)</f>
        <v>-0.03337370296</v>
      </c>
      <c r="AK762" s="160">
        <f>IF(and($AE$677&gt;0,Model!AC$1&lt;='Assumptions (Wind)'!$V$13),PPMT('Assumptions (Wind)'!$V$10,Model!AC1,'Assumptions (Wind)'!$V$13,'Assumptions (Wind)'!$V$8*Model!$AE$677*AVERAGE('Assumptions (Wind)'!$AB$2:$AC$2)/10^9),0)</f>
        <v>-0.0360435992</v>
      </c>
      <c r="AL762" s="160">
        <f>IF(and($AE$677&gt;0,Model!AD$1&lt;='Assumptions (Wind)'!$V$13),PPMT('Assumptions (Wind)'!$V$10,Model!AD1,'Assumptions (Wind)'!$V$13,'Assumptions (Wind)'!$V$8*Model!$AE$677*AVERAGE('Assumptions (Wind)'!$AB$2:$AC$2)/10^9),0)</f>
        <v>-0.03892708713</v>
      </c>
      <c r="AM762" s="160">
        <f>IF(and($AE$677&gt;0,Model!AE$1&lt;='Assumptions (Wind)'!$V$13),PPMT('Assumptions (Wind)'!$V$10,Model!AE1,'Assumptions (Wind)'!$V$13,'Assumptions (Wind)'!$V$8*Model!$AE$677*AVERAGE('Assumptions (Wind)'!$AB$2:$AC$2)/10^9),0)</f>
        <v>-0.04204125411</v>
      </c>
      <c r="AN762" s="160">
        <f>IF(and($AE$677&gt;0,Model!AF$1&lt;='Assumptions (Wind)'!$V$13),PPMT('Assumptions (Wind)'!$V$10,Model!AF1,'Assumptions (Wind)'!$V$13,'Assumptions (Wind)'!$V$8*Model!$AE$677*AVERAGE('Assumptions (Wind)'!$AB$2:$AC$2)/10^9),0)</f>
        <v>-0.04540455443</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-0.0268087156</v>
      </c>
      <c r="AG763" s="160">
        <f>IF(and($AF$677&gt;0,Model!X$1&lt;='Assumptions (Wind)'!$V$13),PPMT('Assumptions (Wind)'!$V$10,Model!X1,'Assumptions (Wind)'!$V$13,'Assumptions (Wind)'!$V$8*Model!$AF$677*AVERAGE('Assumptions (Wind)'!$AC$2:$AD$2)/10^9),0)</f>
        <v>-0.02895341284</v>
      </c>
      <c r="AH763" s="160">
        <f>IF(and($AF$677&gt;0,Model!Y$1&lt;='Assumptions (Wind)'!$V$13),PPMT('Assumptions (Wind)'!$V$10,Model!Y1,'Assumptions (Wind)'!$V$13,'Assumptions (Wind)'!$V$8*Model!$AF$677*AVERAGE('Assumptions (Wind)'!$AC$2:$AD$2)/10^9),0)</f>
        <v>-0.03126968587</v>
      </c>
      <c r="AI763" s="160">
        <f>IF(and($AF$677&gt;0,Model!Z$1&lt;='Assumptions (Wind)'!$V$13),PPMT('Assumptions (Wind)'!$V$10,Model!Z1,'Assumptions (Wind)'!$V$13,'Assumptions (Wind)'!$V$8*Model!$AF$677*AVERAGE('Assumptions (Wind)'!$AC$2:$AD$2)/10^9),0)</f>
        <v>-0.03377126074</v>
      </c>
      <c r="AJ763" s="160">
        <f>IF(and($AF$677&gt;0,Model!AA$1&lt;='Assumptions (Wind)'!$V$13),PPMT('Assumptions (Wind)'!$V$10,Model!AA1,'Assumptions (Wind)'!$V$13,'Assumptions (Wind)'!$V$8*Model!$AF$677*AVERAGE('Assumptions (Wind)'!$AC$2:$AD$2)/10^9),0)</f>
        <v>-0.0364729616</v>
      </c>
      <c r="AK763" s="160">
        <f>IF(and($AF$677&gt;0,Model!AB$1&lt;='Assumptions (Wind)'!$V$13),PPMT('Assumptions (Wind)'!$V$10,Model!AB1,'Assumptions (Wind)'!$V$13,'Assumptions (Wind)'!$V$8*Model!$AF$677*AVERAGE('Assumptions (Wind)'!$AC$2:$AD$2)/10^9),0)</f>
        <v>-0.03939079853</v>
      </c>
      <c r="AL763" s="160">
        <f>IF(and($AF$677&gt;0,Model!AC$1&lt;='Assumptions (Wind)'!$V$13),PPMT('Assumptions (Wind)'!$V$10,Model!AC1,'Assumptions (Wind)'!$V$13,'Assumptions (Wind)'!$V$8*Model!$AF$677*AVERAGE('Assumptions (Wind)'!$AC$2:$AD$2)/10^9),0)</f>
        <v>-0.04254206241</v>
      </c>
      <c r="AM763" s="160">
        <f>IF(and($AF$677&gt;0,Model!AD$1&lt;='Assumptions (Wind)'!$V$13),PPMT('Assumptions (Wind)'!$V$10,Model!AD1,'Assumptions (Wind)'!$V$13,'Assumptions (Wind)'!$V$8*Model!$AF$677*AVERAGE('Assumptions (Wind)'!$AC$2:$AD$2)/10^9),0)</f>
        <v>-0.0459454274</v>
      </c>
      <c r="AN763" s="160">
        <f>IF(and($AF$677&gt;0,Model!AE$1&lt;='Assumptions (Wind)'!$V$13),PPMT('Assumptions (Wind)'!$V$10,Model!AE1,'Assumptions (Wind)'!$V$13,'Assumptions (Wind)'!$V$8*Model!$AF$677*AVERAGE('Assumptions (Wind)'!$AC$2:$AD$2)/10^9),0)</f>
        <v>-0.04962106159</v>
      </c>
      <c r="AO763" s="160">
        <f>IF(and($AF$677&gt;0,Model!AF$1&lt;='Assumptions (Wind)'!$V$13),PPMT('Assumptions (Wind)'!$V$10,Model!AF1,'Assumptions (Wind)'!$V$13,'Assumptions (Wind)'!$V$8*Model!$AF$677*AVERAGE('Assumptions (Wind)'!$AC$2:$AD$2)/10^9),0)</f>
        <v>-0.05359074652</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-0.02107987598</v>
      </c>
      <c r="AH764" s="160">
        <f>IF(and($AG$677&gt;0,Model!X$1&lt;='Assumptions (Wind)'!$V$13),PPMT('Assumptions (Wind)'!$V$10,Model!X1,'Assumptions (Wind)'!$V$13,'Assumptions (Wind)'!$V$8*Model!$AG$677*AVERAGE('Assumptions (Wind)'!$AD$2:$AE$2)/10^9),0)</f>
        <v>-0.02276626605</v>
      </c>
      <c r="AI764" s="160">
        <f>IF(and($AG$677&gt;0,Model!Y$1&lt;='Assumptions (Wind)'!$V$13),PPMT('Assumptions (Wind)'!$V$10,Model!Y1,'Assumptions (Wind)'!$V$13,'Assumptions (Wind)'!$V$8*Model!$AG$677*AVERAGE('Assumptions (Wind)'!$AD$2:$AE$2)/10^9),0)</f>
        <v>-0.02458756734</v>
      </c>
      <c r="AJ764" s="160">
        <f>IF(and($AG$677&gt;0,Model!Z$1&lt;='Assumptions (Wind)'!$V$13),PPMT('Assumptions (Wind)'!$V$10,Model!Z1,'Assumptions (Wind)'!$V$13,'Assumptions (Wind)'!$V$8*Model!$AG$677*AVERAGE('Assumptions (Wind)'!$AD$2:$AE$2)/10^9),0)</f>
        <v>-0.02655457273</v>
      </c>
      <c r="AK764" s="160">
        <f>IF(and($AG$677&gt;0,Model!AA$1&lt;='Assumptions (Wind)'!$V$13),PPMT('Assumptions (Wind)'!$V$10,Model!AA1,'Assumptions (Wind)'!$V$13,'Assumptions (Wind)'!$V$8*Model!$AG$677*AVERAGE('Assumptions (Wind)'!$AD$2:$AE$2)/10^9),0)</f>
        <v>-0.02867893854</v>
      </c>
      <c r="AL764" s="160">
        <f>IF(and($AG$677&gt;0,Model!AB$1&lt;='Assumptions (Wind)'!$V$13),PPMT('Assumptions (Wind)'!$V$10,Model!AB1,'Assumptions (Wind)'!$V$13,'Assumptions (Wind)'!$V$8*Model!$AG$677*AVERAGE('Assumptions (Wind)'!$AD$2:$AE$2)/10^9),0)</f>
        <v>-0.03097325363</v>
      </c>
      <c r="AM764" s="160">
        <f>IF(and($AG$677&gt;0,Model!AC$1&lt;='Assumptions (Wind)'!$V$13),PPMT('Assumptions (Wind)'!$V$10,Model!AC1,'Assumptions (Wind)'!$V$13,'Assumptions (Wind)'!$V$8*Model!$AG$677*AVERAGE('Assumptions (Wind)'!$AD$2:$AE$2)/10^9),0)</f>
        <v>-0.03345111392</v>
      </c>
      <c r="AN764" s="160">
        <f>IF(and($AG$677&gt;0,Model!AD$1&lt;='Assumptions (Wind)'!$V$13),PPMT('Assumptions (Wind)'!$V$10,Model!AD1,'Assumptions (Wind)'!$V$13,'Assumptions (Wind)'!$V$8*Model!$AG$677*AVERAGE('Assumptions (Wind)'!$AD$2:$AE$2)/10^9),0)</f>
        <v>-0.03612720303</v>
      </c>
      <c r="AO764" s="160">
        <f>IF(and($AG$677&gt;0,Model!AE$1&lt;='Assumptions (Wind)'!$V$13),PPMT('Assumptions (Wind)'!$V$10,Model!AE1,'Assumptions (Wind)'!$V$13,'Assumptions (Wind)'!$V$8*Model!$AG$677*AVERAGE('Assumptions (Wind)'!$AD$2:$AE$2)/10^9),0)</f>
        <v>-0.03901737927</v>
      </c>
      <c r="AP764" s="160">
        <f>IF(and($AG$677&gt;0,Model!AF$1&lt;='Assumptions (Wind)'!$V$13),PPMT('Assumptions (Wind)'!$V$10,Model!AF1,'Assumptions (Wind)'!$V$13,'Assumptions (Wind)'!$V$8*Model!$AG$677*AVERAGE('Assumptions (Wind)'!$AD$2:$AE$2)/10^9),0)</f>
        <v>-0.04213876961</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-0.04172380129</v>
      </c>
      <c r="AI765" s="160">
        <f>IF(and($AH$677&gt;0,Model!X$1&lt;='Assumptions (Wind)'!$V$13),PPMT('Assumptions (Wind)'!$V$10,Model!X1,'Assumptions (Wind)'!$V$13,'Assumptions (Wind)'!$V$8*Model!$AH$677*AVERAGE('Assumptions (Wind)'!$AE$2:$AF$2)/10^9),0)</f>
        <v>-0.04506170539</v>
      </c>
      <c r="AJ765" s="160">
        <f>IF(and($AH$677&gt;0,Model!Y$1&lt;='Assumptions (Wind)'!$V$13),PPMT('Assumptions (Wind)'!$V$10,Model!Y1,'Assumptions (Wind)'!$V$13,'Assumptions (Wind)'!$V$8*Model!$AH$677*AVERAGE('Assumptions (Wind)'!$AE$2:$AF$2)/10^9),0)</f>
        <v>-0.04866664182</v>
      </c>
      <c r="AK765" s="160">
        <f>IF(and($AH$677&gt;0,Model!Z$1&lt;='Assumptions (Wind)'!$V$13),PPMT('Assumptions (Wind)'!$V$10,Model!Z1,'Assumptions (Wind)'!$V$13,'Assumptions (Wind)'!$V$8*Model!$AH$677*AVERAGE('Assumptions (Wind)'!$AE$2:$AF$2)/10^9),0)</f>
        <v>-0.05255997317</v>
      </c>
      <c r="AL765" s="160">
        <f>IF(and($AH$677&gt;0,Model!AA$1&lt;='Assumptions (Wind)'!$V$13),PPMT('Assumptions (Wind)'!$V$10,Model!AA1,'Assumptions (Wind)'!$V$13,'Assumptions (Wind)'!$V$8*Model!$AH$677*AVERAGE('Assumptions (Wind)'!$AE$2:$AF$2)/10^9),0)</f>
        <v>-0.05676477102</v>
      </c>
      <c r="AM765" s="160">
        <f>IF(and($AH$677&gt;0,Model!AB$1&lt;='Assumptions (Wind)'!$V$13),PPMT('Assumptions (Wind)'!$V$10,Model!AB1,'Assumptions (Wind)'!$V$13,'Assumptions (Wind)'!$V$8*Model!$AH$677*AVERAGE('Assumptions (Wind)'!$AE$2:$AF$2)/10^9),0)</f>
        <v>-0.0613059527</v>
      </c>
      <c r="AN765" s="160">
        <f>IF(and($AH$677&gt;0,Model!AC$1&lt;='Assumptions (Wind)'!$V$13),PPMT('Assumptions (Wind)'!$V$10,Model!AC1,'Assumptions (Wind)'!$V$13,'Assumptions (Wind)'!$V$8*Model!$AH$677*AVERAGE('Assumptions (Wind)'!$AE$2:$AF$2)/10^9),0)</f>
        <v>-0.06621042892</v>
      </c>
      <c r="AO765" s="160">
        <f>IF(and($AH$677&gt;0,Model!AD$1&lt;='Assumptions (Wind)'!$V$13),PPMT('Assumptions (Wind)'!$V$10,Model!AD1,'Assumptions (Wind)'!$V$13,'Assumptions (Wind)'!$V$8*Model!$AH$677*AVERAGE('Assumptions (Wind)'!$AE$2:$AF$2)/10^9),0)</f>
        <v>-0.07150726323</v>
      </c>
      <c r="AP765" s="160">
        <f>IF(and($AH$677&gt;0,Model!AE$1&lt;='Assumptions (Wind)'!$V$13),PPMT('Assumptions (Wind)'!$V$10,Model!AE1,'Assumptions (Wind)'!$V$13,'Assumptions (Wind)'!$V$8*Model!$AH$677*AVERAGE('Assumptions (Wind)'!$AE$2:$AF$2)/10^9),0)</f>
        <v>-0.07722784429</v>
      </c>
      <c r="AQ765" s="160">
        <f>IF(and($AH$677&gt;0,Model!AF$1&lt;='Assumptions (Wind)'!$V$13),PPMT('Assumptions (Wind)'!$V$10,Model!AF1,'Assumptions (Wind)'!$V$13,'Assumptions (Wind)'!$V$8*Model!$AH$677*AVERAGE('Assumptions (Wind)'!$AE$2:$AF$2)/10^9),0)</f>
        <v>-0.08340607184</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-0.02125563455</v>
      </c>
      <c r="AJ766" s="177">
        <f>IF(and($AI$677&gt;0,Model!X$1&lt;='Assumptions (Wind)'!$V$13),PPMT('Assumptions (Wind)'!$V$10,Model!X1,'Assumptions (Wind)'!$V$13,'Assumptions (Wind)'!$V$8*Model!$AI$677*AVERAGE('Assumptions (Wind)'!$AF$2:$AG$2)/10^9),0)</f>
        <v>-0.02295608532</v>
      </c>
      <c r="AK766" s="177">
        <f>IF(and($AI$677&gt;0,Model!Y$1&lt;='Assumptions (Wind)'!$V$13),PPMT('Assumptions (Wind)'!$V$10,Model!Y1,'Assumptions (Wind)'!$V$13,'Assumptions (Wind)'!$V$8*Model!$AI$677*AVERAGE('Assumptions (Wind)'!$AF$2:$AG$2)/10^9),0)</f>
        <v>-0.02479257214</v>
      </c>
      <c r="AL766" s="177">
        <f>IF(and($AI$677&gt;0,Model!Z$1&lt;='Assumptions (Wind)'!$V$13),PPMT('Assumptions (Wind)'!$V$10,Model!Z1,'Assumptions (Wind)'!$V$13,'Assumptions (Wind)'!$V$8*Model!$AI$677*AVERAGE('Assumptions (Wind)'!$AF$2:$AG$2)/10^9),0)</f>
        <v>-0.02677597792</v>
      </c>
      <c r="AM766" s="177">
        <f>IF(and($AI$677&gt;0,Model!AA$1&lt;='Assumptions (Wind)'!$V$13),PPMT('Assumptions (Wind)'!$V$10,Model!AA1,'Assumptions (Wind)'!$V$13,'Assumptions (Wind)'!$V$8*Model!$AI$677*AVERAGE('Assumptions (Wind)'!$AF$2:$AG$2)/10^9),0)</f>
        <v>-0.02891805615</v>
      </c>
      <c r="AN766" s="177">
        <f>IF(and($AI$677&gt;0,Model!AB$1&lt;='Assumptions (Wind)'!$V$13),PPMT('Assumptions (Wind)'!$V$10,Model!AB1,'Assumptions (Wind)'!$V$13,'Assumptions (Wind)'!$V$8*Model!$AI$677*AVERAGE('Assumptions (Wind)'!$AF$2:$AG$2)/10^9),0)</f>
        <v>-0.03123150064</v>
      </c>
      <c r="AO766" s="177">
        <f>IF(and($AI$677&gt;0,Model!AC$1&lt;='Assumptions (Wind)'!$V$13),PPMT('Assumptions (Wind)'!$V$10,Model!AC1,'Assumptions (Wind)'!$V$13,'Assumptions (Wind)'!$V$8*Model!$AI$677*AVERAGE('Assumptions (Wind)'!$AF$2:$AG$2)/10^9),0)</f>
        <v>-0.03373002069</v>
      </c>
      <c r="AP766" s="177">
        <f>IF(and($AI$677&gt;0,Model!AD$1&lt;='Assumptions (Wind)'!$V$13),PPMT('Assumptions (Wind)'!$V$10,Model!AD1,'Assumptions (Wind)'!$V$13,'Assumptions (Wind)'!$V$8*Model!$AI$677*AVERAGE('Assumptions (Wind)'!$AF$2:$AG$2)/10^9),0)</f>
        <v>-0.03642842235</v>
      </c>
      <c r="AQ766" s="177">
        <f>IF(and($AI$677&gt;0,Model!AE$1&lt;='Assumptions (Wind)'!$V$13),PPMT('Assumptions (Wind)'!$V$10,Model!AE1,'Assumptions (Wind)'!$V$13,'Assumptions (Wind)'!$V$8*Model!$AI$677*AVERAGE('Assumptions (Wind)'!$AF$2:$AG$2)/10^9),0)</f>
        <v>-0.03934269614</v>
      </c>
      <c r="AR766" s="177">
        <f>IF(and($AI$677&gt;0,Model!AF$1&lt;='Assumptions (Wind)'!$V$13),PPMT('Assumptions (Wind)'!$V$10,Model!AF1,'Assumptions (Wind)'!$V$13,'Assumptions (Wind)'!$V$8*Model!$AI$677*AVERAGE('Assumptions (Wind)'!$AF$2:$AG$2)/10^9),0)</f>
        <v>-0.04249011183</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-0.0310281553</v>
      </c>
      <c r="AK767" s="177">
        <f>IF(and($AJ$677&gt;0,Model!X$1&lt;='Assumptions (Wind)'!$V$13),PPMT('Assumptions (Wind)'!$V$10,Model!X1,'Assumptions (Wind)'!$V$13,'Assumptions (Wind)'!$V$8*Model!$AJ$677*AVERAGE('Assumptions (Wind)'!$AG$2:$AH$2)/10^9),0)</f>
        <v>-0.03351040772</v>
      </c>
      <c r="AL767" s="177">
        <f>IF(and($AJ$677&gt;0,Model!Y$1&lt;='Assumptions (Wind)'!$V$13),PPMT('Assumptions (Wind)'!$V$10,Model!Y1,'Assumptions (Wind)'!$V$13,'Assumptions (Wind)'!$V$8*Model!$AJ$677*AVERAGE('Assumptions (Wind)'!$AG$2:$AH$2)/10^9),0)</f>
        <v>-0.03619124034</v>
      </c>
      <c r="AM767" s="177">
        <f>IF(and($AJ$677&gt;0,Model!Z$1&lt;='Assumptions (Wind)'!$V$13),PPMT('Assumptions (Wind)'!$V$10,Model!Z1,'Assumptions (Wind)'!$V$13,'Assumptions (Wind)'!$V$8*Model!$AJ$677*AVERAGE('Assumptions (Wind)'!$AG$2:$AH$2)/10^9),0)</f>
        <v>-0.03908653956</v>
      </c>
      <c r="AN767" s="177">
        <f>IF(and($AJ$677&gt;0,Model!AA$1&lt;='Assumptions (Wind)'!$V$13),PPMT('Assumptions (Wind)'!$V$10,Model!AA1,'Assumptions (Wind)'!$V$13,'Assumptions (Wind)'!$V$8*Model!$AJ$677*AVERAGE('Assumptions (Wind)'!$AG$2:$AH$2)/10^9),0)</f>
        <v>-0.04221346273</v>
      </c>
      <c r="AO767" s="177">
        <f>IF(and($AJ$677&gt;0,Model!AB$1&lt;='Assumptions (Wind)'!$V$13),PPMT('Assumptions (Wind)'!$V$10,Model!AB1,'Assumptions (Wind)'!$V$13,'Assumptions (Wind)'!$V$8*Model!$AJ$677*AVERAGE('Assumptions (Wind)'!$AG$2:$AH$2)/10^9),0)</f>
        <v>-0.04559053975</v>
      </c>
      <c r="AP767" s="177">
        <f>IF(and($AJ$677&gt;0,Model!AC$1&lt;='Assumptions (Wind)'!$V$13),PPMT('Assumptions (Wind)'!$V$10,Model!AC1,'Assumptions (Wind)'!$V$13,'Assumptions (Wind)'!$V$8*Model!$AJ$677*AVERAGE('Assumptions (Wind)'!$AG$2:$AH$2)/10^9),0)</f>
        <v>-0.04923778293</v>
      </c>
      <c r="AQ767" s="177">
        <f>IF(and($AJ$677&gt;0,Model!AD$1&lt;='Assumptions (Wind)'!$V$13),PPMT('Assumptions (Wind)'!$V$10,Model!AD1,'Assumptions (Wind)'!$V$13,'Assumptions (Wind)'!$V$8*Model!$AJ$677*AVERAGE('Assumptions (Wind)'!$AG$2:$AH$2)/10^9),0)</f>
        <v>-0.05317680556</v>
      </c>
      <c r="AR767" s="177">
        <f>IF(and($AJ$677&gt;0,Model!AE$1&lt;='Assumptions (Wind)'!$V$13),PPMT('Assumptions (Wind)'!$V$10,Model!AE1,'Assumptions (Wind)'!$V$13,'Assumptions (Wind)'!$V$8*Model!$AJ$677*AVERAGE('Assumptions (Wind)'!$AG$2:$AH$2)/10^9),0)</f>
        <v>-0.05743095001</v>
      </c>
      <c r="AS767" s="177">
        <f>IF(and($AJ$677&gt;0,Model!AF$1&lt;='Assumptions (Wind)'!$V$13),PPMT('Assumptions (Wind)'!$V$10,Model!AF1,'Assumptions (Wind)'!$V$13,'Assumptions (Wind)'!$V$8*Model!$AJ$677*AVERAGE('Assumptions (Wind)'!$AG$2:$AH$2)/10^9),0)</f>
        <v>-0.06202542601</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-0.03046775066</v>
      </c>
      <c r="AL768" s="160">
        <f>IF(and($AK$677&gt;0,Model!X$1&lt;='Assumptions (Wind)'!$V$13),PPMT('Assumptions (Wind)'!$V$10,Model!X1,'Assumptions (Wind)'!$V$13,'Assumptions (Wind)'!$V$8*Model!$AK$677*AVERAGE('Assumptions (Wind)'!$AH$2:$AI$2)/10^9),0)</f>
        <v>-0.03290517071</v>
      </c>
      <c r="AM768" s="160">
        <f>IF(and($AK$677&gt;0,Model!Y$1&lt;='Assumptions (Wind)'!$V$13),PPMT('Assumptions (Wind)'!$V$10,Model!Y1,'Assumptions (Wind)'!$V$13,'Assumptions (Wind)'!$V$8*Model!$AK$677*AVERAGE('Assumptions (Wind)'!$AH$2:$AI$2)/10^9),0)</f>
        <v>-0.03553758437</v>
      </c>
      <c r="AN768" s="160">
        <f>IF(and($AK$677&gt;0,Model!Z$1&lt;='Assumptions (Wind)'!$V$13),PPMT('Assumptions (Wind)'!$V$10,Model!Z1,'Assumptions (Wind)'!$V$13,'Assumptions (Wind)'!$V$8*Model!$AK$677*AVERAGE('Assumptions (Wind)'!$AH$2:$AI$2)/10^9),0)</f>
        <v>-0.03838059112</v>
      </c>
      <c r="AO768" s="160">
        <f>IF(and($AK$677&gt;0,Model!AA$1&lt;='Assumptions (Wind)'!$V$13),PPMT('Assumptions (Wind)'!$V$10,Model!AA1,'Assumptions (Wind)'!$V$13,'Assumptions (Wind)'!$V$8*Model!$AK$677*AVERAGE('Assumptions (Wind)'!$AH$2:$AI$2)/10^9),0)</f>
        <v>-0.04145103841</v>
      </c>
      <c r="AP768" s="160">
        <f>IF(and($AK$677&gt;0,Model!AB$1&lt;='Assumptions (Wind)'!$V$13),PPMT('Assumptions (Wind)'!$V$10,Model!AB1,'Assumptions (Wind)'!$V$13,'Assumptions (Wind)'!$V$8*Model!$AK$677*AVERAGE('Assumptions (Wind)'!$AH$2:$AI$2)/10^9),0)</f>
        <v>-0.04476712148</v>
      </c>
      <c r="AQ768" s="160">
        <f>IF(and($AK$677&gt;0,Model!AC$1&lt;='Assumptions (Wind)'!$V$13),PPMT('Assumptions (Wind)'!$V$10,Model!AC1,'Assumptions (Wind)'!$V$13,'Assumptions (Wind)'!$V$8*Model!$AK$677*AVERAGE('Assumptions (Wind)'!$AH$2:$AI$2)/10^9),0)</f>
        <v>-0.0483484912</v>
      </c>
      <c r="AR768" s="160">
        <f>IF(and($AK$677&gt;0,Model!AD$1&lt;='Assumptions (Wind)'!$V$13),PPMT('Assumptions (Wind)'!$V$10,Model!AD1,'Assumptions (Wind)'!$V$13,'Assumptions (Wind)'!$V$8*Model!$AK$677*AVERAGE('Assumptions (Wind)'!$AH$2:$AI$2)/10^9),0)</f>
        <v>-0.05221637049</v>
      </c>
      <c r="AS768" s="160">
        <f>IF(and($AK$677&gt;0,Model!AE$1&lt;='Assumptions (Wind)'!$V$13),PPMT('Assumptions (Wind)'!$V$10,Model!AE1,'Assumptions (Wind)'!$V$13,'Assumptions (Wind)'!$V$8*Model!$AK$677*AVERAGE('Assumptions (Wind)'!$AH$2:$AI$2)/10^9),0)</f>
        <v>-0.05639368013</v>
      </c>
      <c r="AT768" s="160">
        <f>IF(and($AK$677&gt;0,Model!AF$1&lt;='Assumptions (Wind)'!$V$13),PPMT('Assumptions (Wind)'!$V$10,Model!AF1,'Assumptions (Wind)'!$V$13,'Assumptions (Wind)'!$V$8*Model!$AK$677*AVERAGE('Assumptions (Wind)'!$AH$2:$AI$2)/10^9),0)</f>
        <v>-0.06090517454</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-0.07774075038</v>
      </c>
      <c r="AM769" s="177">
        <f>IF(and($AL$677&gt;0,Model!X$1&lt;='Assumptions (Wind)'!$V$13),PPMT('Assumptions (Wind)'!$V$10,Model!X1,'Assumptions (Wind)'!$V$13,'Assumptions (Wind)'!$V$8*Model!$AL$677*AVERAGE('Assumptions (Wind)'!$AI$2:$AJ$2)/10^9),0)</f>
        <v>-0.08396001041</v>
      </c>
      <c r="AN769" s="177">
        <f>IF(and($AL$677&gt;0,Model!Y$1&lt;='Assumptions (Wind)'!$V$13),PPMT('Assumptions (Wind)'!$V$10,Model!Y1,'Assumptions (Wind)'!$V$13,'Assumptions (Wind)'!$V$8*Model!$AL$677*AVERAGE('Assumptions (Wind)'!$AI$2:$AJ$2)/10^9),0)</f>
        <v>-0.09067681124</v>
      </c>
      <c r="AO769" s="177">
        <f>IF(and($AL$677&gt;0,Model!Z$1&lt;='Assumptions (Wind)'!$V$13),PPMT('Assumptions (Wind)'!$V$10,Model!Z1,'Assumptions (Wind)'!$V$13,'Assumptions (Wind)'!$V$8*Model!$AL$677*AVERAGE('Assumptions (Wind)'!$AI$2:$AJ$2)/10^9),0)</f>
        <v>-0.09793095614</v>
      </c>
      <c r="AP769" s="177">
        <f>IF(and($AL$677&gt;0,Model!AA$1&lt;='Assumptions (Wind)'!$V$13),PPMT('Assumptions (Wind)'!$V$10,Model!AA1,'Assumptions (Wind)'!$V$13,'Assumptions (Wind)'!$V$8*Model!$AL$677*AVERAGE('Assumptions (Wind)'!$AI$2:$AJ$2)/10^9),0)</f>
        <v>-0.1057654326</v>
      </c>
      <c r="AQ769" s="177">
        <f>IF(and($AL$677&gt;0,Model!AB$1&lt;='Assumptions (Wind)'!$V$13),PPMT('Assumptions (Wind)'!$V$10,Model!AB1,'Assumptions (Wind)'!$V$13,'Assumptions (Wind)'!$V$8*Model!$AL$677*AVERAGE('Assumptions (Wind)'!$AI$2:$AJ$2)/10^9),0)</f>
        <v>-0.1142266672</v>
      </c>
      <c r="AR769" s="177">
        <f>IF(and($AL$677&gt;0,Model!AC$1&lt;='Assumptions (Wind)'!$V$13),PPMT('Assumptions (Wind)'!$V$10,Model!AC1,'Assumptions (Wind)'!$V$13,'Assumptions (Wind)'!$V$8*Model!$AL$677*AVERAGE('Assumptions (Wind)'!$AI$2:$AJ$2)/10^9),0)</f>
        <v>-0.1233648006</v>
      </c>
      <c r="AS769" s="177">
        <f>IF(and($AL$677&gt;0,Model!AD$1&lt;='Assumptions (Wind)'!$V$13),PPMT('Assumptions (Wind)'!$V$10,Model!AD1,'Assumptions (Wind)'!$V$13,'Assumptions (Wind)'!$V$8*Model!$AL$677*AVERAGE('Assumptions (Wind)'!$AI$2:$AJ$2)/10^9),0)</f>
        <v>-0.1332339847</v>
      </c>
      <c r="AT769" s="177">
        <f>IF(and($AL$677&gt;0,Model!AE$1&lt;='Assumptions (Wind)'!$V$13),PPMT('Assumptions (Wind)'!$V$10,Model!AE1,'Assumptions (Wind)'!$V$13,'Assumptions (Wind)'!$V$8*Model!$AL$677*AVERAGE('Assumptions (Wind)'!$AI$2:$AJ$2)/10^9),0)</f>
        <v>-0.1438927034</v>
      </c>
      <c r="AU769" s="177">
        <f>IF(and($AL$677&gt;0,Model!AF$1&lt;='Assumptions (Wind)'!$V$13),PPMT('Assumptions (Wind)'!$V$10,Model!AF1,'Assumptions (Wind)'!$V$13,'Assumptions (Wind)'!$V$8*Model!$AL$677*AVERAGE('Assumptions (Wind)'!$AI$2:$AJ$2)/10^9),0)</f>
        <v>-0.1554041197</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-0.06072830789</v>
      </c>
      <c r="AN770" s="160">
        <f>IF(and($AM$677&gt;0,Model!X$1&lt;='Assumptions (Wind)'!$V$13),PPMT('Assumptions (Wind)'!$V$10,Model!X1,'Assumptions (Wind)'!$V$13,'Assumptions (Wind)'!$V$8*Model!$AM$677*AVERAGE('Assumptions (Wind)'!$AJ$2:$AK$2)/10^9),0)</f>
        <v>-0.06558657253</v>
      </c>
      <c r="AO770" s="160">
        <f>IF(and($AM$677&gt;0,Model!Y$1&lt;='Assumptions (Wind)'!$V$13),PPMT('Assumptions (Wind)'!$V$10,Model!Y1,'Assumptions (Wind)'!$V$13,'Assumptions (Wind)'!$V$8*Model!$AM$677*AVERAGE('Assumptions (Wind)'!$AJ$2:$AK$2)/10^9),0)</f>
        <v>-0.07083349833</v>
      </c>
      <c r="AP770" s="160">
        <f>IF(and($AM$677&gt;0,Model!Z$1&lt;='Assumptions (Wind)'!$V$13),PPMT('Assumptions (Wind)'!$V$10,Model!Z1,'Assumptions (Wind)'!$V$13,'Assumptions (Wind)'!$V$8*Model!$AM$677*AVERAGE('Assumptions (Wind)'!$AJ$2:$AK$2)/10^9),0)</f>
        <v>-0.07650017819</v>
      </c>
      <c r="AQ770" s="160">
        <f>IF(and($AM$677&gt;0,Model!AA$1&lt;='Assumptions (Wind)'!$V$13),PPMT('Assumptions (Wind)'!$V$10,Model!AA1,'Assumptions (Wind)'!$V$13,'Assumptions (Wind)'!$V$8*Model!$AM$677*AVERAGE('Assumptions (Wind)'!$AJ$2:$AK$2)/10^9),0)</f>
        <v>-0.08262019245</v>
      </c>
      <c r="AR770" s="160">
        <f>IF(and($AM$677&gt;0,Model!AB$1&lt;='Assumptions (Wind)'!$V$13),PPMT('Assumptions (Wind)'!$V$10,Model!AB1,'Assumptions (Wind)'!$V$13,'Assumptions (Wind)'!$V$8*Model!$AM$677*AVERAGE('Assumptions (Wind)'!$AJ$2:$AK$2)/10^9),0)</f>
        <v>-0.08922980784</v>
      </c>
      <c r="AS770" s="160">
        <f>IF(and($AM$677&gt;0,Model!AC$1&lt;='Assumptions (Wind)'!$V$13),PPMT('Assumptions (Wind)'!$V$10,Model!AC1,'Assumptions (Wind)'!$V$13,'Assumptions (Wind)'!$V$8*Model!$AM$677*AVERAGE('Assumptions (Wind)'!$AJ$2:$AK$2)/10^9),0)</f>
        <v>-0.09636819247</v>
      </c>
      <c r="AT770" s="160">
        <f>IF(and($AM$677&gt;0,Model!AD$1&lt;='Assumptions (Wind)'!$V$13),PPMT('Assumptions (Wind)'!$V$10,Model!AD1,'Assumptions (Wind)'!$V$13,'Assumptions (Wind)'!$V$8*Model!$AM$677*AVERAGE('Assumptions (Wind)'!$AJ$2:$AK$2)/10^9),0)</f>
        <v>-0.1040776479</v>
      </c>
      <c r="AU770" s="160">
        <f>IF(and($AM$677&gt;0,Model!AE$1&lt;='Assumptions (Wind)'!$V$13),PPMT('Assumptions (Wind)'!$V$10,Model!AE1,'Assumptions (Wind)'!$V$13,'Assumptions (Wind)'!$V$8*Model!$AM$677*AVERAGE('Assumptions (Wind)'!$AJ$2:$AK$2)/10^9),0)</f>
        <v>-0.1124038597</v>
      </c>
      <c r="AV770" s="160">
        <f>IF(and($AM$677&gt;0,Model!AF$1&lt;='Assumptions (Wind)'!$V$13),PPMT('Assumptions (Wind)'!$V$10,Model!AF1,'Assumptions (Wind)'!$V$13,'Assumptions (Wind)'!$V$8*Model!$AM$677*AVERAGE('Assumptions (Wind)'!$AJ$2:$AK$2)/10^9),0)</f>
        <v>-0.1213961685</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-0.08817327262</v>
      </c>
      <c r="AO771" s="160">
        <f>IF(and($AN$677&gt;0,Model!X$1&lt;='Assumptions (Wind)'!$V$13),PPMT('Assumptions (Wind)'!$V$10,Model!X1,'Assumptions (Wind)'!$V$13,'Assumptions (Wind)'!$V$8*Model!$AN$677*AVERAGE('Assumptions (Wind)'!$AK$2:$AL$2)/10^9),0)</f>
        <v>-0.09522713443</v>
      </c>
      <c r="AP771" s="160">
        <f>IF(and($AN$677&gt;0,Model!Y$1&lt;='Assumptions (Wind)'!$V$13),PPMT('Assumptions (Wind)'!$V$10,Model!Y1,'Assumptions (Wind)'!$V$13,'Assumptions (Wind)'!$V$8*Model!$AN$677*AVERAGE('Assumptions (Wind)'!$AK$2:$AL$2)/10^9),0)</f>
        <v>-0.1028453052</v>
      </c>
      <c r="AQ771" s="160">
        <f>IF(and($AN$677&gt;0,Model!Z$1&lt;='Assumptions (Wind)'!$V$13),PPMT('Assumptions (Wind)'!$V$10,Model!Z1,'Assumptions (Wind)'!$V$13,'Assumptions (Wind)'!$V$8*Model!$AN$677*AVERAGE('Assumptions (Wind)'!$AK$2:$AL$2)/10^9),0)</f>
        <v>-0.1110729296</v>
      </c>
      <c r="AR771" s="160">
        <f>IF(and($AN$677&gt;0,Model!AA$1&lt;='Assumptions (Wind)'!$V$13),PPMT('Assumptions (Wind)'!$V$10,Model!AA1,'Assumptions (Wind)'!$V$13,'Assumptions (Wind)'!$V$8*Model!$AN$677*AVERAGE('Assumptions (Wind)'!$AK$2:$AL$2)/10^9),0)</f>
        <v>-0.119958764</v>
      </c>
      <c r="AS771" s="160">
        <f>IF(and($AN$677&gt;0,Model!AB$1&lt;='Assumptions (Wind)'!$V$13),PPMT('Assumptions (Wind)'!$V$10,Model!AB1,'Assumptions (Wind)'!$V$13,'Assumptions (Wind)'!$V$8*Model!$AN$677*AVERAGE('Assumptions (Wind)'!$AK$2:$AL$2)/10^9),0)</f>
        <v>-0.1295554651</v>
      </c>
      <c r="AT771" s="160">
        <f>IF(and($AN$677&gt;0,Model!AC$1&lt;='Assumptions (Wind)'!$V$13),PPMT('Assumptions (Wind)'!$V$10,Model!AC1,'Assumptions (Wind)'!$V$13,'Assumptions (Wind)'!$V$8*Model!$AN$677*AVERAGE('Assumptions (Wind)'!$AK$2:$AL$2)/10^9),0)</f>
        <v>-0.1399199023</v>
      </c>
      <c r="AU771" s="160">
        <f>IF(and($AN$677&gt;0,Model!AD$1&lt;='Assumptions (Wind)'!$V$13),PPMT('Assumptions (Wind)'!$V$10,Model!AD1,'Assumptions (Wind)'!$V$13,'Assumptions (Wind)'!$V$8*Model!$AN$677*AVERAGE('Assumptions (Wind)'!$AK$2:$AL$2)/10^9),0)</f>
        <v>-0.1511134945</v>
      </c>
      <c r="AV771" s="160">
        <f>IF(and($AN$677&gt;0,Model!AE$1&lt;='Assumptions (Wind)'!$V$13),PPMT('Assumptions (Wind)'!$V$10,Model!AE1,'Assumptions (Wind)'!$V$13,'Assumptions (Wind)'!$V$8*Model!$AN$677*AVERAGE('Assumptions (Wind)'!$AK$2:$AL$2)/10^9),0)</f>
        <v>-0.163202574</v>
      </c>
      <c r="AW771" s="160">
        <f>IF(and($AN$677&gt;0,Model!AF$1&lt;='Assumptions (Wind)'!$V$13),PPMT('Assumptions (Wind)'!$V$10,Model!AF1,'Assumptions (Wind)'!$V$13,'Assumptions (Wind)'!$V$8*Model!$AN$677*AVERAGE('Assumptions (Wind)'!$AK$2:$AL$2)/10^9),0)</f>
        <v>-0.17625878</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-0.06304102462</v>
      </c>
      <c r="AP772" s="160">
        <f>IF(and($AO$677&gt;0,Model!X$1&lt;='Assumptions (Wind)'!$V$13),PPMT('Assumptions (Wind)'!$V$10,Model!X1,'Assumptions (Wind)'!$V$13,'Assumptions (Wind)'!$V$8*Model!$AO$677*AVERAGE('Assumptions (Wind)'!$AL$2:$AM$2)/10^9),0)</f>
        <v>-0.06808430659</v>
      </c>
      <c r="AQ772" s="160">
        <f>IF(and($AO$677&gt;0,Model!Y$1&lt;='Assumptions (Wind)'!$V$13),PPMT('Assumptions (Wind)'!$V$10,Model!Y1,'Assumptions (Wind)'!$V$13,'Assumptions (Wind)'!$V$8*Model!$AO$677*AVERAGE('Assumptions (Wind)'!$AL$2:$AM$2)/10^9),0)</f>
        <v>-0.07353105112</v>
      </c>
      <c r="AR772" s="160">
        <f>IF(and($AO$677&gt;0,Model!Z$1&lt;='Assumptions (Wind)'!$V$13),PPMT('Assumptions (Wind)'!$V$10,Model!Z1,'Assumptions (Wind)'!$V$13,'Assumptions (Wind)'!$V$8*Model!$AO$677*AVERAGE('Assumptions (Wind)'!$AL$2:$AM$2)/10^9),0)</f>
        <v>-0.07941353521</v>
      </c>
      <c r="AS772" s="160">
        <f>IF(and($AO$677&gt;0,Model!AA$1&lt;='Assumptions (Wind)'!$V$13),PPMT('Assumptions (Wind)'!$V$10,Model!AA1,'Assumptions (Wind)'!$V$13,'Assumptions (Wind)'!$V$8*Model!$AO$677*AVERAGE('Assumptions (Wind)'!$AL$2:$AM$2)/10^9),0)</f>
        <v>-0.08576661803</v>
      </c>
      <c r="AT772" s="160">
        <f>IF(and($AO$677&gt;0,Model!AB$1&lt;='Assumptions (Wind)'!$V$13),PPMT('Assumptions (Wind)'!$V$10,Model!AB1,'Assumptions (Wind)'!$V$13,'Assumptions (Wind)'!$V$8*Model!$AO$677*AVERAGE('Assumptions (Wind)'!$AL$2:$AM$2)/10^9),0)</f>
        <v>-0.09262794747</v>
      </c>
      <c r="AU772" s="160">
        <f>IF(and($AO$677&gt;0,Model!AC$1&lt;='Assumptions (Wind)'!$V$13),PPMT('Assumptions (Wind)'!$V$10,Model!AC1,'Assumptions (Wind)'!$V$13,'Assumptions (Wind)'!$V$8*Model!$AO$677*AVERAGE('Assumptions (Wind)'!$AL$2:$AM$2)/10^9),0)</f>
        <v>-0.1000381833</v>
      </c>
      <c r="AV772" s="160">
        <f>IF(and($AO$677&gt;0,Model!AD$1&lt;='Assumptions (Wind)'!$V$13),PPMT('Assumptions (Wind)'!$V$10,Model!AD1,'Assumptions (Wind)'!$V$13,'Assumptions (Wind)'!$V$8*Model!$AO$677*AVERAGE('Assumptions (Wind)'!$AL$2:$AM$2)/10^9),0)</f>
        <v>-0.1080412379</v>
      </c>
      <c r="AW772" s="160">
        <f>IF(and($AO$677&gt;0,Model!AE$1&lt;='Assumptions (Wind)'!$V$13),PPMT('Assumptions (Wind)'!$V$10,Model!AE1,'Assumptions (Wind)'!$V$13,'Assumptions (Wind)'!$V$8*Model!$AO$677*AVERAGE('Assumptions (Wind)'!$AL$2:$AM$2)/10^9),0)</f>
        <v>-0.116684537</v>
      </c>
      <c r="AX772" s="160">
        <f>IF(and($AO$677&gt;0,Model!AF$1&lt;='Assumptions (Wind)'!$V$13),PPMT('Assumptions (Wind)'!$V$10,Model!AF1,'Assumptions (Wind)'!$V$13,'Assumptions (Wind)'!$V$8*Model!$AO$677*AVERAGE('Assumptions (Wind)'!$AL$2:$AM$2)/10^9),0)</f>
        <v>-0.1260192999</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-0.08507301588</v>
      </c>
      <c r="AQ773" s="160">
        <f>IF(and($AP$677&gt;0,Model!X$1&lt;='Assumptions (Wind)'!$V$13),PPMT('Assumptions (Wind)'!$V$10,Model!X1,'Assumptions (Wind)'!$V$13,'Assumptions (Wind)'!$V$8*Model!$AP$677*AVERAGE('Assumptions (Wind)'!$AM$2:$AN$2)/10^9),0)</f>
        <v>-0.09187885715</v>
      </c>
      <c r="AR773" s="160">
        <f>IF(and($AP$677&gt;0,Model!Y$1&lt;='Assumptions (Wind)'!$V$13),PPMT('Assumptions (Wind)'!$V$10,Model!Y1,'Assumptions (Wind)'!$V$13,'Assumptions (Wind)'!$V$8*Model!$AP$677*AVERAGE('Assumptions (Wind)'!$AM$2:$AN$2)/10^9),0)</f>
        <v>-0.09922916573</v>
      </c>
      <c r="AS773" s="160">
        <f>IF(and($AP$677&gt;0,Model!Z$1&lt;='Assumptions (Wind)'!$V$13),PPMT('Assumptions (Wind)'!$V$10,Model!Z1,'Assumptions (Wind)'!$V$13,'Assumptions (Wind)'!$V$8*Model!$AP$677*AVERAGE('Assumptions (Wind)'!$AM$2:$AN$2)/10^9),0)</f>
        <v>-0.107167499</v>
      </c>
      <c r="AT773" s="160">
        <f>IF(and($AP$677&gt;0,Model!AA$1&lt;='Assumptions (Wind)'!$V$13),PPMT('Assumptions (Wind)'!$V$10,Model!AA1,'Assumptions (Wind)'!$V$13,'Assumptions (Wind)'!$V$8*Model!$AP$677*AVERAGE('Assumptions (Wind)'!$AM$2:$AN$2)/10^9),0)</f>
        <v>-0.1157408989</v>
      </c>
      <c r="AU773" s="160">
        <f>IF(and($AP$677&gt;0,Model!AB$1&lt;='Assumptions (Wind)'!$V$13),PPMT('Assumptions (Wind)'!$V$10,Model!AB1,'Assumptions (Wind)'!$V$13,'Assumptions (Wind)'!$V$8*Model!$AP$677*AVERAGE('Assumptions (Wind)'!$AM$2:$AN$2)/10^9),0)</f>
        <v>-0.1250001708</v>
      </c>
      <c r="AV773" s="160">
        <f>IF(and($AP$677&gt;0,Model!AC$1&lt;='Assumptions (Wind)'!$V$13),PPMT('Assumptions (Wind)'!$V$10,Model!AC1,'Assumptions (Wind)'!$V$13,'Assumptions (Wind)'!$V$8*Model!$AP$677*AVERAGE('Assumptions (Wind)'!$AM$2:$AN$2)/10^9),0)</f>
        <v>-0.1350001845</v>
      </c>
      <c r="AW773" s="160">
        <f>IF(and($AP$677&gt;0,Model!AD$1&lt;='Assumptions (Wind)'!$V$13),PPMT('Assumptions (Wind)'!$V$10,Model!AD1,'Assumptions (Wind)'!$V$13,'Assumptions (Wind)'!$V$8*Model!$AP$677*AVERAGE('Assumptions (Wind)'!$AM$2:$AN$2)/10^9),0)</f>
        <v>-0.1458001992</v>
      </c>
      <c r="AX773" s="160">
        <f>IF(and($AP$677&gt;0,Model!AE$1&lt;='Assumptions (Wind)'!$V$13),PPMT('Assumptions (Wind)'!$V$10,Model!AE1,'Assumptions (Wind)'!$V$13,'Assumptions (Wind)'!$V$8*Model!$AP$677*AVERAGE('Assumptions (Wind)'!$AM$2:$AN$2)/10^9),0)</f>
        <v>-0.1574642152</v>
      </c>
      <c r="AY773" s="160">
        <f>IF(and($AP$677&gt;0,Model!AF$1&lt;='Assumptions (Wind)'!$V$13),PPMT('Assumptions (Wind)'!$V$10,Model!AF1,'Assumptions (Wind)'!$V$13,'Assumptions (Wind)'!$V$8*Model!$AP$677*AVERAGE('Assumptions (Wind)'!$AM$2:$AN$2)/10^9),0)</f>
        <v>-0.1700613524</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-0.1143589489</v>
      </c>
      <c r="AR774" s="160">
        <f>IF(and($AQ$677&gt;0,Model!X$1&lt;='Assumptions (Wind)'!$V$13),PPMT('Assumptions (Wind)'!$V$10,Model!X1,'Assumptions (Wind)'!$V$13,'Assumptions (Wind)'!$V$8*Model!$AQ$677*AVERAGE('Assumptions (Wind)'!$AN$2:$AO$2)/10^9),0)</f>
        <v>-0.1235076648</v>
      </c>
      <c r="AS774" s="160">
        <f>IF(and($AQ$677&gt;0,Model!Y$1&lt;='Assumptions (Wind)'!$V$13),PPMT('Assumptions (Wind)'!$V$10,Model!Y1,'Assumptions (Wind)'!$V$13,'Assumptions (Wind)'!$V$8*Model!$AQ$677*AVERAGE('Assumptions (Wind)'!$AN$2:$AO$2)/10^9),0)</f>
        <v>-0.1333882779</v>
      </c>
      <c r="AT774" s="160">
        <f>IF(and($AQ$677&gt;0,Model!Z$1&lt;='Assumptions (Wind)'!$V$13),PPMT('Assumptions (Wind)'!$V$10,Model!Z1,'Assumptions (Wind)'!$V$13,'Assumptions (Wind)'!$V$8*Model!$AQ$677*AVERAGE('Assumptions (Wind)'!$AN$2:$AO$2)/10^9),0)</f>
        <v>-0.1440593402</v>
      </c>
      <c r="AU774" s="160">
        <f>IF(and($AQ$677&gt;0,Model!AA$1&lt;='Assumptions (Wind)'!$V$13),PPMT('Assumptions (Wind)'!$V$10,Model!AA1,'Assumptions (Wind)'!$V$13,'Assumptions (Wind)'!$V$8*Model!$AQ$677*AVERAGE('Assumptions (Wind)'!$AN$2:$AO$2)/10^9),0)</f>
        <v>-0.1555840874</v>
      </c>
      <c r="AV774" s="160">
        <f>IF(and($AQ$677&gt;0,Model!AB$1&lt;='Assumptions (Wind)'!$V$13),PPMT('Assumptions (Wind)'!$V$10,Model!AB1,'Assumptions (Wind)'!$V$13,'Assumptions (Wind)'!$V$8*Model!$AQ$677*AVERAGE('Assumptions (Wind)'!$AN$2:$AO$2)/10^9),0)</f>
        <v>-0.1680308144</v>
      </c>
      <c r="AW774" s="160">
        <f>IF(and($AQ$677&gt;0,Model!AC$1&lt;='Assumptions (Wind)'!$V$13),PPMT('Assumptions (Wind)'!$V$10,Model!AC1,'Assumptions (Wind)'!$V$13,'Assumptions (Wind)'!$V$8*Model!$AQ$677*AVERAGE('Assumptions (Wind)'!$AN$2:$AO$2)/10^9),0)</f>
        <v>-0.1814732795</v>
      </c>
      <c r="AX774" s="160">
        <f>IF(and($AQ$677&gt;0,Model!AD$1&lt;='Assumptions (Wind)'!$V$13),PPMT('Assumptions (Wind)'!$V$10,Model!AD1,'Assumptions (Wind)'!$V$13,'Assumptions (Wind)'!$V$8*Model!$AQ$677*AVERAGE('Assumptions (Wind)'!$AN$2:$AO$2)/10^9),0)</f>
        <v>-0.1959911419</v>
      </c>
      <c r="AY774" s="160">
        <f>IF(and($AQ$677&gt;0,Model!AE$1&lt;='Assumptions (Wind)'!$V$13),PPMT('Assumptions (Wind)'!$V$10,Model!AE1,'Assumptions (Wind)'!$V$13,'Assumptions (Wind)'!$V$8*Model!$AQ$677*AVERAGE('Assumptions (Wind)'!$AN$2:$AO$2)/10^9),0)</f>
        <v>-0.2116704332</v>
      </c>
      <c r="AZ774" s="160">
        <f>IF(and($AQ$677&gt;0,Model!AF$1&lt;='Assumptions (Wind)'!$V$13),PPMT('Assumptions (Wind)'!$V$10,Model!AF1,'Assumptions (Wind)'!$V$13,'Assumptions (Wind)'!$V$8*Model!$AQ$677*AVERAGE('Assumptions (Wind)'!$AN$2:$AO$2)/10^9),0)</f>
        <v>-0.2286040679</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-0.02490245027</v>
      </c>
      <c r="AS775" s="160">
        <f>IF(and($AR$677&gt;0,Model!X$1&lt;='Assumptions (Wind)'!$V$13),PPMT('Assumptions (Wind)'!$V$10,Model!X1,'Assumptions (Wind)'!$V$13,'Assumptions (Wind)'!$V$8*Model!$AR$677*AVERAGE('Assumptions (Wind)'!$AO$2:$AP$2)/10^9),0)</f>
        <v>-0.02689464629</v>
      </c>
      <c r="AT775" s="160">
        <f>IF(and($AR$677&gt;0,Model!Y$1&lt;='Assumptions (Wind)'!$V$13),PPMT('Assumptions (Wind)'!$V$10,Model!Y1,'Assumptions (Wind)'!$V$13,'Assumptions (Wind)'!$V$8*Model!$AR$677*AVERAGE('Assumptions (Wind)'!$AO$2:$AP$2)/10^9),0)</f>
        <v>-0.02904621799</v>
      </c>
      <c r="AU775" s="160">
        <f>IF(and($AR$677&gt;0,Model!Z$1&lt;='Assumptions (Wind)'!$V$13),PPMT('Assumptions (Wind)'!$V$10,Model!Z1,'Assumptions (Wind)'!$V$13,'Assumptions (Wind)'!$V$8*Model!$AR$677*AVERAGE('Assumptions (Wind)'!$AO$2:$AP$2)/10^9),0)</f>
        <v>-0.03136991543</v>
      </c>
      <c r="AV775" s="160">
        <f>IF(and($AR$677&gt;0,Model!AA$1&lt;='Assumptions (Wind)'!$V$13),PPMT('Assumptions (Wind)'!$V$10,Model!AA1,'Assumptions (Wind)'!$V$13,'Assumptions (Wind)'!$V$8*Model!$AR$677*AVERAGE('Assumptions (Wind)'!$AO$2:$AP$2)/10^9),0)</f>
        <v>-0.03387950867</v>
      </c>
      <c r="AW775" s="160">
        <f>IF(and($AR$677&gt;0,Model!AB$1&lt;='Assumptions (Wind)'!$V$13),PPMT('Assumptions (Wind)'!$V$10,Model!AB1,'Assumptions (Wind)'!$V$13,'Assumptions (Wind)'!$V$8*Model!$AR$677*AVERAGE('Assumptions (Wind)'!$AO$2:$AP$2)/10^9),0)</f>
        <v>-0.03658986936</v>
      </c>
      <c r="AX775" s="160">
        <f>IF(and($AR$677&gt;0,Model!AC$1&lt;='Assumptions (Wind)'!$V$13),PPMT('Assumptions (Wind)'!$V$10,Model!AC1,'Assumptions (Wind)'!$V$13,'Assumptions (Wind)'!$V$8*Model!$AR$677*AVERAGE('Assumptions (Wind)'!$AO$2:$AP$2)/10^9),0)</f>
        <v>-0.03951705891</v>
      </c>
      <c r="AY775" s="160">
        <f>IF(and($AR$677&gt;0,Model!AD$1&lt;='Assumptions (Wind)'!$V$13),PPMT('Assumptions (Wind)'!$V$10,Model!AD1,'Assumptions (Wind)'!$V$13,'Assumptions (Wind)'!$V$8*Model!$AR$677*AVERAGE('Assumptions (Wind)'!$AO$2:$AP$2)/10^9),0)</f>
        <v>-0.04267842362</v>
      </c>
      <c r="AZ775" s="160">
        <f>IF(and($AR$677&gt;0,Model!AE$1&lt;='Assumptions (Wind)'!$V$13),PPMT('Assumptions (Wind)'!$V$10,Model!AE1,'Assumptions (Wind)'!$V$13,'Assumptions (Wind)'!$V$8*Model!$AR$677*AVERAGE('Assumptions (Wind)'!$AO$2:$AP$2)/10^9),0)</f>
        <v>-0.04609269751</v>
      </c>
      <c r="BA775" s="160">
        <f>IF(and($AR$677&gt;0,Model!AF$1&lt;='Assumptions (Wind)'!$V$13),PPMT('Assumptions (Wind)'!$V$10,Model!AF1,'Assumptions (Wind)'!$V$13,'Assumptions (Wind)'!$V$8*Model!$AR$677*AVERAGE('Assumptions (Wind)'!$AO$2:$AP$2)/10^9),0)</f>
        <v>-0.04978011331</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-0.04357615797</v>
      </c>
      <c r="AT776" s="160">
        <f>IF(and($AS$677&gt;0,Model!X$1&lt;='Assumptions (Wind)'!$V$13),PPMT('Assumptions (Wind)'!$V$10,Model!X1,'Assumptions (Wind)'!$V$13,'Assumptions (Wind)'!$V$8*Model!$AS$677*AVERAGE('Assumptions (Wind)'!$AP$2:$AQ$2)/10^9),0)</f>
        <v>-0.04706225061</v>
      </c>
      <c r="AU776" s="160">
        <f>IF(and($AS$677&gt;0,Model!Y$1&lt;='Assumptions (Wind)'!$V$13),PPMT('Assumptions (Wind)'!$V$10,Model!Y1,'Assumptions (Wind)'!$V$13,'Assumptions (Wind)'!$V$8*Model!$AS$677*AVERAGE('Assumptions (Wind)'!$AP$2:$AQ$2)/10^9),0)</f>
        <v>-0.05082723066</v>
      </c>
      <c r="AV776" s="160">
        <f>IF(and($AS$677&gt;0,Model!Z$1&lt;='Assumptions (Wind)'!$V$13),PPMT('Assumptions (Wind)'!$V$10,Model!Z1,'Assumptions (Wind)'!$V$13,'Assumptions (Wind)'!$V$8*Model!$AS$677*AVERAGE('Assumptions (Wind)'!$AP$2:$AQ$2)/10^9),0)</f>
        <v>-0.05489340911</v>
      </c>
      <c r="AW776" s="160">
        <f>IF(and($AS$677&gt;0,Model!AA$1&lt;='Assumptions (Wind)'!$V$13),PPMT('Assumptions (Wind)'!$V$10,Model!AA1,'Assumptions (Wind)'!$V$13,'Assumptions (Wind)'!$V$8*Model!$AS$677*AVERAGE('Assumptions (Wind)'!$AP$2:$AQ$2)/10^9),0)</f>
        <v>-0.05928488184</v>
      </c>
      <c r="AX776" s="160">
        <f>IF(and($AS$677&gt;0,Model!AB$1&lt;='Assumptions (Wind)'!$V$13),PPMT('Assumptions (Wind)'!$V$10,Model!AB1,'Assumptions (Wind)'!$V$13,'Assumptions (Wind)'!$V$8*Model!$AS$677*AVERAGE('Assumptions (Wind)'!$AP$2:$AQ$2)/10^9),0)</f>
        <v>-0.06402767238</v>
      </c>
      <c r="AY776" s="160">
        <f>IF(and($AS$677&gt;0,Model!AC$1&lt;='Assumptions (Wind)'!$V$13),PPMT('Assumptions (Wind)'!$V$10,Model!AC1,'Assumptions (Wind)'!$V$13,'Assumptions (Wind)'!$V$8*Model!$AS$677*AVERAGE('Assumptions (Wind)'!$AP$2:$AQ$2)/10^9),0)</f>
        <v>-0.06914988617</v>
      </c>
      <c r="AZ776" s="160">
        <f>IF(and($AS$677&gt;0,Model!AD$1&lt;='Assumptions (Wind)'!$V$13),PPMT('Assumptions (Wind)'!$V$10,Model!AD1,'Assumptions (Wind)'!$V$13,'Assumptions (Wind)'!$V$8*Model!$AS$677*AVERAGE('Assumptions (Wind)'!$AP$2:$AQ$2)/10^9),0)</f>
        <v>-0.07468187707</v>
      </c>
      <c r="BA776" s="160">
        <f>IF(and($AS$677&gt;0,Model!AE$1&lt;='Assumptions (Wind)'!$V$13),PPMT('Assumptions (Wind)'!$V$10,Model!AE1,'Assumptions (Wind)'!$V$13,'Assumptions (Wind)'!$V$8*Model!$AS$677*AVERAGE('Assumptions (Wind)'!$AP$2:$AQ$2)/10^9),0)</f>
        <v>-0.08065642723</v>
      </c>
      <c r="BB776" s="160">
        <f>IF(and($AS$677&gt;0,Model!AF$1&lt;='Assumptions (Wind)'!$V$13),PPMT('Assumptions (Wind)'!$V$10,Model!AF1,'Assumptions (Wind)'!$V$13,'Assumptions (Wind)'!$V$8*Model!$AS$677*AVERAGE('Assumptions (Wind)'!$AP$2:$AQ$2)/10^9),0)</f>
        <v>-0.08710894141</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-0.05263665375</v>
      </c>
      <c r="AU777" s="160">
        <f>IF(and($AT$677&gt;0,Model!X$1&lt;='Assumptions (Wind)'!$V$13),PPMT('Assumptions (Wind)'!$V$10,Model!X1,'Assumptions (Wind)'!$V$13,'Assumptions (Wind)'!$V$8*Model!$AT$677*AVERAGE('Assumptions (Wind)'!$AQ$2:$AR$2)/10^9),0)</f>
        <v>-0.05684758606</v>
      </c>
      <c r="AV777" s="160">
        <f>IF(and($AT$677&gt;0,Model!Y$1&lt;='Assumptions (Wind)'!$V$13),PPMT('Assumptions (Wind)'!$V$10,Model!Y1,'Assumptions (Wind)'!$V$13,'Assumptions (Wind)'!$V$8*Model!$AT$677*AVERAGE('Assumptions (Wind)'!$AQ$2:$AR$2)/10^9),0)</f>
        <v>-0.06139539294</v>
      </c>
      <c r="AW777" s="160">
        <f>IF(and($AT$677&gt;0,Model!Z$1&lt;='Assumptions (Wind)'!$V$13),PPMT('Assumptions (Wind)'!$V$10,Model!Z1,'Assumptions (Wind)'!$V$13,'Assumptions (Wind)'!$V$8*Model!$AT$677*AVERAGE('Assumptions (Wind)'!$AQ$2:$AR$2)/10^9),0)</f>
        <v>-0.06630702437</v>
      </c>
      <c r="AX777" s="160">
        <f>IF(and($AT$677&gt;0,Model!AA$1&lt;='Assumptions (Wind)'!$V$13),PPMT('Assumptions (Wind)'!$V$10,Model!AA1,'Assumptions (Wind)'!$V$13,'Assumptions (Wind)'!$V$8*Model!$AT$677*AVERAGE('Assumptions (Wind)'!$AQ$2:$AR$2)/10^9),0)</f>
        <v>-0.07161158632</v>
      </c>
      <c r="AY777" s="160">
        <f>IF(and($AT$677&gt;0,Model!AB$1&lt;='Assumptions (Wind)'!$V$13),PPMT('Assumptions (Wind)'!$V$10,Model!AB1,'Assumptions (Wind)'!$V$13,'Assumptions (Wind)'!$V$8*Model!$AT$677*AVERAGE('Assumptions (Wind)'!$AQ$2:$AR$2)/10^9),0)</f>
        <v>-0.07734051323</v>
      </c>
      <c r="AZ777" s="160">
        <f>IF(and($AT$677&gt;0,Model!AC$1&lt;='Assumptions (Wind)'!$V$13),PPMT('Assumptions (Wind)'!$V$10,Model!AC1,'Assumptions (Wind)'!$V$13,'Assumptions (Wind)'!$V$8*Model!$AT$677*AVERAGE('Assumptions (Wind)'!$AQ$2:$AR$2)/10^9),0)</f>
        <v>-0.08352775429</v>
      </c>
      <c r="BA777" s="160">
        <f>IF(and($AT$677&gt;0,Model!AD$1&lt;='Assumptions (Wind)'!$V$13),PPMT('Assumptions (Wind)'!$V$10,Model!AD1,'Assumptions (Wind)'!$V$13,'Assumptions (Wind)'!$V$8*Model!$AT$677*AVERAGE('Assumptions (Wind)'!$AQ$2:$AR$2)/10^9),0)</f>
        <v>-0.09020997463</v>
      </c>
      <c r="BB777" s="160">
        <f>IF(and($AT$677&gt;0,Model!AE$1&lt;='Assumptions (Wind)'!$V$13),PPMT('Assumptions (Wind)'!$V$10,Model!AE1,'Assumptions (Wind)'!$V$13,'Assumptions (Wind)'!$V$8*Model!$AT$677*AVERAGE('Assumptions (Wind)'!$AQ$2:$AR$2)/10^9),0)</f>
        <v>-0.0974267726</v>
      </c>
      <c r="BC777" s="160">
        <f>IF(and($AT$677&gt;0,Model!AF$1&lt;='Assumptions (Wind)'!$V$13),PPMT('Assumptions (Wind)'!$V$10,Model!AF1,'Assumptions (Wind)'!$V$13,'Assumptions (Wind)'!$V$8*Model!$AT$677*AVERAGE('Assumptions (Wind)'!$AQ$2:$AR$2)/10^9),0)</f>
        <v>-0.1052209144</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-0.04021461684</v>
      </c>
      <c r="AV778" s="160">
        <f>IF(and($AU$677&gt;0,Model!X$1&lt;='Assumptions (Wind)'!$V$13),PPMT('Assumptions (Wind)'!$V$10,Model!X1,'Assumptions (Wind)'!$V$13,'Assumptions (Wind)'!$V$8*Model!$AU$677*AVERAGE('Assumptions (Wind)'!$AR$2:$AS$2)/10^9),0)</f>
        <v>-0.04343178619</v>
      </c>
      <c r="AW778" s="160">
        <f>IF(and($AU$677&gt;0,Model!Y$1&lt;='Assumptions (Wind)'!$V$13),PPMT('Assumptions (Wind)'!$V$10,Model!Y1,'Assumptions (Wind)'!$V$13,'Assumptions (Wind)'!$V$8*Model!$AU$677*AVERAGE('Assumptions (Wind)'!$AR$2:$AS$2)/10^9),0)</f>
        <v>-0.04690632908</v>
      </c>
      <c r="AX778" s="160">
        <f>IF(and($AU$677&gt;0,Model!Z$1&lt;='Assumptions (Wind)'!$V$13),PPMT('Assumptions (Wind)'!$V$10,Model!Z1,'Assumptions (Wind)'!$V$13,'Assumptions (Wind)'!$V$8*Model!$AU$677*AVERAGE('Assumptions (Wind)'!$AR$2:$AS$2)/10^9),0)</f>
        <v>-0.05065883541</v>
      </c>
      <c r="AY778" s="160">
        <f>IF(and($AU$677&gt;0,Model!AA$1&lt;='Assumptions (Wind)'!$V$13),PPMT('Assumptions (Wind)'!$V$10,Model!AA1,'Assumptions (Wind)'!$V$13,'Assumptions (Wind)'!$V$8*Model!$AU$677*AVERAGE('Assumptions (Wind)'!$AR$2:$AS$2)/10^9),0)</f>
        <v>-0.05471154224</v>
      </c>
      <c r="AZ778" s="160">
        <f>IF(and($AU$677&gt;0,Model!AB$1&lt;='Assumptions (Wind)'!$V$13),PPMT('Assumptions (Wind)'!$V$10,Model!AB1,'Assumptions (Wind)'!$V$13,'Assumptions (Wind)'!$V$8*Model!$AU$677*AVERAGE('Assumptions (Wind)'!$AR$2:$AS$2)/10^9),0)</f>
        <v>-0.05908846562</v>
      </c>
      <c r="BA778" s="160">
        <f>IF(and($AU$677&gt;0,Model!AC$1&lt;='Assumptions (Wind)'!$V$13),PPMT('Assumptions (Wind)'!$V$10,Model!AC1,'Assumptions (Wind)'!$V$13,'Assumptions (Wind)'!$V$8*Model!$AU$677*AVERAGE('Assumptions (Wind)'!$AR$2:$AS$2)/10^9),0)</f>
        <v>-0.06381554287</v>
      </c>
      <c r="BB778" s="160">
        <f>IF(and($AU$677&gt;0,Model!AD$1&lt;='Assumptions (Wind)'!$V$13),PPMT('Assumptions (Wind)'!$V$10,Model!AD1,'Assumptions (Wind)'!$V$13,'Assumptions (Wind)'!$V$8*Model!$AU$677*AVERAGE('Assumptions (Wind)'!$AR$2:$AS$2)/10^9),0)</f>
        <v>-0.0689207863</v>
      </c>
      <c r="BC778" s="160">
        <f>IF(and($AU$677&gt;0,Model!AE$1&lt;='Assumptions (Wind)'!$V$13),PPMT('Assumptions (Wind)'!$V$10,Model!AE1,'Assumptions (Wind)'!$V$13,'Assumptions (Wind)'!$V$8*Model!$AU$677*AVERAGE('Assumptions (Wind)'!$AR$2:$AS$2)/10^9),0)</f>
        <v>-0.0744344492</v>
      </c>
      <c r="BD778" s="160">
        <f>IF(and($AU$677&gt;0,Model!AF$1&lt;='Assumptions (Wind)'!$V$13),PPMT('Assumptions (Wind)'!$V$10,Model!AF1,'Assumptions (Wind)'!$V$13,'Assumptions (Wind)'!$V$8*Model!$AU$677*AVERAGE('Assumptions (Wind)'!$AR$2:$AS$2)/10^9),0)</f>
        <v>-0.08038920514</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-0.02881857382</v>
      </c>
      <c r="AW779" s="160">
        <f>IF(and($AV$677&gt;0,Model!X$1&lt;='Assumptions (Wind)'!$V$13),PPMT('Assumptions (Wind)'!$V$10,Model!X1,'Assumptions (Wind)'!$V$13,'Assumptions (Wind)'!$V$8*Model!$AV$677*AVERAGE('Assumptions (Wind)'!$AS$2:$AT$2)/10^9),0)</f>
        <v>-0.03112405973</v>
      </c>
      <c r="AX779" s="160">
        <f>IF(and($AV$677&gt;0,Model!Y$1&lt;='Assumptions (Wind)'!$V$13),PPMT('Assumptions (Wind)'!$V$10,Model!Y1,'Assumptions (Wind)'!$V$13,'Assumptions (Wind)'!$V$8*Model!$AV$677*AVERAGE('Assumptions (Wind)'!$AS$2:$AT$2)/10^9),0)</f>
        <v>-0.0336139845</v>
      </c>
      <c r="AY779" s="160">
        <f>IF(and($AV$677&gt;0,Model!Z$1&lt;='Assumptions (Wind)'!$V$13),PPMT('Assumptions (Wind)'!$V$10,Model!Z1,'Assumptions (Wind)'!$V$13,'Assumptions (Wind)'!$V$8*Model!$AV$677*AVERAGE('Assumptions (Wind)'!$AS$2:$AT$2)/10^9),0)</f>
        <v>-0.03630310326</v>
      </c>
      <c r="AZ779" s="160">
        <f>IF(and($AV$677&gt;0,Model!AA$1&lt;='Assumptions (Wind)'!$V$13),PPMT('Assumptions (Wind)'!$V$10,Model!AA1,'Assumptions (Wind)'!$V$13,'Assumptions (Wind)'!$V$8*Model!$AV$677*AVERAGE('Assumptions (Wind)'!$AS$2:$AT$2)/10^9),0)</f>
        <v>-0.03920735153</v>
      </c>
      <c r="BA779" s="160">
        <f>IF(and($AV$677&gt;0,Model!AB$1&lt;='Assumptions (Wind)'!$V$13),PPMT('Assumptions (Wind)'!$V$10,Model!AB1,'Assumptions (Wind)'!$V$13,'Assumptions (Wind)'!$V$8*Model!$AV$677*AVERAGE('Assumptions (Wind)'!$AS$2:$AT$2)/10^9),0)</f>
        <v>-0.04234393965</v>
      </c>
      <c r="BB779" s="160">
        <f>IF(and($AV$677&gt;0,Model!AC$1&lt;='Assumptions (Wind)'!$V$13),PPMT('Assumptions (Wind)'!$V$10,Model!AC1,'Assumptions (Wind)'!$V$13,'Assumptions (Wind)'!$V$8*Model!$AV$677*AVERAGE('Assumptions (Wind)'!$AS$2:$AT$2)/10^9),0)</f>
        <v>-0.04573145482</v>
      </c>
      <c r="BC779" s="160">
        <f>IF(and($AV$677&gt;0,Model!AD$1&lt;='Assumptions (Wind)'!$V$13),PPMT('Assumptions (Wind)'!$V$10,Model!AD1,'Assumptions (Wind)'!$V$13,'Assumptions (Wind)'!$V$8*Model!$AV$677*AVERAGE('Assumptions (Wind)'!$AS$2:$AT$2)/10^9),0)</f>
        <v>-0.04938997121</v>
      </c>
      <c r="BD779" s="160">
        <f>IF(and($AV$677&gt;0,Model!AE$1&lt;='Assumptions (Wind)'!$V$13),PPMT('Assumptions (Wind)'!$V$10,Model!AE1,'Assumptions (Wind)'!$V$13,'Assumptions (Wind)'!$V$8*Model!$AV$677*AVERAGE('Assumptions (Wind)'!$AS$2:$AT$2)/10^9),0)</f>
        <v>-0.0533411689</v>
      </c>
      <c r="BE779" s="160">
        <f>IF(and($AV$677&gt;0,Model!AF$1&lt;='Assumptions (Wind)'!$V$13),PPMT('Assumptions (Wind)'!$V$10,Model!AF1,'Assumptions (Wind)'!$V$13,'Assumptions (Wind)'!$V$8*Model!$AV$677*AVERAGE('Assumptions (Wind)'!$AS$2:$AT$2)/10^9),0)</f>
        <v>-0.05760846241</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-0.07700555392</v>
      </c>
      <c r="AX780" s="160">
        <f>IF(and($AW$677&gt;0,Model!X$1&lt;='Assumptions (Wind)'!$V$13),PPMT('Assumptions (Wind)'!$V$10,Model!X1,'Assumptions (Wind)'!$V$13,'Assumptions (Wind)'!$V$8*Model!$AW$677*AVERAGE('Assumptions (Wind)'!$AT$2:$AU$2)/10^9),0)</f>
        <v>-0.08316599823</v>
      </c>
      <c r="AY780" s="160">
        <f>IF(and($AW$677&gt;0,Model!Y$1&lt;='Assumptions (Wind)'!$V$13),PPMT('Assumptions (Wind)'!$V$10,Model!Y1,'Assumptions (Wind)'!$V$13,'Assumptions (Wind)'!$V$8*Model!$AW$677*AVERAGE('Assumptions (Wind)'!$AT$2:$AU$2)/10^9),0)</f>
        <v>-0.08981927809</v>
      </c>
      <c r="AZ780" s="160">
        <f>IF(and($AW$677&gt;0,Model!Z$1&lt;='Assumptions (Wind)'!$V$13),PPMT('Assumptions (Wind)'!$V$10,Model!Z1,'Assumptions (Wind)'!$V$13,'Assumptions (Wind)'!$V$8*Model!$AW$677*AVERAGE('Assumptions (Wind)'!$AT$2:$AU$2)/10^9),0)</f>
        <v>-0.09700482033</v>
      </c>
      <c r="BA780" s="160">
        <f>IF(and($AW$677&gt;0,Model!AA$1&lt;='Assumptions (Wind)'!$V$13),PPMT('Assumptions (Wind)'!$V$10,Model!AA1,'Assumptions (Wind)'!$V$13,'Assumptions (Wind)'!$V$8*Model!$AW$677*AVERAGE('Assumptions (Wind)'!$AT$2:$AU$2)/10^9),0)</f>
        <v>-0.104765206</v>
      </c>
      <c r="BB780" s="160">
        <f>IF(and($AW$677&gt;0,Model!AB$1&lt;='Assumptions (Wind)'!$V$13),PPMT('Assumptions (Wind)'!$V$10,Model!AB1,'Assumptions (Wind)'!$V$13,'Assumptions (Wind)'!$V$8*Model!$AW$677*AVERAGE('Assumptions (Wind)'!$AT$2:$AU$2)/10^9),0)</f>
        <v>-0.1131464224</v>
      </c>
      <c r="BC780" s="160">
        <f>IF(and($AW$677&gt;0,Model!AC$1&lt;='Assumptions (Wind)'!$V$13),PPMT('Assumptions (Wind)'!$V$10,Model!AC1,'Assumptions (Wind)'!$V$13,'Assumptions (Wind)'!$V$8*Model!$AW$677*AVERAGE('Assumptions (Wind)'!$AT$2:$AU$2)/10^9),0)</f>
        <v>-0.1221981362</v>
      </c>
      <c r="BD780" s="160">
        <f>IF(and($AW$677&gt;0,Model!AD$1&lt;='Assumptions (Wind)'!$V$13),PPMT('Assumptions (Wind)'!$V$10,Model!AD1,'Assumptions (Wind)'!$V$13,'Assumptions (Wind)'!$V$8*Model!$AW$677*AVERAGE('Assumptions (Wind)'!$AT$2:$AU$2)/10^9),0)</f>
        <v>-0.1319739871</v>
      </c>
      <c r="BE780" s="160">
        <f>IF(and($AW$677&gt;0,Model!AE$1&lt;='Assumptions (Wind)'!$V$13),PPMT('Assumptions (Wind)'!$V$10,Model!AE1,'Assumptions (Wind)'!$V$13,'Assumptions (Wind)'!$V$8*Model!$AW$677*AVERAGE('Assumptions (Wind)'!$AT$2:$AU$2)/10^9),0)</f>
        <v>-0.1425319061</v>
      </c>
      <c r="BF780" s="160">
        <f>IF(and($AW$677&gt;0,Model!AF$1&lt;='Assumptions (Wind)'!$V$13),PPMT('Assumptions (Wind)'!$V$10,Model!AF1,'Assumptions (Wind)'!$V$13,'Assumptions (Wind)'!$V$8*Model!$AW$677*AVERAGE('Assumptions (Wind)'!$AT$2:$AU$2)/10^9),0)</f>
        <v>-0.1539344586</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-0.02347684687</v>
      </c>
      <c r="AY781" s="160">
        <f>IF(and($AX$677&gt;0,Model!X$1&lt;='Assumptions (Wind)'!$V$13),PPMT('Assumptions (Wind)'!$V$10,Model!X1,'Assumptions (Wind)'!$V$13,'Assumptions (Wind)'!$V$8*Model!$AX$677*AVERAGE('Assumptions (Wind)'!$AU$2:$AV$2)/10^9),0)</f>
        <v>-0.02535499462</v>
      </c>
      <c r="AZ781" s="160">
        <f>IF(and($AX$677&gt;0,Model!Y$1&lt;='Assumptions (Wind)'!$V$13),PPMT('Assumptions (Wind)'!$V$10,Model!Y1,'Assumptions (Wind)'!$V$13,'Assumptions (Wind)'!$V$8*Model!$AX$677*AVERAGE('Assumptions (Wind)'!$AU$2:$AV$2)/10^9),0)</f>
        <v>-0.02738339418</v>
      </c>
      <c r="BA781" s="160">
        <f>IF(and($AX$677&gt;0,Model!Z$1&lt;='Assumptions (Wind)'!$V$13),PPMT('Assumptions (Wind)'!$V$10,Model!Z1,'Assumptions (Wind)'!$V$13,'Assumptions (Wind)'!$V$8*Model!$AX$677*AVERAGE('Assumptions (Wind)'!$AU$2:$AV$2)/10^9),0)</f>
        <v>-0.02957406572</v>
      </c>
      <c r="BB781" s="160">
        <f>IF(and($AX$677&gt;0,Model!AA$1&lt;='Assumptions (Wind)'!$V$13),PPMT('Assumptions (Wind)'!$V$10,Model!AA1,'Assumptions (Wind)'!$V$13,'Assumptions (Wind)'!$V$8*Model!$AX$677*AVERAGE('Assumptions (Wind)'!$AU$2:$AV$2)/10^9),0)</f>
        <v>-0.03193999098</v>
      </c>
      <c r="BC781" s="160">
        <f>IF(and($AX$677&gt;0,Model!AB$1&lt;='Assumptions (Wind)'!$V$13),PPMT('Assumptions (Wind)'!$V$10,Model!AB1,'Assumptions (Wind)'!$V$13,'Assumptions (Wind)'!$V$8*Model!$AX$677*AVERAGE('Assumptions (Wind)'!$AU$2:$AV$2)/10^9),0)</f>
        <v>-0.03449519025</v>
      </c>
      <c r="BD781" s="160">
        <f>IF(and($AX$677&gt;0,Model!AC$1&lt;='Assumptions (Wind)'!$V$13),PPMT('Assumptions (Wind)'!$V$10,Model!AC1,'Assumptions (Wind)'!$V$13,'Assumptions (Wind)'!$V$8*Model!$AX$677*AVERAGE('Assumptions (Wind)'!$AU$2:$AV$2)/10^9),0)</f>
        <v>-0.03725480548</v>
      </c>
      <c r="BE781" s="160">
        <f>IF(and($AX$677&gt;0,Model!AD$1&lt;='Assumptions (Wind)'!$V$13),PPMT('Assumptions (Wind)'!$V$10,Model!AD1,'Assumptions (Wind)'!$V$13,'Assumptions (Wind)'!$V$8*Model!$AX$677*AVERAGE('Assumptions (Wind)'!$AU$2:$AV$2)/10^9),0)</f>
        <v>-0.04023518991</v>
      </c>
      <c r="BF781" s="160">
        <f>IF(and($AX$677&gt;0,Model!AE$1&lt;='Assumptions (Wind)'!$V$13),PPMT('Assumptions (Wind)'!$V$10,Model!AE1,'Assumptions (Wind)'!$V$13,'Assumptions (Wind)'!$V$8*Model!$AX$677*AVERAGE('Assumptions (Wind)'!$AU$2:$AV$2)/10^9),0)</f>
        <v>-0.04345400511</v>
      </c>
      <c r="BG781" s="160">
        <f>IF(and($AX$677&gt;0,Model!AF$1&lt;='Assumptions (Wind)'!$V$13),PPMT('Assumptions (Wind)'!$V$10,Model!AF1,'Assumptions (Wind)'!$V$13,'Assumptions (Wind)'!$V$8*Model!$AX$677*AVERAGE('Assumptions (Wind)'!$AU$2:$AV$2)/10^9),0)</f>
        <v>-0.04693032551</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-0.02363788335</v>
      </c>
      <c r="AZ782" s="160">
        <f>IF(and($AY$677&gt;0,Model!X$1&lt;='Assumptions (Wind)'!$V$13),PPMT('Assumptions (Wind)'!$V$10,Model!X1,'Assumptions (Wind)'!$V$13,'Assumptions (Wind)'!$V$8*Model!$AY$677*AVERAGE('Assumptions (Wind)'!$AV$2:$AW$2)/10^9),0)</f>
        <v>-0.02552891402</v>
      </c>
      <c r="BA782" s="160">
        <f>IF(and($AY$677&gt;0,Model!Y$1&lt;='Assumptions (Wind)'!$V$13),PPMT('Assumptions (Wind)'!$V$10,Model!Y1,'Assumptions (Wind)'!$V$13,'Assumptions (Wind)'!$V$8*Model!$AY$677*AVERAGE('Assumptions (Wind)'!$AV$2:$AW$2)/10^9),0)</f>
        <v>-0.02757122714</v>
      </c>
      <c r="BB782" s="160">
        <f>IF(and($AY$677&gt;0,Model!Z$1&lt;='Assumptions (Wind)'!$V$13),PPMT('Assumptions (Wind)'!$V$10,Model!Z1,'Assumptions (Wind)'!$V$13,'Assumptions (Wind)'!$V$8*Model!$AY$677*AVERAGE('Assumptions (Wind)'!$AV$2:$AW$2)/10^9),0)</f>
        <v>-0.02977692531</v>
      </c>
      <c r="BC782" s="160">
        <f>IF(and($AY$677&gt;0,Model!AA$1&lt;='Assumptions (Wind)'!$V$13),PPMT('Assumptions (Wind)'!$V$10,Model!AA1,'Assumptions (Wind)'!$V$13,'Assumptions (Wind)'!$V$8*Model!$AY$677*AVERAGE('Assumptions (Wind)'!$AV$2:$AW$2)/10^9),0)</f>
        <v>-0.03215907934</v>
      </c>
      <c r="BD782" s="160">
        <f>IF(and($AY$677&gt;0,Model!AB$1&lt;='Assumptions (Wind)'!$V$13),PPMT('Assumptions (Wind)'!$V$10,Model!AB1,'Assumptions (Wind)'!$V$13,'Assumptions (Wind)'!$V$8*Model!$AY$677*AVERAGE('Assumptions (Wind)'!$AV$2:$AW$2)/10^9),0)</f>
        <v>-0.03473180568</v>
      </c>
      <c r="BE782" s="160">
        <f>IF(and($AY$677&gt;0,Model!AC$1&lt;='Assumptions (Wind)'!$V$13),PPMT('Assumptions (Wind)'!$V$10,Model!AC1,'Assumptions (Wind)'!$V$13,'Assumptions (Wind)'!$V$8*Model!$AY$677*AVERAGE('Assumptions (Wind)'!$AV$2:$AW$2)/10^9),0)</f>
        <v>-0.03751035014</v>
      </c>
      <c r="BF782" s="160">
        <f>IF(and($AY$677&gt;0,Model!AD$1&lt;='Assumptions (Wind)'!$V$13),PPMT('Assumptions (Wind)'!$V$10,Model!AD1,'Assumptions (Wind)'!$V$13,'Assumptions (Wind)'!$V$8*Model!$AY$677*AVERAGE('Assumptions (Wind)'!$AV$2:$AW$2)/10^9),0)</f>
        <v>-0.04051117815</v>
      </c>
      <c r="BG782" s="160">
        <f>IF(and($AY$677&gt;0,Model!AE$1&lt;='Assumptions (Wind)'!$V$13),PPMT('Assumptions (Wind)'!$V$10,Model!AE1,'Assumptions (Wind)'!$V$13,'Assumptions (Wind)'!$V$8*Model!$AY$677*AVERAGE('Assumptions (Wind)'!$AV$2:$AW$2)/10^9),0)</f>
        <v>-0.0437520724</v>
      </c>
      <c r="BH782" s="160">
        <f>IF(and($AY$677&gt;0,Model!AF$1&lt;='Assumptions (Wind)'!$V$13),PPMT('Assumptions (Wind)'!$V$10,Model!AF1,'Assumptions (Wind)'!$V$13,'Assumptions (Wind)'!$V$8*Model!$AY$677*AVERAGE('Assumptions (Wind)'!$AV$2:$AW$2)/10^9),0)</f>
        <v>-0.04725223819</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-0.04757033318</v>
      </c>
      <c r="BA783" s="160">
        <f>IF(and($AZ$677&gt;0,Model!X$1&lt;='Assumptions (Wind)'!$V$13),PPMT('Assumptions (Wind)'!$V$10,Model!X1,'Assumptions (Wind)'!$V$13,'Assumptions (Wind)'!$V$8*Model!$AZ$677*AVERAGE('Assumptions (Wind)'!$AW$2:$AX$2)/10^9),0)</f>
        <v>-0.05137595983</v>
      </c>
      <c r="BB783" s="160">
        <f>IF(and($AZ$677&gt;0,Model!Y$1&lt;='Assumptions (Wind)'!$V$13),PPMT('Assumptions (Wind)'!$V$10,Model!Y1,'Assumptions (Wind)'!$V$13,'Assumptions (Wind)'!$V$8*Model!$AZ$677*AVERAGE('Assumptions (Wind)'!$AW$2:$AX$2)/10^9),0)</f>
        <v>-0.05548603662</v>
      </c>
      <c r="BC783" s="160">
        <f>IF(and($AZ$677&gt;0,Model!Z$1&lt;='Assumptions (Wind)'!$V$13),PPMT('Assumptions (Wind)'!$V$10,Model!Z1,'Assumptions (Wind)'!$V$13,'Assumptions (Wind)'!$V$8*Model!$AZ$677*AVERAGE('Assumptions (Wind)'!$AW$2:$AX$2)/10^9),0)</f>
        <v>-0.05992491955</v>
      </c>
      <c r="BD783" s="160">
        <f>IF(and($AZ$677&gt;0,Model!AA$1&lt;='Assumptions (Wind)'!$V$13),PPMT('Assumptions (Wind)'!$V$10,Model!AA1,'Assumptions (Wind)'!$V$13,'Assumptions (Wind)'!$V$8*Model!$AZ$677*AVERAGE('Assumptions (Wind)'!$AW$2:$AX$2)/10^9),0)</f>
        <v>-0.06471891311</v>
      </c>
      <c r="BE783" s="160">
        <f>IF(and($AZ$677&gt;0,Model!AB$1&lt;='Assumptions (Wind)'!$V$13),PPMT('Assumptions (Wind)'!$V$10,Model!AB1,'Assumptions (Wind)'!$V$13,'Assumptions (Wind)'!$V$8*Model!$AZ$677*AVERAGE('Assumptions (Wind)'!$AW$2:$AX$2)/10^9),0)</f>
        <v>-0.06989642616</v>
      </c>
      <c r="BF783" s="160">
        <f>IF(and($AZ$677&gt;0,Model!AC$1&lt;='Assumptions (Wind)'!$V$13),PPMT('Assumptions (Wind)'!$V$10,Model!AC1,'Assumptions (Wind)'!$V$13,'Assumptions (Wind)'!$V$8*Model!$AZ$677*AVERAGE('Assumptions (Wind)'!$AW$2:$AX$2)/10^9),0)</f>
        <v>-0.07548814026</v>
      </c>
      <c r="BG783" s="160">
        <f>IF(and($AZ$677&gt;0,Model!AD$1&lt;='Assumptions (Wind)'!$V$13),PPMT('Assumptions (Wind)'!$V$10,Model!AD1,'Assumptions (Wind)'!$V$13,'Assumptions (Wind)'!$V$8*Model!$AZ$677*AVERAGE('Assumptions (Wind)'!$AW$2:$AX$2)/10^9),0)</f>
        <v>-0.08152719148</v>
      </c>
      <c r="BH783" s="160">
        <f>IF(and($AZ$677&gt;0,Model!AE$1&lt;='Assumptions (Wind)'!$V$13),PPMT('Assumptions (Wind)'!$V$10,Model!AE1,'Assumptions (Wind)'!$V$13,'Assumptions (Wind)'!$V$8*Model!$AZ$677*AVERAGE('Assumptions (Wind)'!$AW$2:$AX$2)/10^9),0)</f>
        <v>-0.08804936679</v>
      </c>
      <c r="BI783" s="160">
        <f>IF(and($AZ$677&gt;0,Model!AF$1&lt;='Assumptions (Wind)'!$V$13),PPMT('Assumptions (Wind)'!$V$10,Model!AF1,'Assumptions (Wind)'!$V$13,'Assumptions (Wind)'!$V$8*Model!$AZ$677*AVERAGE('Assumptions (Wind)'!$AW$2:$AX$2)/10^9),0)</f>
        <v>-0.09509331614</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-0.04785839987</v>
      </c>
      <c r="BB784" s="160">
        <f>IF(and($BA$677&gt;0,Model!X$1&lt;='Assumptions (Wind)'!$V$13),PPMT('Assumptions (Wind)'!$V$10,Model!X1,'Assumptions (Wind)'!$V$13,'Assumptions (Wind)'!$V$8*Model!$BA$677*AVERAGE('Assumptions (Wind)'!$AX$2:$AY$2)/10^9),0)</f>
        <v>-0.05168707186</v>
      </c>
      <c r="BC784" s="160">
        <f>IF(and($BA$677&gt;0,Model!Y$1&lt;='Assumptions (Wind)'!$V$13),PPMT('Assumptions (Wind)'!$V$10,Model!Y1,'Assumptions (Wind)'!$V$13,'Assumptions (Wind)'!$V$8*Model!$BA$677*AVERAGE('Assumptions (Wind)'!$AX$2:$AY$2)/10^9),0)</f>
        <v>-0.05582203761</v>
      </c>
      <c r="BD784" s="160">
        <f>IF(and($BA$677&gt;0,Model!Z$1&lt;='Assumptions (Wind)'!$V$13),PPMT('Assumptions (Wind)'!$V$10,Model!Z1,'Assumptions (Wind)'!$V$13,'Assumptions (Wind)'!$V$8*Model!$BA$677*AVERAGE('Assumptions (Wind)'!$AX$2:$AY$2)/10^9),0)</f>
        <v>-0.06028780062</v>
      </c>
      <c r="BE784" s="160">
        <f>IF(and($BA$677&gt;0,Model!AA$1&lt;='Assumptions (Wind)'!$V$13),PPMT('Assumptions (Wind)'!$V$10,Model!AA1,'Assumptions (Wind)'!$V$13,'Assumptions (Wind)'!$V$8*Model!$BA$677*AVERAGE('Assumptions (Wind)'!$AX$2:$AY$2)/10^9),0)</f>
        <v>-0.06511082467</v>
      </c>
      <c r="BF784" s="160">
        <f>IF(and($BA$677&gt;0,Model!AB$1&lt;='Assumptions (Wind)'!$V$13),PPMT('Assumptions (Wind)'!$V$10,Model!AB1,'Assumptions (Wind)'!$V$13,'Assumptions (Wind)'!$V$8*Model!$BA$677*AVERAGE('Assumptions (Wind)'!$AX$2:$AY$2)/10^9),0)</f>
        <v>-0.07031969064</v>
      </c>
      <c r="BG784" s="160">
        <f>IF(and($BA$677&gt;0,Model!AC$1&lt;='Assumptions (Wind)'!$V$13),PPMT('Assumptions (Wind)'!$V$10,Model!AC1,'Assumptions (Wind)'!$V$13,'Assumptions (Wind)'!$V$8*Model!$BA$677*AVERAGE('Assumptions (Wind)'!$AX$2:$AY$2)/10^9),0)</f>
        <v>-0.0759452659</v>
      </c>
      <c r="BH784" s="160">
        <f>IF(and($BA$677&gt;0,Model!AD$1&lt;='Assumptions (Wind)'!$V$13),PPMT('Assumptions (Wind)'!$V$10,Model!AD1,'Assumptions (Wind)'!$V$13,'Assumptions (Wind)'!$V$8*Model!$BA$677*AVERAGE('Assumptions (Wind)'!$AX$2:$AY$2)/10^9),0)</f>
        <v>-0.08202088717</v>
      </c>
      <c r="BI784" s="160">
        <f>IF(and($BA$677&gt;0,Model!AE$1&lt;='Assumptions (Wind)'!$V$13),PPMT('Assumptions (Wind)'!$V$10,Model!AE1,'Assumptions (Wind)'!$V$13,'Assumptions (Wind)'!$V$8*Model!$BA$677*AVERAGE('Assumptions (Wind)'!$AX$2:$AY$2)/10^9),0)</f>
        <v>-0.08858255814</v>
      </c>
      <c r="BJ784" s="160">
        <f>IF(and($BA$677&gt;0,Model!AF$1&lt;='Assumptions (Wind)'!$V$13),PPMT('Assumptions (Wind)'!$V$10,Model!AF1,'Assumptions (Wind)'!$V$13,'Assumptions (Wind)'!$V$8*Model!$BA$677*AVERAGE('Assumptions (Wind)'!$AX$2:$AY$2)/10^9),0)</f>
        <v>-0.09566916279</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-0.001121779367</v>
      </c>
      <c r="D785" s="177">
        <f t="array" ref="D785">SUM(IF(ISERROR(D786:D836),"",D786:D836))</f>
        <v>-0.005956750956</v>
      </c>
      <c r="E785" s="177">
        <f t="array" ref="E785">SUM(IF(ISERROR(E786:E836),"",E786:E836))</f>
        <v>-0.005534019257</v>
      </c>
      <c r="F785" s="177">
        <f t="array" ref="F785">SUM(IF(ISERROR(F786:F836),"",F786:F836))</f>
        <v>-0.02163670671</v>
      </c>
      <c r="G785" s="177">
        <f t="array" ref="G785">SUM(IF(ISERROR(G786:G836),"",G786:G836))</f>
        <v>-0.02033997969</v>
      </c>
      <c r="H785" s="177">
        <f t="array" ref="H785">SUM(IF(ISERROR(H786:H836),"",H786:H836))</f>
        <v>-0.02625313074</v>
      </c>
      <c r="I785" s="177">
        <f t="array" ref="I785">SUM(IF(ISERROR(I786:I836),"",I786:I836))</f>
        <v>-0.0313869354</v>
      </c>
      <c r="J785" s="177">
        <f t="array" ref="J785">SUM(IF(ISERROR(J786:J836),"",J786:J836))</f>
        <v>-0.08225312449</v>
      </c>
      <c r="K785" s="177">
        <f t="array" ref="K785">SUM(IF(ISERROR(K786:K836),"",K786:K836))</f>
        <v>-0.1175204654</v>
      </c>
      <c r="L785" s="177">
        <f t="array" ref="L785">SUM(IF(ISERROR(L786:L836),"",L786:L836))</f>
        <v>-0.1878921917</v>
      </c>
      <c r="M785" s="177">
        <f t="array" ref="M785">SUM(IF(ISERROR(M786:M836),"",M786:M836))</f>
        <v>-0.2264502281</v>
      </c>
      <c r="N785" s="177">
        <f t="array" ref="N785">SUM(IF(ISERROR(N786:N836),"",N786:N836))</f>
        <v>-0.2934465672</v>
      </c>
      <c r="O785" s="177">
        <f t="array" ref="O785">SUM(IF(ISERROR(O786:O836),"",O786:O836))</f>
        <v>-0.3927185142</v>
      </c>
      <c r="P785" s="177">
        <f t="array" ref="P785">SUM(IF(ISERROR(P786:P836),"",P786:P836))</f>
        <v>-0.3553180418</v>
      </c>
      <c r="Q785" s="177">
        <f t="array" ref="Q785">SUM(IF(ISERROR(Q786:Q836),"",Q786:Q836))</f>
        <v>-0.3393657535</v>
      </c>
      <c r="R785" s="177">
        <f t="array" ref="R785">SUM(IF(ISERROR(R786:R836),"",R786:R836))</f>
        <v>-0.3271150644</v>
      </c>
      <c r="S785" s="177">
        <f t="array" ref="S785">SUM(IF(ISERROR(S786:S836),"",S786:S836))</f>
        <v>-0.2938663438</v>
      </c>
      <c r="T785" s="177">
        <f t="array" ref="T785">SUM(IF(ISERROR(T786:T836),"",T786:T836))</f>
        <v>-0.2438358411</v>
      </c>
      <c r="U785" s="177">
        <f t="array" ref="U785">SUM(IF(ISERROR(U786:U836),"",U786:U836))</f>
        <v>-0.2462714479</v>
      </c>
      <c r="V785" s="177">
        <f t="array" ref="V785">SUM(IF(ISERROR(V786:V836),"",V786:V836))</f>
        <v>-0.1918892714</v>
      </c>
      <c r="W785" s="177">
        <f t="array" ref="W785">SUM(IF(ISERROR(W786:W836),"",W786:W836))</f>
        <v>-0.1452351905</v>
      </c>
      <c r="X785" s="177">
        <f t="array" ref="X785">SUM(IF(ISERROR(X786:X836),"",X786:X836))</f>
        <v>-0.128789261</v>
      </c>
      <c r="Y785" s="177">
        <f t="array" ref="Y785">SUM(IF(ISERROR(Y786:Y836),"",Y786:Y836))</f>
        <v>-0.1204571677</v>
      </c>
      <c r="Z785" s="177">
        <f t="array" ref="Z785">SUM(IF(ISERROR(Z786:Z836),"",Z786:Z836))</f>
        <v>-0.1267319743</v>
      </c>
      <c r="AA785" s="177">
        <f t="array" ref="AA785">SUM(IF(ISERROR(AA786:AA836),"",AA786:AA836))</f>
        <v>-0.1300868618</v>
      </c>
      <c r="AB785" s="177">
        <f t="array" ref="AB785">SUM(IF(ISERROR(AB786:AB836),"",AB786:AB836))</f>
        <v>-0.1336263286</v>
      </c>
      <c r="AC785" s="177">
        <f t="array" ref="AC785">SUM(IF(ISERROR(AC786:AC836),"",AC786:AC836))</f>
        <v>-0.1391902593</v>
      </c>
      <c r="AD785" s="177">
        <f t="array" ref="AD785">SUM(IF(ISERROR(AD786:AD836),"",AD786:AD836))</f>
        <v>-0.1492681496</v>
      </c>
      <c r="AE785" s="177">
        <f t="array" ref="AE785">SUM(IF(ISERROR(AE786:AE836),"",AE786:AE836))</f>
        <v>-0.1518876589</v>
      </c>
      <c r="AF785" s="177">
        <f t="array" ref="AF785">SUM(IF(ISERROR(AF786:AF836),"",AF786:AF836))</f>
        <v>-0.1637546328</v>
      </c>
      <c r="AG785" s="177">
        <f t="array" ref="AG785">SUM(IF(ISERROR(AG786:AG836),"",AG786:AG836))</f>
        <v>-0.1653014287</v>
      </c>
      <c r="AH785" s="177">
        <f t="array" ref="AH785">SUM(IF(ISERROR(AH786:AH836),"",AH786:AH836))</f>
        <v>-0.1872559397</v>
      </c>
      <c r="AI785" s="177">
        <f t="array" ref="AI785">SUM(IF(ISERROR(AI786:AI836),"",AI786:AI836))</f>
        <v>-0.1838608568</v>
      </c>
      <c r="AJ785" s="177">
        <f t="array" ref="AJ785">SUM(IF(ISERROR(AJ786:AJ836),"",AJ786:AJ836))</f>
        <v>-0.1916643888</v>
      </c>
      <c r="AK785" s="177">
        <f t="array" ref="AK785">SUM(IF(ISERROR(AK786:AK836),"",AK786:AK836))</f>
        <v>-0.197887237</v>
      </c>
      <c r="AL785" s="177">
        <f t="array" ref="AL785">SUM(IF(ISERROR(AL786:AL836),"",AL786:AL836))</f>
        <v>-0.2579208833</v>
      </c>
      <c r="AM785" s="177">
        <f t="array" ref="AM785">SUM(IF(ISERROR(AM786:AM836),"",AM786:AM836))</f>
        <v>-0.2933860653</v>
      </c>
      <c r="AN785" s="177">
        <f t="array" ref="AN785">SUM(IF(ISERROR(AN786:AN836),"",AN786:AN836))</f>
        <v>-0.3568360579</v>
      </c>
      <c r="AO785" s="177">
        <f t="array" ref="AO785">SUM(IF(ISERROR(AO786:AO836),"",AO786:AO836))</f>
        <v>-0.3856058405</v>
      </c>
      <c r="AP785" s="177">
        <f t="array" ref="AP785">SUM(IF(ISERROR(AP786:AP836),"",AP786:AP836))</f>
        <v>-0.4352455171</v>
      </c>
      <c r="AQ785" s="177">
        <f t="array" ref="AQ785">SUM(IF(ISERROR(AQ786:AQ836),"",AQ786:AQ836))</f>
        <v>-0.5127335072</v>
      </c>
      <c r="AR785" s="177">
        <f t="array" ref="AR785">SUM(IF(ISERROR(AR786:AR836),"",AR786:AR836))</f>
        <v>-0.4766365625</v>
      </c>
      <c r="AS785" s="177">
        <f t="array" ref="AS785">SUM(IF(ISERROR(AS786:AS836),"",AS786:AS836))</f>
        <v>-0.4621985716</v>
      </c>
      <c r="AT785" s="177">
        <f t="array" ref="AT785">SUM(IF(ISERROR(AT786:AT836),"",AT786:AT836))</f>
        <v>-0.4532509096</v>
      </c>
      <c r="AU785" s="177">
        <f t="array" ref="AU785">SUM(IF(ISERROR(AU786:AU836),"",AU786:AU836))</f>
        <v>-0.4254591353</v>
      </c>
      <c r="AV785" s="177">
        <f t="array" ref="AV785">SUM(IF(ISERROR(AV786:AV836),"",AV786:AV836))</f>
        <v>-0.3805534397</v>
      </c>
      <c r="AW785" s="177">
        <f t="array" ref="AW785">SUM(IF(ISERROR(AW786:AW836),"",AW786:AW836))</f>
        <v>-0.3963499291</v>
      </c>
      <c r="AX785" s="177">
        <f t="array" ref="AX785">SUM(IF(ISERROR(AX786:AX836),"",AX786:AX836))</f>
        <v>-0.3485630727</v>
      </c>
      <c r="AY785" s="177">
        <f t="array" ref="AY785">SUM(IF(ISERROR(AY786:AY836),"",AY786:AY836))</f>
        <v>-0.3083138754</v>
      </c>
      <c r="AZ785" s="177">
        <f t="array" ref="AZ785">SUM(IF(ISERROR(AZ786:AZ836),"",AZ786:AZ836))</f>
        <v>-0.2993861308</v>
      </c>
      <c r="BA785" s="177">
        <f t="array" ref="BA785">SUM(IF(ISERROR(BA786:BA836),"",BA786:BA836))</f>
        <v>-0.2965552527</v>
      </c>
      <c r="BB785" s="177">
        <f t="array" ref="BB785">SUM(IF(ISERROR(BB786:BB836),"",BB786:BB836))</f>
        <v>-0.2495191842</v>
      </c>
      <c r="BC785" s="177">
        <f t="array" ref="BC785">SUM(IF(ISERROR(BC786:BC836),"",BC786:BC836))</f>
        <v>-0.203021232</v>
      </c>
      <c r="BD785" s="177">
        <f t="array" ref="BD785">SUM(IF(ISERROR(BD786:BD836),"",BD786:BD836))</f>
        <v>-0.1603296562</v>
      </c>
      <c r="BE785" s="177">
        <f t="array" ref="BE785">SUM(IF(ISERROR(BE786:BE836),"",BE786:BE836))</f>
        <v>-0.1233138413</v>
      </c>
      <c r="BF785" s="177">
        <f t="array" ref="BF785">SUM(IF(ISERROR(BF786:BF836),"",BF786:BF836))</f>
        <v>-0.09028238858</v>
      </c>
      <c r="BG785" s="177">
        <f t="array" ref="BG785">SUM(IF(ISERROR(BG786:BG836),"",BG786:BG836))</f>
        <v>-0.05958579076</v>
      </c>
      <c r="BH785" s="177">
        <f t="array" ref="BH785">SUM(IF(ISERROR(BH786:BH836),"",BH786:BH836))</f>
        <v>-0.03973340234</v>
      </c>
      <c r="BI785" s="177">
        <f t="array" ref="BI785">SUM(IF(ISERROR(BI786:BI836),"",BI786:BI836))</f>
        <v>-0.02234760297</v>
      </c>
      <c r="BJ785" s="177">
        <f t="array" ref="BJ785">SUM(IF(ISERROR(BJ786:BJ836),"",BJ786:BJ836))</f>
        <v>-0.007653533023</v>
      </c>
    </row>
    <row r="786" ht="15.75" hidden="1" customHeight="1" outlineLevel="1">
      <c r="A786" s="241"/>
      <c r="B786" s="38"/>
      <c r="C786" s="177">
        <f>IF($C$677&gt;0,IPMT('Assumptions (Wind)'!$V$10,Model!W$1,'Assumptions (Wind)'!$V$13,'Assumptions (Wind)'!$V$8*Model!$C$677*'Assumptions (Wind)'!$B$2/10^9),0)</f>
        <v>-0.001121779367</v>
      </c>
      <c r="D786" s="177">
        <f>IF($C$677&gt;0,IPMT('Assumptions (Wind)'!$V$10,Model!X$1,'Assumptions (Wind)'!$V$13,'Assumptions (Wind)'!$V$8*Model!$C$677*'Assumptions (Wind)'!$B$2/10^9),0)</f>
        <v>-0.00104434351</v>
      </c>
      <c r="E786" s="177">
        <f>IF($C$677&gt;0,IPMT('Assumptions (Wind)'!$V$10,Model!Y$1,'Assumptions (Wind)'!$V$13,'Assumptions (Wind)'!$V$8*Model!$C$677*'Assumptions (Wind)'!$B$2/10^9),0)</f>
        <v>-0.0009607127859</v>
      </c>
      <c r="F786" s="177">
        <f>IF($C$677&gt;0,IPMT('Assumptions (Wind)'!$V$10,Model!Z$1,'Assumptions (Wind)'!$V$13,'Assumptions (Wind)'!$V$8*Model!$C$677*'Assumptions (Wind)'!$B$2/10^9),0)</f>
        <v>-0.0008703916033</v>
      </c>
      <c r="G786" s="177">
        <f>IF($C$677&gt;0,IPMT('Assumptions (Wind)'!$V$10,Model!AA$1,'Assumptions (Wind)'!$V$13,'Assumptions (Wind)'!$V$8*Model!$C$677*'Assumptions (Wind)'!$B$2/10^9),0)</f>
        <v>-0.0007728447261</v>
      </c>
      <c r="H786" s="177">
        <f>IF($C$677&gt;0,IPMT('Assumptions (Wind)'!$V$10,Model!AB$1,'Assumptions (Wind)'!$V$13,'Assumptions (Wind)'!$V$8*Model!$C$677*'Assumptions (Wind)'!$B$2/10^9),0)</f>
        <v>-0.0006674940988</v>
      </c>
      <c r="I786" s="177">
        <f>IF($C$677&gt;0,IPMT('Assumptions (Wind)'!$V$10,Model!AC$1,'Assumptions (Wind)'!$V$13,'Assumptions (Wind)'!$V$8*Model!$C$677*'Assumptions (Wind)'!$B$2/10^9),0)</f>
        <v>-0.0005537154213</v>
      </c>
      <c r="J786" s="177">
        <f>IF($C$677&gt;0,IPMT('Assumptions (Wind)'!$V$10,Model!AD$1,'Assumptions (Wind)'!$V$13,'Assumptions (Wind)'!$V$8*Model!$C$677*'Assumptions (Wind)'!$B$2/10^9),0)</f>
        <v>-0.0004308344495</v>
      </c>
      <c r="K786" s="177">
        <f>IF($C$677&gt;0,IPMT('Assumptions (Wind)'!$V$10,Model!AE$1,'Assumptions (Wind)'!$V$13,'Assumptions (Wind)'!$V$8*Model!$C$677*'Assumptions (Wind)'!$B$2/10^9),0)</f>
        <v>-0.0002981230001</v>
      </c>
      <c r="L786" s="177">
        <f>IF($C$677&gt;0,IPMT('Assumptions (Wind)'!$V$10,Model!AF$1,'Assumptions (Wind)'!$V$13,'Assumptions (Wind)'!$V$8*Model!$C$677*'Assumptions (Wind)'!$B$2/10^9),0)</f>
        <v>-0.0001547946347</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-0.004912407446</v>
      </c>
      <c r="E787" s="177">
        <f>IF($D$677&gt;0,IPMT('Assumptions (Wind)'!$V$10,Model!X$1,'Assumptions (Wind)'!$V$13,'Assumptions (Wind)'!$V$8*Model!$D$677*'Assumptions (Wind)'!$B$2/10^9),0)</f>
        <v>-0.004573306472</v>
      </c>
      <c r="F787" s="177">
        <f>IF($D$677&gt;0,IPMT('Assumptions (Wind)'!$V$10,Model!Y$1,'Assumptions (Wind)'!$V$13,'Assumptions (Wind)'!$V$8*Model!$D$677*'Assumptions (Wind)'!$B$2/10^9),0)</f>
        <v>-0.004207077419</v>
      </c>
      <c r="G787" s="177">
        <f>IF($D$677&gt;0,IPMT('Assumptions (Wind)'!$V$10,Model!Z$1,'Assumptions (Wind)'!$V$13,'Assumptions (Wind)'!$V$8*Model!$D$677*'Assumptions (Wind)'!$B$2/10^9),0)</f>
        <v>-0.003811550043</v>
      </c>
      <c r="H787" s="177">
        <f>IF($D$677&gt;0,IPMT('Assumptions (Wind)'!$V$10,Model!AA$1,'Assumptions (Wind)'!$V$13,'Assumptions (Wind)'!$V$8*Model!$D$677*'Assumptions (Wind)'!$B$2/10^9),0)</f>
        <v>-0.003384380477</v>
      </c>
      <c r="I787" s="177">
        <f>IF($D$677&gt;0,IPMT('Assumptions (Wind)'!$V$10,Model!AB$1,'Assumptions (Wind)'!$V$13,'Assumptions (Wind)'!$V$8*Model!$D$677*'Assumptions (Wind)'!$B$2/10^9),0)</f>
        <v>-0.002923037345</v>
      </c>
      <c r="J787" s="177">
        <f>IF($D$677&gt;0,IPMT('Assumptions (Wind)'!$V$10,Model!AC$1,'Assumptions (Wind)'!$V$13,'Assumptions (Wind)'!$V$8*Model!$D$677*'Assumptions (Wind)'!$B$2/10^9),0)</f>
        <v>-0.002424786762</v>
      </c>
      <c r="K787" s="177">
        <f>IF($D$677&gt;0,IPMT('Assumptions (Wind)'!$V$10,Model!AD$1,'Assumptions (Wind)'!$V$13,'Assumptions (Wind)'!$V$8*Model!$D$677*'Assumptions (Wind)'!$B$2/10^9),0)</f>
        <v>-0.001886676133</v>
      </c>
      <c r="L787" s="177">
        <f>IF($D$677&gt;0,IPMT('Assumptions (Wind)'!$V$10,Model!AE$1,'Assumptions (Wind)'!$V$13,'Assumptions (Wind)'!$V$8*Model!$D$677*'Assumptions (Wind)'!$B$2/10^9),0)</f>
        <v>-0.001305516654</v>
      </c>
      <c r="M787" s="177">
        <f>IF($D$677&gt;0,IPMT('Assumptions (Wind)'!$V$10,Model!AF$1,'Assumptions (Wind)'!$V$13,'Assumptions (Wind)'!$V$8*Model!$D$677*'Assumptions (Wind)'!$B$2/10^9),0)</f>
        <v>-0.0006778644166</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-0.01655923768</v>
      </c>
      <c r="G789" s="160">
        <f>IF($F$677&gt;0,IPMT('Assumptions (Wind)'!$V$10,Model!X$1,'Assumptions (Wind)'!$V$13,'Assumptions (Wind)'!$V$8*Model!$F$677*AVERAGE('Assumptions (Wind)'!$C$2:$D$2)/10^9),0)</f>
        <v>-0.01541616197</v>
      </c>
      <c r="H789" s="160">
        <f>IF($F$677&gt;0,IPMT('Assumptions (Wind)'!$V$10,Model!Y$1,'Assumptions (Wind)'!$V$13,'Assumptions (Wind)'!$V$8*Model!$F$677*AVERAGE('Assumptions (Wind)'!$C$2:$D$2)/10^9),0)</f>
        <v>-0.01418164021</v>
      </c>
      <c r="I789" s="160">
        <f>IF($F$677&gt;0,IPMT('Assumptions (Wind)'!$V$10,Model!Z$1,'Assumptions (Wind)'!$V$13,'Assumptions (Wind)'!$V$8*Model!$F$677*AVERAGE('Assumptions (Wind)'!$C$2:$D$2)/10^9),0)</f>
        <v>-0.0128483567</v>
      </c>
      <c r="J789" s="160">
        <f>IF($F$677&gt;0,IPMT('Assumptions (Wind)'!$V$10,Model!AA$1,'Assumptions (Wind)'!$V$13,'Assumptions (Wind)'!$V$8*Model!$F$677*AVERAGE('Assumptions (Wind)'!$C$2:$D$2)/10^9),0)</f>
        <v>-0.01140841051</v>
      </c>
      <c r="K789" s="160">
        <f>IF($F$677&gt;0,IPMT('Assumptions (Wind)'!$V$10,Model!AB$1,'Assumptions (Wind)'!$V$13,'Assumptions (Wind)'!$V$8*Model!$F$677*AVERAGE('Assumptions (Wind)'!$C$2:$D$2)/10^9),0)</f>
        <v>-0.009853268623</v>
      </c>
      <c r="L789" s="160">
        <f>IF($F$677&gt;0,IPMT('Assumptions (Wind)'!$V$10,Model!AC$1,'Assumptions (Wind)'!$V$13,'Assumptions (Wind)'!$V$8*Model!$F$677*AVERAGE('Assumptions (Wind)'!$C$2:$D$2)/10^9),0)</f>
        <v>-0.008173715388</v>
      </c>
      <c r="M789" s="160">
        <f>IF($F$677&gt;0,IPMT('Assumptions (Wind)'!$V$10,Model!AD$1,'Assumptions (Wind)'!$V$13,'Assumptions (Wind)'!$V$8*Model!$F$677*AVERAGE('Assumptions (Wind)'!$C$2:$D$2)/10^9),0)</f>
        <v>-0.006359797894</v>
      </c>
      <c r="N789" s="160">
        <f>IF($F$677&gt;0,IPMT('Assumptions (Wind)'!$V$10,Model!AE$1,'Assumptions (Wind)'!$V$13,'Assumptions (Wind)'!$V$8*Model!$F$677*AVERAGE('Assumptions (Wind)'!$C$2:$D$2)/10^9),0)</f>
        <v>-0.004400767</v>
      </c>
      <c r="O789" s="160">
        <f>IF($F$677&gt;0,IPMT('Assumptions (Wind)'!$V$10,Model!AF$1,'Assumptions (Wind)'!$V$13,'Assumptions (Wind)'!$V$8*Model!$F$677*AVERAGE('Assumptions (Wind)'!$C$2:$D$2)/10^9),0)</f>
        <v>-0.002285013635</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-0.0003394229463</v>
      </c>
      <c r="H790" s="160">
        <f>IF($G$677&gt;0,IPMT('Assumptions (Wind)'!$V$10,Model!X$1,'Assumptions (Wind)'!$V$13,'Assumptions (Wind)'!$V$8*Model!$G$677*AVERAGE('Assumptions (Wind)'!$D$2:$E$2)/10^9),0)</f>
        <v>-0.0003159927539</v>
      </c>
      <c r="I790" s="160">
        <f>IF($G$677&gt;0,IPMT('Assumptions (Wind)'!$V$10,Model!Y$1,'Assumptions (Wind)'!$V$13,'Assumptions (Wind)'!$V$8*Model!$G$677*AVERAGE('Assumptions (Wind)'!$D$2:$E$2)/10^9),0)</f>
        <v>-0.000290688146</v>
      </c>
      <c r="J790" s="160">
        <f>IF($G$677&gt;0,IPMT('Assumptions (Wind)'!$V$10,Model!Z$1,'Assumptions (Wind)'!$V$13,'Assumptions (Wind)'!$V$8*Model!$G$677*AVERAGE('Assumptions (Wind)'!$D$2:$E$2)/10^9),0)</f>
        <v>-0.0002633591696</v>
      </c>
      <c r="K790" s="160">
        <f>IF($G$677&gt;0,IPMT('Assumptions (Wind)'!$V$10,Model!AA$1,'Assumptions (Wind)'!$V$13,'Assumptions (Wind)'!$V$8*Model!$G$677*AVERAGE('Assumptions (Wind)'!$D$2:$E$2)/10^9),0)</f>
        <v>-0.000233843875</v>
      </c>
      <c r="L790" s="160">
        <f>IF($G$677&gt;0,IPMT('Assumptions (Wind)'!$V$10,Model!AB$1,'Assumptions (Wind)'!$V$13,'Assumptions (Wind)'!$V$8*Model!$G$677*AVERAGE('Assumptions (Wind)'!$D$2:$E$2)/10^9),0)</f>
        <v>-0.0002019673569</v>
      </c>
      <c r="M790" s="160">
        <f>IF($G$677&gt;0,IPMT('Assumptions (Wind)'!$V$10,Model!AC$1,'Assumptions (Wind)'!$V$13,'Assumptions (Wind)'!$V$8*Model!$G$677*AVERAGE('Assumptions (Wind)'!$D$2:$E$2)/10^9),0)</f>
        <v>-0.0001675407173</v>
      </c>
      <c r="N790" s="160">
        <f>IF($G$677&gt;0,IPMT('Assumptions (Wind)'!$V$10,Model!AD$1,'Assumptions (Wind)'!$V$13,'Assumptions (Wind)'!$V$8*Model!$G$677*AVERAGE('Assumptions (Wind)'!$D$2:$E$2)/10^9),0)</f>
        <v>-0.0001303599465</v>
      </c>
      <c r="O790" s="160">
        <f>IF($G$677&gt;0,IPMT('Assumptions (Wind)'!$V$10,Model!AE$1,'Assumptions (Wind)'!$V$13,'Assumptions (Wind)'!$V$8*Model!$G$677*AVERAGE('Assumptions (Wind)'!$D$2:$E$2)/10^9),0)</f>
        <v>-0.0000902047141</v>
      </c>
      <c r="P790" s="160">
        <f>IF($G$677&gt;0,IPMT('Assumptions (Wind)'!$V$10,Model!AF$1,'Assumptions (Wind)'!$V$13,'Assumptions (Wind)'!$V$8*Model!$G$677*AVERAGE('Assumptions (Wind)'!$D$2:$E$2)/10^9),0)</f>
        <v>-0.00004683706309</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-0.007703623206</v>
      </c>
      <c r="I791" s="160">
        <f>IF($H$677&gt;0,IPMT('Assumptions (Wind)'!$V$10,Model!X$1,'Assumptions (Wind)'!$V$13,'Assumptions (Wind)'!$V$8*Model!$H$677*AVERAGE('Assumptions (Wind)'!$E$2:$F$2)/10^9),0)</f>
        <v>-0.007171846035</v>
      </c>
      <c r="J791" s="160">
        <f>IF($H$677&gt;0,IPMT('Assumptions (Wind)'!$V$10,Model!Y$1,'Assumptions (Wind)'!$V$13,'Assumptions (Wind)'!$V$8*Model!$H$677*AVERAGE('Assumptions (Wind)'!$E$2:$F$2)/10^9),0)</f>
        <v>-0.00659752669</v>
      </c>
      <c r="K791" s="160">
        <f>IF($H$677&gt;0,IPMT('Assumptions (Wind)'!$V$10,Model!Z$1,'Assumptions (Wind)'!$V$13,'Assumptions (Wind)'!$V$8*Model!$H$677*AVERAGE('Assumptions (Wind)'!$E$2:$F$2)/10^9),0)</f>
        <v>-0.005977261798</v>
      </c>
      <c r="L791" s="160">
        <f>IF($H$677&gt;0,IPMT('Assumptions (Wind)'!$V$10,Model!AA$1,'Assumptions (Wind)'!$V$13,'Assumptions (Wind)'!$V$8*Model!$H$677*AVERAGE('Assumptions (Wind)'!$E$2:$F$2)/10^9),0)</f>
        <v>-0.005307375714</v>
      </c>
      <c r="M791" s="160">
        <f>IF($H$677&gt;0,IPMT('Assumptions (Wind)'!$V$10,Model!AB$1,'Assumptions (Wind)'!$V$13,'Assumptions (Wind)'!$V$8*Model!$H$677*AVERAGE('Assumptions (Wind)'!$E$2:$F$2)/10^9),0)</f>
        <v>-0.004583898744</v>
      </c>
      <c r="N791" s="160">
        <f>IF($H$677&gt;0,IPMT('Assumptions (Wind)'!$V$10,Model!AC$1,'Assumptions (Wind)'!$V$13,'Assumptions (Wind)'!$V$8*Model!$H$677*AVERAGE('Assumptions (Wind)'!$E$2:$F$2)/10^9),0)</f>
        <v>-0.003802543616</v>
      </c>
      <c r="O791" s="160">
        <f>IF($H$677&gt;0,IPMT('Assumptions (Wind)'!$V$10,Model!AD$1,'Assumptions (Wind)'!$V$13,'Assumptions (Wind)'!$V$8*Model!$H$677*AVERAGE('Assumptions (Wind)'!$E$2:$F$2)/10^9),0)</f>
        <v>-0.002958680078</v>
      </c>
      <c r="P791" s="160">
        <f>IF($H$677&gt;0,IPMT('Assumptions (Wind)'!$V$10,Model!AE$1,'Assumptions (Wind)'!$V$13,'Assumptions (Wind)'!$V$8*Model!$H$677*AVERAGE('Assumptions (Wind)'!$E$2:$F$2)/10^9),0)</f>
        <v>-0.002047307456</v>
      </c>
      <c r="Q791" s="160">
        <f>IF($H$677&gt;0,IPMT('Assumptions (Wind)'!$V$10,Model!AF$1,'Assumptions (Wind)'!$V$13,'Assumptions (Wind)'!$V$8*Model!$H$677*AVERAGE('Assumptions (Wind)'!$E$2:$F$2)/10^9),0)</f>
        <v>-0.001063025025</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-0.00759929176</v>
      </c>
      <c r="J792" s="160">
        <f>IF($I$677&gt;0,IPMT('Assumptions (Wind)'!$V$10,Model!X$1,'Assumptions (Wind)'!$V$13,'Assumptions (Wind)'!$V$8*Model!$I$677*AVERAGE('Assumptions (Wind)'!$F$2:$G$2)/10^9),0)</f>
        <v>-0.007074716535</v>
      </c>
      <c r="K792" s="160">
        <f>IF($I$677&gt;0,IPMT('Assumptions (Wind)'!$V$10,Model!Y$1,'Assumptions (Wind)'!$V$13,'Assumptions (Wind)'!$V$8*Model!$I$677*AVERAGE('Assumptions (Wind)'!$F$2:$G$2)/10^9),0)</f>
        <v>-0.006508175293</v>
      </c>
      <c r="L792" s="160">
        <f>IF($I$677&gt;0,IPMT('Assumptions (Wind)'!$V$10,Model!Z$1,'Assumptions (Wind)'!$V$13,'Assumptions (Wind)'!$V$8*Model!$I$677*AVERAGE('Assumptions (Wind)'!$F$2:$G$2)/10^9),0)</f>
        <v>-0.005896310751</v>
      </c>
      <c r="M792" s="160">
        <f>IF($I$677&gt;0,IPMT('Assumptions (Wind)'!$V$10,Model!AA$1,'Assumptions (Wind)'!$V$13,'Assumptions (Wind)'!$V$8*Model!$I$677*AVERAGE('Assumptions (Wind)'!$F$2:$G$2)/10^9),0)</f>
        <v>-0.005235497045</v>
      </c>
      <c r="N792" s="160">
        <f>IF($I$677&gt;0,IPMT('Assumptions (Wind)'!$V$10,Model!AB$1,'Assumptions (Wind)'!$V$13,'Assumptions (Wind)'!$V$8*Model!$I$677*AVERAGE('Assumptions (Wind)'!$F$2:$G$2)/10^9),0)</f>
        <v>-0.004521818243</v>
      </c>
      <c r="O792" s="160">
        <f>IF($I$677&gt;0,IPMT('Assumptions (Wind)'!$V$10,Model!AC$1,'Assumptions (Wind)'!$V$13,'Assumptions (Wind)'!$V$8*Model!$I$677*AVERAGE('Assumptions (Wind)'!$F$2:$G$2)/10^9),0)</f>
        <v>-0.003751045137</v>
      </c>
      <c r="P792" s="160">
        <f>IF($I$677&gt;0,IPMT('Assumptions (Wind)'!$V$10,Model!AD$1,'Assumptions (Wind)'!$V$13,'Assumptions (Wind)'!$V$8*Model!$I$677*AVERAGE('Assumptions (Wind)'!$F$2:$G$2)/10^9),0)</f>
        <v>-0.002918610183</v>
      </c>
      <c r="Q792" s="160">
        <f>IF($I$677&gt;0,IPMT('Assumptions (Wind)'!$V$10,Model!AE$1,'Assumptions (Wind)'!$V$13,'Assumptions (Wind)'!$V$8*Model!$I$677*AVERAGE('Assumptions (Wind)'!$F$2:$G$2)/10^9),0)</f>
        <v>-0.002019580432</v>
      </c>
      <c r="R792" s="160">
        <f>IF($I$677&gt;0,IPMT('Assumptions (Wind)'!$V$10,Model!AF$1,'Assumptions (Wind)'!$V$13,'Assumptions (Wind)'!$V$8*Model!$I$677*AVERAGE('Assumptions (Wind)'!$F$2:$G$2)/10^9),0)</f>
        <v>-0.001048628301</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-0.05405349037</v>
      </c>
      <c r="K793" s="160">
        <f>IF($J$677&gt;0,IPMT('Assumptions (Wind)'!$V$10,Model!X$1,'Assumptions (Wind)'!$V$13,'Assumptions (Wind)'!$V$8*Model!$J$677*AVERAGE('Assumptions (Wind)'!$G$2:$H$2)/10^9),0)</f>
        <v>-0.05032220557</v>
      </c>
      <c r="L793" s="160">
        <f>IF($J$677&gt;0,IPMT('Assumptions (Wind)'!$V$10,Model!Y$1,'Assumptions (Wind)'!$V$13,'Assumptions (Wind)'!$V$8*Model!$J$677*AVERAGE('Assumptions (Wind)'!$G$2:$H$2)/10^9),0)</f>
        <v>-0.04629241798</v>
      </c>
      <c r="M793" s="160">
        <f>IF($J$677&gt;0,IPMT('Assumptions (Wind)'!$V$10,Model!Z$1,'Assumptions (Wind)'!$V$13,'Assumptions (Wind)'!$V$8*Model!$J$677*AVERAGE('Assumptions (Wind)'!$G$2:$H$2)/10^9),0)</f>
        <v>-0.04194024739</v>
      </c>
      <c r="N793" s="160">
        <f>IF($J$677&gt;0,IPMT('Assumptions (Wind)'!$V$10,Model!AA$1,'Assumptions (Wind)'!$V$13,'Assumptions (Wind)'!$V$8*Model!$J$677*AVERAGE('Assumptions (Wind)'!$G$2:$H$2)/10^9),0)</f>
        <v>-0.03723990315</v>
      </c>
      <c r="O793" s="160">
        <f>IF($J$677&gt;0,IPMT('Assumptions (Wind)'!$V$10,Model!AB$1,'Assumptions (Wind)'!$V$13,'Assumptions (Wind)'!$V$8*Model!$J$677*AVERAGE('Assumptions (Wind)'!$G$2:$H$2)/10^9),0)</f>
        <v>-0.03216353137</v>
      </c>
      <c r="P793" s="160">
        <f>IF($J$677&gt;0,IPMT('Assumptions (Wind)'!$V$10,Model!AC$1,'Assumptions (Wind)'!$V$13,'Assumptions (Wind)'!$V$8*Model!$J$677*AVERAGE('Assumptions (Wind)'!$G$2:$H$2)/10^9),0)</f>
        <v>-0.02668104984</v>
      </c>
      <c r="Q793" s="160">
        <f>IF($J$677&gt;0,IPMT('Assumptions (Wind)'!$V$10,Model!AD$1,'Assumptions (Wind)'!$V$13,'Assumptions (Wind)'!$V$8*Model!$J$677*AVERAGE('Assumptions (Wind)'!$G$2:$H$2)/10^9),0)</f>
        <v>-0.0207599698</v>
      </c>
      <c r="R793" s="160">
        <f>IF($J$677&gt;0,IPMT('Assumptions (Wind)'!$V$10,Model!AE$1,'Assumptions (Wind)'!$V$13,'Assumptions (Wind)'!$V$8*Model!$J$677*AVERAGE('Assumptions (Wind)'!$G$2:$H$2)/10^9),0)</f>
        <v>-0.01436520335</v>
      </c>
      <c r="S793" s="160">
        <f>IF($J$677&gt;0,IPMT('Assumptions (Wind)'!$V$10,Model!AF$1,'Assumptions (Wind)'!$V$13,'Assumptions (Wind)'!$V$8*Model!$J$677*AVERAGE('Assumptions (Wind)'!$G$2:$H$2)/10^9),0)</f>
        <v>-0.007458855586</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-0.04244091111</v>
      </c>
      <c r="L794" s="160">
        <f>IF($K$677&gt;0,IPMT('Assumptions (Wind)'!$V$10,Model!X$1,'Assumptions (Wind)'!$V$13,'Assumptions (Wind)'!$V$8*Model!$K$677*AVERAGE('Assumptions (Wind)'!$H$2:$I$2)/10^9),0)</f>
        <v>-0.03951123672</v>
      </c>
      <c r="M794" s="160">
        <f>IF($K$677&gt;0,IPMT('Assumptions (Wind)'!$V$10,Model!Y$1,'Assumptions (Wind)'!$V$13,'Assumptions (Wind)'!$V$8*Model!$K$677*AVERAGE('Assumptions (Wind)'!$H$2:$I$2)/10^9),0)</f>
        <v>-0.03634718837</v>
      </c>
      <c r="N794" s="160">
        <f>IF($K$677&gt;0,IPMT('Assumptions (Wind)'!$V$10,Model!Z$1,'Assumptions (Wind)'!$V$13,'Assumptions (Wind)'!$V$8*Model!$K$677*AVERAGE('Assumptions (Wind)'!$H$2:$I$2)/10^9),0)</f>
        <v>-0.03293001616</v>
      </c>
      <c r="O794" s="160">
        <f>IF($K$677&gt;0,IPMT('Assumptions (Wind)'!$V$10,Model!AA$1,'Assumptions (Wind)'!$V$13,'Assumptions (Wind)'!$V$8*Model!$K$677*AVERAGE('Assumptions (Wind)'!$H$2:$I$2)/10^9),0)</f>
        <v>-0.02923947017</v>
      </c>
      <c r="P794" s="160">
        <f>IF($K$677&gt;0,IPMT('Assumptions (Wind)'!$V$10,Model!AB$1,'Assumptions (Wind)'!$V$13,'Assumptions (Wind)'!$V$8*Model!$K$677*AVERAGE('Assumptions (Wind)'!$H$2:$I$2)/10^9),0)</f>
        <v>-0.0252536805</v>
      </c>
      <c r="Q794" s="160">
        <f>IF($K$677&gt;0,IPMT('Assumptions (Wind)'!$V$10,Model!AC$1,'Assumptions (Wind)'!$V$13,'Assumptions (Wind)'!$V$8*Model!$K$677*AVERAGE('Assumptions (Wind)'!$H$2:$I$2)/10^9),0)</f>
        <v>-0.02094902766</v>
      </c>
      <c r="R794" s="160">
        <f>IF($K$677&gt;0,IPMT('Assumptions (Wind)'!$V$10,Model!AD$1,'Assumptions (Wind)'!$V$13,'Assumptions (Wind)'!$V$8*Model!$K$677*AVERAGE('Assumptions (Wind)'!$H$2:$I$2)/10^9),0)</f>
        <v>-0.01630000259</v>
      </c>
      <c r="S794" s="160">
        <f>IF($K$677&gt;0,IPMT('Assumptions (Wind)'!$V$10,Model!AE$1,'Assumptions (Wind)'!$V$13,'Assumptions (Wind)'!$V$8*Model!$K$677*AVERAGE('Assumptions (Wind)'!$H$2:$I$2)/10^9),0)</f>
        <v>-0.01127905551</v>
      </c>
      <c r="T794" s="160">
        <f>IF($K$677&gt;0,IPMT('Assumptions (Wind)'!$V$10,Model!AF$1,'Assumptions (Wind)'!$V$13,'Assumptions (Wind)'!$V$8*Model!$K$677*AVERAGE('Assumptions (Wind)'!$H$2:$I$2)/10^9),0)</f>
        <v>-0.005856432669</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-0.08104885652</v>
      </c>
      <c r="M795" s="160">
        <f>IF($L$677&gt;0,IPMT('Assumptions (Wind)'!$V$10,Model!X$1,'Assumptions (Wind)'!$V$13,'Assumptions (Wind)'!$V$8*Model!$L$677*AVERAGE('Assumptions (Wind)'!$I$2:$J$2)/10^9),0)</f>
        <v>-0.07545409539</v>
      </c>
      <c r="N795" s="160">
        <f>IF($L$677&gt;0,IPMT('Assumptions (Wind)'!$V$10,Model!Y$1,'Assumptions (Wind)'!$V$13,'Assumptions (Wind)'!$V$8*Model!$L$677*AVERAGE('Assumptions (Wind)'!$I$2:$J$2)/10^9),0)</f>
        <v>-0.06941175338</v>
      </c>
      <c r="O795" s="160">
        <f>IF($L$677&gt;0,IPMT('Assumptions (Wind)'!$V$10,Model!Z$1,'Assumptions (Wind)'!$V$13,'Assumptions (Wind)'!$V$8*Model!$L$677*AVERAGE('Assumptions (Wind)'!$I$2:$J$2)/10^9),0)</f>
        <v>-0.062886024</v>
      </c>
      <c r="P795" s="160">
        <f>IF($L$677&gt;0,IPMT('Assumptions (Wind)'!$V$10,Model!AA$1,'Assumptions (Wind)'!$V$13,'Assumptions (Wind)'!$V$8*Model!$L$677*AVERAGE('Assumptions (Wind)'!$I$2:$J$2)/10^9),0)</f>
        <v>-0.05583823627</v>
      </c>
      <c r="Q795" s="160">
        <f>IF($L$677&gt;0,IPMT('Assumptions (Wind)'!$V$10,Model!AB$1,'Assumptions (Wind)'!$V$13,'Assumptions (Wind)'!$V$8*Model!$L$677*AVERAGE('Assumptions (Wind)'!$I$2:$J$2)/10^9),0)</f>
        <v>-0.04822662553</v>
      </c>
      <c r="R795" s="160">
        <f>IF($L$677&gt;0,IPMT('Assumptions (Wind)'!$V$10,Model!AC$1,'Assumptions (Wind)'!$V$13,'Assumptions (Wind)'!$V$8*Model!$L$677*AVERAGE('Assumptions (Wind)'!$I$2:$J$2)/10^9),0)</f>
        <v>-0.04000608593</v>
      </c>
      <c r="S795" s="160">
        <f>IF($L$677&gt;0,IPMT('Assumptions (Wind)'!$V$10,Model!AD$1,'Assumptions (Wind)'!$V$13,'Assumptions (Wind)'!$V$8*Model!$L$677*AVERAGE('Assumptions (Wind)'!$I$2:$J$2)/10^9),0)</f>
        <v>-0.03112790315</v>
      </c>
      <c r="T795" s="160">
        <f>IF($L$677&gt;0,IPMT('Assumptions (Wind)'!$V$10,Model!AE$1,'Assumptions (Wind)'!$V$13,'Assumptions (Wind)'!$V$8*Model!$L$677*AVERAGE('Assumptions (Wind)'!$I$2:$J$2)/10^9),0)</f>
        <v>-0.02153946576</v>
      </c>
      <c r="U795" s="160">
        <f>IF($L$677&gt;0,IPMT('Assumptions (Wind)'!$V$10,Model!AF$1,'Assumptions (Wind)'!$V$13,'Assumptions (Wind)'!$V$8*Model!$L$677*AVERAGE('Assumptions (Wind)'!$I$2:$J$2)/10^9),0)</f>
        <v>-0.01118395338</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-0.05568409814</v>
      </c>
      <c r="N796" s="160">
        <f>IF($M$677&gt;0,IPMT('Assumptions (Wind)'!$V$10,Model!X$1,'Assumptions (Wind)'!$V$13,'Assumptions (Wind)'!$V$8*Model!$M$677*AVERAGE('Assumptions (Wind)'!$J$2:$K$2)/10^9),0)</f>
        <v>-0.05184025331</v>
      </c>
      <c r="O796" s="160">
        <f>IF($M$677&gt;0,IPMT('Assumptions (Wind)'!$V$10,Model!Y$1,'Assumptions (Wind)'!$V$13,'Assumptions (Wind)'!$V$8*Model!$M$677*AVERAGE('Assumptions (Wind)'!$J$2:$K$2)/10^9),0)</f>
        <v>-0.0476889009</v>
      </c>
      <c r="P796" s="160">
        <f>IF($M$677&gt;0,IPMT('Assumptions (Wind)'!$V$10,Model!Z$1,'Assumptions (Wind)'!$V$13,'Assumptions (Wind)'!$V$8*Model!$M$677*AVERAGE('Assumptions (Wind)'!$J$2:$K$2)/10^9),0)</f>
        <v>-0.0432054403</v>
      </c>
      <c r="Q796" s="160">
        <f>IF($M$677&gt;0,IPMT('Assumptions (Wind)'!$V$10,Model!AA$1,'Assumptions (Wind)'!$V$13,'Assumptions (Wind)'!$V$8*Model!$M$677*AVERAGE('Assumptions (Wind)'!$J$2:$K$2)/10^9),0)</f>
        <v>-0.03836330285</v>
      </c>
      <c r="R796" s="160">
        <f>IF($M$677&gt;0,IPMT('Assumptions (Wind)'!$V$10,Model!AB$1,'Assumptions (Wind)'!$V$13,'Assumptions (Wind)'!$V$8*Model!$M$677*AVERAGE('Assumptions (Wind)'!$J$2:$K$2)/10^9),0)</f>
        <v>-0.03313379441</v>
      </c>
      <c r="S796" s="160">
        <f>IF($M$677&gt;0,IPMT('Assumptions (Wind)'!$V$10,Model!AC$1,'Assumptions (Wind)'!$V$13,'Assumptions (Wind)'!$V$8*Model!$M$677*AVERAGE('Assumptions (Wind)'!$J$2:$K$2)/10^9),0)</f>
        <v>-0.02748592529</v>
      </c>
      <c r="T796" s="160">
        <f>IF($M$677&gt;0,IPMT('Assumptions (Wind)'!$V$10,Model!AD$1,'Assumptions (Wind)'!$V$13,'Assumptions (Wind)'!$V$8*Model!$M$677*AVERAGE('Assumptions (Wind)'!$J$2:$K$2)/10^9),0)</f>
        <v>-0.02138622664</v>
      </c>
      <c r="U796" s="160">
        <f>IF($M$677&gt;0,IPMT('Assumptions (Wind)'!$V$10,Model!AE$1,'Assumptions (Wind)'!$V$13,'Assumptions (Wind)'!$V$8*Model!$M$677*AVERAGE('Assumptions (Wind)'!$J$2:$K$2)/10^9),0)</f>
        <v>-0.01479855209</v>
      </c>
      <c r="V796" s="160">
        <f>IF($M$677&gt;0,IPMT('Assumptions (Wind)'!$V$10,Model!AF$1,'Assumptions (Wind)'!$V$13,'Assumptions (Wind)'!$V$8*Model!$M$677*AVERAGE('Assumptions (Wind)'!$J$2:$K$2)/10^9),0)</f>
        <v>-0.007683863587</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-0.08916915238</v>
      </c>
      <c r="O797" s="177">
        <f>IF($N$677&gt;0,IPMT('Assumptions (Wind)'!$V$10,Model!X$1,'Assumptions (Wind)'!$V$13,'Assumptions (Wind)'!$V$8*Model!$N$677*AVERAGE('Assumptions (Wind)'!$K$2:$L$2)/10^9),0)</f>
        <v>-0.08301385138</v>
      </c>
      <c r="P797" s="177">
        <f>IF($N$677&gt;0,IPMT('Assumptions (Wind)'!$V$10,Model!Y$1,'Assumptions (Wind)'!$V$13,'Assumptions (Wind)'!$V$8*Model!$N$677*AVERAGE('Assumptions (Wind)'!$K$2:$L$2)/10^9),0)</f>
        <v>-0.0763661263</v>
      </c>
      <c r="Q797" s="177">
        <f>IF($N$677&gt;0,IPMT('Assumptions (Wind)'!$V$10,Model!Z$1,'Assumptions (Wind)'!$V$13,'Assumptions (Wind)'!$V$8*Model!$N$677*AVERAGE('Assumptions (Wind)'!$K$2:$L$2)/10^9),0)</f>
        <v>-0.06918658322</v>
      </c>
      <c r="R797" s="177">
        <f>IF($N$677&gt;0,IPMT('Assumptions (Wind)'!$V$10,Model!AA$1,'Assumptions (Wind)'!$V$13,'Assumptions (Wind)'!$V$8*Model!$N$677*AVERAGE('Assumptions (Wind)'!$K$2:$L$2)/10^9),0)</f>
        <v>-0.06143267669</v>
      </c>
      <c r="S797" s="177">
        <f>IF($N$677&gt;0,IPMT('Assumptions (Wind)'!$V$10,Model!AB$1,'Assumptions (Wind)'!$V$13,'Assumptions (Wind)'!$V$8*Model!$N$677*AVERAGE('Assumptions (Wind)'!$K$2:$L$2)/10^9),0)</f>
        <v>-0.05305845764</v>
      </c>
      <c r="T797" s="177">
        <f>IF($N$677&gt;0,IPMT('Assumptions (Wind)'!$V$10,Model!AC$1,'Assumptions (Wind)'!$V$13,'Assumptions (Wind)'!$V$8*Model!$N$677*AVERAGE('Assumptions (Wind)'!$K$2:$L$2)/10^9),0)</f>
        <v>-0.04401430107</v>
      </c>
      <c r="U797" s="177">
        <f>IF($N$677&gt;0,IPMT('Assumptions (Wind)'!$V$10,Model!AD$1,'Assumptions (Wind)'!$V$13,'Assumptions (Wind)'!$V$8*Model!$N$677*AVERAGE('Assumptions (Wind)'!$K$2:$L$2)/10^9),0)</f>
        <v>-0.03424661197</v>
      </c>
      <c r="V797" s="177">
        <f>IF($N$677&gt;0,IPMT('Assumptions (Wind)'!$V$10,Model!AE$1,'Assumptions (Wind)'!$V$13,'Assumptions (Wind)'!$V$8*Model!$N$677*AVERAGE('Assumptions (Wind)'!$K$2:$L$2)/10^9),0)</f>
        <v>-0.02369750774</v>
      </c>
      <c r="W797" s="177">
        <f>IF($N$677&gt;0,IPMT('Assumptions (Wind)'!$V$10,Model!AF$1,'Assumptions (Wind)'!$V$13,'Assumptions (Wind)'!$V$8*Model!$N$677*AVERAGE('Assumptions (Wind)'!$K$2:$L$2)/10^9),0)</f>
        <v>-0.01230447517</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-0.1286417928</v>
      </c>
      <c r="P798" s="160">
        <f>IF($O$677&gt;0,IPMT('Assumptions (Wind)'!$V$10,Model!X$1,'Assumptions (Wind)'!$V$13,'Assumptions (Wind)'!$V$8*Model!$O$677*AVERAGE('Assumptions (Wind)'!$L$2:$M$2)/10^9),0)</f>
        <v>-0.1197617156</v>
      </c>
      <c r="Q798" s="160">
        <f>IF($O$677&gt;0,IPMT('Assumptions (Wind)'!$V$10,Model!Y$1,'Assumptions (Wind)'!$V$13,'Assumptions (Wind)'!$V$8*Model!$O$677*AVERAGE('Assumptions (Wind)'!$L$2:$M$2)/10^9),0)</f>
        <v>-0.1101712322</v>
      </c>
      <c r="R798" s="160">
        <f>IF($O$677&gt;0,IPMT('Assumptions (Wind)'!$V$10,Model!Z$1,'Assumptions (Wind)'!$V$13,'Assumptions (Wind)'!$V$8*Model!$O$677*AVERAGE('Assumptions (Wind)'!$L$2:$M$2)/10^9),0)</f>
        <v>-0.09981351021</v>
      </c>
      <c r="S798" s="160">
        <f>IF($O$677&gt;0,IPMT('Assumptions (Wind)'!$V$10,Model!AA$1,'Assumptions (Wind)'!$V$13,'Assumptions (Wind)'!$V$8*Model!$O$677*AVERAGE('Assumptions (Wind)'!$L$2:$M$2)/10^9),0)</f>
        <v>-0.08862717043</v>
      </c>
      <c r="T798" s="160">
        <f>IF($O$677&gt;0,IPMT('Assumptions (Wind)'!$V$10,Model!AB$1,'Assumptions (Wind)'!$V$13,'Assumptions (Wind)'!$V$8*Model!$O$677*AVERAGE('Assumptions (Wind)'!$L$2:$M$2)/10^9),0)</f>
        <v>-0.07654592346</v>
      </c>
      <c r="U798" s="160">
        <f>IF($O$677&gt;0,IPMT('Assumptions (Wind)'!$V$10,Model!AC$1,'Assumptions (Wind)'!$V$13,'Assumptions (Wind)'!$V$8*Model!$O$677*AVERAGE('Assumptions (Wind)'!$L$2:$M$2)/10^9),0)</f>
        <v>-0.06349817674</v>
      </c>
      <c r="V798" s="160">
        <f>IF($O$677&gt;0,IPMT('Assumptions (Wind)'!$V$10,Model!AD$1,'Assumptions (Wind)'!$V$13,'Assumptions (Wind)'!$V$8*Model!$O$677*AVERAGE('Assumptions (Wind)'!$L$2:$M$2)/10^9),0)</f>
        <v>-0.04940661027</v>
      </c>
      <c r="W798" s="160">
        <f>IF($O$677&gt;0,IPMT('Assumptions (Wind)'!$V$10,Model!AE$1,'Assumptions (Wind)'!$V$13,'Assumptions (Wind)'!$V$8*Model!$O$677*AVERAGE('Assumptions (Wind)'!$L$2:$M$2)/10^9),0)</f>
        <v>-0.03418771849</v>
      </c>
      <c r="X798" s="160">
        <f>IF($O$677&gt;0,IPMT('Assumptions (Wind)'!$V$10,Model!AF$1,'Assumptions (Wind)'!$V$13,'Assumptions (Wind)'!$V$8*Model!$O$677*AVERAGE('Assumptions (Wind)'!$L$2:$M$2)/10^9),0)</f>
        <v>-0.01775131537</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-0.003199038295</v>
      </c>
      <c r="Q799" s="177">
        <f>IF($P$677&gt;0,IPMT('Assumptions (Wind)'!$V$10,Model!X$1,'Assumptions (Wind)'!$V$13,'Assumptions (Wind)'!$V$8*Model!$P$677*AVERAGE('Assumptions (Wind)'!$M$2:$N$2)/10^9),0)</f>
        <v>-0.002978210317</v>
      </c>
      <c r="R799" s="177">
        <f>IF($P$677&gt;0,IPMT('Assumptions (Wind)'!$V$10,Model!Y$1,'Assumptions (Wind)'!$V$13,'Assumptions (Wind)'!$V$8*Model!$P$677*AVERAGE('Assumptions (Wind)'!$M$2:$N$2)/10^9),0)</f>
        <v>-0.002739716101</v>
      </c>
      <c r="S799" s="177">
        <f>IF($P$677&gt;0,IPMT('Assumptions (Wind)'!$V$10,Model!Z$1,'Assumptions (Wind)'!$V$13,'Assumptions (Wind)'!$V$8*Model!$P$677*AVERAGE('Assumptions (Wind)'!$M$2:$N$2)/10^9),0)</f>
        <v>-0.002482142347</v>
      </c>
      <c r="T799" s="177">
        <f>IF($P$677&gt;0,IPMT('Assumptions (Wind)'!$V$10,Model!AA$1,'Assumptions (Wind)'!$V$13,'Assumptions (Wind)'!$V$8*Model!$P$677*AVERAGE('Assumptions (Wind)'!$M$2:$N$2)/10^9),0)</f>
        <v>-0.002203962694</v>
      </c>
      <c r="U799" s="177">
        <f>IF($P$677&gt;0,IPMT('Assumptions (Wind)'!$V$10,Model!AB$1,'Assumptions (Wind)'!$V$13,'Assumptions (Wind)'!$V$8*Model!$P$677*AVERAGE('Assumptions (Wind)'!$M$2:$N$2)/10^9),0)</f>
        <v>-0.001903528668</v>
      </c>
      <c r="V799" s="177">
        <f>IF($P$677&gt;0,IPMT('Assumptions (Wind)'!$V$10,Model!AC$1,'Assumptions (Wind)'!$V$13,'Assumptions (Wind)'!$V$8*Model!$P$677*AVERAGE('Assumptions (Wind)'!$M$2:$N$2)/10^9),0)</f>
        <v>-0.00157905992</v>
      </c>
      <c r="W799" s="177">
        <f>IF($P$677&gt;0,IPMT('Assumptions (Wind)'!$V$10,Model!AD$1,'Assumptions (Wind)'!$V$13,'Assumptions (Wind)'!$V$8*Model!$P$677*AVERAGE('Assumptions (Wind)'!$M$2:$N$2)/10^9),0)</f>
        <v>-0.001228633672</v>
      </c>
      <c r="X799" s="177">
        <f>IF($P$677&gt;0,IPMT('Assumptions (Wind)'!$V$10,Model!AE$1,'Assumptions (Wind)'!$V$13,'Assumptions (Wind)'!$V$8*Model!$P$677*AVERAGE('Assumptions (Wind)'!$M$2:$N$2)/10^9),0)</f>
        <v>-0.0008501733248</v>
      </c>
      <c r="Y799" s="177">
        <f>IF($P$677&gt;0,IPMT('Assumptions (Wind)'!$V$10,Model!AF$1,'Assumptions (Wind)'!$V$13,'Assumptions (Wind)'!$V$8*Model!$P$677*AVERAGE('Assumptions (Wind)'!$M$2:$N$2)/10^9),0)</f>
        <v>-0.0004414361494</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-0.02564819646</v>
      </c>
      <c r="R800" s="160">
        <f>IF($Q$677&gt;0,IPMT('Assumptions (Wind)'!$V$10,Model!X$1,'Assumptions (Wind)'!$V$13,'Assumptions (Wind)'!$V$8*Model!$Q$677*AVERAGE('Assumptions (Wind)'!$N$2:$O$2)/10^9),0)</f>
        <v>-0.02387771458</v>
      </c>
      <c r="S800" s="160">
        <f>IF($Q$677&gt;0,IPMT('Assumptions (Wind)'!$V$10,Model!Y$1,'Assumptions (Wind)'!$V$13,'Assumptions (Wind)'!$V$8*Model!$Q$677*AVERAGE('Assumptions (Wind)'!$N$2:$O$2)/10^9),0)</f>
        <v>-0.02196559414</v>
      </c>
      <c r="T800" s="160">
        <f>IF($Q$677&gt;0,IPMT('Assumptions (Wind)'!$V$10,Model!Z$1,'Assumptions (Wind)'!$V$13,'Assumptions (Wind)'!$V$8*Model!$Q$677*AVERAGE('Assumptions (Wind)'!$N$2:$O$2)/10^9),0)</f>
        <v>-0.01990050406</v>
      </c>
      <c r="U800" s="160">
        <f>IF($Q$677&gt;0,IPMT('Assumptions (Wind)'!$V$10,Model!AA$1,'Assumptions (Wind)'!$V$13,'Assumptions (Wind)'!$V$8*Model!$Q$677*AVERAGE('Assumptions (Wind)'!$N$2:$O$2)/10^9),0)</f>
        <v>-0.01767020678</v>
      </c>
      <c r="V800" s="160">
        <f>IF($Q$677&gt;0,IPMT('Assumptions (Wind)'!$V$10,Model!AB$1,'Assumptions (Wind)'!$V$13,'Assumptions (Wind)'!$V$8*Model!$Q$677*AVERAGE('Assumptions (Wind)'!$N$2:$O$2)/10^9),0)</f>
        <v>-0.01526148572</v>
      </c>
      <c r="W800" s="160">
        <f>IF($Q$677&gt;0,IPMT('Assumptions (Wind)'!$V$10,Model!AC$1,'Assumptions (Wind)'!$V$13,'Assumptions (Wind)'!$V$8*Model!$Q$677*AVERAGE('Assumptions (Wind)'!$N$2:$O$2)/10^9),0)</f>
        <v>-0.01266006697</v>
      </c>
      <c r="X800" s="160">
        <f>IF($Q$677&gt;0,IPMT('Assumptions (Wind)'!$V$10,Model!AD$1,'Assumptions (Wind)'!$V$13,'Assumptions (Wind)'!$V$8*Model!$Q$677*AVERAGE('Assumptions (Wind)'!$N$2:$O$2)/10^9),0)</f>
        <v>-0.009850534726</v>
      </c>
      <c r="Y800" s="160">
        <f>IF($Q$677&gt;0,IPMT('Assumptions (Wind)'!$V$10,Model!AE$1,'Assumptions (Wind)'!$V$13,'Assumptions (Wind)'!$V$8*Model!$Q$677*AVERAGE('Assumptions (Wind)'!$N$2:$O$2)/10^9),0)</f>
        <v>-0.006816239899</v>
      </c>
      <c r="Z800" s="160">
        <f>IF($Q$677&gt;0,IPMT('Assumptions (Wind)'!$V$10,Model!AF$1,'Assumptions (Wind)'!$V$13,'Assumptions (Wind)'!$V$8*Model!$Q$677*AVERAGE('Assumptions (Wind)'!$N$2:$O$2)/10^9),0)</f>
        <v>-0.003539201486</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-0.03439773221</v>
      </c>
      <c r="S801" s="177">
        <f>IF($R$677&gt;0,IPMT('Assumptions (Wind)'!$V$10,Model!X$1,'Assumptions (Wind)'!$V$13,'Assumptions (Wind)'!$V$8*Model!$R$677*AVERAGE('Assumptions (Wind)'!$O$2:$P$2)/10^9),0)</f>
        <v>-0.03202327434</v>
      </c>
      <c r="T801" s="177">
        <f>IF($R$677&gt;0,IPMT('Assumptions (Wind)'!$V$10,Model!Y$1,'Assumptions (Wind)'!$V$13,'Assumptions (Wind)'!$V$8*Model!$R$677*AVERAGE('Assumptions (Wind)'!$O$2:$P$2)/10^9),0)</f>
        <v>-0.02945885984</v>
      </c>
      <c r="U801" s="177">
        <f>IF($R$677&gt;0,IPMT('Assumptions (Wind)'!$V$10,Model!Z$1,'Assumptions (Wind)'!$V$13,'Assumptions (Wind)'!$V$8*Model!$R$677*AVERAGE('Assumptions (Wind)'!$O$2:$P$2)/10^9),0)</f>
        <v>-0.02668929219</v>
      </c>
      <c r="V801" s="177">
        <f>IF($R$677&gt;0,IPMT('Assumptions (Wind)'!$V$10,Model!AA$1,'Assumptions (Wind)'!$V$13,'Assumptions (Wind)'!$V$8*Model!$R$677*AVERAGE('Assumptions (Wind)'!$O$2:$P$2)/10^9),0)</f>
        <v>-0.02369815912</v>
      </c>
      <c r="W801" s="177">
        <f>IF($R$677&gt;0,IPMT('Assumptions (Wind)'!$V$10,Model!AB$1,'Assumptions (Wind)'!$V$13,'Assumptions (Wind)'!$V$8*Model!$R$677*AVERAGE('Assumptions (Wind)'!$O$2:$P$2)/10^9),0)</f>
        <v>-0.02046773541</v>
      </c>
      <c r="X801" s="177">
        <f>IF($R$677&gt;0,IPMT('Assumptions (Wind)'!$V$10,Model!AC$1,'Assumptions (Wind)'!$V$13,'Assumptions (Wind)'!$V$8*Model!$R$677*AVERAGE('Assumptions (Wind)'!$O$2:$P$2)/10^9),0)</f>
        <v>-0.0169788778</v>
      </c>
      <c r="Y801" s="177">
        <f>IF($R$677&gt;0,IPMT('Assumptions (Wind)'!$V$10,Model!AD$1,'Assumptions (Wind)'!$V$13,'Assumptions (Wind)'!$V$8*Model!$R$677*AVERAGE('Assumptions (Wind)'!$O$2:$P$2)/10^9),0)</f>
        <v>-0.01321091158</v>
      </c>
      <c r="Z801" s="177">
        <f>IF($R$677&gt;0,IPMT('Assumptions (Wind)'!$V$10,Model!AE$1,'Assumptions (Wind)'!$V$13,'Assumptions (Wind)'!$V$8*Model!$R$677*AVERAGE('Assumptions (Wind)'!$O$2:$P$2)/10^9),0)</f>
        <v>-0.009141508061</v>
      </c>
      <c r="AA801" s="177">
        <f>IF($R$677&gt;0,IPMT('Assumptions (Wind)'!$V$10,Model!AF$1,'Assumptions (Wind)'!$V$13,'Assumptions (Wind)'!$V$8*Model!$R$677*AVERAGE('Assumptions (Wind)'!$O$2:$P$2)/10^9),0)</f>
        <v>-0.004746552262</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-0.01835796537</v>
      </c>
      <c r="T802" s="160">
        <f>IF($S$677&gt;0,IPMT('Assumptions (Wind)'!$V$10,Model!X$1,'Assumptions (Wind)'!$V$13,'Assumptions (Wind)'!$V$8*Model!$S$677*AVERAGE('Assumptions (Wind)'!$P$2:$Q$2)/10^9),0)</f>
        <v>-0.01709072441</v>
      </c>
      <c r="U802" s="160">
        <f>IF($S$677&gt;0,IPMT('Assumptions (Wind)'!$V$10,Model!Y$1,'Assumptions (Wind)'!$V$13,'Assumptions (Wind)'!$V$8*Model!$S$677*AVERAGE('Assumptions (Wind)'!$P$2:$Q$2)/10^9),0)</f>
        <v>-0.01572210417</v>
      </c>
      <c r="V802" s="160">
        <f>IF($S$677&gt;0,IPMT('Assumptions (Wind)'!$V$10,Model!Z$1,'Assumptions (Wind)'!$V$13,'Assumptions (Wind)'!$V$8*Model!$S$677*AVERAGE('Assumptions (Wind)'!$P$2:$Q$2)/10^9),0)</f>
        <v>-0.01424399431</v>
      </c>
      <c r="W802" s="160">
        <f>IF($S$677&gt;0,IPMT('Assumptions (Wind)'!$V$10,Model!AA$1,'Assumptions (Wind)'!$V$13,'Assumptions (Wind)'!$V$8*Model!$S$677*AVERAGE('Assumptions (Wind)'!$P$2:$Q$2)/10^9),0)</f>
        <v>-0.01264763566</v>
      </c>
      <c r="X802" s="160">
        <f>IF($S$677&gt;0,IPMT('Assumptions (Wind)'!$V$10,Model!AB$1,'Assumptions (Wind)'!$V$13,'Assumptions (Wind)'!$V$8*Model!$S$677*AVERAGE('Assumptions (Wind)'!$P$2:$Q$2)/10^9),0)</f>
        <v>-0.01092356832</v>
      </c>
      <c r="Y802" s="160">
        <f>IF($S$677&gt;0,IPMT('Assumptions (Wind)'!$V$10,Model!AC$1,'Assumptions (Wind)'!$V$13,'Assumptions (Wind)'!$V$8*Model!$S$677*AVERAGE('Assumptions (Wind)'!$P$2:$Q$2)/10^9),0)</f>
        <v>-0.009061575592</v>
      </c>
      <c r="Z802" s="160">
        <f>IF($S$677&gt;0,IPMT('Assumptions (Wind)'!$V$10,Model!AD$1,'Assumptions (Wind)'!$V$13,'Assumptions (Wind)'!$V$8*Model!$S$677*AVERAGE('Assumptions (Wind)'!$P$2:$Q$2)/10^9),0)</f>
        <v>-0.007050623447</v>
      </c>
      <c r="AA802" s="160">
        <f>IF($S$677&gt;0,IPMT('Assumptions (Wind)'!$V$10,Model!AE$1,'Assumptions (Wind)'!$V$13,'Assumptions (Wind)'!$V$8*Model!$S$677*AVERAGE('Assumptions (Wind)'!$P$2:$Q$2)/10^9),0)</f>
        <v>-0.004878795131</v>
      </c>
      <c r="AB802" s="160">
        <f>IF($S$677&gt;0,IPMT('Assumptions (Wind)'!$V$10,Model!AF$1,'Assumptions (Wind)'!$V$13,'Assumptions (Wind)'!$V$8*Model!$S$677*AVERAGE('Assumptions (Wind)'!$P$2:$Q$2)/10^9),0)</f>
        <v>-0.002533220549</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-0.005839440529</v>
      </c>
      <c r="U803" s="160">
        <f>IF($T$677&gt;0,IPMT('Assumptions (Wind)'!$V$10,Model!X$1,'Assumptions (Wind)'!$V$13,'Assumptions (Wind)'!$V$8*Model!$T$677*AVERAGE('Assumptions (Wind)'!$Q$2:$R$2)/10^9),0)</f>
        <v>-0.005436346935</v>
      </c>
      <c r="V803" s="160">
        <f>IF($T$677&gt;0,IPMT('Assumptions (Wind)'!$V$10,Model!Y$1,'Assumptions (Wind)'!$V$13,'Assumptions (Wind)'!$V$8*Model!$T$677*AVERAGE('Assumptions (Wind)'!$Q$2:$R$2)/10^9),0)</f>
        <v>-0.005001005853</v>
      </c>
      <c r="W803" s="160">
        <f>IF($T$677&gt;0,IPMT('Assumptions (Wind)'!$V$10,Model!Z$1,'Assumptions (Wind)'!$V$13,'Assumptions (Wind)'!$V$8*Model!$T$677*AVERAGE('Assumptions (Wind)'!$Q$2:$R$2)/10^9),0)</f>
        <v>-0.004530837485</v>
      </c>
      <c r="X803" s="160">
        <f>IF($T$677&gt;0,IPMT('Assumptions (Wind)'!$V$10,Model!AA$1,'Assumptions (Wind)'!$V$13,'Assumptions (Wind)'!$V$8*Model!$T$677*AVERAGE('Assumptions (Wind)'!$Q$2:$R$2)/10^9),0)</f>
        <v>-0.004023055648</v>
      </c>
      <c r="Y803" s="160">
        <f>IF($T$677&gt;0,IPMT('Assumptions (Wind)'!$V$10,Model!AB$1,'Assumptions (Wind)'!$V$13,'Assumptions (Wind)'!$V$8*Model!$T$677*AVERAGE('Assumptions (Wind)'!$Q$2:$R$2)/10^9),0)</f>
        <v>-0.003474651263</v>
      </c>
      <c r="Z803" s="160">
        <f>IF($T$677&gt;0,IPMT('Assumptions (Wind)'!$V$10,Model!AC$1,'Assumptions (Wind)'!$V$13,'Assumptions (Wind)'!$V$8*Model!$T$677*AVERAGE('Assumptions (Wind)'!$Q$2:$R$2)/10^9),0)</f>
        <v>-0.002882374528</v>
      </c>
      <c r="AA803" s="160">
        <f>IF($T$677&gt;0,IPMT('Assumptions (Wind)'!$V$10,Model!AD$1,'Assumptions (Wind)'!$V$13,'Assumptions (Wind)'!$V$8*Model!$T$677*AVERAGE('Assumptions (Wind)'!$Q$2:$R$2)/10^9),0)</f>
        <v>-0.002242715654</v>
      </c>
      <c r="AB803" s="160">
        <f>IF($T$677&gt;0,IPMT('Assumptions (Wind)'!$V$10,Model!AE$1,'Assumptions (Wind)'!$V$13,'Assumptions (Wind)'!$V$8*Model!$T$677*AVERAGE('Assumptions (Wind)'!$Q$2:$R$2)/10^9),0)</f>
        <v>-0.00155188407</v>
      </c>
      <c r="AC803" s="160">
        <f>IF($T$677&gt;0,IPMT('Assumptions (Wind)'!$V$10,Model!AF$1,'Assumptions (Wind)'!$V$13,'Assumptions (Wind)'!$V$8*Model!$T$677*AVERAGE('Assumptions (Wind)'!$Q$2:$R$2)/10^9),0)</f>
        <v>-0.0008057859595</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-0.05512267497</v>
      </c>
      <c r="V804" s="160">
        <f>IF($U$677&gt;0,IPMT('Assumptions (Wind)'!$V$10,Model!X$1,'Assumptions (Wind)'!$V$13,'Assumptions (Wind)'!$V$8*Model!$U$677*AVERAGE('Assumptions (Wind)'!$R$2:$S$2)/10^9),0)</f>
        <v>-0.0513175849</v>
      </c>
      <c r="W804" s="160">
        <f>IF($U$677&gt;0,IPMT('Assumptions (Wind)'!$V$10,Model!Y$1,'Assumptions (Wind)'!$V$13,'Assumptions (Wind)'!$V$8*Model!$U$677*AVERAGE('Assumptions (Wind)'!$R$2:$S$2)/10^9),0)</f>
        <v>-0.04720808762</v>
      </c>
      <c r="X804" s="160">
        <f>IF($U$677&gt;0,IPMT('Assumptions (Wind)'!$V$10,Model!Z$1,'Assumptions (Wind)'!$V$13,'Assumptions (Wind)'!$V$8*Model!$U$677*AVERAGE('Assumptions (Wind)'!$R$2:$S$2)/10^9),0)</f>
        <v>-0.04276983057</v>
      </c>
      <c r="Y804" s="160">
        <f>IF($U$677&gt;0,IPMT('Assumptions (Wind)'!$V$10,Model!AA$1,'Assumptions (Wind)'!$V$13,'Assumptions (Wind)'!$V$8*Model!$U$677*AVERAGE('Assumptions (Wind)'!$R$2:$S$2)/10^9),0)</f>
        <v>-0.03797651295</v>
      </c>
      <c r="Z804" s="160">
        <f>IF($U$677&gt;0,IPMT('Assumptions (Wind)'!$V$10,Model!AB$1,'Assumptions (Wind)'!$V$13,'Assumptions (Wind)'!$V$8*Model!$U$677*AVERAGE('Assumptions (Wind)'!$R$2:$S$2)/10^9),0)</f>
        <v>-0.03279972992</v>
      </c>
      <c r="AA804" s="160">
        <f>IF($U$677&gt;0,IPMT('Assumptions (Wind)'!$V$10,Model!AC$1,'Assumptions (Wind)'!$V$13,'Assumptions (Wind)'!$V$8*Model!$U$677*AVERAGE('Assumptions (Wind)'!$R$2:$S$2)/10^9),0)</f>
        <v>-0.02720880424</v>
      </c>
      <c r="AB804" s="160">
        <f>IF($U$677&gt;0,IPMT('Assumptions (Wind)'!$V$10,Model!AD$1,'Assumptions (Wind)'!$V$13,'Assumptions (Wind)'!$V$8*Model!$U$677*AVERAGE('Assumptions (Wind)'!$R$2:$S$2)/10^9),0)</f>
        <v>-0.02117060452</v>
      </c>
      <c r="AC804" s="160">
        <f>IF($U$677&gt;0,IPMT('Assumptions (Wind)'!$V$10,Model!AE$1,'Assumptions (Wind)'!$V$13,'Assumptions (Wind)'!$V$8*Model!$U$677*AVERAGE('Assumptions (Wind)'!$R$2:$S$2)/10^9),0)</f>
        <v>-0.01464934881</v>
      </c>
      <c r="AD804" s="160">
        <f>IF($U$677&gt;0,IPMT('Assumptions (Wind)'!$V$10,Model!AF$1,'Assumptions (Wind)'!$V$13,'Assumptions (Wind)'!$V$8*Model!$U$677*AVERAGE('Assumptions (Wind)'!$R$2:$S$2)/10^9),0)</f>
        <v>-0.007606392653</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-0.02564190528</v>
      </c>
      <c r="Y807" s="160">
        <f>IF($X$677&gt;0,IPMT('Assumptions (Wind)'!$V$10,Model!X1,'Assumptions (Wind)'!$V$13,'Assumptions (Wind)'!$V$8*Model!$X$677*'Assumptions (Wind)'!$V$2/10^9),0)</f>
        <v>-0.02387185767</v>
      </c>
      <c r="Z807" s="160">
        <f>IF($X$677&gt;0,IPMT('Assumptions (Wind)'!$V$10,Model!Y1,'Assumptions (Wind)'!$V$13,'Assumptions (Wind)'!$V$8*Model!$X$677*'Assumptions (Wind)'!$V$2/10^9),0)</f>
        <v>-0.02196020625</v>
      </c>
      <c r="AA807" s="160">
        <f>IF($X$677&gt;0,IPMT('Assumptions (Wind)'!$V$10,Model!Z1,'Assumptions (Wind)'!$V$13,'Assumptions (Wind)'!$V$8*Model!$X$677*'Assumptions (Wind)'!$V$2/10^9),0)</f>
        <v>-0.01989562272</v>
      </c>
      <c r="AB807" s="160">
        <f>IF($X$677&gt;0,IPMT('Assumptions (Wind)'!$V$10,Model!AA1,'Assumptions (Wind)'!$V$13,'Assumptions (Wind)'!$V$8*Model!$X$677*'Assumptions (Wind)'!$V$2/10^9),0)</f>
        <v>-0.0176658725</v>
      </c>
      <c r="AC807" s="160">
        <f>IF($X$677&gt;0,IPMT('Assumptions (Wind)'!$V$10,Model!AB1,'Assumptions (Wind)'!$V$13,'Assumptions (Wind)'!$V$8*Model!$X$677*'Assumptions (Wind)'!$V$2/10^9),0)</f>
        <v>-0.01525774227</v>
      </c>
      <c r="AD807" s="160">
        <f>IF($X$677&gt;0,IPMT('Assumptions (Wind)'!$V$10,Model!AC1,'Assumptions (Wind)'!$V$13,'Assumptions (Wind)'!$V$8*Model!$X$677*'Assumptions (Wind)'!$V$2/10^9),0)</f>
        <v>-0.01265696162</v>
      </c>
      <c r="AE807" s="160">
        <f>IF($X$677&gt;0,IPMT('Assumptions (Wind)'!$V$10,Model!AD1,'Assumptions (Wind)'!$V$13,'Assumptions (Wind)'!$V$8*Model!$X$677*'Assumptions (Wind)'!$V$2/10^9),0)</f>
        <v>-0.009848118512</v>
      </c>
      <c r="AF807" s="160">
        <f>IF($X$677&gt;0,IPMT('Assumptions (Wind)'!$V$10,Model!AE1,'Assumptions (Wind)'!$V$13,'Assumptions (Wind)'!$V$8*Model!$X$677*'Assumptions (Wind)'!$V$2/10^9),0)</f>
        <v>-0.00681456796</v>
      </c>
      <c r="AG807" s="160">
        <f>IF($X$677&gt;0,IPMT('Assumptions (Wind)'!$V$10,Model!AF1,'Assumptions (Wind)'!$V$13,'Assumptions (Wind)'!$V$8*Model!$X$677*'Assumptions (Wind)'!$V$2/10^9),0)</f>
        <v>-0.003538333364</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-0.02560398257</v>
      </c>
      <c r="Z808" s="160">
        <f>IF($Y$677&gt;0,IPMT('Assumptions (Wind)'!$V$10,Model!X1,'Assumptions (Wind)'!$V$13,'Assumptions (Wind)'!$V$8*Model!$Y$677*AVERAGE('Assumptions (Wind)'!$V$2:$W$2)/10^9),0)</f>
        <v>-0.02383655274</v>
      </c>
      <c r="AA808" s="160">
        <f>IF($Y$677&gt;0,IPMT('Assumptions (Wind)'!$V$10,Model!Y1,'Assumptions (Wind)'!$V$13,'Assumptions (Wind)'!$V$8*Model!$Y$677*AVERAGE('Assumptions (Wind)'!$V$2:$W$2)/10^9),0)</f>
        <v>-0.02192772853</v>
      </c>
      <c r="AB808" s="160">
        <f>IF($Y$677&gt;0,IPMT('Assumptions (Wind)'!$V$10,Model!Z1,'Assumptions (Wind)'!$V$13,'Assumptions (Wind)'!$V$8*Model!$Y$677*AVERAGE('Assumptions (Wind)'!$V$2:$W$2)/10^9),0)</f>
        <v>-0.01986619838</v>
      </c>
      <c r="AC808" s="160">
        <f>IF($Y$677&gt;0,IPMT('Assumptions (Wind)'!$V$10,Model!AA1,'Assumptions (Wind)'!$V$13,'Assumptions (Wind)'!$V$8*Model!$Y$677*AVERAGE('Assumptions (Wind)'!$V$2:$W$2)/10^9),0)</f>
        <v>-0.01763974582</v>
      </c>
      <c r="AD808" s="160">
        <f>IF($Y$677&gt;0,IPMT('Assumptions (Wind)'!$V$10,Model!AB1,'Assumptions (Wind)'!$V$13,'Assumptions (Wind)'!$V$8*Model!$Y$677*AVERAGE('Assumptions (Wind)'!$V$2:$W$2)/10^9),0)</f>
        <v>-0.01523517706</v>
      </c>
      <c r="AE808" s="160">
        <f>IF($Y$677&gt;0,IPMT('Assumptions (Wind)'!$V$10,Model!AC1,'Assumptions (Wind)'!$V$13,'Assumptions (Wind)'!$V$8*Model!$Y$677*AVERAGE('Assumptions (Wind)'!$V$2:$W$2)/10^9),0)</f>
        <v>-0.01263824279</v>
      </c>
      <c r="AF808" s="160">
        <f>IF($Y$677&gt;0,IPMT('Assumptions (Wind)'!$V$10,Model!AD1,'Assumptions (Wind)'!$V$13,'Assumptions (Wind)'!$V$8*Model!$Y$677*AVERAGE('Assumptions (Wind)'!$V$2:$W$2)/10^9),0)</f>
        <v>-0.009833553786</v>
      </c>
      <c r="AG808" s="160">
        <f>IF($Y$677&gt;0,IPMT('Assumptions (Wind)'!$V$10,Model!AE1,'Assumptions (Wind)'!$V$13,'Assumptions (Wind)'!$V$8*Model!$Y$677*AVERAGE('Assumptions (Wind)'!$V$2:$W$2)/10^9),0)</f>
        <v>-0.006804489658</v>
      </c>
      <c r="AH808" s="160">
        <f>IF($Y$677&gt;0,IPMT('Assumptions (Wind)'!$V$10,Model!AF1,'Assumptions (Wind)'!$V$13,'Assumptions (Wind)'!$V$8*Model!$Y$677*AVERAGE('Assumptions (Wind)'!$V$2:$W$2)/10^9),0)</f>
        <v>-0.003533100399</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-0.02552177783</v>
      </c>
      <c r="AA809" s="160">
        <f>IF($Z$677&gt;0,IPMT('Assumptions (Wind)'!$V$10,Model!X1,'Assumptions (Wind)'!$V$13,'Assumptions (Wind)'!$V$8*Model!$Z$677*AVERAGE('Assumptions (Wind)'!$W$2:$X$2)/10^9),0)</f>
        <v>-0.02376002255</v>
      </c>
      <c r="AB809" s="160">
        <f>IF($Z$677&gt;0,IPMT('Assumptions (Wind)'!$V$10,Model!Y1,'Assumptions (Wind)'!$V$13,'Assumptions (Wind)'!$V$8*Model!$Z$677*AVERAGE('Assumptions (Wind)'!$W$2:$X$2)/10^9),0)</f>
        <v>-0.02185732686</v>
      </c>
      <c r="AC809" s="160">
        <f>IF($Z$677&gt;0,IPMT('Assumptions (Wind)'!$V$10,Model!Z1,'Assumptions (Wind)'!$V$13,'Assumptions (Wind)'!$V$8*Model!$Z$677*AVERAGE('Assumptions (Wind)'!$W$2:$X$2)/10^9),0)</f>
        <v>-0.01980241551</v>
      </c>
      <c r="AD809" s="160">
        <f>IF($Z$677&gt;0,IPMT('Assumptions (Wind)'!$V$10,Model!AA1,'Assumptions (Wind)'!$V$13,'Assumptions (Wind)'!$V$8*Model!$Z$677*AVERAGE('Assumptions (Wind)'!$W$2:$X$2)/10^9),0)</f>
        <v>-0.01758311125</v>
      </c>
      <c r="AE809" s="160">
        <f>IF($Z$677&gt;0,IPMT('Assumptions (Wind)'!$V$10,Model!AB1,'Assumptions (Wind)'!$V$13,'Assumptions (Wind)'!$V$8*Model!$Z$677*AVERAGE('Assumptions (Wind)'!$W$2:$X$2)/10^9),0)</f>
        <v>-0.01518626265</v>
      </c>
      <c r="AF809" s="160">
        <f>IF($Z$677&gt;0,IPMT('Assumptions (Wind)'!$V$10,Model!AC1,'Assumptions (Wind)'!$V$13,'Assumptions (Wind)'!$V$8*Model!$Z$677*AVERAGE('Assumptions (Wind)'!$W$2:$X$2)/10^9),0)</f>
        <v>-0.01259766616</v>
      </c>
      <c r="AG809" s="160">
        <f>IF($Z$677&gt;0,IPMT('Assumptions (Wind)'!$V$10,Model!AD1,'Assumptions (Wind)'!$V$13,'Assumptions (Wind)'!$V$8*Model!$Z$677*AVERAGE('Assumptions (Wind)'!$W$2:$X$2)/10^9),0)</f>
        <v>-0.00980198195</v>
      </c>
      <c r="AH809" s="160">
        <f>IF($Z$677&gt;0,IPMT('Assumptions (Wind)'!$V$10,Model!AE1,'Assumptions (Wind)'!$V$13,'Assumptions (Wind)'!$V$8*Model!$Z$677*AVERAGE('Assumptions (Wind)'!$W$2:$X$2)/10^9),0)</f>
        <v>-0.006782643005</v>
      </c>
      <c r="AI809" s="160">
        <f>IF($Z$677&gt;0,IPMT('Assumptions (Wind)'!$V$10,Model!AF1,'Assumptions (Wind)'!$V$13,'Assumptions (Wind)'!$V$8*Model!$Z$677*AVERAGE('Assumptions (Wind)'!$W$2:$X$2)/10^9),0)</f>
        <v>-0.003521756945</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-0.02542662075</v>
      </c>
      <c r="AB810" s="160">
        <f>IF($AA$677&gt;0,IPMT('Assumptions (Wind)'!$V$10,Model!X1,'Assumptions (Wind)'!$V$13,'Assumptions (Wind)'!$V$8*Model!$AA$677*AVERAGE('Assumptions (Wind)'!$X$2:$Y$2)/10^9),0)</f>
        <v>-0.02367143412</v>
      </c>
      <c r="AC810" s="160">
        <f>IF($AA$677&gt;0,IPMT('Assumptions (Wind)'!$V$10,Model!Y1,'Assumptions (Wind)'!$V$13,'Assumptions (Wind)'!$V$8*Model!$AA$677*AVERAGE('Assumptions (Wind)'!$X$2:$Y$2)/10^9),0)</f>
        <v>-0.02177583256</v>
      </c>
      <c r="AD810" s="160">
        <f>IF($AA$677&gt;0,IPMT('Assumptions (Wind)'!$V$10,Model!Z1,'Assumptions (Wind)'!$V$13,'Assumptions (Wind)'!$V$8*Model!$AA$677*AVERAGE('Assumptions (Wind)'!$X$2:$Y$2)/10^9),0)</f>
        <v>-0.01972858287</v>
      </c>
      <c r="AE810" s="160">
        <f>IF($AA$677&gt;0,IPMT('Assumptions (Wind)'!$V$10,Model!AA1,'Assumptions (Wind)'!$V$13,'Assumptions (Wind)'!$V$8*Model!$AA$677*AVERAGE('Assumptions (Wind)'!$X$2:$Y$2)/10^9),0)</f>
        <v>-0.01751755322</v>
      </c>
      <c r="AF810" s="160">
        <f>IF($AA$677&gt;0,IPMT('Assumptions (Wind)'!$V$10,Model!AB1,'Assumptions (Wind)'!$V$13,'Assumptions (Wind)'!$V$8*Model!$AA$677*AVERAGE('Assumptions (Wind)'!$X$2:$Y$2)/10^9),0)</f>
        <v>-0.01512964118</v>
      </c>
      <c r="AG810" s="160">
        <f>IF($AA$677&gt;0,IPMT('Assumptions (Wind)'!$V$10,Model!AC1,'Assumptions (Wind)'!$V$13,'Assumptions (Wind)'!$V$8*Model!$AA$677*AVERAGE('Assumptions (Wind)'!$X$2:$Y$2)/10^9),0)</f>
        <v>-0.01255069619</v>
      </c>
      <c r="AH810" s="160">
        <f>IF($AA$677&gt;0,IPMT('Assumptions (Wind)'!$V$10,Model!AD1,'Assumptions (Wind)'!$V$13,'Assumptions (Wind)'!$V$8*Model!$AA$677*AVERAGE('Assumptions (Wind)'!$X$2:$Y$2)/10^9),0)</f>
        <v>-0.009765435594</v>
      </c>
      <c r="AI810" s="160">
        <f>IF($AA$677&gt;0,IPMT('Assumptions (Wind)'!$V$10,Model!AE1,'Assumptions (Wind)'!$V$13,'Assumptions (Wind)'!$V$8*Model!$AA$677*AVERAGE('Assumptions (Wind)'!$X$2:$Y$2)/10^9),0)</f>
        <v>-0.006757354152</v>
      </c>
      <c r="AJ810" s="160">
        <f>IF($AA$677&gt;0,IPMT('Assumptions (Wind)'!$V$10,Model!AF1,'Assumptions (Wind)'!$V$13,'Assumptions (Wind)'!$V$8*Model!$AA$677*AVERAGE('Assumptions (Wind)'!$X$2:$Y$2)/10^9),0)</f>
        <v>-0.003508626194</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-0.02530978763</v>
      </c>
      <c r="AC811" s="160">
        <f>IF($AB$677&gt;0,IPMT('Assumptions (Wind)'!$V$10,Model!X1,'Assumptions (Wind)'!$V$13,'Assumptions (Wind)'!$V$8*Model!$AB$677*AVERAGE('Assumptions (Wind)'!$Y$2:$Z$2)/10^9),0)</f>
        <v>-0.02356266593</v>
      </c>
      <c r="AD811" s="160">
        <f>IF($AB$677&gt;0,IPMT('Assumptions (Wind)'!$V$10,Model!Y1,'Assumptions (Wind)'!$V$13,'Assumptions (Wind)'!$V$8*Model!$AB$677*AVERAGE('Assumptions (Wind)'!$Y$2:$Z$2)/10^9),0)</f>
        <v>-0.02167577449</v>
      </c>
      <c r="AE811" s="160">
        <f>IF($AB$677&gt;0,IPMT('Assumptions (Wind)'!$V$10,Model!Z1,'Assumptions (Wind)'!$V$13,'Assumptions (Wind)'!$V$8*Model!$AB$677*AVERAGE('Assumptions (Wind)'!$Y$2:$Z$2)/10^9),0)</f>
        <v>-0.01963793174</v>
      </c>
      <c r="AF811" s="160">
        <f>IF($AB$677&gt;0,IPMT('Assumptions (Wind)'!$V$10,Model!AA1,'Assumptions (Wind)'!$V$13,'Assumptions (Wind)'!$V$8*Model!$AB$677*AVERAGE('Assumptions (Wind)'!$Y$2:$Z$2)/10^9),0)</f>
        <v>-0.01743706157</v>
      </c>
      <c r="AG811" s="160">
        <f>IF($AB$677&gt;0,IPMT('Assumptions (Wind)'!$V$10,Model!AB1,'Assumptions (Wind)'!$V$13,'Assumptions (Wind)'!$V$8*Model!$AB$677*AVERAGE('Assumptions (Wind)'!$Y$2:$Z$2)/10^9),0)</f>
        <v>-0.01506012179</v>
      </c>
      <c r="AH811" s="160">
        <f>IF($AB$677&gt;0,IPMT('Assumptions (Wind)'!$V$10,Model!AC1,'Assumptions (Wind)'!$V$13,'Assumptions (Wind)'!$V$8*Model!$AB$677*AVERAGE('Assumptions (Wind)'!$Y$2:$Z$2)/10^9),0)</f>
        <v>-0.01249302683</v>
      </c>
      <c r="AI811" s="160">
        <f>IF($AB$677&gt;0,IPMT('Assumptions (Wind)'!$V$10,Model!AD1,'Assumptions (Wind)'!$V$13,'Assumptions (Wind)'!$V$8*Model!$AB$677*AVERAGE('Assumptions (Wind)'!$Y$2:$Z$2)/10^9),0)</f>
        <v>-0.009720564262</v>
      </c>
      <c r="AJ811" s="160">
        <f>IF($AB$677&gt;0,IPMT('Assumptions (Wind)'!$V$10,Model!AE1,'Assumptions (Wind)'!$V$13,'Assumptions (Wind)'!$V$8*Model!$AB$677*AVERAGE('Assumptions (Wind)'!$Y$2:$Z$2)/10^9),0)</f>
        <v>-0.006726304694</v>
      </c>
      <c r="AK811" s="160">
        <f>IF($AB$677&gt;0,IPMT('Assumptions (Wind)'!$V$10,Model!AF1,'Assumptions (Wind)'!$V$13,'Assumptions (Wind)'!$V$8*Model!$AB$677*AVERAGE('Assumptions (Wind)'!$Y$2:$Z$2)/10^9),0)</f>
        <v>-0.00349250436</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-0.02569672246</v>
      </c>
      <c r="AD812" s="160">
        <f>IF($AC$677&gt;0,IPMT('Assumptions (Wind)'!$V$10,Model!X1,'Assumptions (Wind)'!$V$13,'Assumptions (Wind)'!$V$8*Model!$AC$677*AVERAGE('Assumptions (Wind)'!$Z$2:$AA$2)/10^9),0)</f>
        <v>-0.02392289085</v>
      </c>
      <c r="AE812" s="160">
        <f>IF($AC$677&gt;0,IPMT('Assumptions (Wind)'!$V$10,Model!Y1,'Assumptions (Wind)'!$V$13,'Assumptions (Wind)'!$V$8*Model!$AC$677*AVERAGE('Assumptions (Wind)'!$Z$2:$AA$2)/10^9),0)</f>
        <v>-0.02200715271</v>
      </c>
      <c r="AF812" s="160">
        <f>IF($AC$677&gt;0,IPMT('Assumptions (Wind)'!$V$10,Model!Z1,'Assumptions (Wind)'!$V$13,'Assumptions (Wind)'!$V$8*Model!$AC$677*AVERAGE('Assumptions (Wind)'!$Z$2:$AA$2)/10^9),0)</f>
        <v>-0.01993815551</v>
      </c>
      <c r="AG812" s="160">
        <f>IF($AC$677&gt;0,IPMT('Assumptions (Wind)'!$V$10,Model!AA1,'Assumptions (Wind)'!$V$13,'Assumptions (Wind)'!$V$8*Model!$AC$677*AVERAGE('Assumptions (Wind)'!$Z$2:$AA$2)/10^9),0)</f>
        <v>-0.01770363855</v>
      </c>
      <c r="AH812" s="160">
        <f>IF($AC$677&gt;0,IPMT('Assumptions (Wind)'!$V$10,Model!AB1,'Assumptions (Wind)'!$V$13,'Assumptions (Wind)'!$V$8*Model!$AC$677*AVERAGE('Assumptions (Wind)'!$Z$2:$AA$2)/10^9),0)</f>
        <v>-0.01529036022</v>
      </c>
      <c r="AI812" s="160">
        <f>IF($AC$677&gt;0,IPMT('Assumptions (Wind)'!$V$10,Model!AC1,'Assumptions (Wind)'!$V$13,'Assumptions (Wind)'!$V$8*Model!$AC$677*AVERAGE('Assumptions (Wind)'!$Z$2:$AA$2)/10^9),0)</f>
        <v>-0.01268401963</v>
      </c>
      <c r="AJ812" s="160">
        <f>IF($AC$677&gt;0,IPMT('Assumptions (Wind)'!$V$10,Model!AD1,'Assumptions (Wind)'!$V$13,'Assumptions (Wind)'!$V$8*Model!$AC$677*AVERAGE('Assumptions (Wind)'!$Z$2:$AA$2)/10^9),0)</f>
        <v>-0.009869171788</v>
      </c>
      <c r="AK812" s="160">
        <f>IF($AC$677&gt;0,IPMT('Assumptions (Wind)'!$V$10,Model!AE1,'Assumptions (Wind)'!$V$13,'Assumptions (Wind)'!$V$8*Model!$AC$677*AVERAGE('Assumptions (Wind)'!$Z$2:$AA$2)/10^9),0)</f>
        <v>-0.006829136122</v>
      </c>
      <c r="AL812" s="160">
        <f>IF($AC$677&gt;0,IPMT('Assumptions (Wind)'!$V$10,Model!AF1,'Assumptions (Wind)'!$V$13,'Assumptions (Wind)'!$V$8*Model!$AC$677*AVERAGE('Assumptions (Wind)'!$Z$2:$AA$2)/10^9),0)</f>
        <v>-0.003545897602</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-0.03085925878</v>
      </c>
      <c r="AE813" s="160">
        <f>IF($AD$677&gt;0,IPMT('Assumptions (Wind)'!$V$10,Model!X1,'Assumptions (Wind)'!$V$13,'Assumptions (Wind)'!$V$8*Model!$AD$677*AVERAGE('Assumptions (Wind)'!$AA$2:$AB$2)/10^9),0)</f>
        <v>-0.02872905992</v>
      </c>
      <c r="AF813" s="160">
        <f>IF($AD$677&gt;0,IPMT('Assumptions (Wind)'!$V$10,Model!Y1,'Assumptions (Wind)'!$V$13,'Assumptions (Wind)'!$V$8*Model!$AD$677*AVERAGE('Assumptions (Wind)'!$AA$2:$AB$2)/10^9),0)</f>
        <v>-0.02642844516</v>
      </c>
      <c r="AG813" s="160">
        <f>IF($AD$677&gt;0,IPMT('Assumptions (Wind)'!$V$10,Model!Z1,'Assumptions (Wind)'!$V$13,'Assumptions (Wind)'!$V$8*Model!$AD$677*AVERAGE('Assumptions (Wind)'!$AA$2:$AB$2)/10^9),0)</f>
        <v>-0.02394378121</v>
      </c>
      <c r="AH813" s="160">
        <f>IF($AD$677&gt;0,IPMT('Assumptions (Wind)'!$V$10,Model!AA1,'Assumptions (Wind)'!$V$13,'Assumptions (Wind)'!$V$8*Model!$AD$677*AVERAGE('Assumptions (Wind)'!$AA$2:$AB$2)/10^9),0)</f>
        <v>-0.02126034415</v>
      </c>
      <c r="AI813" s="160">
        <f>IF($AD$677&gt;0,IPMT('Assumptions (Wind)'!$V$10,Model!AB1,'Assumptions (Wind)'!$V$13,'Assumptions (Wind)'!$V$8*Model!$AD$677*AVERAGE('Assumptions (Wind)'!$AA$2:$AB$2)/10^9),0)</f>
        <v>-0.01836223213</v>
      </c>
      <c r="AJ813" s="160">
        <f>IF($AD$677&gt;0,IPMT('Assumptions (Wind)'!$V$10,Model!AC1,'Assumptions (Wind)'!$V$13,'Assumptions (Wind)'!$V$8*Model!$AD$677*AVERAGE('Assumptions (Wind)'!$AA$2:$AB$2)/10^9),0)</f>
        <v>-0.01523227114</v>
      </c>
      <c r="AK813" s="160">
        <f>IF($AD$677&gt;0,IPMT('Assumptions (Wind)'!$V$10,Model!AD1,'Assumptions (Wind)'!$V$13,'Assumptions (Wind)'!$V$8*Model!$AD$677*AVERAGE('Assumptions (Wind)'!$AA$2:$AB$2)/10^9),0)</f>
        <v>-0.01185191328</v>
      </c>
      <c r="AL813" s="160">
        <f>IF($AD$677&gt;0,IPMT('Assumptions (Wind)'!$V$10,Model!AE1,'Assumptions (Wind)'!$V$13,'Assumptions (Wind)'!$V$8*Model!$AD$677*AVERAGE('Assumptions (Wind)'!$AA$2:$AB$2)/10^9),0)</f>
        <v>-0.008201126782</v>
      </c>
      <c r="AM813" s="160">
        <f>IF($AD$677&gt;0,IPMT('Assumptions (Wind)'!$V$10,Model!AF1,'Assumptions (Wind)'!$V$13,'Assumptions (Wind)'!$V$8*Model!$AD$677*AVERAGE('Assumptions (Wind)'!$AA$2:$AB$2)/10^9),0)</f>
        <v>-0.004258277368</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-0.02632333733</v>
      </c>
      <c r="AF814" s="160">
        <f>IF($AE$677&gt;0,IPMT('Assumptions (Wind)'!$V$10,Model!X1,'Assumptions (Wind)'!$V$13,'Assumptions (Wind)'!$V$8*Model!$AE$677*AVERAGE('Assumptions (Wind)'!$AB$2:$AC$2)/10^9),0)</f>
        <v>-0.02450625081</v>
      </c>
      <c r="AG814" s="160">
        <f>IF($AE$677&gt;0,IPMT('Assumptions (Wind)'!$V$10,Model!Y1,'Assumptions (Wind)'!$V$13,'Assumptions (Wind)'!$V$8*Model!$AE$677*AVERAGE('Assumptions (Wind)'!$AB$2:$AC$2)/10^9),0)</f>
        <v>-0.02254379738</v>
      </c>
      <c r="AH814" s="160">
        <f>IF($AE$677&gt;0,IPMT('Assumptions (Wind)'!$V$10,Model!Z1,'Assumptions (Wind)'!$V$13,'Assumptions (Wind)'!$V$8*Model!$AE$677*AVERAGE('Assumptions (Wind)'!$AB$2:$AC$2)/10^9),0)</f>
        <v>-0.02042434766</v>
      </c>
      <c r="AI814" s="160">
        <f>IF($AE$677&gt;0,IPMT('Assumptions (Wind)'!$V$10,Model!AA1,'Assumptions (Wind)'!$V$13,'Assumptions (Wind)'!$V$8*Model!$AE$677*AVERAGE('Assumptions (Wind)'!$AB$2:$AC$2)/10^9),0)</f>
        <v>-0.01813534197</v>
      </c>
      <c r="AJ814" s="160">
        <f>IF($AE$677&gt;0,IPMT('Assumptions (Wind)'!$V$10,Model!AB1,'Assumptions (Wind)'!$V$13,'Assumptions (Wind)'!$V$8*Model!$AE$677*AVERAGE('Assumptions (Wind)'!$AB$2:$AC$2)/10^9),0)</f>
        <v>-0.01566321583</v>
      </c>
      <c r="AK814" s="160">
        <f>IF($AE$677&gt;0,IPMT('Assumptions (Wind)'!$V$10,Model!AC1,'Assumptions (Wind)'!$V$13,'Assumptions (Wind)'!$V$8*Model!$AE$677*AVERAGE('Assumptions (Wind)'!$AB$2:$AC$2)/10^9),0)</f>
        <v>-0.01299331959</v>
      </c>
      <c r="AL814" s="160">
        <f>IF($AE$677&gt;0,IPMT('Assumptions (Wind)'!$V$10,Model!AD1,'Assumptions (Wind)'!$V$13,'Assumptions (Wind)'!$V$8*Model!$AE$677*AVERAGE('Assumptions (Wind)'!$AB$2:$AC$2)/10^9),0)</f>
        <v>-0.01010983165</v>
      </c>
      <c r="AM814" s="160">
        <f>IF($AE$677&gt;0,IPMT('Assumptions (Wind)'!$V$10,Model!AE1,'Assumptions (Wind)'!$V$13,'Assumptions (Wind)'!$V$8*Model!$AE$677*AVERAGE('Assumptions (Wind)'!$AB$2:$AC$2)/10^9),0)</f>
        <v>-0.006995664683</v>
      </c>
      <c r="AN814" s="160">
        <f>IF($AE$677&gt;0,IPMT('Assumptions (Wind)'!$V$10,Model!AF1,'Assumptions (Wind)'!$V$13,'Assumptions (Wind)'!$V$8*Model!$AE$677*AVERAGE('Assumptions (Wind)'!$AB$2:$AC$2)/10^9),0)</f>
        <v>-0.003632364355</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-0.03106929065</v>
      </c>
      <c r="AG815" s="160">
        <f>IF($AF$677&gt;0,IPMT('Assumptions (Wind)'!$V$10,Model!X1,'Assumptions (Wind)'!$V$13,'Assumptions (Wind)'!$V$8*Model!$AF$677*AVERAGE('Assumptions (Wind)'!$AC$2:$AD$2)/10^9),0)</f>
        <v>-0.0289245934</v>
      </c>
      <c r="AH815" s="160">
        <f>IF($AF$677&gt;0,IPMT('Assumptions (Wind)'!$V$10,Model!Y1,'Assumptions (Wind)'!$V$13,'Assumptions (Wind)'!$V$8*Model!$AF$677*AVERAGE('Assumptions (Wind)'!$AC$2:$AD$2)/10^9),0)</f>
        <v>-0.02660832037</v>
      </c>
      <c r="AI815" s="160">
        <f>IF($AF$677&gt;0,IPMT('Assumptions (Wind)'!$V$10,Model!Z1,'Assumptions (Wind)'!$V$13,'Assumptions (Wind)'!$V$8*Model!$AF$677*AVERAGE('Assumptions (Wind)'!$AC$2:$AD$2)/10^9),0)</f>
        <v>-0.0241067455</v>
      </c>
      <c r="AJ815" s="160">
        <f>IF($AF$677&gt;0,IPMT('Assumptions (Wind)'!$V$10,Model!AA1,'Assumptions (Wind)'!$V$13,'Assumptions (Wind)'!$V$8*Model!$AF$677*AVERAGE('Assumptions (Wind)'!$AC$2:$AD$2)/10^9),0)</f>
        <v>-0.02140504464</v>
      </c>
      <c r="AK815" s="160">
        <f>IF($AF$677&gt;0,IPMT('Assumptions (Wind)'!$V$10,Model!AB1,'Assumptions (Wind)'!$V$13,'Assumptions (Wind)'!$V$8*Model!$AF$677*AVERAGE('Assumptions (Wind)'!$AC$2:$AD$2)/10^9),0)</f>
        <v>-0.01848720772</v>
      </c>
      <c r="AL815" s="160">
        <f>IF($AF$677&gt;0,IPMT('Assumptions (Wind)'!$V$10,Model!AC1,'Assumptions (Wind)'!$V$13,'Assumptions (Wind)'!$V$8*Model!$AF$677*AVERAGE('Assumptions (Wind)'!$AC$2:$AD$2)/10^9),0)</f>
        <v>-0.01533594383</v>
      </c>
      <c r="AM815" s="160">
        <f>IF($AF$677&gt;0,IPMT('Assumptions (Wind)'!$V$10,Model!AD1,'Assumptions (Wind)'!$V$13,'Assumptions (Wind)'!$V$8*Model!$AF$677*AVERAGE('Assumptions (Wind)'!$AC$2:$AD$2)/10^9),0)</f>
        <v>-0.01193257884</v>
      </c>
      <c r="AN815" s="160">
        <f>IF($AF$677&gt;0,IPMT('Assumptions (Wind)'!$V$10,Model!AE1,'Assumptions (Wind)'!$V$13,'Assumptions (Wind)'!$V$8*Model!$AF$677*AVERAGE('Assumptions (Wind)'!$AC$2:$AD$2)/10^9),0)</f>
        <v>-0.008256944649</v>
      </c>
      <c r="AO815" s="160">
        <f>IF($AF$677&gt;0,IPMT('Assumptions (Wind)'!$V$10,Model!AF1,'Assumptions (Wind)'!$V$13,'Assumptions (Wind)'!$V$8*Model!$AF$677*AVERAGE('Assumptions (Wind)'!$AC$2:$AD$2)/10^9),0)</f>
        <v>-0.004287259722</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-0.02442999521</v>
      </c>
      <c r="AH816" s="160">
        <f>IF($AG$677&gt;0,IPMT('Assumptions (Wind)'!$V$10,Model!X1,'Assumptions (Wind)'!$V$13,'Assumptions (Wind)'!$V$8*Model!$AG$677*AVERAGE('Assumptions (Wind)'!$AD$2:$AE$2)/10^9),0)</f>
        <v>-0.02274360513</v>
      </c>
      <c r="AI816" s="160">
        <f>IF($AG$677&gt;0,IPMT('Assumptions (Wind)'!$V$10,Model!Y1,'Assumptions (Wind)'!$V$13,'Assumptions (Wind)'!$V$8*Model!$AG$677*AVERAGE('Assumptions (Wind)'!$AD$2:$AE$2)/10^9),0)</f>
        <v>-0.02092230385</v>
      </c>
      <c r="AJ816" s="160">
        <f>IF($AG$677&gt;0,IPMT('Assumptions (Wind)'!$V$10,Model!Z1,'Assumptions (Wind)'!$V$13,'Assumptions (Wind)'!$V$8*Model!$AG$677*AVERAGE('Assumptions (Wind)'!$AD$2:$AE$2)/10^9),0)</f>
        <v>-0.01895529846</v>
      </c>
      <c r="AK816" s="160">
        <f>IF($AG$677&gt;0,IPMT('Assumptions (Wind)'!$V$10,Model!AA1,'Assumptions (Wind)'!$V$13,'Assumptions (Wind)'!$V$8*Model!$AG$677*AVERAGE('Assumptions (Wind)'!$AD$2:$AE$2)/10^9),0)</f>
        <v>-0.01683093264</v>
      </c>
      <c r="AL816" s="160">
        <f>IF($AG$677&gt;0,IPMT('Assumptions (Wind)'!$V$10,Model!AB1,'Assumptions (Wind)'!$V$13,'Assumptions (Wind)'!$V$8*Model!$AG$677*AVERAGE('Assumptions (Wind)'!$AD$2:$AE$2)/10^9),0)</f>
        <v>-0.01453661756</v>
      </c>
      <c r="AM816" s="160">
        <f>IF($AG$677&gt;0,IPMT('Assumptions (Wind)'!$V$10,Model!AC1,'Assumptions (Wind)'!$V$13,'Assumptions (Wind)'!$V$8*Model!$AG$677*AVERAGE('Assumptions (Wind)'!$AD$2:$AE$2)/10^9),0)</f>
        <v>-0.01205875727</v>
      </c>
      <c r="AN816" s="160">
        <f>IF($AG$677&gt;0,IPMT('Assumptions (Wind)'!$V$10,Model!AD1,'Assumptions (Wind)'!$V$13,'Assumptions (Wind)'!$V$8*Model!$AG$677*AVERAGE('Assumptions (Wind)'!$AD$2:$AE$2)/10^9),0)</f>
        <v>-0.009382668154</v>
      </c>
      <c r="AO816" s="160">
        <f>IF($AG$677&gt;0,IPMT('Assumptions (Wind)'!$V$10,Model!AE1,'Assumptions (Wind)'!$V$13,'Assumptions (Wind)'!$V$8*Model!$AG$677*AVERAGE('Assumptions (Wind)'!$AD$2:$AE$2)/10^9),0)</f>
        <v>-0.006492491911</v>
      </c>
      <c r="AP816" s="160">
        <f>IF($AG$677&gt;0,IPMT('Assumptions (Wind)'!$V$10,Model!AF1,'Assumptions (Wind)'!$V$13,'Assumptions (Wind)'!$V$8*Model!$AG$677*AVERAGE('Assumptions (Wind)'!$AD$2:$AE$2)/10^9),0)</f>
        <v>-0.003371101569</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-0.04835475629</v>
      </c>
      <c r="AI817" s="160">
        <f>IF($AH$677&gt;0,IPMT('Assumptions (Wind)'!$V$10,Model!X1,'Assumptions (Wind)'!$V$13,'Assumptions (Wind)'!$V$8*Model!$AH$677*AVERAGE('Assumptions (Wind)'!$AE$2:$AF$2)/10^9),0)</f>
        <v>-0.04501685219</v>
      </c>
      <c r="AJ817" s="160">
        <f>IF($AH$677&gt;0,IPMT('Assumptions (Wind)'!$V$10,Model!Y1,'Assumptions (Wind)'!$V$13,'Assumptions (Wind)'!$V$8*Model!$AH$677*AVERAGE('Assumptions (Wind)'!$AE$2:$AF$2)/10^9),0)</f>
        <v>-0.04141191576</v>
      </c>
      <c r="AK817" s="160">
        <f>IF($AH$677&gt;0,IPMT('Assumptions (Wind)'!$V$10,Model!Z1,'Assumptions (Wind)'!$V$13,'Assumptions (Wind)'!$V$8*Model!$AH$677*AVERAGE('Assumptions (Wind)'!$AE$2:$AF$2)/10^9),0)</f>
        <v>-0.03751858441</v>
      </c>
      <c r="AL817" s="160">
        <f>IF($AH$677&gt;0,IPMT('Assumptions (Wind)'!$V$10,Model!AA1,'Assumptions (Wind)'!$V$13,'Assumptions (Wind)'!$V$8*Model!$AH$677*AVERAGE('Assumptions (Wind)'!$AE$2:$AF$2)/10^9),0)</f>
        <v>-0.03331378656</v>
      </c>
      <c r="AM817" s="160">
        <f>IF($AH$677&gt;0,IPMT('Assumptions (Wind)'!$V$10,Model!AB1,'Assumptions (Wind)'!$V$13,'Assumptions (Wind)'!$V$8*Model!$AH$677*AVERAGE('Assumptions (Wind)'!$AE$2:$AF$2)/10^9),0)</f>
        <v>-0.02877260488</v>
      </c>
      <c r="AN817" s="160">
        <f>IF($AH$677&gt;0,IPMT('Assumptions (Wind)'!$V$10,Model!AC1,'Assumptions (Wind)'!$V$13,'Assumptions (Wind)'!$V$8*Model!$AH$677*AVERAGE('Assumptions (Wind)'!$AE$2:$AF$2)/10^9),0)</f>
        <v>-0.02386812866</v>
      </c>
      <c r="AO817" s="160">
        <f>IF($AH$677&gt;0,IPMT('Assumptions (Wind)'!$V$10,Model!AD1,'Assumptions (Wind)'!$V$13,'Assumptions (Wind)'!$V$8*Model!$AH$677*AVERAGE('Assumptions (Wind)'!$AE$2:$AF$2)/10^9),0)</f>
        <v>-0.01857129435</v>
      </c>
      <c r="AP817" s="160">
        <f>IF($AH$677&gt;0,IPMT('Assumptions (Wind)'!$V$10,Model!AE1,'Assumptions (Wind)'!$V$13,'Assumptions (Wind)'!$V$8*Model!$AH$677*AVERAGE('Assumptions (Wind)'!$AE$2:$AF$2)/10^9),0)</f>
        <v>-0.01285071329</v>
      </c>
      <c r="AQ817" s="160">
        <f>IF($AH$677&gt;0,IPMT('Assumptions (Wind)'!$V$10,Model!AF1,'Assumptions (Wind)'!$V$13,'Assumptions (Wind)'!$V$8*Model!$AH$677*AVERAGE('Assumptions (Wind)'!$AE$2:$AF$2)/10^9),0)</f>
        <v>-0.006672485747</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-0.02463368622</v>
      </c>
      <c r="AJ818" s="160">
        <f>IF($AI$677&gt;0,IPMT('Assumptions (Wind)'!$V$10,Model!X1,'Assumptions (Wind)'!$V$13,'Assumptions (Wind)'!$V$8*Model!$AI$677*AVERAGE('Assumptions (Wind)'!$AF$2:$AG$2)/10^9),0)</f>
        <v>-0.02293323545</v>
      </c>
      <c r="AK818" s="160">
        <f>IF($AI$677&gt;0,IPMT('Assumptions (Wind)'!$V$10,Model!Y1,'Assumptions (Wind)'!$V$13,'Assumptions (Wind)'!$V$8*Model!$AI$677*AVERAGE('Assumptions (Wind)'!$AF$2:$AG$2)/10^9),0)</f>
        <v>-0.02109674863</v>
      </c>
      <c r="AL818" s="160">
        <f>IF($AI$677&gt;0,IPMT('Assumptions (Wind)'!$V$10,Model!Z1,'Assumptions (Wind)'!$V$13,'Assumptions (Wind)'!$V$8*Model!$AI$677*AVERAGE('Assumptions (Wind)'!$AF$2:$AG$2)/10^9),0)</f>
        <v>-0.01911334286</v>
      </c>
      <c r="AM818" s="160">
        <f>IF($AI$677&gt;0,IPMT('Assumptions (Wind)'!$V$10,Model!AA1,'Assumptions (Wind)'!$V$13,'Assumptions (Wind)'!$V$8*Model!$AI$677*AVERAGE('Assumptions (Wind)'!$AF$2:$AG$2)/10^9),0)</f>
        <v>-0.01697126462</v>
      </c>
      <c r="AN818" s="160">
        <f>IF($AI$677&gt;0,IPMT('Assumptions (Wind)'!$V$10,Model!AB1,'Assumptions (Wind)'!$V$13,'Assumptions (Wind)'!$V$8*Model!$AI$677*AVERAGE('Assumptions (Wind)'!$AF$2:$AG$2)/10^9),0)</f>
        <v>-0.01465782013</v>
      </c>
      <c r="AO818" s="160">
        <f>IF($AI$677&gt;0,IPMT('Assumptions (Wind)'!$V$10,Model!AC1,'Assumptions (Wind)'!$V$13,'Assumptions (Wind)'!$V$8*Model!$AI$677*AVERAGE('Assumptions (Wind)'!$AF$2:$AG$2)/10^9),0)</f>
        <v>-0.01215930008</v>
      </c>
      <c r="AP818" s="160">
        <f>IF($AI$677&gt;0,IPMT('Assumptions (Wind)'!$V$10,Model!AD1,'Assumptions (Wind)'!$V$13,'Assumptions (Wind)'!$V$8*Model!$AI$677*AVERAGE('Assumptions (Wind)'!$AF$2:$AG$2)/10^9),0)</f>
        <v>-0.009460898425</v>
      </c>
      <c r="AQ818" s="160">
        <f>IF($AI$677&gt;0,IPMT('Assumptions (Wind)'!$V$10,Model!AE1,'Assumptions (Wind)'!$V$13,'Assumptions (Wind)'!$V$8*Model!$AI$677*AVERAGE('Assumptions (Wind)'!$AF$2:$AG$2)/10^9),0)</f>
        <v>-0.006546624637</v>
      </c>
      <c r="AR818" s="160">
        <f>IF($AI$677&gt;0,IPMT('Assumptions (Wind)'!$V$10,Model!AF1,'Assumptions (Wind)'!$V$13,'Assumptions (Wind)'!$V$8*Model!$AI$677*AVERAGE('Assumptions (Wind)'!$AF$2:$AG$2)/10^9),0)</f>
        <v>-0.003399208946</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-0.03595930479</v>
      </c>
      <c r="AK819" s="177">
        <f>IF($AJ$677&gt;0,IPMT('Assumptions (Wind)'!$V$10,Model!X1,'Assumptions (Wind)'!$V$13,'Assumptions (Wind)'!$V$8*Model!$AJ$677*AVERAGE('Assumptions (Wind)'!$AG$2:$AH$2)/10^9),0)</f>
        <v>-0.03347705237</v>
      </c>
      <c r="AL819" s="177">
        <f>IF($AJ$677&gt;0,IPMT('Assumptions (Wind)'!$V$10,Model!Y1,'Assumptions (Wind)'!$V$13,'Assumptions (Wind)'!$V$8*Model!$AJ$677*AVERAGE('Assumptions (Wind)'!$AG$2:$AH$2)/10^9),0)</f>
        <v>-0.03079621975</v>
      </c>
      <c r="AM819" s="177">
        <f>IF($AJ$677&gt;0,IPMT('Assumptions (Wind)'!$V$10,Model!Z1,'Assumptions (Wind)'!$V$13,'Assumptions (Wind)'!$V$8*Model!$AJ$677*AVERAGE('Assumptions (Wind)'!$AG$2:$AH$2)/10^9),0)</f>
        <v>-0.02790092052</v>
      </c>
      <c r="AN819" s="177">
        <f>IF($AJ$677&gt;0,IPMT('Assumptions (Wind)'!$V$10,Model!AA1,'Assumptions (Wind)'!$V$13,'Assumptions (Wind)'!$V$8*Model!$AJ$677*AVERAGE('Assumptions (Wind)'!$AG$2:$AH$2)/10^9),0)</f>
        <v>-0.02477399736</v>
      </c>
      <c r="AO819" s="177">
        <f>IF($AJ$677&gt;0,IPMT('Assumptions (Wind)'!$V$10,Model!AB1,'Assumptions (Wind)'!$V$13,'Assumptions (Wind)'!$V$8*Model!$AJ$677*AVERAGE('Assumptions (Wind)'!$AG$2:$AH$2)/10^9),0)</f>
        <v>-0.02139692034</v>
      </c>
      <c r="AP819" s="177">
        <f>IF($AJ$677&gt;0,IPMT('Assumptions (Wind)'!$V$10,Model!AC1,'Assumptions (Wind)'!$V$13,'Assumptions (Wind)'!$V$8*Model!$AJ$677*AVERAGE('Assumptions (Wind)'!$AG$2:$AH$2)/10^9),0)</f>
        <v>-0.01774967716</v>
      </c>
      <c r="AQ819" s="177">
        <f>IF($AJ$677&gt;0,IPMT('Assumptions (Wind)'!$V$10,Model!AD1,'Assumptions (Wind)'!$V$13,'Assumptions (Wind)'!$V$8*Model!$AJ$677*AVERAGE('Assumptions (Wind)'!$AG$2:$AH$2)/10^9),0)</f>
        <v>-0.01381065453</v>
      </c>
      <c r="AR819" s="177">
        <f>IF($AJ$677&gt;0,IPMT('Assumptions (Wind)'!$V$10,Model!AE1,'Assumptions (Wind)'!$V$13,'Assumptions (Wind)'!$V$8*Model!$AJ$677*AVERAGE('Assumptions (Wind)'!$AG$2:$AH$2)/10^9),0)</f>
        <v>-0.009556510081</v>
      </c>
      <c r="AS819" s="177">
        <f>IF($AJ$677&gt;0,IPMT('Assumptions (Wind)'!$V$10,Model!AF1,'Assumptions (Wind)'!$V$13,'Assumptions (Wind)'!$V$8*Model!$AJ$677*AVERAGE('Assumptions (Wind)'!$AG$2:$AH$2)/10^9),0)</f>
        <v>-0.004962034081</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-0.03530983785</v>
      </c>
      <c r="AL820" s="160">
        <f>IF($AK$677&gt;0,IPMT('Assumptions (Wind)'!$V$10,Model!X1,'Assumptions (Wind)'!$V$13,'Assumptions (Wind)'!$V$8*Model!$AK$677*AVERAGE('Assumptions (Wind)'!$AH$2:$AI$2)/10^9),0)</f>
        <v>-0.03287241779</v>
      </c>
      <c r="AM820" s="160">
        <f>IF($AK$677&gt;0,IPMT('Assumptions (Wind)'!$V$10,Model!Y1,'Assumptions (Wind)'!$V$13,'Assumptions (Wind)'!$V$8*Model!$AK$677*AVERAGE('Assumptions (Wind)'!$AH$2:$AI$2)/10^9),0)</f>
        <v>-0.03024000414</v>
      </c>
      <c r="AN820" s="160">
        <f>IF($AK$677&gt;0,IPMT('Assumptions (Wind)'!$V$10,Model!Z1,'Assumptions (Wind)'!$V$13,'Assumptions (Wind)'!$V$8*Model!$AK$677*AVERAGE('Assumptions (Wind)'!$AH$2:$AI$2)/10^9),0)</f>
        <v>-0.02739699739</v>
      </c>
      <c r="AO820" s="160">
        <f>IF($AK$677&gt;0,IPMT('Assumptions (Wind)'!$V$10,Model!AA1,'Assumptions (Wind)'!$V$13,'Assumptions (Wind)'!$V$8*Model!$AK$677*AVERAGE('Assumptions (Wind)'!$AH$2:$AI$2)/10^9),0)</f>
        <v>-0.0243265501</v>
      </c>
      <c r="AP820" s="160">
        <f>IF($AK$677&gt;0,IPMT('Assumptions (Wind)'!$V$10,Model!AB1,'Assumptions (Wind)'!$V$13,'Assumptions (Wind)'!$V$8*Model!$AK$677*AVERAGE('Assumptions (Wind)'!$AH$2:$AI$2)/10^9),0)</f>
        <v>-0.02101046703</v>
      </c>
      <c r="AQ820" s="160">
        <f>IF($AK$677&gt;0,IPMT('Assumptions (Wind)'!$V$10,Model!AC1,'Assumptions (Wind)'!$V$13,'Assumptions (Wind)'!$V$8*Model!$AK$677*AVERAGE('Assumptions (Wind)'!$AH$2:$AI$2)/10^9),0)</f>
        <v>-0.01742909731</v>
      </c>
      <c r="AR820" s="160">
        <f>IF($AK$677&gt;0,IPMT('Assumptions (Wind)'!$V$10,Model!AD1,'Assumptions (Wind)'!$V$13,'Assumptions (Wind)'!$V$8*Model!$AK$677*AVERAGE('Assumptions (Wind)'!$AH$2:$AI$2)/10^9),0)</f>
        <v>-0.01356121801</v>
      </c>
      <c r="AS820" s="160">
        <f>IF($AK$677&gt;0,IPMT('Assumptions (Wind)'!$V$10,Model!AE1,'Assumptions (Wind)'!$V$13,'Assumptions (Wind)'!$V$8*Model!$AK$677*AVERAGE('Assumptions (Wind)'!$AH$2:$AI$2)/10^9),0)</f>
        <v>-0.009383908374</v>
      </c>
      <c r="AT820" s="160">
        <f>IF($AK$677&gt;0,IPMT('Assumptions (Wind)'!$V$10,Model!AF1,'Assumptions (Wind)'!$V$13,'Assumptions (Wind)'!$V$8*Model!$AK$677*AVERAGE('Assumptions (Wind)'!$AH$2:$AI$2)/10^9),0)</f>
        <v>-0.004872413963</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-0.09009569892</v>
      </c>
      <c r="AM821" s="177">
        <f>IF($AL$677&gt;0,IPMT('Assumptions (Wind)'!$V$10,Model!X1,'Assumptions (Wind)'!$V$13,'Assumptions (Wind)'!$V$8*Model!$AL$677*AVERAGE('Assumptions (Wind)'!$AI$2:$AJ$2)/10^9),0)</f>
        <v>-0.08387643889</v>
      </c>
      <c r="AN821" s="177">
        <f>IF($AL$677&gt;0,IPMT('Assumptions (Wind)'!$V$10,Model!Y1,'Assumptions (Wind)'!$V$13,'Assumptions (Wind)'!$V$8*Model!$AL$677*AVERAGE('Assumptions (Wind)'!$AI$2:$AJ$2)/10^9),0)</f>
        <v>-0.07715963806</v>
      </c>
      <c r="AO821" s="177">
        <f>IF($AL$677&gt;0,IPMT('Assumptions (Wind)'!$V$10,Model!Z1,'Assumptions (Wind)'!$V$13,'Assumptions (Wind)'!$V$8*Model!$AL$677*AVERAGE('Assumptions (Wind)'!$AI$2:$AJ$2)/10^9),0)</f>
        <v>-0.06990549316</v>
      </c>
      <c r="AP821" s="177">
        <f>IF($AL$677&gt;0,IPMT('Assumptions (Wind)'!$V$10,Model!AA1,'Assumptions (Wind)'!$V$13,'Assumptions (Wind)'!$V$8*Model!$AL$677*AVERAGE('Assumptions (Wind)'!$AI$2:$AJ$2)/10^9),0)</f>
        <v>-0.06207101667</v>
      </c>
      <c r="AQ821" s="177">
        <f>IF($AL$677&gt;0,IPMT('Assumptions (Wind)'!$V$10,Model!AB1,'Assumptions (Wind)'!$V$13,'Assumptions (Wind)'!$V$8*Model!$AL$677*AVERAGE('Assumptions (Wind)'!$AI$2:$AJ$2)/10^9),0)</f>
        <v>-0.05360978206</v>
      </c>
      <c r="AR821" s="177">
        <f>IF($AL$677&gt;0,IPMT('Assumptions (Wind)'!$V$10,Model!AC1,'Assumptions (Wind)'!$V$13,'Assumptions (Wind)'!$V$8*Model!$AL$677*AVERAGE('Assumptions (Wind)'!$AI$2:$AJ$2)/10^9),0)</f>
        <v>-0.04447164868</v>
      </c>
      <c r="AS821" s="177">
        <f>IF($AL$677&gt;0,IPMT('Assumptions (Wind)'!$V$10,Model!AD1,'Assumptions (Wind)'!$V$13,'Assumptions (Wind)'!$V$8*Model!$AL$677*AVERAGE('Assumptions (Wind)'!$AI$2:$AJ$2)/10^9),0)</f>
        <v>-0.03460246463</v>
      </c>
      <c r="AT821" s="177">
        <f>IF($AL$677&gt;0,IPMT('Assumptions (Wind)'!$V$10,Model!AE1,'Assumptions (Wind)'!$V$13,'Assumptions (Wind)'!$V$8*Model!$AL$677*AVERAGE('Assumptions (Wind)'!$AI$2:$AJ$2)/10^9),0)</f>
        <v>-0.02394374585</v>
      </c>
      <c r="AU821" s="177">
        <f>IF($AL$677&gt;0,IPMT('Assumptions (Wind)'!$V$10,Model!AF1,'Assumptions (Wind)'!$V$13,'Assumptions (Wind)'!$V$8*Model!$AL$677*AVERAGE('Assumptions (Wind)'!$AI$2:$AJ$2)/10^9),0)</f>
        <v>-0.01243232958</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-0.07037955406</v>
      </c>
      <c r="AN822" s="160">
        <f>IF($AM$677&gt;0,IPMT('Assumptions (Wind)'!$V$10,Model!X1,'Assumptions (Wind)'!$V$13,'Assumptions (Wind)'!$V$8*Model!$AM$677*AVERAGE('Assumptions (Wind)'!$AJ$2:$AK$2)/10^9),0)</f>
        <v>-0.06552128943</v>
      </c>
      <c r="AO822" s="160">
        <f>IF($AM$677&gt;0,IPMT('Assumptions (Wind)'!$V$10,Model!Y1,'Assumptions (Wind)'!$V$13,'Assumptions (Wind)'!$V$8*Model!$AM$677*AVERAGE('Assumptions (Wind)'!$AJ$2:$AK$2)/10^9),0)</f>
        <v>-0.06027436363</v>
      </c>
      <c r="AP822" s="160">
        <f>IF($AM$677&gt;0,IPMT('Assumptions (Wind)'!$V$10,Model!Z1,'Assumptions (Wind)'!$V$13,'Assumptions (Wind)'!$V$8*Model!$AM$677*AVERAGE('Assumptions (Wind)'!$AJ$2:$AK$2)/10^9),0)</f>
        <v>-0.05460768376</v>
      </c>
      <c r="AQ822" s="160">
        <f>IF($AM$677&gt;0,IPMT('Assumptions (Wind)'!$V$10,Model!AA1,'Assumptions (Wind)'!$V$13,'Assumptions (Wind)'!$V$8*Model!$AM$677*AVERAGE('Assumptions (Wind)'!$AJ$2:$AK$2)/10^9),0)</f>
        <v>-0.04848766951</v>
      </c>
      <c r="AR822" s="160">
        <f>IF($AM$677&gt;0,IPMT('Assumptions (Wind)'!$V$10,Model!AB1,'Assumptions (Wind)'!$V$13,'Assumptions (Wind)'!$V$8*Model!$AM$677*AVERAGE('Assumptions (Wind)'!$AJ$2:$AK$2)/10^9),0)</f>
        <v>-0.04187805411</v>
      </c>
      <c r="AS822" s="160">
        <f>IF($AM$677&gt;0,IPMT('Assumptions (Wind)'!$V$10,Model!AC1,'Assumptions (Wind)'!$V$13,'Assumptions (Wind)'!$V$8*Model!$AM$677*AVERAGE('Assumptions (Wind)'!$AJ$2:$AK$2)/10^9),0)</f>
        <v>-0.03473966948</v>
      </c>
      <c r="AT822" s="160">
        <f>IF($AM$677&gt;0,IPMT('Assumptions (Wind)'!$V$10,Model!AD1,'Assumptions (Wind)'!$V$13,'Assumptions (Wind)'!$V$8*Model!$AM$677*AVERAGE('Assumptions (Wind)'!$AJ$2:$AK$2)/10^9),0)</f>
        <v>-0.02703021408</v>
      </c>
      <c r="AU822" s="160">
        <f>IF($AM$677&gt;0,IPMT('Assumptions (Wind)'!$V$10,Model!AE1,'Assumptions (Wind)'!$V$13,'Assumptions (Wind)'!$V$8*Model!$AM$677*AVERAGE('Assumptions (Wind)'!$AJ$2:$AK$2)/10^9),0)</f>
        <v>-0.01870400225</v>
      </c>
      <c r="AV822" s="160">
        <f>IF($AM$677&gt;0,IPMT('Assumptions (Wind)'!$V$10,Model!AF1,'Assumptions (Wind)'!$V$13,'Assumptions (Wind)'!$V$8*Model!$AM$677*AVERAGE('Assumptions (Wind)'!$AJ$2:$AK$2)/10^9),0)</f>
        <v>-0.009711693478</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-0.1021862097</v>
      </c>
      <c r="AO823" s="160">
        <f>IF($AN$677&gt;0,IPMT('Assumptions (Wind)'!$V$10,Model!X1,'Assumptions (Wind)'!$V$13,'Assumptions (Wind)'!$V$8*Model!$AN$677*AVERAGE('Assumptions (Wind)'!$AK$2:$AL$2)/10^9),0)</f>
        <v>-0.09513234792</v>
      </c>
      <c r="AP823" s="160">
        <f>IF($AN$677&gt;0,IPMT('Assumptions (Wind)'!$V$10,Model!Y1,'Assumptions (Wind)'!$V$13,'Assumptions (Wind)'!$V$8*Model!$AN$677*AVERAGE('Assumptions (Wind)'!$AK$2:$AL$2)/10^9),0)</f>
        <v>-0.08751417717</v>
      </c>
      <c r="AQ823" s="160">
        <f>IF($AN$677&gt;0,IPMT('Assumptions (Wind)'!$V$10,Model!Z1,'Assumptions (Wind)'!$V$13,'Assumptions (Wind)'!$V$8*Model!$AN$677*AVERAGE('Assumptions (Wind)'!$AK$2:$AL$2)/10^9),0)</f>
        <v>-0.07928655275</v>
      </c>
      <c r="AR823" s="160">
        <f>IF($AN$677&gt;0,IPMT('Assumptions (Wind)'!$V$10,Model!AA1,'Assumptions (Wind)'!$V$13,'Assumptions (Wind)'!$V$8*Model!$AN$677*AVERAGE('Assumptions (Wind)'!$AK$2:$AL$2)/10^9),0)</f>
        <v>-0.07040071838</v>
      </c>
      <c r="AS823" s="160">
        <f>IF($AN$677&gt;0,IPMT('Assumptions (Wind)'!$V$10,Model!AB1,'Assumptions (Wind)'!$V$13,'Assumptions (Wind)'!$V$8*Model!$AN$677*AVERAGE('Assumptions (Wind)'!$AK$2:$AL$2)/10^9),0)</f>
        <v>-0.06080401727</v>
      </c>
      <c r="AT823" s="160">
        <f>IF($AN$677&gt;0,IPMT('Assumptions (Wind)'!$V$10,Model!AC1,'Assumptions (Wind)'!$V$13,'Assumptions (Wind)'!$V$8*Model!$AN$677*AVERAGE('Assumptions (Wind)'!$AK$2:$AL$2)/10^9),0)</f>
        <v>-0.05043958006</v>
      </c>
      <c r="AU823" s="160">
        <f>IF($AN$677&gt;0,IPMT('Assumptions (Wind)'!$V$10,Model!AD1,'Assumptions (Wind)'!$V$13,'Assumptions (Wind)'!$V$8*Model!$AN$677*AVERAGE('Assumptions (Wind)'!$AK$2:$AL$2)/10^9),0)</f>
        <v>-0.03924598788</v>
      </c>
      <c r="AV823" s="160">
        <f>IF($AN$677&gt;0,IPMT('Assumptions (Wind)'!$V$10,Model!AE1,'Assumptions (Wind)'!$V$13,'Assumptions (Wind)'!$V$8*Model!$AN$677*AVERAGE('Assumptions (Wind)'!$AK$2:$AL$2)/10^9),0)</f>
        <v>-0.02715690832</v>
      </c>
      <c r="AW823" s="160">
        <f>IF($AN$677&gt;0,IPMT('Assumptions (Wind)'!$V$10,Model!AF1,'Assumptions (Wind)'!$V$13,'Assumptions (Wind)'!$V$8*Model!$AN$677*AVERAGE('Assumptions (Wind)'!$AK$2:$AL$2)/10^9),0)</f>
        <v>-0.0141007024</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-0.07305981929</v>
      </c>
      <c r="AP824" s="160">
        <f>IF($AO$677&gt;0,IPMT('Assumptions (Wind)'!$V$10,Model!X1,'Assumptions (Wind)'!$V$13,'Assumptions (Wind)'!$V$8*Model!$AO$677*AVERAGE('Assumptions (Wind)'!$AL$2:$AM$2)/10^9),0)</f>
        <v>-0.06801653732</v>
      </c>
      <c r="AQ824" s="160">
        <f>IF($AO$677&gt;0,IPMT('Assumptions (Wind)'!$V$10,Model!Y1,'Assumptions (Wind)'!$V$13,'Assumptions (Wind)'!$V$8*Model!$AO$677*AVERAGE('Assumptions (Wind)'!$AL$2:$AM$2)/10^9),0)</f>
        <v>-0.06256979279</v>
      </c>
      <c r="AR824" s="160">
        <f>IF($AO$677&gt;0,IPMT('Assumptions (Wind)'!$V$10,Model!Z1,'Assumptions (Wind)'!$V$13,'Assumptions (Wind)'!$V$8*Model!$AO$677*AVERAGE('Assumptions (Wind)'!$AL$2:$AM$2)/10^9),0)</f>
        <v>-0.0566873087</v>
      </c>
      <c r="AS824" s="160">
        <f>IF($AO$677&gt;0,IPMT('Assumptions (Wind)'!$V$10,Model!AA1,'Assumptions (Wind)'!$V$13,'Assumptions (Wind)'!$V$8*Model!$AO$677*AVERAGE('Assumptions (Wind)'!$AL$2:$AM$2)/10^9),0)</f>
        <v>-0.05033422589</v>
      </c>
      <c r="AT824" s="160">
        <f>IF($AO$677&gt;0,IPMT('Assumptions (Wind)'!$V$10,Model!AB1,'Assumptions (Wind)'!$V$13,'Assumptions (Wind)'!$V$8*Model!$AO$677*AVERAGE('Assumptions (Wind)'!$AL$2:$AM$2)/10^9),0)</f>
        <v>-0.04347289644</v>
      </c>
      <c r="AU824" s="160">
        <f>IF($AO$677&gt;0,IPMT('Assumptions (Wind)'!$V$10,Model!AC1,'Assumptions (Wind)'!$V$13,'Assumptions (Wind)'!$V$8*Model!$AO$677*AVERAGE('Assumptions (Wind)'!$AL$2:$AM$2)/10^9),0)</f>
        <v>-0.03606266065</v>
      </c>
      <c r="AV824" s="160">
        <f>IF($AO$677&gt;0,IPMT('Assumptions (Wind)'!$V$10,Model!AD1,'Assumptions (Wind)'!$V$13,'Assumptions (Wind)'!$V$8*Model!$AO$677*AVERAGE('Assumptions (Wind)'!$AL$2:$AM$2)/10^9),0)</f>
        <v>-0.02805960598</v>
      </c>
      <c r="AW824" s="160">
        <f>IF($AO$677&gt;0,IPMT('Assumptions (Wind)'!$V$10,Model!AE1,'Assumptions (Wind)'!$V$13,'Assumptions (Wind)'!$V$8*Model!$AO$677*AVERAGE('Assumptions (Wind)'!$AL$2:$AM$2)/10^9),0)</f>
        <v>-0.01941630695</v>
      </c>
      <c r="AX824" s="160">
        <f>IF($AO$677&gt;0,IPMT('Assumptions (Wind)'!$V$10,Model!AF1,'Assumptions (Wind)'!$V$13,'Assumptions (Wind)'!$V$8*Model!$AO$677*AVERAGE('Assumptions (Wind)'!$AL$2:$AM$2)/10^9),0)</f>
        <v>-0.01008154399</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-0.0985932447</v>
      </c>
      <c r="AQ825" s="160">
        <f>IF($AP$677&gt;0,IPMT('Assumptions (Wind)'!$V$10,Model!X1,'Assumptions (Wind)'!$V$13,'Assumptions (Wind)'!$V$8*Model!$AP$677*AVERAGE('Assumptions (Wind)'!$AM$2:$AN$2)/10^9),0)</f>
        <v>-0.09178740343</v>
      </c>
      <c r="AR825" s="160">
        <f>IF($AP$677&gt;0,IPMT('Assumptions (Wind)'!$V$10,Model!Y1,'Assumptions (Wind)'!$V$13,'Assumptions (Wind)'!$V$8*Model!$AP$677*AVERAGE('Assumptions (Wind)'!$AM$2:$AN$2)/10^9),0)</f>
        <v>-0.08443709486</v>
      </c>
      <c r="AS825" s="160">
        <f>IF($AP$677&gt;0,IPMT('Assumptions (Wind)'!$V$10,Model!Z1,'Assumptions (Wind)'!$V$13,'Assumptions (Wind)'!$V$8*Model!$AP$677*AVERAGE('Assumptions (Wind)'!$AM$2:$AN$2)/10^9),0)</f>
        <v>-0.0764987616</v>
      </c>
      <c r="AT825" s="160">
        <f>IF($AP$677&gt;0,IPMT('Assumptions (Wind)'!$V$10,Model!AA1,'Assumptions (Wind)'!$V$13,'Assumptions (Wind)'!$V$8*Model!$AP$677*AVERAGE('Assumptions (Wind)'!$AM$2:$AN$2)/10^9),0)</f>
        <v>-0.06792536168</v>
      </c>
      <c r="AU825" s="160">
        <f>IF($AP$677&gt;0,IPMT('Assumptions (Wind)'!$V$10,Model!AB1,'Assumptions (Wind)'!$V$13,'Assumptions (Wind)'!$V$8*Model!$AP$677*AVERAGE('Assumptions (Wind)'!$AM$2:$AN$2)/10^9),0)</f>
        <v>-0.05866608977</v>
      </c>
      <c r="AV825" s="160">
        <f>IF($AP$677&gt;0,IPMT('Assumptions (Wind)'!$V$10,Model!AC1,'Assumptions (Wind)'!$V$13,'Assumptions (Wind)'!$V$8*Model!$AP$677*AVERAGE('Assumptions (Wind)'!$AM$2:$AN$2)/10^9),0)</f>
        <v>-0.0486660761</v>
      </c>
      <c r="AW825" s="160">
        <f>IF($AP$677&gt;0,IPMT('Assumptions (Wind)'!$V$10,Model!AD1,'Assumptions (Wind)'!$V$13,'Assumptions (Wind)'!$V$8*Model!$AP$677*AVERAGE('Assumptions (Wind)'!$AM$2:$AN$2)/10^9),0)</f>
        <v>-0.03786606134</v>
      </c>
      <c r="AX825" s="160">
        <f>IF($AP$677&gt;0,IPMT('Assumptions (Wind)'!$V$10,Model!AE1,'Assumptions (Wind)'!$V$13,'Assumptions (Wind)'!$V$8*Model!$AP$677*AVERAGE('Assumptions (Wind)'!$AM$2:$AN$2)/10^9),0)</f>
        <v>-0.02620204541</v>
      </c>
      <c r="AY825" s="160">
        <f>IF($AP$677&gt;0,IPMT('Assumptions (Wind)'!$V$10,Model!AF1,'Assumptions (Wind)'!$V$13,'Assumptions (Wind)'!$V$8*Model!$AP$677*AVERAGE('Assumptions (Wind)'!$AM$2:$AN$2)/10^9),0)</f>
        <v>-0.01360490819</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-0.1325334445</v>
      </c>
      <c r="AR826" s="160">
        <f>IF($AQ$677&gt;0,IPMT('Assumptions (Wind)'!$V$10,Model!X1,'Assumptions (Wind)'!$V$13,'Assumptions (Wind)'!$V$8*Model!$AQ$677*AVERAGE('Assumptions (Wind)'!$AN$2:$AO$2)/10^9),0)</f>
        <v>-0.1233847286</v>
      </c>
      <c r="AS826" s="160">
        <f>IF($AQ$677&gt;0,IPMT('Assumptions (Wind)'!$V$10,Model!Y1,'Assumptions (Wind)'!$V$13,'Assumptions (Wind)'!$V$8*Model!$AQ$677*AVERAGE('Assumptions (Wind)'!$AN$2:$AO$2)/10^9),0)</f>
        <v>-0.1135041154</v>
      </c>
      <c r="AT826" s="160">
        <f>IF($AQ$677&gt;0,IPMT('Assumptions (Wind)'!$V$10,Model!Z1,'Assumptions (Wind)'!$V$13,'Assumptions (Wind)'!$V$8*Model!$AQ$677*AVERAGE('Assumptions (Wind)'!$AN$2:$AO$2)/10^9),0)</f>
        <v>-0.1028330532</v>
      </c>
      <c r="AU826" s="160">
        <f>IF($AQ$677&gt;0,IPMT('Assumptions (Wind)'!$V$10,Model!AA1,'Assumptions (Wind)'!$V$13,'Assumptions (Wind)'!$V$8*Model!$AQ$677*AVERAGE('Assumptions (Wind)'!$AN$2:$AO$2)/10^9),0)</f>
        <v>-0.09130830595</v>
      </c>
      <c r="AV826" s="160">
        <f>IF($AQ$677&gt;0,IPMT('Assumptions (Wind)'!$V$10,Model!AB1,'Assumptions (Wind)'!$V$13,'Assumptions (Wind)'!$V$8*Model!$AQ$677*AVERAGE('Assumptions (Wind)'!$AN$2:$AO$2)/10^9),0)</f>
        <v>-0.07886157896</v>
      </c>
      <c r="AW826" s="160">
        <f>IF($AQ$677&gt;0,IPMT('Assumptions (Wind)'!$V$10,Model!AC1,'Assumptions (Wind)'!$V$13,'Assumptions (Wind)'!$V$8*Model!$AQ$677*AVERAGE('Assumptions (Wind)'!$AN$2:$AO$2)/10^9),0)</f>
        <v>-0.06541911381</v>
      </c>
      <c r="AX826" s="160">
        <f>IF($AQ$677&gt;0,IPMT('Assumptions (Wind)'!$V$10,Model!AD1,'Assumptions (Wind)'!$V$13,'Assumptions (Wind)'!$V$8*Model!$AQ$677*AVERAGE('Assumptions (Wind)'!$AN$2:$AO$2)/10^9),0)</f>
        <v>-0.05090125144</v>
      </c>
      <c r="AY826" s="160">
        <f>IF($AQ$677&gt;0,IPMT('Assumptions (Wind)'!$V$10,Model!AE1,'Assumptions (Wind)'!$V$13,'Assumptions (Wind)'!$V$8*Model!$AQ$677*AVERAGE('Assumptions (Wind)'!$AN$2:$AO$2)/10^9),0)</f>
        <v>-0.03522196009</v>
      </c>
      <c r="AZ826" s="160">
        <f>IF($AQ$677&gt;0,IPMT('Assumptions (Wind)'!$V$10,Model!AF1,'Assumptions (Wind)'!$V$13,'Assumptions (Wind)'!$V$8*Model!$AQ$677*AVERAGE('Assumptions (Wind)'!$AN$2:$AO$2)/10^9),0)</f>
        <v>-0.01828832543</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-0.02886007211</v>
      </c>
      <c r="AS827" s="160">
        <f>IF($AR$677&gt;0,IPMT('Assumptions (Wind)'!$V$10,Model!X1,'Assumptions (Wind)'!$V$13,'Assumptions (Wind)'!$V$8*Model!$AR$677*AVERAGE('Assumptions (Wind)'!$AO$2:$AP$2)/10^9),0)</f>
        <v>-0.02686787609</v>
      </c>
      <c r="AT827" s="160">
        <f>IF($AR$677&gt;0,IPMT('Assumptions (Wind)'!$V$10,Model!Y1,'Assumptions (Wind)'!$V$13,'Assumptions (Wind)'!$V$8*Model!$AR$677*AVERAGE('Assumptions (Wind)'!$AO$2:$AP$2)/10^9),0)</f>
        <v>-0.02471630439</v>
      </c>
      <c r="AU827" s="160">
        <f>IF($AR$677&gt;0,IPMT('Assumptions (Wind)'!$V$10,Model!Z1,'Assumptions (Wind)'!$V$13,'Assumptions (Wind)'!$V$8*Model!$AR$677*AVERAGE('Assumptions (Wind)'!$AO$2:$AP$2)/10^9),0)</f>
        <v>-0.02239260695</v>
      </c>
      <c r="AV827" s="160">
        <f>IF($AR$677&gt;0,IPMT('Assumptions (Wind)'!$V$10,Model!AA1,'Assumptions (Wind)'!$V$13,'Assumptions (Wind)'!$V$8*Model!$AR$677*AVERAGE('Assumptions (Wind)'!$AO$2:$AP$2)/10^9),0)</f>
        <v>-0.01988301371</v>
      </c>
      <c r="AW827" s="160">
        <f>IF($AR$677&gt;0,IPMT('Assumptions (Wind)'!$V$10,Model!AB1,'Assumptions (Wind)'!$V$13,'Assumptions (Wind)'!$V$8*Model!$AR$677*AVERAGE('Assumptions (Wind)'!$AO$2:$AP$2)/10^9),0)</f>
        <v>-0.01717265302</v>
      </c>
      <c r="AX827" s="160">
        <f>IF($AR$677&gt;0,IPMT('Assumptions (Wind)'!$V$10,Model!AC1,'Assumptions (Wind)'!$V$13,'Assumptions (Wind)'!$V$8*Model!$AR$677*AVERAGE('Assumptions (Wind)'!$AO$2:$AP$2)/10^9),0)</f>
        <v>-0.01424546347</v>
      </c>
      <c r="AY827" s="160">
        <f>IF($AR$677&gt;0,IPMT('Assumptions (Wind)'!$V$10,Model!AD1,'Assumptions (Wind)'!$V$13,'Assumptions (Wind)'!$V$8*Model!$AR$677*AVERAGE('Assumptions (Wind)'!$AO$2:$AP$2)/10^9),0)</f>
        <v>-0.01108409876</v>
      </c>
      <c r="AZ827" s="160">
        <f>IF($AR$677&gt;0,IPMT('Assumptions (Wind)'!$V$10,Model!AE1,'Assumptions (Wind)'!$V$13,'Assumptions (Wind)'!$V$8*Model!$AR$677*AVERAGE('Assumptions (Wind)'!$AO$2:$AP$2)/10^9),0)</f>
        <v>-0.007669824866</v>
      </c>
      <c r="BA827" s="160">
        <f>IF($AR$677&gt;0,IPMT('Assumptions (Wind)'!$V$10,Model!AF1,'Assumptions (Wind)'!$V$13,'Assumptions (Wind)'!$V$8*Model!$AR$677*AVERAGE('Assumptions (Wind)'!$AO$2:$AP$2)/10^9),0)</f>
        <v>-0.003982409065</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-0.05050149876</v>
      </c>
      <c r="AT828" s="160">
        <f>IF($AS$677&gt;0,IPMT('Assumptions (Wind)'!$V$10,Model!X1,'Assumptions (Wind)'!$V$13,'Assumptions (Wind)'!$V$8*Model!$AS$677*AVERAGE('Assumptions (Wind)'!$AP$2:$AQ$2)/10^9),0)</f>
        <v>-0.04701540612</v>
      </c>
      <c r="AU828" s="160">
        <f>IF($AS$677&gt;0,IPMT('Assumptions (Wind)'!$V$10,Model!Y1,'Assumptions (Wind)'!$V$13,'Assumptions (Wind)'!$V$8*Model!$AS$677*AVERAGE('Assumptions (Wind)'!$AP$2:$AQ$2)/10^9),0)</f>
        <v>-0.04325042607</v>
      </c>
      <c r="AV828" s="160">
        <f>IF($AS$677&gt;0,IPMT('Assumptions (Wind)'!$V$10,Model!Z1,'Assumptions (Wind)'!$V$13,'Assumptions (Wind)'!$V$8*Model!$AS$677*AVERAGE('Assumptions (Wind)'!$AP$2:$AQ$2)/10^9),0)</f>
        <v>-0.03918424762</v>
      </c>
      <c r="AW828" s="160">
        <f>IF($AS$677&gt;0,IPMT('Assumptions (Wind)'!$V$10,Model!AA1,'Assumptions (Wind)'!$V$13,'Assumptions (Wind)'!$V$8*Model!$AS$677*AVERAGE('Assumptions (Wind)'!$AP$2:$AQ$2)/10^9),0)</f>
        <v>-0.03479277489</v>
      </c>
      <c r="AX828" s="160">
        <f>IF($AS$677&gt;0,IPMT('Assumptions (Wind)'!$V$10,Model!AB1,'Assumptions (Wind)'!$V$13,'Assumptions (Wind)'!$V$8*Model!$AS$677*AVERAGE('Assumptions (Wind)'!$AP$2:$AQ$2)/10^9),0)</f>
        <v>-0.03004998434</v>
      </c>
      <c r="AY828" s="160">
        <f>IF($AS$677&gt;0,IPMT('Assumptions (Wind)'!$V$10,Model!AC1,'Assumptions (Wind)'!$V$13,'Assumptions (Wind)'!$V$8*Model!$AS$677*AVERAGE('Assumptions (Wind)'!$AP$2:$AQ$2)/10^9),0)</f>
        <v>-0.02492777055</v>
      </c>
      <c r="AZ828" s="160">
        <f>IF($AS$677&gt;0,IPMT('Assumptions (Wind)'!$V$10,Model!AD1,'Assumptions (Wind)'!$V$13,'Assumptions (Wind)'!$V$8*Model!$AS$677*AVERAGE('Assumptions (Wind)'!$AP$2:$AQ$2)/10^9),0)</f>
        <v>-0.01939577966</v>
      </c>
      <c r="BA828" s="160">
        <f>IF($AS$677&gt;0,IPMT('Assumptions (Wind)'!$V$10,Model!AE1,'Assumptions (Wind)'!$V$13,'Assumptions (Wind)'!$V$8*Model!$AS$677*AVERAGE('Assumptions (Wind)'!$AP$2:$AQ$2)/10^9),0)</f>
        <v>-0.01342122949</v>
      </c>
      <c r="BB828" s="160">
        <f>IF($AS$677&gt;0,IPMT('Assumptions (Wind)'!$V$10,Model!AF1,'Assumptions (Wind)'!$V$13,'Assumptions (Wind)'!$V$8*Model!$AS$677*AVERAGE('Assumptions (Wind)'!$AP$2:$AQ$2)/10^9),0)</f>
        <v>-0.006968715313</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-0.06100193381</v>
      </c>
      <c r="AU829" s="181">
        <f>IF($AT$677&gt;0,IPMT('Assumptions (Wind)'!$V$10,Model!X1,'Assumptions (Wind)'!$V$13,'Assumptions (Wind)'!$V$8*Model!$AT$677*AVERAGE('Assumptions (Wind)'!$AQ$2:$AR$2)/10^9),0)</f>
        <v>-0.05679100151</v>
      </c>
      <c r="AV829" s="181">
        <f>IF($AT$677&gt;0,IPMT('Assumptions (Wind)'!$V$10,Model!Y1,'Assumptions (Wind)'!$V$13,'Assumptions (Wind)'!$V$8*Model!$AT$677*AVERAGE('Assumptions (Wind)'!$AQ$2:$AR$2)/10^9),0)</f>
        <v>-0.05224319462</v>
      </c>
      <c r="AW829" s="181">
        <f>IF($AT$677&gt;0,IPMT('Assumptions (Wind)'!$V$10,Model!Z1,'Assumptions (Wind)'!$V$13,'Assumptions (Wind)'!$V$8*Model!$AT$677*AVERAGE('Assumptions (Wind)'!$AQ$2:$AR$2)/10^9),0)</f>
        <v>-0.04733156319</v>
      </c>
      <c r="AX829" s="181">
        <f>IF($AT$677&gt;0,IPMT('Assumptions (Wind)'!$V$10,Model!AA1,'Assumptions (Wind)'!$V$13,'Assumptions (Wind)'!$V$8*Model!$AT$677*AVERAGE('Assumptions (Wind)'!$AQ$2:$AR$2)/10^9),0)</f>
        <v>-0.04202700124</v>
      </c>
      <c r="AY829" s="181">
        <f>IF($AT$677&gt;0,IPMT('Assumptions (Wind)'!$V$10,Model!AB1,'Assumptions (Wind)'!$V$13,'Assumptions (Wind)'!$V$8*Model!$AT$677*AVERAGE('Assumptions (Wind)'!$AQ$2:$AR$2)/10^9),0)</f>
        <v>-0.03629807433</v>
      </c>
      <c r="AZ829" s="181">
        <f>IF($AT$677&gt;0,IPMT('Assumptions (Wind)'!$V$10,Model!AC1,'Assumptions (Wind)'!$V$13,'Assumptions (Wind)'!$V$8*Model!$AT$677*AVERAGE('Assumptions (Wind)'!$AQ$2:$AR$2)/10^9),0)</f>
        <v>-0.03011083327</v>
      </c>
      <c r="BA829" s="181">
        <f>IF($AT$677&gt;0,IPMT('Assumptions (Wind)'!$V$10,Model!AD1,'Assumptions (Wind)'!$V$13,'Assumptions (Wind)'!$V$8*Model!$AT$677*AVERAGE('Assumptions (Wind)'!$AQ$2:$AR$2)/10^9),0)</f>
        <v>-0.02342861293</v>
      </c>
      <c r="BB829" s="181">
        <f>IF($AT$677&gt;0,IPMT('Assumptions (Wind)'!$V$10,Model!AE1,'Assumptions (Wind)'!$V$13,'Assumptions (Wind)'!$V$8*Model!$AT$677*AVERAGE('Assumptions (Wind)'!$AQ$2:$AR$2)/10^9),0)</f>
        <v>-0.01621181496</v>
      </c>
      <c r="BC829" s="181">
        <f>IF($AT$677&gt;0,IPMT('Assumptions (Wind)'!$V$10,Model!AF1,'Assumptions (Wind)'!$V$13,'Assumptions (Wind)'!$V$8*Model!$AT$677*AVERAGE('Assumptions (Wind)'!$AQ$2:$AR$2)/10^9),0)</f>
        <v>-0.008417673153</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-0.04660572471</v>
      </c>
      <c r="AV830" s="160">
        <f>IF($AU$677&gt;0,IPMT('Assumptions (Wind)'!$V$10,Model!X1,'Assumptions (Wind)'!$V$13,'Assumptions (Wind)'!$V$8*Model!$AU$677*AVERAGE('Assumptions (Wind)'!$AR$2:$AS$2)/10^9),0)</f>
        <v>-0.04338855536</v>
      </c>
      <c r="AW830" s="160">
        <f>IF($AU$677&gt;0,IPMT('Assumptions (Wind)'!$V$10,Model!Y1,'Assumptions (Wind)'!$V$13,'Assumptions (Wind)'!$V$8*Model!$AU$677*AVERAGE('Assumptions (Wind)'!$AR$2:$AS$2)/10^9),0)</f>
        <v>-0.03991401247</v>
      </c>
      <c r="AX830" s="160">
        <f>IF($AU$677&gt;0,IPMT('Assumptions (Wind)'!$V$10,Model!Z1,'Assumptions (Wind)'!$V$13,'Assumptions (Wind)'!$V$8*Model!$AU$677*AVERAGE('Assumptions (Wind)'!$AR$2:$AS$2)/10^9),0)</f>
        <v>-0.03616150614</v>
      </c>
      <c r="AY830" s="160">
        <f>IF($AU$677&gt;0,IPMT('Assumptions (Wind)'!$V$10,Model!AA1,'Assumptions (Wind)'!$V$13,'Assumptions (Wind)'!$V$8*Model!$AU$677*AVERAGE('Assumptions (Wind)'!$AR$2:$AS$2)/10^9),0)</f>
        <v>-0.03210879931</v>
      </c>
      <c r="AZ830" s="160">
        <f>IF($AU$677&gt;0,IPMT('Assumptions (Wind)'!$V$10,Model!AB1,'Assumptions (Wind)'!$V$13,'Assumptions (Wind)'!$V$8*Model!$AU$677*AVERAGE('Assumptions (Wind)'!$AR$2:$AS$2)/10^9),0)</f>
        <v>-0.02773187593</v>
      </c>
      <c r="BA830" s="160">
        <f>IF($AU$677&gt;0,IPMT('Assumptions (Wind)'!$V$10,Model!AC1,'Assumptions (Wind)'!$V$13,'Assumptions (Wind)'!$V$8*Model!$AU$677*AVERAGE('Assumptions (Wind)'!$AR$2:$AS$2)/10^9),0)</f>
        <v>-0.02300479868</v>
      </c>
      <c r="BB830" s="160">
        <f>IF($AU$677&gt;0,IPMT('Assumptions (Wind)'!$V$10,Model!AD1,'Assumptions (Wind)'!$V$13,'Assumptions (Wind)'!$V$8*Model!$AU$677*AVERAGE('Assumptions (Wind)'!$AR$2:$AS$2)/10^9),0)</f>
        <v>-0.01789955525</v>
      </c>
      <c r="BC830" s="160">
        <f>IF($AU$677&gt;0,IPMT('Assumptions (Wind)'!$V$10,Model!AE1,'Assumptions (Wind)'!$V$13,'Assumptions (Wind)'!$V$8*Model!$AU$677*AVERAGE('Assumptions (Wind)'!$AR$2:$AS$2)/10^9),0)</f>
        <v>-0.01238589235</v>
      </c>
      <c r="BD830" s="160">
        <f>IF($AU$677&gt;0,IPMT('Assumptions (Wind)'!$V$10,Model!AF1,'Assumptions (Wind)'!$V$13,'Assumptions (Wind)'!$V$8*Model!$AU$677*AVERAGE('Assumptions (Wind)'!$AR$2:$AS$2)/10^9),0)</f>
        <v>-0.006431136411</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-0.03339856559</v>
      </c>
      <c r="AW831" s="160">
        <f>IF($AV$677&gt;0,IPMT('Assumptions (Wind)'!$V$10,Model!X1,'Assumptions (Wind)'!$V$13,'Assumptions (Wind)'!$V$8*Model!$AV$677*AVERAGE('Assumptions (Wind)'!$AS$2:$AT$2)/10^9),0)</f>
        <v>-0.03109307968</v>
      </c>
      <c r="AX831" s="160">
        <f>IF($AV$677&gt;0,IPMT('Assumptions (Wind)'!$V$10,Model!Y1,'Assumptions (Wind)'!$V$13,'Assumptions (Wind)'!$V$8*Model!$AV$677*AVERAGE('Assumptions (Wind)'!$AS$2:$AT$2)/10^9),0)</f>
        <v>-0.0286031549</v>
      </c>
      <c r="AY831" s="160">
        <f>IF($AV$677&gt;0,IPMT('Assumptions (Wind)'!$V$10,Model!Z1,'Assumptions (Wind)'!$V$13,'Assumptions (Wind)'!$V$8*Model!$AV$677*AVERAGE('Assumptions (Wind)'!$AS$2:$AT$2)/10^9),0)</f>
        <v>-0.02591403614</v>
      </c>
      <c r="AZ831" s="160">
        <f>IF($AV$677&gt;0,IPMT('Assumptions (Wind)'!$V$10,Model!AA1,'Assumptions (Wind)'!$V$13,'Assumptions (Wind)'!$V$8*Model!$AV$677*AVERAGE('Assumptions (Wind)'!$AS$2:$AT$2)/10^9),0)</f>
        <v>-0.02300978788</v>
      </c>
      <c r="BA831" s="160">
        <f>IF($AV$677&gt;0,IPMT('Assumptions (Wind)'!$V$10,Model!AB1,'Assumptions (Wind)'!$V$13,'Assumptions (Wind)'!$V$8*Model!$AV$677*AVERAGE('Assumptions (Wind)'!$AS$2:$AT$2)/10^9),0)</f>
        <v>-0.01987319976</v>
      </c>
      <c r="BB831" s="160">
        <f>IF($AV$677&gt;0,IPMT('Assumptions (Wind)'!$V$10,Model!AC1,'Assumptions (Wind)'!$V$13,'Assumptions (Wind)'!$V$8*Model!$AV$677*AVERAGE('Assumptions (Wind)'!$AS$2:$AT$2)/10^9),0)</f>
        <v>-0.01648568459</v>
      </c>
      <c r="BC831" s="160">
        <f>IF($AV$677&gt;0,IPMT('Assumptions (Wind)'!$V$10,Model!AD1,'Assumptions (Wind)'!$V$13,'Assumptions (Wind)'!$V$8*Model!$AV$677*AVERAGE('Assumptions (Wind)'!$AS$2:$AT$2)/10^9),0)</f>
        <v>-0.0128271682</v>
      </c>
      <c r="BD831" s="160">
        <f>IF($AV$677&gt;0,IPMT('Assumptions (Wind)'!$V$10,Model!AE1,'Assumptions (Wind)'!$V$13,'Assumptions (Wind)'!$V$8*Model!$AV$677*AVERAGE('Assumptions (Wind)'!$AS$2:$AT$2)/10^9),0)</f>
        <v>-0.008875970505</v>
      </c>
      <c r="BE831" s="160">
        <f>IF($AV$677&gt;0,IPMT('Assumptions (Wind)'!$V$10,Model!AF1,'Assumptions (Wind)'!$V$13,'Assumptions (Wind)'!$V$8*Model!$AV$677*AVERAGE('Assumptions (Wind)'!$AS$2:$AT$2)/10^9),0)</f>
        <v>-0.004608676993</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-0.08924366136</v>
      </c>
      <c r="AX832" s="160">
        <f>IF($AW$677&gt;0,IPMT('Assumptions (Wind)'!$V$10,Model!X1,'Assumptions (Wind)'!$V$13,'Assumptions (Wind)'!$V$8*Model!$AW$677*AVERAGE('Assumptions (Wind)'!$AT$2:$AU$2)/10^9),0)</f>
        <v>-0.08308321705</v>
      </c>
      <c r="AY832" s="160">
        <f>IF($AW$677&gt;0,IPMT('Assumptions (Wind)'!$V$10,Model!Y1,'Assumptions (Wind)'!$V$13,'Assumptions (Wind)'!$V$8*Model!$AW$677*AVERAGE('Assumptions (Wind)'!$AT$2:$AU$2)/10^9),0)</f>
        <v>-0.07642993719</v>
      </c>
      <c r="AZ832" s="160">
        <f>IF($AW$677&gt;0,IPMT('Assumptions (Wind)'!$V$10,Model!Z1,'Assumptions (Wind)'!$V$13,'Assumptions (Wind)'!$V$8*Model!$AW$677*AVERAGE('Assumptions (Wind)'!$AT$2:$AU$2)/10^9),0)</f>
        <v>-0.06924439494</v>
      </c>
      <c r="BA832" s="160">
        <f>IF($AW$677&gt;0,IPMT('Assumptions (Wind)'!$V$10,Model!AA1,'Assumptions (Wind)'!$V$13,'Assumptions (Wind)'!$V$8*Model!$AW$677*AVERAGE('Assumptions (Wind)'!$AT$2:$AU$2)/10^9),0)</f>
        <v>-0.06148400932</v>
      </c>
      <c r="BB832" s="160">
        <f>IF($AW$677&gt;0,IPMT('Assumptions (Wind)'!$V$10,Model!AB1,'Assumptions (Wind)'!$V$13,'Assumptions (Wind)'!$V$8*Model!$AW$677*AVERAGE('Assumptions (Wind)'!$AT$2:$AU$2)/10^9),0)</f>
        <v>-0.05310279284</v>
      </c>
      <c r="BC832" s="160">
        <f>IF($AW$677&gt;0,IPMT('Assumptions (Wind)'!$V$10,Model!AC1,'Assumptions (Wind)'!$V$13,'Assumptions (Wind)'!$V$8*Model!$AW$677*AVERAGE('Assumptions (Wind)'!$AT$2:$AU$2)/10^9),0)</f>
        <v>-0.04405107904</v>
      </c>
      <c r="BD832" s="160">
        <f>IF($AW$677&gt;0,IPMT('Assumptions (Wind)'!$V$10,Model!AD1,'Assumptions (Wind)'!$V$13,'Assumptions (Wind)'!$V$8*Model!$AW$677*AVERAGE('Assumptions (Wind)'!$AT$2:$AU$2)/10^9),0)</f>
        <v>-0.03427522815</v>
      </c>
      <c r="BE832" s="160">
        <f>IF($AW$677&gt;0,IPMT('Assumptions (Wind)'!$V$10,Model!AE1,'Assumptions (Wind)'!$V$13,'Assumptions (Wind)'!$V$8*Model!$AW$677*AVERAGE('Assumptions (Wind)'!$AT$2:$AU$2)/10^9),0)</f>
        <v>-0.02371730918</v>
      </c>
      <c r="BF832" s="160">
        <f>IF($AW$677&gt;0,IPMT('Assumptions (Wind)'!$V$10,Model!AF1,'Assumptions (Wind)'!$V$13,'Assumptions (Wind)'!$V$8*Model!$AW$677*AVERAGE('Assumptions (Wind)'!$AT$2:$AU$2)/10^9),0)</f>
        <v>-0.01231475669</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-0.02720790469</v>
      </c>
      <c r="AY833" s="160">
        <f>IF($AX$677&gt;0,IPMT('Assumptions (Wind)'!$V$10,Model!X1,'Assumptions (Wind)'!$V$13,'Assumptions (Wind)'!$V$8*Model!$AX$677*AVERAGE('Assumptions (Wind)'!$AU$2:$AV$2)/10^9),0)</f>
        <v>-0.02532975694</v>
      </c>
      <c r="AZ833" s="160">
        <f>IF($AX$677&gt;0,IPMT('Assumptions (Wind)'!$V$10,Model!Y1,'Assumptions (Wind)'!$V$13,'Assumptions (Wind)'!$V$8*Model!$AX$677*AVERAGE('Assumptions (Wind)'!$AU$2:$AV$2)/10^9),0)</f>
        <v>-0.02330135737</v>
      </c>
      <c r="BA833" s="160">
        <f>IF($AX$677&gt;0,IPMT('Assumptions (Wind)'!$V$10,Model!Z1,'Assumptions (Wind)'!$V$13,'Assumptions (Wind)'!$V$8*Model!$AX$677*AVERAGE('Assumptions (Wind)'!$AU$2:$AV$2)/10^9),0)</f>
        <v>-0.02111068584</v>
      </c>
      <c r="BB833" s="160">
        <f>IF($AX$677&gt;0,IPMT('Assumptions (Wind)'!$V$10,Model!AA1,'Assumptions (Wind)'!$V$13,'Assumptions (Wind)'!$V$8*Model!$AX$677*AVERAGE('Assumptions (Wind)'!$AU$2:$AV$2)/10^9),0)</f>
        <v>-0.01874476058</v>
      </c>
      <c r="BC833" s="160">
        <f>IF($AX$677&gt;0,IPMT('Assumptions (Wind)'!$V$10,Model!AB1,'Assumptions (Wind)'!$V$13,'Assumptions (Wind)'!$V$8*Model!$AX$677*AVERAGE('Assumptions (Wind)'!$AU$2:$AV$2)/10^9),0)</f>
        <v>-0.0161895613</v>
      </c>
      <c r="BD833" s="160">
        <f>IF($AX$677&gt;0,IPMT('Assumptions (Wind)'!$V$10,Model!AC1,'Assumptions (Wind)'!$V$13,'Assumptions (Wind)'!$V$8*Model!$AX$677*AVERAGE('Assumptions (Wind)'!$AU$2:$AV$2)/10^9),0)</f>
        <v>-0.01342994608</v>
      </c>
      <c r="BE833" s="160">
        <f>IF($AX$677&gt;0,IPMT('Assumptions (Wind)'!$V$10,Model!AD1,'Assumptions (Wind)'!$V$13,'Assumptions (Wind)'!$V$8*Model!$AX$677*AVERAGE('Assumptions (Wind)'!$AU$2:$AV$2)/10^9),0)</f>
        <v>-0.01044956164</v>
      </c>
      <c r="BF833" s="160">
        <f>IF($AX$677&gt;0,IPMT('Assumptions (Wind)'!$V$10,Model!AE1,'Assumptions (Wind)'!$V$13,'Assumptions (Wind)'!$V$8*Model!$AX$677*AVERAGE('Assumptions (Wind)'!$AU$2:$AV$2)/10^9),0)</f>
        <v>-0.00723074645</v>
      </c>
      <c r="BG833" s="160">
        <f>IF($AX$677&gt;0,IPMT('Assumptions (Wind)'!$V$10,Model!AF1,'Assumptions (Wind)'!$V$13,'Assumptions (Wind)'!$V$8*Model!$AX$677*AVERAGE('Assumptions (Wind)'!$AU$2:$AV$2)/10^9),0)</f>
        <v>-0.003754426041</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-0.0273945339</v>
      </c>
      <c r="AZ834" s="160">
        <f>IF($AY$677&gt;0,IPMT('Assumptions (Wind)'!$V$10,Model!X1,'Assumptions (Wind)'!$V$13,'Assumptions (Wind)'!$V$8*Model!$AY$677*AVERAGE('Assumptions (Wind)'!$AV$2:$AW$2)/10^9),0)</f>
        <v>-0.02550350323</v>
      </c>
      <c r="BA834" s="160">
        <f>IF($AY$677&gt;0,IPMT('Assumptions (Wind)'!$V$10,Model!Y1,'Assumptions (Wind)'!$V$13,'Assumptions (Wind)'!$V$8*Model!$AY$677*AVERAGE('Assumptions (Wind)'!$AV$2:$AW$2)/10^9),0)</f>
        <v>-0.02346119011</v>
      </c>
      <c r="BB834" s="160">
        <f>IF($AY$677&gt;0,IPMT('Assumptions (Wind)'!$V$10,Model!Z1,'Assumptions (Wind)'!$V$13,'Assumptions (Wind)'!$V$8*Model!$AY$677*AVERAGE('Assumptions (Wind)'!$AV$2:$AW$2)/10^9),0)</f>
        <v>-0.02125549194</v>
      </c>
      <c r="BC834" s="160">
        <f>IF($AY$677&gt;0,IPMT('Assumptions (Wind)'!$V$10,Model!AA1,'Assumptions (Wind)'!$V$13,'Assumptions (Wind)'!$V$8*Model!$AY$677*AVERAGE('Assumptions (Wind)'!$AV$2:$AW$2)/10^9),0)</f>
        <v>-0.01887333791</v>
      </c>
      <c r="BD834" s="160">
        <f>IF($AY$677&gt;0,IPMT('Assumptions (Wind)'!$V$10,Model!AB1,'Assumptions (Wind)'!$V$13,'Assumptions (Wind)'!$V$8*Model!$AY$677*AVERAGE('Assumptions (Wind)'!$AV$2:$AW$2)/10^9),0)</f>
        <v>-0.01630061157</v>
      </c>
      <c r="BE834" s="160">
        <f>IF($AY$677&gt;0,IPMT('Assumptions (Wind)'!$V$10,Model!AC1,'Assumptions (Wind)'!$V$13,'Assumptions (Wind)'!$V$8*Model!$AY$677*AVERAGE('Assumptions (Wind)'!$AV$2:$AW$2)/10^9),0)</f>
        <v>-0.01352206711</v>
      </c>
      <c r="BF834" s="160">
        <f>IF($AY$677&gt;0,IPMT('Assumptions (Wind)'!$V$10,Model!AD1,'Assumptions (Wind)'!$V$13,'Assumptions (Wind)'!$V$8*Model!$AY$677*AVERAGE('Assumptions (Wind)'!$AV$2:$AW$2)/10^9),0)</f>
        <v>-0.0105212391</v>
      </c>
      <c r="BG834" s="160">
        <f>IF($AY$677&gt;0,IPMT('Assumptions (Wind)'!$V$10,Model!AE1,'Assumptions (Wind)'!$V$13,'Assumptions (Wind)'!$V$8*Model!$AY$677*AVERAGE('Assumptions (Wind)'!$AV$2:$AW$2)/10^9),0)</f>
        <v>-0.007280344848</v>
      </c>
      <c r="BH834" s="160">
        <f>IF($AY$677&gt;0,IPMT('Assumptions (Wind)'!$V$10,Model!AF1,'Assumptions (Wind)'!$V$13,'Assumptions (Wind)'!$V$8*Model!$AY$677*AVERAGE('Assumptions (Wind)'!$AV$2:$AW$2)/10^9),0)</f>
        <v>-0.003780179056</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-0.05513044825</v>
      </c>
      <c r="BA835" s="160">
        <f>IF($AZ$677&gt;0,IPMT('Assumptions (Wind)'!$V$10,Model!X1,'Assumptions (Wind)'!$V$13,'Assumptions (Wind)'!$V$8*Model!$AZ$677*AVERAGE('Assumptions (Wind)'!$AW$2:$AX$2)/10^9),0)</f>
        <v>-0.0513248216</v>
      </c>
      <c r="BB835" s="160">
        <f>IF($AZ$677&gt;0,IPMT('Assumptions (Wind)'!$V$10,Model!Y1,'Assumptions (Wind)'!$V$13,'Assumptions (Wind)'!$V$8*Model!$AZ$677*AVERAGE('Assumptions (Wind)'!$AW$2:$AX$2)/10^9),0)</f>
        <v>-0.04721474481</v>
      </c>
      <c r="BC835" s="160">
        <f>IF($AZ$677&gt;0,IPMT('Assumptions (Wind)'!$V$10,Model!Z1,'Assumptions (Wind)'!$V$13,'Assumptions (Wind)'!$V$8*Model!$AZ$677*AVERAGE('Assumptions (Wind)'!$AW$2:$AX$2)/10^9),0)</f>
        <v>-0.04277586188</v>
      </c>
      <c r="BD835" s="160">
        <f>IF($AZ$677&gt;0,IPMT('Assumptions (Wind)'!$V$10,Model!AA1,'Assumptions (Wind)'!$V$13,'Assumptions (Wind)'!$V$8*Model!$AZ$677*AVERAGE('Assumptions (Wind)'!$AW$2:$AX$2)/10^9),0)</f>
        <v>-0.03798186831</v>
      </c>
      <c r="BE835" s="160">
        <f>IF($AZ$677&gt;0,IPMT('Assumptions (Wind)'!$V$10,Model!AB1,'Assumptions (Wind)'!$V$13,'Assumptions (Wind)'!$V$8*Model!$AZ$677*AVERAGE('Assumptions (Wind)'!$AW$2:$AX$2)/10^9),0)</f>
        <v>-0.03280435527</v>
      </c>
      <c r="BF835" s="160">
        <f>IF($AZ$677&gt;0,IPMT('Assumptions (Wind)'!$V$10,Model!AC1,'Assumptions (Wind)'!$V$13,'Assumptions (Wind)'!$V$8*Model!$AZ$677*AVERAGE('Assumptions (Wind)'!$AW$2:$AX$2)/10^9),0)</f>
        <v>-0.02721264117</v>
      </c>
      <c r="BG835" s="160">
        <f>IF($AZ$677&gt;0,IPMT('Assumptions (Wind)'!$V$10,Model!AD1,'Assumptions (Wind)'!$V$13,'Assumptions (Wind)'!$V$8*Model!$AZ$677*AVERAGE('Assumptions (Wind)'!$AW$2:$AX$2)/10^9),0)</f>
        <v>-0.02117358995</v>
      </c>
      <c r="BH835" s="160">
        <f>IF($AZ$677&gt;0,IPMT('Assumptions (Wind)'!$V$10,Model!AE1,'Assumptions (Wind)'!$V$13,'Assumptions (Wind)'!$V$8*Model!$AZ$677*AVERAGE('Assumptions (Wind)'!$AW$2:$AX$2)/10^9),0)</f>
        <v>-0.01465141463</v>
      </c>
      <c r="BI835" s="160">
        <f>IF($AZ$677&gt;0,IPMT('Assumptions (Wind)'!$V$10,Model!AF1,'Assumptions (Wind)'!$V$13,'Assumptions (Wind)'!$V$8*Model!$AZ$677*AVERAGE('Assumptions (Wind)'!$AW$2:$AX$2)/10^9),0)</f>
        <v>-0.007607465291</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-0.05546429594</v>
      </c>
      <c r="BB836" s="160">
        <f>IF($BA$677&gt;0,IPMT('Assumptions (Wind)'!$V$10,Model!X1,'Assumptions (Wind)'!$V$13,'Assumptions (Wind)'!$V$8*Model!$BA$677*AVERAGE('Assumptions (Wind)'!$AX$2:$AY$2)/10^9),0)</f>
        <v>-0.05163562395</v>
      </c>
      <c r="BC836" s="160">
        <f>IF($BA$677&gt;0,IPMT('Assumptions (Wind)'!$V$10,Model!Y1,'Assumptions (Wind)'!$V$13,'Assumptions (Wind)'!$V$8*Model!$BA$677*AVERAGE('Assumptions (Wind)'!$AX$2:$AY$2)/10^9),0)</f>
        <v>-0.0475006582</v>
      </c>
      <c r="BD836" s="160">
        <f>IF($BA$677&gt;0,IPMT('Assumptions (Wind)'!$V$10,Model!Z1,'Assumptions (Wind)'!$V$13,'Assumptions (Wind)'!$V$8*Model!$BA$677*AVERAGE('Assumptions (Wind)'!$AX$2:$AY$2)/10^9),0)</f>
        <v>-0.04303489519</v>
      </c>
      <c r="BE836" s="160">
        <f>IF($BA$677&gt;0,IPMT('Assumptions (Wind)'!$V$10,Model!AA1,'Assumptions (Wind)'!$V$13,'Assumptions (Wind)'!$V$8*Model!$BA$677*AVERAGE('Assumptions (Wind)'!$AX$2:$AY$2)/10^9),0)</f>
        <v>-0.03821187114</v>
      </c>
      <c r="BF836" s="160">
        <f>IF($BA$677&gt;0,IPMT('Assumptions (Wind)'!$V$10,Model!AB1,'Assumptions (Wind)'!$V$13,'Assumptions (Wind)'!$V$8*Model!$BA$677*AVERAGE('Assumptions (Wind)'!$AX$2:$AY$2)/10^9),0)</f>
        <v>-0.03300300517</v>
      </c>
      <c r="BG836" s="160">
        <f>IF($BA$677&gt;0,IPMT('Assumptions (Wind)'!$V$10,Model!AC1,'Assumptions (Wind)'!$V$13,'Assumptions (Wind)'!$V$8*Model!$BA$677*AVERAGE('Assumptions (Wind)'!$AX$2:$AY$2)/10^9),0)</f>
        <v>-0.02737742992</v>
      </c>
      <c r="BH836" s="160">
        <f>IF($BA$677&gt;0,IPMT('Assumptions (Wind)'!$V$10,Model!AD1,'Assumptions (Wind)'!$V$13,'Assumptions (Wind)'!$V$8*Model!$BA$677*AVERAGE('Assumptions (Wind)'!$AX$2:$AY$2)/10^9),0)</f>
        <v>-0.02130180865</v>
      </c>
      <c r="BI836" s="160">
        <f>IF($BA$677&gt;0,IPMT('Assumptions (Wind)'!$V$10,Model!AE1,'Assumptions (Wind)'!$V$13,'Assumptions (Wind)'!$V$8*Model!$BA$677*AVERAGE('Assumptions (Wind)'!$AX$2:$AY$2)/10^9),0)</f>
        <v>-0.01474013767</v>
      </c>
      <c r="BJ836" s="160">
        <f>IF($BA$677&gt;0,IPMT('Assumptions (Wind)'!$V$10,Model!AF1,'Assumptions (Wind)'!$V$13,'Assumptions (Wind)'!$V$8*Model!$BA$677*AVERAGE('Assumptions (Wind)'!$AX$2:$AY$2)/10^9),0)</f>
        <v>-0.007653533023</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0.004674080694</v>
      </c>
      <c r="D837" s="176">
        <f t="shared" si="36"/>
        <v>0.02794689347</v>
      </c>
      <c r="E837" s="176">
        <f t="shared" si="36"/>
        <v>0.03723650044</v>
      </c>
      <c r="F837" s="176">
        <f t="shared" si="36"/>
        <v>0.09133872395</v>
      </c>
      <c r="G837" s="176">
        <f t="shared" si="36"/>
        <v>0.1262912285</v>
      </c>
      <c r="H837" s="176">
        <f t="shared" si="36"/>
        <v>0.1137341135</v>
      </c>
      <c r="I837" s="176">
        <f t="shared" si="36"/>
        <v>0.1300159549</v>
      </c>
      <c r="J837" s="176">
        <f t="shared" si="36"/>
        <v>0.3472561</v>
      </c>
      <c r="K837" s="176">
        <f t="shared" si="36"/>
        <v>0.6067652951</v>
      </c>
      <c r="L837" s="176">
        <f t="shared" si="36"/>
        <v>0.8739912412</v>
      </c>
      <c r="M837" s="176">
        <f t="shared" si="36"/>
        <v>1.099317455</v>
      </c>
      <c r="N837" s="176">
        <f t="shared" si="36"/>
        <v>1.307666596</v>
      </c>
      <c r="O837" s="176">
        <f t="shared" si="36"/>
        <v>1.714444509</v>
      </c>
      <c r="P837" s="176">
        <f t="shared" si="36"/>
        <v>1.606706072</v>
      </c>
      <c r="Q837" s="176">
        <f t="shared" si="36"/>
        <v>1.087668007</v>
      </c>
      <c r="R837" s="176">
        <f t="shared" si="36"/>
        <v>0.9166751999</v>
      </c>
      <c r="S837" s="176">
        <f t="shared" si="36"/>
        <v>0.8318235003</v>
      </c>
      <c r="T837" s="176">
        <f t="shared" si="36"/>
        <v>0.5079118816</v>
      </c>
      <c r="U837" s="176">
        <f t="shared" si="36"/>
        <v>0.4899883521</v>
      </c>
      <c r="V837" s="176">
        <f t="shared" si="36"/>
        <v>0.5482337718</v>
      </c>
      <c r="W837" s="176">
        <f t="shared" si="36"/>
        <v>0.3198417527</v>
      </c>
      <c r="X837" s="176">
        <f t="shared" si="36"/>
        <v>0.2751799076</v>
      </c>
      <c r="Y837" s="176">
        <f t="shared" si="36"/>
        <v>0.4169310445</v>
      </c>
      <c r="Z837" s="176">
        <f t="shared" si="36"/>
        <v>0.4457487892</v>
      </c>
      <c r="AA837" s="176">
        <f t="shared" si="36"/>
        <v>0.4400459416</v>
      </c>
      <c r="AB837" s="176">
        <f t="shared" si="36"/>
        <v>0.5000454956</v>
      </c>
      <c r="AC837" s="176">
        <f t="shared" si="36"/>
        <v>0.5309801887</v>
      </c>
      <c r="AD837" s="176">
        <f t="shared" si="36"/>
        <v>0.5541318142</v>
      </c>
      <c r="AE837" s="176">
        <f t="shared" si="36"/>
        <v>0.5705893674</v>
      </c>
      <c r="AF837" s="176">
        <f t="shared" si="36"/>
        <v>0.5813088975</v>
      </c>
      <c r="AG837" s="176">
        <f t="shared" si="36"/>
        <v>0.5803197005</v>
      </c>
      <c r="AH837" s="176">
        <f t="shared" si="36"/>
        <v>0.6566962461</v>
      </c>
      <c r="AI837" s="176">
        <f t="shared" si="36"/>
        <v>0.6974987997</v>
      </c>
      <c r="AJ837" s="176">
        <f t="shared" si="36"/>
        <v>0.6722603274</v>
      </c>
      <c r="AK837" s="176">
        <f t="shared" si="36"/>
        <v>0.6973543202</v>
      </c>
      <c r="AL837" s="176">
        <f t="shared" si="36"/>
        <v>0.9591231399</v>
      </c>
      <c r="AM837" s="176">
        <f t="shared" si="36"/>
        <v>1.238574372</v>
      </c>
      <c r="AN837" s="176">
        <f t="shared" si="36"/>
        <v>1.455962062</v>
      </c>
      <c r="AO837" s="176">
        <f t="shared" si="36"/>
        <v>1.611299982</v>
      </c>
      <c r="AP837" s="176">
        <f t="shared" si="36"/>
        <v>1.7341279</v>
      </c>
      <c r="AQ837" s="176">
        <f t="shared" si="36"/>
        <v>2.024022932</v>
      </c>
      <c r="AR837" s="176">
        <f t="shared" si="36"/>
        <v>1.90322551</v>
      </c>
      <c r="AS837" s="176">
        <f t="shared" si="36"/>
        <v>1.467547975</v>
      </c>
      <c r="AT837" s="176">
        <f t="shared" si="36"/>
        <v>1.348667508</v>
      </c>
      <c r="AU837" s="176">
        <f t="shared" si="36"/>
        <v>1.308532407</v>
      </c>
      <c r="AV837" s="176">
        <f t="shared" si="36"/>
        <v>1.04338116</v>
      </c>
      <c r="AW837" s="176">
        <f t="shared" si="36"/>
        <v>1.083168916</v>
      </c>
      <c r="AX837" s="176">
        <f t="shared" si="36"/>
        <v>1.160778453</v>
      </c>
      <c r="AY837" s="176">
        <f t="shared" si="36"/>
        <v>0.9177171852</v>
      </c>
      <c r="AZ837" s="176">
        <f t="shared" si="36"/>
        <v>0.8714402601</v>
      </c>
      <c r="BA837" s="176">
        <f t="shared" si="36"/>
        <v>1.027777728</v>
      </c>
      <c r="BB837" s="176">
        <f t="shared" si="36"/>
        <v>0.8284220122</v>
      </c>
      <c r="BC837" s="176">
        <f t="shared" si="36"/>
        <v>0.4525666266</v>
      </c>
      <c r="BD837" s="176">
        <f t="shared" si="36"/>
        <v>0.2983008267</v>
      </c>
      <c r="BE837" s="176">
        <f t="shared" si="36"/>
        <v>0.1992708482</v>
      </c>
      <c r="BF837" s="176">
        <f t="shared" si="36"/>
        <v>0.06655715513</v>
      </c>
      <c r="BG837" s="176"/>
      <c r="BH837" s="176"/>
      <c r="BI837" s="176"/>
      <c r="BJ837" s="176"/>
    </row>
    <row r="838" ht="15.75" hidden="1" customHeight="1" outlineLevel="1">
      <c r="A838" s="241"/>
      <c r="B838" s="38"/>
      <c r="C838" s="177">
        <f>IF($C$677&gt;0,'Assumptions (Wind)'!V$14*Model!$C$677*'Assumptions (Wind)'!$B$2/10^9,0)</f>
        <v>0.004674080694</v>
      </c>
      <c r="D838" s="177">
        <f>IF($C$677&gt;0,'Assumptions (Wind)'!W$14*Model!$C$677*'Assumptions (Wind)'!$B$2/10^9,0)</f>
        <v>0.00747852911</v>
      </c>
      <c r="E838" s="177">
        <f>IF($C$677&gt;0,'Assumptions (Wind)'!X$14*Model!$C$677*'Assumptions (Wind)'!$B$2/10^9,0)</f>
        <v>0.004487117466</v>
      </c>
      <c r="F838" s="177">
        <f>IF($C$677&gt;0,'Assumptions (Wind)'!Y$14*Model!$C$677*'Assumptions (Wind)'!$B$2/10^9,0)</f>
        <v>0.00269227048</v>
      </c>
      <c r="G838" s="177">
        <f>IF($C$677&gt;0,'Assumptions (Wind)'!Z$14*Model!$C$677*'Assumptions (Wind)'!$B$2/10^9,0)</f>
        <v>0.00269227048</v>
      </c>
      <c r="H838" s="177">
        <f>IF($C$677&gt;0,'Assumptions (Wind)'!AA$14*Model!$C$677*'Assumptions (Wind)'!$B$2/10^9,0)</f>
        <v>0.00134613524</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0.02046836436</v>
      </c>
      <c r="E839" s="177">
        <f>IF($D$677&gt;0,'Assumptions (Wind)'!W$14*Model!$D$677*'Assumptions (Wind)'!$B$2/10^9,0)</f>
        <v>0.03274938297</v>
      </c>
      <c r="F839" s="177">
        <f>IF($D$677&gt;0,'Assumptions (Wind)'!X$14*Model!$D$677*'Assumptions (Wind)'!$B$2/10^9,0)</f>
        <v>0.01964962978</v>
      </c>
      <c r="G839" s="177">
        <f>IF($D$677&gt;0,'Assumptions (Wind)'!Y$14*Model!$D$677*'Assumptions (Wind)'!$B$2/10^9,0)</f>
        <v>0.01178977787</v>
      </c>
      <c r="H839" s="177">
        <f>IF($D$677&gt;0,'Assumptions (Wind)'!Z$14*Model!$D$677*'Assumptions (Wind)'!$B$2/10^9,0)</f>
        <v>0.01178977787</v>
      </c>
      <c r="I839" s="177">
        <f>IF($D$677&gt;0,'Assumptions (Wind)'!AA$14*Model!$D$677*'Assumptions (Wind)'!$B$2/10^9,0)</f>
        <v>0.005894888935</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0.06899682368</v>
      </c>
      <c r="G841" s="160">
        <f>IF($F$677&gt;0,'Assumptions (Wind)'!W$14*Model!$F$677*AVERAGE('Assumptions (Wind)'!$C$2:$D$2)/10^9,0)</f>
        <v>0.1103949179</v>
      </c>
      <c r="H841" s="160">
        <f>IF($F$677&gt;0,'Assumptions (Wind)'!X$14*Model!$F$677*AVERAGE('Assumptions (Wind)'!$C$2:$D$2)/10^9,0)</f>
        <v>0.06623695074</v>
      </c>
      <c r="I841" s="160">
        <f>IF($F$677&gt;0,'Assumptions (Wind)'!Y$14*Model!$F$677*AVERAGE('Assumptions (Wind)'!$C$2:$D$2)/10^9,0)</f>
        <v>0.03974217044</v>
      </c>
      <c r="J841" s="160">
        <f>IF($F$677&gt;0,'Assumptions (Wind)'!Z$14*Model!$F$677*AVERAGE('Assumptions (Wind)'!$C$2:$D$2)/10^9,0)</f>
        <v>0.03974217044</v>
      </c>
      <c r="K841" s="160">
        <f>IF($F$677&gt;0,'Assumptions (Wind)'!AA$14*Model!$F$677*AVERAGE('Assumptions (Wind)'!$C$2:$D$2)/10^9,0)</f>
        <v>0.01987108522</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0.001414262276</v>
      </c>
      <c r="H842" s="160">
        <f>IF($G$677&gt;0,'Assumptions (Wind)'!W$14*Model!$G$677*AVERAGE('Assumptions (Wind)'!$D$2:$E$2)/10^9,0)</f>
        <v>0.002262819642</v>
      </c>
      <c r="I842" s="160">
        <f>IF($G$677&gt;0,'Assumptions (Wind)'!X$14*Model!$G$677*AVERAGE('Assumptions (Wind)'!$D$2:$E$2)/10^9,0)</f>
        <v>0.001357691785</v>
      </c>
      <c r="J842" s="160">
        <f>IF($G$677&gt;0,'Assumptions (Wind)'!Y$14*Model!$G$677*AVERAGE('Assumptions (Wind)'!$D$2:$E$2)/10^9,0)</f>
        <v>0.0008146150711</v>
      </c>
      <c r="K842" s="160">
        <f>IF($G$677&gt;0,'Assumptions (Wind)'!Z$14*Model!$G$677*AVERAGE('Assumptions (Wind)'!$D$2:$E$2)/10^9,0)</f>
        <v>0.0008146150711</v>
      </c>
      <c r="L842" s="160">
        <f>IF($G$677&gt;0,'Assumptions (Wind)'!AA$14*Model!$G$677*AVERAGE('Assumptions (Wind)'!$D$2:$E$2)/10^9,0)</f>
        <v>0.0004073075356</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0.03209843003</v>
      </c>
      <c r="I843" s="160">
        <f>IF($H$677&gt;0,'Assumptions (Wind)'!W$14*Model!$H$677*AVERAGE('Assumptions (Wind)'!$E$2:$F$2)/10^9,0)</f>
        <v>0.05135748804</v>
      </c>
      <c r="J843" s="160">
        <f>IF($H$677&gt;0,'Assumptions (Wind)'!X$14*Model!$H$677*AVERAGE('Assumptions (Wind)'!$E$2:$F$2)/10^9,0)</f>
        <v>0.03081449282</v>
      </c>
      <c r="K843" s="160">
        <f>IF($H$677&gt;0,'Assumptions (Wind)'!Y$14*Model!$H$677*AVERAGE('Assumptions (Wind)'!$E$2:$F$2)/10^9,0)</f>
        <v>0.01848869569</v>
      </c>
      <c r="L843" s="160">
        <f>IF($H$677&gt;0,'Assumptions (Wind)'!Z$14*Model!$H$677*AVERAGE('Assumptions (Wind)'!$E$2:$F$2)/10^9,0)</f>
        <v>0.01848869569</v>
      </c>
      <c r="M843" s="160">
        <f>IF($H$677&gt;0,'Assumptions (Wind)'!AA$14*Model!$H$677*AVERAGE('Assumptions (Wind)'!$E$2:$F$2)/10^9,0)</f>
        <v>0.009244347847</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0.03166371567</v>
      </c>
      <c r="J844" s="160">
        <f>IF($I$677&gt;0,'Assumptions (Wind)'!W$14*Model!$I$677*AVERAGE('Assumptions (Wind)'!$F$2:$G$2)/10^9,0)</f>
        <v>0.05066194507</v>
      </c>
      <c r="K844" s="160">
        <f>IF($I$677&gt;0,'Assumptions (Wind)'!X$14*Model!$I$677*AVERAGE('Assumptions (Wind)'!$F$2:$G$2)/10^9,0)</f>
        <v>0.03039716704</v>
      </c>
      <c r="L844" s="160">
        <f>IF($I$677&gt;0,'Assumptions (Wind)'!Y$14*Model!$I$677*AVERAGE('Assumptions (Wind)'!$F$2:$G$2)/10^9,0)</f>
        <v>0.01823830022</v>
      </c>
      <c r="M844" s="160">
        <f>IF($I$677&gt;0,'Assumptions (Wind)'!Z$14*Model!$I$677*AVERAGE('Assumptions (Wind)'!$F$2:$G$2)/10^9,0)</f>
        <v>0.01823830022</v>
      </c>
      <c r="N844" s="160">
        <f>IF($I$677&gt;0,'Assumptions (Wind)'!AA$14*Model!$I$677*AVERAGE('Assumptions (Wind)'!$F$2:$G$2)/10^9,0)</f>
        <v>0.009119150112</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0.2252228766</v>
      </c>
      <c r="K845" s="160">
        <f>IF($J$677&gt;0,'Assumptions (Wind)'!W$14*Model!$J$677*AVERAGE('Assumptions (Wind)'!$G$2:$H$2)/10^9,0)</f>
        <v>0.3603566025</v>
      </c>
      <c r="L845" s="160">
        <f>IF($J$677&gt;0,'Assumptions (Wind)'!X$14*Model!$J$677*AVERAGE('Assumptions (Wind)'!$G$2:$H$2)/10^9,0)</f>
        <v>0.2162139615</v>
      </c>
      <c r="M845" s="160">
        <f>IF($J$677&gt;0,'Assumptions (Wind)'!Y$14*Model!$J$677*AVERAGE('Assumptions (Wind)'!$G$2:$H$2)/10^9,0)</f>
        <v>0.1297283769</v>
      </c>
      <c r="N845" s="160">
        <f>IF($J$677&gt;0,'Assumptions (Wind)'!Z$14*Model!$J$677*AVERAGE('Assumptions (Wind)'!$G$2:$H$2)/10^9,0)</f>
        <v>0.1297283769</v>
      </c>
      <c r="O845" s="160">
        <f>IF($J$677&gt;0,'Assumptions (Wind)'!AA$14*Model!$J$677*AVERAGE('Assumptions (Wind)'!$G$2:$H$2)/10^9,0)</f>
        <v>0.06486418845</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0.1768371296</v>
      </c>
      <c r="L846" s="160">
        <f>IF($K$677&gt;0,'Assumptions (Wind)'!W$14*Model!$K$677*AVERAGE('Assumptions (Wind)'!$H$2:$I$2)/10^9,0)</f>
        <v>0.2829394074</v>
      </c>
      <c r="M846" s="160">
        <f>IF($K$677&gt;0,'Assumptions (Wind)'!X$14*Model!$K$677*AVERAGE('Assumptions (Wind)'!$H$2:$I$2)/10^9,0)</f>
        <v>0.1697636444</v>
      </c>
      <c r="N846" s="160">
        <f>IF($K$677&gt;0,'Assumptions (Wind)'!Y$14*Model!$K$677*AVERAGE('Assumptions (Wind)'!$H$2:$I$2)/10^9,0)</f>
        <v>0.1018581867</v>
      </c>
      <c r="O846" s="160">
        <f>IF($K$677&gt;0,'Assumptions (Wind)'!Z$14*Model!$K$677*AVERAGE('Assumptions (Wind)'!$H$2:$I$2)/10^9,0)</f>
        <v>0.1018581867</v>
      </c>
      <c r="P846" s="160">
        <f>IF($K$677&gt;0,'Assumptions (Wind)'!AA$14*Model!$K$677*AVERAGE('Assumptions (Wind)'!$H$2:$I$2)/10^9,0)</f>
        <v>0.05092909333</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0.3377035688</v>
      </c>
      <c r="M847" s="160">
        <f>IF($L$677&gt;0,'Assumptions (Wind)'!W$14*Model!$L$677*AVERAGE('Assumptions (Wind)'!$I$2:$J$2)/10^9,0)</f>
        <v>0.5403257101</v>
      </c>
      <c r="N847" s="160">
        <f>IF($L$677&gt;0,'Assumptions (Wind)'!X$14*Model!$L$677*AVERAGE('Assumptions (Wind)'!$I$2:$J$2)/10^9,0)</f>
        <v>0.3241954261</v>
      </c>
      <c r="O847" s="160">
        <f>IF($L$677&gt;0,'Assumptions (Wind)'!Y$14*Model!$L$677*AVERAGE('Assumptions (Wind)'!$I$2:$J$2)/10^9,0)</f>
        <v>0.1945172556</v>
      </c>
      <c r="P847" s="160">
        <f>IF($L$677&gt;0,'Assumptions (Wind)'!Z$14*Model!$L$677*AVERAGE('Assumptions (Wind)'!$I$2:$J$2)/10^9,0)</f>
        <v>0.1945172556</v>
      </c>
      <c r="Q847" s="160">
        <f>IF($L$677&gt;0,'Assumptions (Wind)'!AA$14*Model!$L$677*AVERAGE('Assumptions (Wind)'!$I$2:$J$2)/10^9,0)</f>
        <v>0.09725862782</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0.2320170756</v>
      </c>
      <c r="N848" s="160">
        <f>IF($M$677&gt;0,'Assumptions (Wind)'!W$14*Model!$M$677*AVERAGE('Assumptions (Wind)'!$J$2:$K$2)/10^9,0)</f>
        <v>0.3712273209</v>
      </c>
      <c r="O848" s="160">
        <f>IF($M$677&gt;0,'Assumptions (Wind)'!X$14*Model!$M$677*AVERAGE('Assumptions (Wind)'!$J$2:$K$2)/10^9,0)</f>
        <v>0.2227363925</v>
      </c>
      <c r="P848" s="160">
        <f>IF($M$677&gt;0,'Assumptions (Wind)'!Y$14*Model!$M$677*AVERAGE('Assumptions (Wind)'!$J$2:$K$2)/10^9,0)</f>
        <v>0.1336418355</v>
      </c>
      <c r="Q848" s="160">
        <f>IF($M$677&gt;0,'Assumptions (Wind)'!Z$14*Model!$M$677*AVERAGE('Assumptions (Wind)'!$J$2:$K$2)/10^9,0)</f>
        <v>0.1336418355</v>
      </c>
      <c r="R848" s="160">
        <f>IF($M$677&gt;0,'Assumptions (Wind)'!AA$14*Model!$M$677*AVERAGE('Assumptions (Wind)'!$J$2:$K$2)/10^9,0)</f>
        <v>0.06682091776</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0.3715381349</v>
      </c>
      <c r="O849" s="177">
        <f>IF($N$677&gt;0,'Assumptions (Wind)'!W$14*Model!$N$677*AVERAGE('Assumptions (Wind)'!$K$2:$L$2)/10^9,0)</f>
        <v>0.5944610158</v>
      </c>
      <c r="P849" s="177">
        <f>IF($N$677&gt;0,'Assumptions (Wind)'!X$14*Model!$N$677*AVERAGE('Assumptions (Wind)'!$K$2:$L$2)/10^9,0)</f>
        <v>0.3566766095</v>
      </c>
      <c r="Q849" s="177">
        <f>IF($N$677&gt;0,'Assumptions (Wind)'!Y$14*Model!$N$677*AVERAGE('Assumptions (Wind)'!$K$2:$L$2)/10^9,0)</f>
        <v>0.2140059657</v>
      </c>
      <c r="R849" s="177">
        <f>IF($N$677&gt;0,'Assumptions (Wind)'!Z$14*Model!$N$677*AVERAGE('Assumptions (Wind)'!$K$2:$L$2)/10^9,0)</f>
        <v>0.2140059657</v>
      </c>
      <c r="S849" s="177">
        <f>IF($N$677&gt;0,'Assumptions (Wind)'!AA$14*Model!$N$677*AVERAGE('Assumptions (Wind)'!$K$2:$L$2)/10^9,0)</f>
        <v>0.1070029829</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0.5360074699</v>
      </c>
      <c r="P850" s="160">
        <f>IF($O$677&gt;0,'Assumptions (Wind)'!W$14*Model!$O$677*AVERAGE('Assumptions (Wind)'!$L$2:$M$2)/10^9,0)</f>
        <v>0.8576119518</v>
      </c>
      <c r="Q850" s="160">
        <f>IF($O$677&gt;0,'Assumptions (Wind)'!X$14*Model!$O$677*AVERAGE('Assumptions (Wind)'!$L$2:$M$2)/10^9,0)</f>
        <v>0.5145671711</v>
      </c>
      <c r="R850" s="160">
        <f>IF($O$677&gt;0,'Assumptions (Wind)'!Y$14*Model!$O$677*AVERAGE('Assumptions (Wind)'!$L$2:$M$2)/10^9,0)</f>
        <v>0.3087403027</v>
      </c>
      <c r="S850" s="160">
        <f>IF($O$677&gt;0,'Assumptions (Wind)'!Z$14*Model!$O$677*AVERAGE('Assumptions (Wind)'!$L$2:$M$2)/10^9,0)</f>
        <v>0.3087403027</v>
      </c>
      <c r="T850" s="160">
        <f>IF($O$677&gt;0,'Assumptions (Wind)'!AA$14*Model!$O$677*AVERAGE('Assumptions (Wind)'!$L$2:$M$2)/10^9,0)</f>
        <v>0.1543701513</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0.01332932623</v>
      </c>
      <c r="Q851" s="177">
        <f>IF($P$677&gt;0,'Assumptions (Wind)'!W$14*Model!$P$677*AVERAGE('Assumptions (Wind)'!$M$2:$N$2)/10^9,0)</f>
        <v>0.02132692196</v>
      </c>
      <c r="R851" s="177">
        <f>IF($P$677&gt;0,'Assumptions (Wind)'!X$14*Model!$P$677*AVERAGE('Assumptions (Wind)'!$M$2:$N$2)/10^9,0)</f>
        <v>0.01279615318</v>
      </c>
      <c r="S851" s="177">
        <f>IF($P$677&gt;0,'Assumptions (Wind)'!Y$14*Model!$P$677*AVERAGE('Assumptions (Wind)'!$M$2:$N$2)/10^9,0)</f>
        <v>0.007677691907</v>
      </c>
      <c r="T851" s="177">
        <f>IF($P$677&gt;0,'Assumptions (Wind)'!Z$14*Model!$P$677*AVERAGE('Assumptions (Wind)'!$M$2:$N$2)/10^9,0)</f>
        <v>0.007677691907</v>
      </c>
      <c r="U851" s="177">
        <f>IF($P$677&gt;0,'Assumptions (Wind)'!AA$14*Model!$P$677*AVERAGE('Assumptions (Wind)'!$M$2:$N$2)/10^9,0)</f>
        <v>0.003838845953</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0.1068674853</v>
      </c>
      <c r="R852" s="160">
        <f>IF($Q$677&gt;0,'Assumptions (Wind)'!W$14*Model!$Q$677*AVERAGE('Assumptions (Wind)'!$N$2:$O$2)/10^9,0)</f>
        <v>0.1709879764</v>
      </c>
      <c r="S852" s="160">
        <f>IF($Q$677&gt;0,'Assumptions (Wind)'!X$14*Model!$Q$677*AVERAGE('Assumptions (Wind)'!$N$2:$O$2)/10^9,0)</f>
        <v>0.1025927859</v>
      </c>
      <c r="T852" s="160">
        <f>IF($Q$677&gt;0,'Assumptions (Wind)'!Y$14*Model!$Q$677*AVERAGE('Assumptions (Wind)'!$N$2:$O$2)/10^9,0)</f>
        <v>0.06155567151</v>
      </c>
      <c r="U852" s="160">
        <f>IF($Q$677&gt;0,'Assumptions (Wind)'!Z$14*Model!$Q$677*AVERAGE('Assumptions (Wind)'!$N$2:$O$2)/10^9,0)</f>
        <v>0.06155567151</v>
      </c>
      <c r="V852" s="160">
        <f>IF($Q$677&gt;0,'Assumptions (Wind)'!AA$14*Model!$Q$677*AVERAGE('Assumptions (Wind)'!$N$2:$O$2)/10^9,0)</f>
        <v>0.03077783576</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0.1433238842</v>
      </c>
      <c r="S853" s="177">
        <f>IF($R$677&gt;0,'Assumptions (Wind)'!W$14*Model!$R$677*AVERAGE('Assumptions (Wind)'!$O$2:$P$2)/10^9,0)</f>
        <v>0.2293182147</v>
      </c>
      <c r="T853" s="177">
        <f>IF($R$677&gt;0,'Assumptions (Wind)'!X$14*Model!$R$677*AVERAGE('Assumptions (Wind)'!$O$2:$P$2)/10^9,0)</f>
        <v>0.1375909288</v>
      </c>
      <c r="U853" s="177">
        <f>IF($R$677&gt;0,'Assumptions (Wind)'!Y$14*Model!$R$677*AVERAGE('Assumptions (Wind)'!$O$2:$P$2)/10^9,0)</f>
        <v>0.0825545573</v>
      </c>
      <c r="V853" s="177">
        <f>IF($R$677&gt;0,'Assumptions (Wind)'!Z$14*Model!$R$677*AVERAGE('Assumptions (Wind)'!$O$2:$P$2)/10^9,0)</f>
        <v>0.0825545573</v>
      </c>
      <c r="W853" s="177">
        <f>IF($R$677&gt;0,'Assumptions (Wind)'!AA$14*Model!$R$677*AVERAGE('Assumptions (Wind)'!$O$2:$P$2)/10^9,0)</f>
        <v>0.04127727865</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0.07649152237</v>
      </c>
      <c r="T854" s="160">
        <f>IF($S$677&gt;0,'Assumptions (Wind)'!W$14*Model!$S$677*AVERAGE('Assumptions (Wind)'!$P$2:$Q$2)/10^9,0)</f>
        <v>0.1223864358</v>
      </c>
      <c r="U854" s="160">
        <f>IF($S$677&gt;0,'Assumptions (Wind)'!X$14*Model!$S$677*AVERAGE('Assumptions (Wind)'!$P$2:$Q$2)/10^9,0)</f>
        <v>0.07343186148</v>
      </c>
      <c r="V854" s="160">
        <f>IF($S$677&gt;0,'Assumptions (Wind)'!Y$14*Model!$S$677*AVERAGE('Assumptions (Wind)'!$P$2:$Q$2)/10^9,0)</f>
        <v>0.04405911689</v>
      </c>
      <c r="W854" s="160">
        <f>IF($S$677&gt;0,'Assumptions (Wind)'!Z$14*Model!$S$677*AVERAGE('Assumptions (Wind)'!$P$2:$Q$2)/10^9,0)</f>
        <v>0.04405911689</v>
      </c>
      <c r="X854" s="160">
        <f>IF($S$677&gt;0,'Assumptions (Wind)'!AA$14*Model!$S$677*AVERAGE('Assumptions (Wind)'!$P$2:$Q$2)/10^9,0)</f>
        <v>0.02202955844</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0.0243310022</v>
      </c>
      <c r="U855" s="160">
        <f>IF($T$677&gt;0,'Assumptions (Wind)'!W$14*Model!$T$677*AVERAGE('Assumptions (Wind)'!$Q$2:$R$2)/10^9,0)</f>
        <v>0.03892960352</v>
      </c>
      <c r="V855" s="160">
        <f>IF($T$677&gt;0,'Assumptions (Wind)'!X$14*Model!$T$677*AVERAGE('Assumptions (Wind)'!$Q$2:$R$2)/10^9,0)</f>
        <v>0.02335776211</v>
      </c>
      <c r="W855" s="160">
        <f>IF($T$677&gt;0,'Assumptions (Wind)'!Y$14*Model!$T$677*AVERAGE('Assumptions (Wind)'!$Q$2:$R$2)/10^9,0)</f>
        <v>0.01401465727</v>
      </c>
      <c r="X855" s="160">
        <f>IF($T$677&gt;0,'Assumptions (Wind)'!Z$14*Model!$T$677*AVERAGE('Assumptions (Wind)'!$Q$2:$R$2)/10^9,0)</f>
        <v>0.01401465727</v>
      </c>
      <c r="Y855" s="160">
        <f>IF($T$677&gt;0,'Assumptions (Wind)'!AA$14*Model!$T$677*AVERAGE('Assumptions (Wind)'!$Q$2:$R$2)/10^9,0)</f>
        <v>0.007007328634</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0.2296778124</v>
      </c>
      <c r="V856" s="160">
        <f>IF($U$677&gt;0,'Assumptions (Wind)'!W$14*Model!$U$677*AVERAGE('Assumptions (Wind)'!$R$2:$S$2)/10^9,0)</f>
        <v>0.3674844998</v>
      </c>
      <c r="W856" s="160">
        <f>IF($U$677&gt;0,'Assumptions (Wind)'!X$14*Model!$U$677*AVERAGE('Assumptions (Wind)'!$R$2:$S$2)/10^9,0)</f>
        <v>0.2204906999</v>
      </c>
      <c r="X856" s="160">
        <f>IF($U$677&gt;0,'Assumptions (Wind)'!Y$14*Model!$U$677*AVERAGE('Assumptions (Wind)'!$R$2:$S$2)/10^9,0)</f>
        <v>0.1322944199</v>
      </c>
      <c r="Y856" s="160">
        <f>IF($U$677&gt;0,'Assumptions (Wind)'!Z$14*Model!$U$677*AVERAGE('Assumptions (Wind)'!$R$2:$S$2)/10^9,0)</f>
        <v>0.1322944199</v>
      </c>
      <c r="Z856" s="160">
        <f>IF($U$677&gt;0,'Assumptions (Wind)'!AA$14*Model!$U$677*AVERAGE('Assumptions (Wind)'!$R$2:$S$2)/10^9,0)</f>
        <v>0.06614720996</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0.106841272</v>
      </c>
      <c r="Y859" s="160">
        <f>IF($X$677&gt;0,'Assumptions (Wind)'!W14*Model!$X$677*'Assumptions (Wind)'!$V$2/10^9,0)</f>
        <v>0.1709460352</v>
      </c>
      <c r="Z859" s="160">
        <f>IF($X$677&gt;0,'Assumptions (Wind)'!X14*Model!$X$677*'Assumptions (Wind)'!$V$2/10^9,0)</f>
        <v>0.1025676211</v>
      </c>
      <c r="AA859" s="160">
        <f>IF($X$677&gt;0,'Assumptions (Wind)'!Y14*Model!$X$677*'Assumptions (Wind)'!$V$2/10^9,0)</f>
        <v>0.06154057267</v>
      </c>
      <c r="AB859" s="160">
        <f>IF($X$677&gt;0,'Assumptions (Wind)'!Z14*Model!$X$677*'Assumptions (Wind)'!$V$2/10^9,0)</f>
        <v>0.06154057267</v>
      </c>
      <c r="AC859" s="160">
        <f>IF($X$677&gt;0,'Assumptions (Wind)'!AA14*Model!$X$677*'Assumptions (Wind)'!$V$2/10^9,0)</f>
        <v>0.03077028634</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0.1066832607</v>
      </c>
      <c r="Z860" s="160">
        <f>IF($Y$677&gt;0,'Assumptions (Wind)'!W14*Model!$Y$677*AVERAGE('Assumptions (Wind)'!$V$2:$W$2)/10^9,0)</f>
        <v>0.1706932171</v>
      </c>
      <c r="AA860" s="160">
        <f>IF($Y$677&gt;0,'Assumptions (Wind)'!X14*Model!$Y$677*AVERAGE('Assumptions (Wind)'!$V$2:$W$2)/10^9,0)</f>
        <v>0.1024159303</v>
      </c>
      <c r="AB860" s="160">
        <f>IF($Y$677&gt;0,'Assumptions (Wind)'!Y14*Model!$Y$677*AVERAGE('Assumptions (Wind)'!$V$2:$W$2)/10^9,0)</f>
        <v>0.06144955817</v>
      </c>
      <c r="AC860" s="160">
        <f>IF($Y$677&gt;0,'Assumptions (Wind)'!Z14*Model!$Y$677*AVERAGE('Assumptions (Wind)'!$V$2:$W$2)/10^9,0)</f>
        <v>0.06144955817</v>
      </c>
      <c r="AD860" s="160">
        <f>IF($Y$677&gt;0,'Assumptions (Wind)'!AA14*Model!$Y$677*AVERAGE('Assumptions (Wind)'!$V$2:$W$2)/10^9,0)</f>
        <v>0.03072477908</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0.106340741</v>
      </c>
      <c r="AA861" s="160">
        <f>IF($Z$677&gt;0,'Assumptions (Wind)'!W14*Model!$Z$677*AVERAGE('Assumptions (Wind)'!$W$2:$X$2)/10^9,0)</f>
        <v>0.1701451855</v>
      </c>
      <c r="AB861" s="160">
        <f>IF($Z$677&gt;0,'Assumptions (Wind)'!X14*Model!$Z$677*AVERAGE('Assumptions (Wind)'!$W$2:$X$2)/10^9,0)</f>
        <v>0.1020871113</v>
      </c>
      <c r="AC861" s="160">
        <f>IF($Z$677&gt;0,'Assumptions (Wind)'!Y14*Model!$Z$677*AVERAGE('Assumptions (Wind)'!$W$2:$X$2)/10^9,0)</f>
        <v>0.06125226679</v>
      </c>
      <c r="AD861" s="160">
        <f>IF($Z$677&gt;0,'Assumptions (Wind)'!Z14*Model!$Z$677*AVERAGE('Assumptions (Wind)'!$W$2:$X$2)/10^9,0)</f>
        <v>0.06125226679</v>
      </c>
      <c r="AE861" s="160">
        <f>IF($Z$677&gt;0,'Assumptions (Wind)'!AA14*Model!$Z$677*AVERAGE('Assumptions (Wind)'!$W$2:$X$2)/10^9,0)</f>
        <v>0.03062613339</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0.1059442531</v>
      </c>
      <c r="AB862" s="160">
        <f>IF($AA$677&gt;0,'Assumptions (Wind)'!W14*Model!$AA$677*AVERAGE('Assumptions (Wind)'!$X$2:$Y$2)/10^9,0)</f>
        <v>0.169510805</v>
      </c>
      <c r="AC862" s="160">
        <f>IF($AA$677&gt;0,'Assumptions (Wind)'!X14*Model!$AA$677*AVERAGE('Assumptions (Wind)'!$X$2:$Y$2)/10^9,0)</f>
        <v>0.101706483</v>
      </c>
      <c r="AD862" s="160">
        <f>IF($AA$677&gt;0,'Assumptions (Wind)'!Y14*Model!$AA$677*AVERAGE('Assumptions (Wind)'!$X$2:$Y$2)/10^9,0)</f>
        <v>0.0610238898</v>
      </c>
      <c r="AE862" s="160">
        <f>IF($AA$677&gt;0,'Assumptions (Wind)'!Z14*Model!$AA$677*AVERAGE('Assumptions (Wind)'!$X$2:$Y$2)/10^9,0)</f>
        <v>0.0610238898</v>
      </c>
      <c r="AF862" s="160">
        <f>IF($AA$677&gt;0,'Assumptions (Wind)'!AA14*Model!$AA$677*AVERAGE('Assumptions (Wind)'!$X$2:$Y$2)/10^9,0)</f>
        <v>0.0305119449</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0.1054574484</v>
      </c>
      <c r="AC863" s="160">
        <f>IF($AB$677&gt;0,'Assumptions (Wind)'!W14*Model!$AB$677*AVERAGE('Assumptions (Wind)'!$Y$2:$Z$2)/10^9,0)</f>
        <v>0.1687319175</v>
      </c>
      <c r="AD863" s="160">
        <f>IF($AB$677&gt;0,'Assumptions (Wind)'!X14*Model!$AB$677*AVERAGE('Assumptions (Wind)'!$Y$2:$Z$2)/10^9,0)</f>
        <v>0.1012391505</v>
      </c>
      <c r="AE863" s="160">
        <f>IF($AB$677&gt;0,'Assumptions (Wind)'!Y14*Model!$AB$677*AVERAGE('Assumptions (Wind)'!$Y$2:$Z$2)/10^9,0)</f>
        <v>0.06074349031</v>
      </c>
      <c r="AF863" s="160">
        <f>IF($AB$677&gt;0,'Assumptions (Wind)'!Z14*Model!$AB$677*AVERAGE('Assumptions (Wind)'!$Y$2:$Z$2)/10^9,0)</f>
        <v>0.06074349031</v>
      </c>
      <c r="AG863" s="160">
        <f>IF($AB$677&gt;0,'Assumptions (Wind)'!AA14*Model!$AB$677*AVERAGE('Assumptions (Wind)'!$Y$2:$Z$2)/10^9,0)</f>
        <v>0.03037174515</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0.1070696769</v>
      </c>
      <c r="AD864" s="160">
        <f>IF($AC$677&gt;0,'Assumptions (Wind)'!W14*Model!$AC$677*AVERAGE('Assumptions (Wind)'!$Z$2:$AA$2)/10^9,0)</f>
        <v>0.1713114831</v>
      </c>
      <c r="AE864" s="160">
        <f>IF($AC$677&gt;0,'Assumptions (Wind)'!X14*Model!$AC$677*AVERAGE('Assumptions (Wind)'!$Z$2:$AA$2)/10^9,0)</f>
        <v>0.1027868899</v>
      </c>
      <c r="AF864" s="160">
        <f>IF($AC$677&gt;0,'Assumptions (Wind)'!Y14*Model!$AC$677*AVERAGE('Assumptions (Wind)'!$Z$2:$AA$2)/10^9,0)</f>
        <v>0.06167213391</v>
      </c>
      <c r="AG864" s="160">
        <f>IF($AC$677&gt;0,'Assumptions (Wind)'!Z14*Model!$AC$677*AVERAGE('Assumptions (Wind)'!$Z$2:$AA$2)/10^9,0)</f>
        <v>0.06167213391</v>
      </c>
      <c r="AH864" s="160">
        <f>IF($AC$677&gt;0,'Assumptions (Wind)'!AA14*Model!$AC$677*AVERAGE('Assumptions (Wind)'!$Z$2:$AA$2)/10^9,0)</f>
        <v>0.03083606696</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0.1285802449</v>
      </c>
      <c r="AE865" s="160">
        <f>IF($AD$677&gt;0,'Assumptions (Wind)'!W14*Model!$AD$677*AVERAGE('Assumptions (Wind)'!$AA$2:$AB$2)/10^9,0)</f>
        <v>0.2057283918</v>
      </c>
      <c r="AF865" s="160">
        <f>IF($AD$677&gt;0,'Assumptions (Wind)'!X14*Model!$AD$677*AVERAGE('Assumptions (Wind)'!$AA$2:$AB$2)/10^9,0)</f>
        <v>0.1234370351</v>
      </c>
      <c r="AG865" s="160">
        <f>IF($AD$677&gt;0,'Assumptions (Wind)'!Y14*Model!$AD$677*AVERAGE('Assumptions (Wind)'!$AA$2:$AB$2)/10^9,0)</f>
        <v>0.07406222106</v>
      </c>
      <c r="AH865" s="160">
        <f>IF($AD$677&gt;0,'Assumptions (Wind)'!Z14*Model!$AD$677*AVERAGE('Assumptions (Wind)'!$AA$2:$AB$2)/10^9,0)</f>
        <v>0.07406222106</v>
      </c>
      <c r="AI865" s="160">
        <f>IF($AD$677&gt;0,'Assumptions (Wind)'!AA14*Model!$AD$677*AVERAGE('Assumptions (Wind)'!$AA$2:$AB$2)/10^9,0)</f>
        <v>0.03703111053</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0.1096805722</v>
      </c>
      <c r="AF866" s="160">
        <f>IF($AE$677&gt;0,'Assumptions (Wind)'!W14*Model!$AE$677*AVERAGE('Assumptions (Wind)'!$AB$2:$AC$2)/10^9,0)</f>
        <v>0.1754889155</v>
      </c>
      <c r="AG866" s="160">
        <f>IF($AE$677&gt;0,'Assumptions (Wind)'!X14*Model!$AE$677*AVERAGE('Assumptions (Wind)'!$AB$2:$AC$2)/10^9,0)</f>
        <v>0.1052933493</v>
      </c>
      <c r="AH866" s="160">
        <f>IF($AE$677&gt;0,'Assumptions (Wind)'!Y14*Model!$AE$677*AVERAGE('Assumptions (Wind)'!$AB$2:$AC$2)/10^9,0)</f>
        <v>0.06317600959</v>
      </c>
      <c r="AI866" s="160">
        <f>IF($AE$677&gt;0,'Assumptions (Wind)'!Z14*Model!$AE$677*AVERAGE('Assumptions (Wind)'!$AB$2:$AC$2)/10^9,0)</f>
        <v>0.06317600959</v>
      </c>
      <c r="AJ866" s="160">
        <f>IF($AE$677&gt;0,'Assumptions (Wind)'!AA14*Model!$AE$677*AVERAGE('Assumptions (Wind)'!$AB$2:$AC$2)/10^9,0)</f>
        <v>0.0315880048</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0.1294553777</v>
      </c>
      <c r="AG867" s="160">
        <f>IF($AF$677&gt;0,'Assumptions (Wind)'!W14*Model!$AF$677*AVERAGE('Assumptions (Wind)'!$AC$2:$AD$2)/10^9,0)</f>
        <v>0.2071286043</v>
      </c>
      <c r="AH867" s="160">
        <f>IF($AF$677&gt;0,'Assumptions (Wind)'!X14*Model!$AF$677*AVERAGE('Assumptions (Wind)'!$AC$2:$AD$2)/10^9,0)</f>
        <v>0.1242771626</v>
      </c>
      <c r="AI867" s="160">
        <f>IF($AF$677&gt;0,'Assumptions (Wind)'!Y14*Model!$AF$677*AVERAGE('Assumptions (Wind)'!$AC$2:$AD$2)/10^9,0)</f>
        <v>0.07456629755</v>
      </c>
      <c r="AJ867" s="160">
        <f>IF($AF$677&gt;0,'Assumptions (Wind)'!Z14*Model!$AF$677*AVERAGE('Assumptions (Wind)'!$AC$2:$AD$2)/10^9,0)</f>
        <v>0.07456629755</v>
      </c>
      <c r="AK867" s="160">
        <f>IF($AF$677&gt;0,'Assumptions (Wind)'!AA14*Model!$AF$677*AVERAGE('Assumptions (Wind)'!$AC$2:$AD$2)/10^9,0)</f>
        <v>0.03728314878</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0.1017916467</v>
      </c>
      <c r="AH868" s="160">
        <f>IF($AG$677&gt;0,'Assumptions (Wind)'!W14*Model!$AG$677*AVERAGE('Assumptions (Wind)'!$AD$2:$AE$2)/10^9,0)</f>
        <v>0.1628666347</v>
      </c>
      <c r="AI868" s="160">
        <f>IF($AG$677&gt;0,'Assumptions (Wind)'!X14*Model!$AG$677*AVERAGE('Assumptions (Wind)'!$AD$2:$AE$2)/10^9,0)</f>
        <v>0.09771998083</v>
      </c>
      <c r="AJ868" s="160">
        <f>IF($AG$677&gt;0,'Assumptions (Wind)'!Y14*Model!$AG$677*AVERAGE('Assumptions (Wind)'!$AD$2:$AE$2)/10^9,0)</f>
        <v>0.0586319885</v>
      </c>
      <c r="AK868" s="160">
        <f>IF($AG$677&gt;0,'Assumptions (Wind)'!Z14*Model!$AG$677*AVERAGE('Assumptions (Wind)'!$AD$2:$AE$2)/10^9,0)</f>
        <v>0.0586319885</v>
      </c>
      <c r="AL868" s="160">
        <f>IF($AG$677&gt;0,'Assumptions (Wind)'!AA14*Model!$AG$677*AVERAGE('Assumptions (Wind)'!$AD$2:$AE$2)/10^9,0)</f>
        <v>0.02931599425</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0.2014781512</v>
      </c>
      <c r="AI869" s="160">
        <f>IF($AH$677&gt;0,'Assumptions (Wind)'!W14*Model!$AH$677*AVERAGE('Assumptions (Wind)'!$AE$2:$AF$2)/10^9,0)</f>
        <v>0.322365042</v>
      </c>
      <c r="AJ869" s="160">
        <f>IF($AH$677&gt;0,'Assumptions (Wind)'!X14*Model!$AH$677*AVERAGE('Assumptions (Wind)'!$AE$2:$AF$2)/10^9,0)</f>
        <v>0.1934190252</v>
      </c>
      <c r="AK869" s="160">
        <f>IF($AH$677&gt;0,'Assumptions (Wind)'!Y14*Model!$AH$677*AVERAGE('Assumptions (Wind)'!$AE$2:$AF$2)/10^9,0)</f>
        <v>0.1160514151</v>
      </c>
      <c r="AL869" s="160">
        <f>IF($AH$677&gt;0,'Assumptions (Wind)'!Z14*Model!$AH$677*AVERAGE('Assumptions (Wind)'!$AE$2:$AF$2)/10^9,0)</f>
        <v>0.1160514151</v>
      </c>
      <c r="AM869" s="160">
        <f>IF($AH$677&gt;0,'Assumptions (Wind)'!AA14*Model!$AH$677*AVERAGE('Assumptions (Wind)'!$AE$2:$AF$2)/10^9,0)</f>
        <v>0.05802570755</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0.1026403592</v>
      </c>
      <c r="AJ870" s="177">
        <f>IF($AI$677&gt;0,'Assumptions (Wind)'!W14*Model!$AI$677*AVERAGE('Assumptions (Wind)'!$AF$2:$AG$2)/10^9,0)</f>
        <v>0.1642245748</v>
      </c>
      <c r="AK870" s="177">
        <f>IF($AI$677&gt;0,'Assumptions (Wind)'!X14*Model!$AI$677*AVERAGE('Assumptions (Wind)'!$AF$2:$AG$2)/10^9,0)</f>
        <v>0.09853474487</v>
      </c>
      <c r="AL870" s="177">
        <f>IF($AI$677&gt;0,'Assumptions (Wind)'!Y14*Model!$AI$677*AVERAGE('Assumptions (Wind)'!$AF$2:$AG$2)/10^9,0)</f>
        <v>0.05912084692</v>
      </c>
      <c r="AM870" s="177">
        <f>IF($AI$677&gt;0,'Assumptions (Wind)'!Z14*Model!$AI$677*AVERAGE('Assumptions (Wind)'!$AF$2:$AG$2)/10^9,0)</f>
        <v>0.05912084692</v>
      </c>
      <c r="AN870" s="177">
        <f>IF($AI$677&gt;0,'Assumptions (Wind)'!AA14*Model!$AI$677*AVERAGE('Assumptions (Wind)'!$AF$2:$AG$2)/10^9,0)</f>
        <v>0.02956042346</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0.1498304366</v>
      </c>
      <c r="AK871" s="177">
        <f>IF($AJ$677&gt;0,'Assumptions (Wind)'!W14*Model!$AJ$677*AVERAGE('Assumptions (Wind)'!$AG$2:$AH$2)/10^9,0)</f>
        <v>0.2397286986</v>
      </c>
      <c r="AL871" s="177">
        <f>IF($AJ$677&gt;0,'Assumptions (Wind)'!X14*Model!$AJ$677*AVERAGE('Assumptions (Wind)'!$AG$2:$AH$2)/10^9,0)</f>
        <v>0.1438372192</v>
      </c>
      <c r="AM871" s="177">
        <f>IF($AJ$677&gt;0,'Assumptions (Wind)'!Y14*Model!$AJ$677*AVERAGE('Assumptions (Wind)'!$AG$2:$AH$2)/10^9,0)</f>
        <v>0.0863023315</v>
      </c>
      <c r="AN871" s="177">
        <f>IF($AJ$677&gt;0,'Assumptions (Wind)'!Z14*Model!$AJ$677*AVERAGE('Assumptions (Wind)'!$AG$2:$AH$2)/10^9,0)</f>
        <v>0.0863023315</v>
      </c>
      <c r="AO871" s="177">
        <f>IF($AJ$677&gt;0,'Assumptions (Wind)'!AA14*Model!$AJ$677*AVERAGE('Assumptions (Wind)'!$AG$2:$AH$2)/10^9,0)</f>
        <v>0.04315116575</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0.1471243244</v>
      </c>
      <c r="AL872" s="160">
        <f>IF($AK$677&gt;0,'Assumptions (Wind)'!W14*Model!$AK$677*AVERAGE('Assumptions (Wind)'!$AH$2:$AI$2)/10^9,0)</f>
        <v>0.235398919</v>
      </c>
      <c r="AM872" s="160">
        <f>IF($AK$677&gt;0,'Assumptions (Wind)'!X14*Model!$AK$677*AVERAGE('Assumptions (Wind)'!$AH$2:$AI$2)/10^9,0)</f>
        <v>0.1412393514</v>
      </c>
      <c r="AN872" s="160">
        <f>IF($AK$677&gt;0,'Assumptions (Wind)'!Y14*Model!$AK$677*AVERAGE('Assumptions (Wind)'!$AH$2:$AI$2)/10^9,0)</f>
        <v>0.08474361083</v>
      </c>
      <c r="AO872" s="160">
        <f>IF($AK$677&gt;0,'Assumptions (Wind)'!Z14*Model!$AK$677*AVERAGE('Assumptions (Wind)'!$AH$2:$AI$2)/10^9,0)</f>
        <v>0.08474361083</v>
      </c>
      <c r="AP872" s="160">
        <f>IF($AK$677&gt;0,'Assumptions (Wind)'!AA14*Model!$AK$677*AVERAGE('Assumptions (Wind)'!$AH$2:$AI$2)/10^9,0)</f>
        <v>0.04237180542</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0.3753987455</v>
      </c>
      <c r="AM873" s="177">
        <f>IF($AL$677&gt;0,'Assumptions (Wind)'!W14*Model!$AL$677*AVERAGE('Assumptions (Wind)'!$AI$2:$AJ$2)/10^9,0)</f>
        <v>0.6006379928</v>
      </c>
      <c r="AN873" s="177">
        <f>IF($AL$677&gt;0,'Assumptions (Wind)'!X14*Model!$AL$677*AVERAGE('Assumptions (Wind)'!$AI$2:$AJ$2)/10^9,0)</f>
        <v>0.3603827957</v>
      </c>
      <c r="AO873" s="177">
        <f>IF($AL$677&gt;0,'Assumptions (Wind)'!Y14*Model!$AL$677*AVERAGE('Assumptions (Wind)'!$AI$2:$AJ$2)/10^9,0)</f>
        <v>0.2162296774</v>
      </c>
      <c r="AP873" s="177">
        <f>IF($AL$677&gt;0,'Assumptions (Wind)'!Z14*Model!$AL$677*AVERAGE('Assumptions (Wind)'!$AI$2:$AJ$2)/10^9,0)</f>
        <v>0.2162296774</v>
      </c>
      <c r="AQ873" s="177">
        <f>IF($AL$677&gt;0,'Assumptions (Wind)'!AA14*Model!$AL$677*AVERAGE('Assumptions (Wind)'!$AI$2:$AJ$2)/10^9,0)</f>
        <v>0.1081148387</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0.2932481419</v>
      </c>
      <c r="AN874" s="160">
        <f>IF($AM$677&gt;0,'Assumptions (Wind)'!W14*Model!$AM$677*AVERAGE('Assumptions (Wind)'!$AJ$2:$AK$2)/10^9,0)</f>
        <v>0.4691970271</v>
      </c>
      <c r="AO874" s="160">
        <f>IF($AM$677&gt;0,'Assumptions (Wind)'!X14*Model!$AM$677*AVERAGE('Assumptions (Wind)'!$AJ$2:$AK$2)/10^9,0)</f>
        <v>0.2815182162</v>
      </c>
      <c r="AP874" s="160">
        <f>IF($AM$677&gt;0,'Assumptions (Wind)'!Y14*Model!$AM$677*AVERAGE('Assumptions (Wind)'!$AJ$2:$AK$2)/10^9,0)</f>
        <v>0.1689109297</v>
      </c>
      <c r="AQ874" s="160">
        <f>IF($AM$677&gt;0,'Assumptions (Wind)'!Z14*Model!$AM$677*AVERAGE('Assumptions (Wind)'!$AJ$2:$AK$2)/10^9,0)</f>
        <v>0.1689109297</v>
      </c>
      <c r="AR874" s="160">
        <f>IF($AM$677&gt;0,'Assumptions (Wind)'!AA14*Model!$AM$677*AVERAGE('Assumptions (Wind)'!$AJ$2:$AK$2)/10^9,0)</f>
        <v>0.08445546487</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0.4257758739</v>
      </c>
      <c r="AO875" s="160">
        <f>IF($AN$677&gt;0,'Assumptions (Wind)'!W14*Model!$AN$677*AVERAGE('Assumptions (Wind)'!$AK$2:$AL$2)/10^9,0)</f>
        <v>0.6812413982</v>
      </c>
      <c r="AP875" s="160">
        <f>IF($AN$677&gt;0,'Assumptions (Wind)'!X14*Model!$AN$677*AVERAGE('Assumptions (Wind)'!$AK$2:$AL$2)/10^9,0)</f>
        <v>0.4087448389</v>
      </c>
      <c r="AQ875" s="160">
        <f>IF($AN$677&gt;0,'Assumptions (Wind)'!Y14*Model!$AN$677*AVERAGE('Assumptions (Wind)'!$AK$2:$AL$2)/10^9,0)</f>
        <v>0.2452469034</v>
      </c>
      <c r="AR875" s="160">
        <f>IF($AN$677&gt;0,'Assumptions (Wind)'!Z14*Model!$AN$677*AVERAGE('Assumptions (Wind)'!$AK$2:$AL$2)/10^9,0)</f>
        <v>0.2452469034</v>
      </c>
      <c r="AS875" s="160">
        <f>IF($AN$677&gt;0,'Assumptions (Wind)'!AA14*Model!$AN$677*AVERAGE('Assumptions (Wind)'!$AK$2:$AL$2)/10^9,0)</f>
        <v>0.1226234517</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0.3044159137</v>
      </c>
      <c r="AP876" s="160">
        <f>IF($AO$677&gt;0,'Assumptions (Wind)'!W14*Model!$AO$677*AVERAGE('Assumptions (Wind)'!$AL$2:$AM$2)/10^9,0)</f>
        <v>0.4870654619</v>
      </c>
      <c r="AQ876" s="160">
        <f>IF($AO$677&gt;0,'Assumptions (Wind)'!X14*Model!$AO$677*AVERAGE('Assumptions (Wind)'!$AL$2:$AM$2)/10^9,0)</f>
        <v>0.2922392772</v>
      </c>
      <c r="AR876" s="160">
        <f>IF($AO$677&gt;0,'Assumptions (Wind)'!Y14*Model!$AO$677*AVERAGE('Assumptions (Wind)'!$AL$2:$AM$2)/10^9,0)</f>
        <v>0.1753435663</v>
      </c>
      <c r="AS876" s="160">
        <f>IF($AO$677&gt;0,'Assumptions (Wind)'!Z14*Model!$AO$677*AVERAGE('Assumptions (Wind)'!$AL$2:$AM$2)/10^9,0)</f>
        <v>0.1753435663</v>
      </c>
      <c r="AT876" s="160">
        <f>IF($AO$677&gt;0,'Assumptions (Wind)'!AA14*Model!$AO$677*AVERAGE('Assumptions (Wind)'!$AL$2:$AM$2)/10^9,0)</f>
        <v>0.08767178315</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0.4108051863</v>
      </c>
      <c r="AQ877" s="160">
        <f>IF($AP$677&gt;0,'Assumptions (Wind)'!W14*Model!$AP$677*AVERAGE('Assumptions (Wind)'!$AM$2:$AN$2)/10^9,0)</f>
        <v>0.657288298</v>
      </c>
      <c r="AR877" s="160">
        <f>IF($AP$677&gt;0,'Assumptions (Wind)'!X14*Model!$AP$677*AVERAGE('Assumptions (Wind)'!$AM$2:$AN$2)/10^9,0)</f>
        <v>0.3943729788</v>
      </c>
      <c r="AS877" s="160">
        <f>IF($AP$677&gt;0,'Assumptions (Wind)'!Y14*Model!$AP$677*AVERAGE('Assumptions (Wind)'!$AM$2:$AN$2)/10^9,0)</f>
        <v>0.2366237873</v>
      </c>
      <c r="AT877" s="160">
        <f>IF($AP$677&gt;0,'Assumptions (Wind)'!Z14*Model!$AP$677*AVERAGE('Assumptions (Wind)'!$AM$2:$AN$2)/10^9,0)</f>
        <v>0.2366237873</v>
      </c>
      <c r="AU877" s="160">
        <f>IF($AP$677&gt;0,'Assumptions (Wind)'!AA14*Model!$AP$677*AVERAGE('Assumptions (Wind)'!$AM$2:$AN$2)/10^9,0)</f>
        <v>0.1183118936</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0.5522226854</v>
      </c>
      <c r="AR878" s="160">
        <f>IF($AQ$677&gt;0,'Assumptions (Wind)'!W14*Model!$AQ$677*AVERAGE('Assumptions (Wind)'!$AN$2:$AO$2)/10^9,0)</f>
        <v>0.8835562966</v>
      </c>
      <c r="AS878" s="160">
        <f>IF($AQ$677&gt;0,'Assumptions (Wind)'!X14*Model!$AQ$677*AVERAGE('Assumptions (Wind)'!$AN$2:$AO$2)/10^9,0)</f>
        <v>0.5301337779</v>
      </c>
      <c r="AT878" s="160">
        <f>IF($AQ$677&gt;0,'Assumptions (Wind)'!Y14*Model!$AQ$677*AVERAGE('Assumptions (Wind)'!$AN$2:$AO$2)/10^9,0)</f>
        <v>0.3180802668</v>
      </c>
      <c r="AU878" s="160">
        <f>IF($AQ$677&gt;0,'Assumptions (Wind)'!Z14*Model!$AQ$677*AVERAGE('Assumptions (Wind)'!$AN$2:$AO$2)/10^9,0)</f>
        <v>0.3180802668</v>
      </c>
      <c r="AV878" s="160">
        <f>IF($AQ$677&gt;0,'Assumptions (Wind)'!AA14*Model!$AQ$677*AVERAGE('Assumptions (Wind)'!$AN$2:$AO$2)/10^9,0)</f>
        <v>0.1590401334</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0.1202503005</v>
      </c>
      <c r="AS879" s="160">
        <f>IF($AR$677&gt;0,'Assumptions (Wind)'!W14*Model!$AR$677*AVERAGE('Assumptions (Wind)'!$AO$2:$AP$2)/10^9,0)</f>
        <v>0.1924004807</v>
      </c>
      <c r="AT879" s="160">
        <f>IF($AR$677&gt;0,'Assumptions (Wind)'!X14*Model!$AR$677*AVERAGE('Assumptions (Wind)'!$AO$2:$AP$2)/10^9,0)</f>
        <v>0.1154402884</v>
      </c>
      <c r="AU879" s="160">
        <f>IF($AR$677&gt;0,'Assumptions (Wind)'!Y14*Model!$AR$677*AVERAGE('Assumptions (Wind)'!$AO$2:$AP$2)/10^9,0)</f>
        <v>0.06926417307</v>
      </c>
      <c r="AV879" s="160">
        <f>IF($AR$677&gt;0,'Assumptions (Wind)'!Z14*Model!$AR$677*AVERAGE('Assumptions (Wind)'!$AO$2:$AP$2)/10^9,0)</f>
        <v>0.06926417307</v>
      </c>
      <c r="AW879" s="160">
        <f>IF($AR$677&gt;0,'Assumptions (Wind)'!AA14*Model!$AR$677*AVERAGE('Assumptions (Wind)'!$AO$2:$AP$2)/10^9,0)</f>
        <v>0.03463208653</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0.2104229115</v>
      </c>
      <c r="AT880" s="160">
        <f>IF($AS$677&gt;0,'Assumptions (Wind)'!W14*Model!$AS$677*AVERAGE('Assumptions (Wind)'!$AP$2:$AQ$2)/10^9,0)</f>
        <v>0.3366766584</v>
      </c>
      <c r="AU880" s="160">
        <f>IF($AS$677&gt;0,'Assumptions (Wind)'!X14*Model!$AS$677*AVERAGE('Assumptions (Wind)'!$AP$2:$AQ$2)/10^9,0)</f>
        <v>0.202005995</v>
      </c>
      <c r="AV880" s="160">
        <f>IF($AS$677&gt;0,'Assumptions (Wind)'!Y14*Model!$AS$677*AVERAGE('Assumptions (Wind)'!$AP$2:$AQ$2)/10^9,0)</f>
        <v>0.121203597</v>
      </c>
      <c r="AW880" s="160">
        <f>IF($AS$677&gt;0,'Assumptions (Wind)'!Z14*Model!$AS$677*AVERAGE('Assumptions (Wind)'!$AP$2:$AQ$2)/10^9,0)</f>
        <v>0.121203597</v>
      </c>
      <c r="AX880" s="160">
        <f>IF($AS$677&gt;0,'Assumptions (Wind)'!AA14*Model!$AS$677*AVERAGE('Assumptions (Wind)'!$AP$2:$AQ$2)/10^9,0)</f>
        <v>0.06060179851</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0.2541747242</v>
      </c>
      <c r="AU881" s="181">
        <f>IF($AT$677&gt;0,'Assumptions (Wind)'!W14*Model!$AT$677*AVERAGE('Assumptions (Wind)'!$AQ$2:$AR$2)/10^9,0)</f>
        <v>0.4066795587</v>
      </c>
      <c r="AV881" s="181">
        <f>IF($AT$677&gt;0,'Assumptions (Wind)'!X14*Model!$AT$677*AVERAGE('Assumptions (Wind)'!$AQ$2:$AR$2)/10^9,0)</f>
        <v>0.2440077352</v>
      </c>
      <c r="AW881" s="181">
        <f>IF($AT$677&gt;0,'Assumptions (Wind)'!Y14*Model!$AT$677*AVERAGE('Assumptions (Wind)'!$AQ$2:$AR$2)/10^9,0)</f>
        <v>0.1464046411</v>
      </c>
      <c r="AX881" s="181">
        <f>IF($AT$677&gt;0,'Assumptions (Wind)'!Z14*Model!$AT$677*AVERAGE('Assumptions (Wind)'!$AQ$2:$AR$2)/10^9,0)</f>
        <v>0.1464046411</v>
      </c>
      <c r="AY881" s="181">
        <f>IF($AT$677&gt;0,'Assumptions (Wind)'!AA14*Model!$AT$677*AVERAGE('Assumptions (Wind)'!$AQ$2:$AR$2)/10^9,0)</f>
        <v>0.07320232057</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0.1941905196</v>
      </c>
      <c r="AV882" s="160">
        <f>IF($AU$677&gt;0,'Assumptions (Wind)'!W14*Model!$AU$677*AVERAGE('Assumptions (Wind)'!$AR$2:$AS$2)/10^9,0)</f>
        <v>0.3107048314</v>
      </c>
      <c r="AW882" s="160">
        <f>IF($AU$677&gt;0,'Assumptions (Wind)'!X14*Model!$AU$677*AVERAGE('Assumptions (Wind)'!$AR$2:$AS$2)/10^9,0)</f>
        <v>0.1864228988</v>
      </c>
      <c r="AX882" s="160">
        <f>IF($AU$677&gt;0,'Assumptions (Wind)'!Y14*Model!$AU$677*AVERAGE('Assumptions (Wind)'!$AR$2:$AS$2)/10^9,0)</f>
        <v>0.1118537393</v>
      </c>
      <c r="AY882" s="160">
        <f>IF($AU$677&gt;0,'Assumptions (Wind)'!Z14*Model!$AU$677*AVERAGE('Assumptions (Wind)'!$AR$2:$AS$2)/10^9,0)</f>
        <v>0.1118537393</v>
      </c>
      <c r="AZ882" s="160">
        <f>IF($AU$677&gt;0,'Assumptions (Wind)'!AA14*Model!$AU$677*AVERAGE('Assumptions (Wind)'!$AR$2:$AS$2)/10^9,0)</f>
        <v>0.05592686965</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0.1391606899</v>
      </c>
      <c r="AW883" s="160">
        <f>IF($AV$677&gt;0,'Assumptions (Wind)'!W14*Model!$AV$677*AVERAGE('Assumptions (Wind)'!$AS$2:$AT$2)/10^9,0)</f>
        <v>0.2226571039</v>
      </c>
      <c r="AX883" s="160">
        <f>IF($AV$677&gt;0,'Assumptions (Wind)'!X14*Model!$AV$677*AVERAGE('Assumptions (Wind)'!$AS$2:$AT$2)/10^9,0)</f>
        <v>0.1335942623</v>
      </c>
      <c r="AY883" s="160">
        <f>IF($AV$677&gt;0,'Assumptions (Wind)'!Y14*Model!$AV$677*AVERAGE('Assumptions (Wind)'!$AS$2:$AT$2)/10^9,0)</f>
        <v>0.08015655741</v>
      </c>
      <c r="AZ883" s="160">
        <f>IF($AV$677&gt;0,'Assumptions (Wind)'!Z14*Model!$AV$677*AVERAGE('Assumptions (Wind)'!$AS$2:$AT$2)/10^9,0)</f>
        <v>0.08015655741</v>
      </c>
      <c r="BA883" s="160">
        <f>IF($AV$677&gt;0,'Assumptions (Wind)'!AA14*Model!$AV$677*AVERAGE('Assumptions (Wind)'!$AS$2:$AT$2)/10^9,0)</f>
        <v>0.0400782787</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0.371848589</v>
      </c>
      <c r="AX884" s="160">
        <f>IF($AW$677&gt;0,'Assumptions (Wind)'!W14*Model!$AW$677*AVERAGE('Assumptions (Wind)'!$AT$2:$AU$2)/10^9,0)</f>
        <v>0.5949577424</v>
      </c>
      <c r="AY884" s="160">
        <f>IF($AW$677&gt;0,'Assumptions (Wind)'!X14*Model!$AW$677*AVERAGE('Assumptions (Wind)'!$AT$2:$AU$2)/10^9,0)</f>
        <v>0.3569746454</v>
      </c>
      <c r="AZ884" s="160">
        <f>IF($AW$677&gt;0,'Assumptions (Wind)'!Y14*Model!$AW$677*AVERAGE('Assumptions (Wind)'!$AT$2:$AU$2)/10^9,0)</f>
        <v>0.2141847873</v>
      </c>
      <c r="BA884" s="160">
        <f>IF($AW$677&gt;0,'Assumptions (Wind)'!Z14*Model!$AW$677*AVERAGE('Assumptions (Wind)'!$AT$2:$AU$2)/10^9,0)</f>
        <v>0.2141847873</v>
      </c>
      <c r="BB884" s="160">
        <f>IF($AW$677&gt;0,'Assumptions (Wind)'!AA14*Model!$AW$677*AVERAGE('Assumptions (Wind)'!$AT$2:$AU$2)/10^9,0)</f>
        <v>0.1070923936</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0.1133662695</v>
      </c>
      <c r="AY885" s="160">
        <f>IF($AX$677&gt;0,'Assumptions (Wind)'!W14*Model!$AX$677*AVERAGE('Assumptions (Wind)'!$AU$2:$AV$2)/10^9,0)</f>
        <v>0.1813860313</v>
      </c>
      <c r="AZ885" s="160">
        <f>IF($AX$677&gt;0,'Assumptions (Wind)'!X14*Model!$AX$677*AVERAGE('Assumptions (Wind)'!$AU$2:$AV$2)/10^9,0)</f>
        <v>0.1088316188</v>
      </c>
      <c r="BA885" s="160">
        <f>IF($AX$677&gt;0,'Assumptions (Wind)'!Y14*Model!$AX$677*AVERAGE('Assumptions (Wind)'!$AU$2:$AV$2)/10^9,0)</f>
        <v>0.06529897126</v>
      </c>
      <c r="BB885" s="160">
        <f>IF($AX$677&gt;0,'Assumptions (Wind)'!Z14*Model!$AX$677*AVERAGE('Assumptions (Wind)'!$AU$2:$AV$2)/10^9,0)</f>
        <v>0.06529897126</v>
      </c>
      <c r="BC885" s="160">
        <f>IF($AX$677&gt;0,'Assumptions (Wind)'!AA14*Model!$AX$677*AVERAGE('Assumptions (Wind)'!$AU$2:$AV$2)/10^9,0)</f>
        <v>0.03264948563</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0.1141438912</v>
      </c>
      <c r="AZ886" s="160">
        <f>IF($AY$677&gt;0,'Assumptions (Wind)'!W14*Model!$AY$677*AVERAGE('Assumptions (Wind)'!$AV$2:$AW$2)/10^9,0)</f>
        <v>0.182630226</v>
      </c>
      <c r="BA886" s="160">
        <f>IF($AY$677&gt;0,'Assumptions (Wind)'!X14*Model!$AY$677*AVERAGE('Assumptions (Wind)'!$AV$2:$AW$2)/10^9,0)</f>
        <v>0.1095781356</v>
      </c>
      <c r="BB886" s="160">
        <f>IF($AY$677&gt;0,'Assumptions (Wind)'!Y14*Model!$AY$677*AVERAGE('Assumptions (Wind)'!$AV$2:$AW$2)/10^9,0)</f>
        <v>0.06574688136</v>
      </c>
      <c r="BC886" s="160">
        <f>IF($AY$677&gt;0,'Assumptions (Wind)'!Z14*Model!$AY$677*AVERAGE('Assumptions (Wind)'!$AV$2:$AW$2)/10^9,0)</f>
        <v>0.06574688136</v>
      </c>
      <c r="BD886" s="160">
        <f>IF($AY$677&gt;0,'Assumptions (Wind)'!AA14*Model!$AY$677*AVERAGE('Assumptions (Wind)'!$AV$2:$AW$2)/10^9,0)</f>
        <v>0.03287344068</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0.229710201</v>
      </c>
      <c r="BA887" s="160">
        <f>IF($AZ$677&gt;0,'Assumptions (Wind)'!W14*Model!$AZ$677*AVERAGE('Assumptions (Wind)'!$AW$2:$AX$2)/10^9,0)</f>
        <v>0.3675363217</v>
      </c>
      <c r="BB887" s="160">
        <f>IF($AZ$677&gt;0,'Assumptions (Wind)'!X14*Model!$AZ$677*AVERAGE('Assumptions (Wind)'!$AW$2:$AX$2)/10^9,0)</f>
        <v>0.220521793</v>
      </c>
      <c r="BC887" s="160">
        <f>IF($AZ$677&gt;0,'Assumptions (Wind)'!Y14*Model!$AZ$677*AVERAGE('Assumptions (Wind)'!$AW$2:$AX$2)/10^9,0)</f>
        <v>0.1323130758</v>
      </c>
      <c r="BD887" s="160">
        <f>IF($AZ$677&gt;0,'Assumptions (Wind)'!Z14*Model!$AZ$677*AVERAGE('Assumptions (Wind)'!$AW$2:$AX$2)/10^9,0)</f>
        <v>0.1323130758</v>
      </c>
      <c r="BE887" s="160">
        <f>IF($AZ$677&gt;0,'Assumptions (Wind)'!AA14*Model!$AZ$677*AVERAGE('Assumptions (Wind)'!$AW$2:$AX$2)/10^9,0)</f>
        <v>0.0661565379</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0.2311012331</v>
      </c>
      <c r="BB888" s="160">
        <f>IF($BA$677&gt;0,'Assumptions (Wind)'!W14*Model!$BA$677*AVERAGE('Assumptions (Wind)'!$AX$2:$AY$2)/10^9,0)</f>
        <v>0.3697619729</v>
      </c>
      <c r="BC888" s="160">
        <f>IF($BA$677&gt;0,'Assumptions (Wind)'!X14*Model!$BA$677*AVERAGE('Assumptions (Wind)'!$AX$2:$AY$2)/10^9,0)</f>
        <v>0.2218571838</v>
      </c>
      <c r="BD888" s="160">
        <f>IF($BA$677&gt;0,'Assumptions (Wind)'!Y14*Model!$BA$677*AVERAGE('Assumptions (Wind)'!$AX$2:$AY$2)/10^9,0)</f>
        <v>0.1331143103</v>
      </c>
      <c r="BE888" s="160">
        <f>IF($BA$677&gt;0,'Assumptions (Wind)'!Z14*Model!$BA$677*AVERAGE('Assumptions (Wind)'!$AX$2:$AY$2)/10^9,0)</f>
        <v>0.1331143103</v>
      </c>
      <c r="BF888" s="160">
        <f>IF($BA$677&gt;0,'Assumptions (Wind)'!AA14*Model!$BA$677*AVERAGE('Assumptions (Wind)'!$AX$2:$AY$2)/10^9,0)</f>
        <v>0.06655715513</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-0.04187608364</v>
      </c>
      <c r="D889" s="160">
        <f>IF(Model!D675+Model!D676-Model!D674-D837+D785&gt;0,(1-'Assumptions (Wind)'!C28)*(Model!D675+Model!D676-Model!D674-D837+D785)+D837-D732+D733,Model!D675+Model!D676-Model!D674+D785-D732+D733)</f>
        <v>-0.05226567407</v>
      </c>
      <c r="E889" s="160">
        <f>IF(Model!E675+Model!E676-Model!E674-E837+E785&gt;0,(1-'Assumptions (Wind)'!D28)*(Model!E675+Model!E676-Model!E674-E837+E785)+E837-E732+E733,Model!E675+Model!E676-Model!E674+E785-E732+E733)</f>
        <v>-0.05763885046</v>
      </c>
      <c r="F889" s="160">
        <f>IF(Model!F675+Model!F676-Model!F674-F837+F785&gt;0,(1-'Assumptions (Wind)'!E28)*(Model!F675+Model!F676-Model!F674-F837+F785)+F837-F732+F733,Model!F675+Model!F676-Model!F674+F785-F732+F733)</f>
        <v>-0.05407877393</v>
      </c>
      <c r="G889" s="160">
        <f>IF(Model!G675+Model!G676-Model!G674-G837+G785&gt;0,(1-'Assumptions (Wind)'!F28)*(Model!G675+Model!G676-Model!G674-G837+G785)+G837-G732+G733,Model!G675+Model!G676-Model!G674+G785-G732+G733)</f>
        <v>-0.05331958361</v>
      </c>
      <c r="H889" s="160">
        <f>IF(Model!H675+Model!H676-Model!H674-H837+H785&gt;0,(1-'Assumptions (Wind)'!G28)*(Model!H675+Model!H676-Model!H674-H837+H785)+H837-H732+H733,Model!H675+Model!H676-Model!H674+H785-H732+H733)</f>
        <v>-0.1805826746</v>
      </c>
      <c r="I889" s="160">
        <f>IF(Model!I675+Model!I676-Model!I674-I837+I785&gt;0,(1-'Assumptions (Wind)'!H28)*(Model!I675+Model!I676-Model!I674-I837+I785)+I837-I732+I733,Model!I675+Model!I676-Model!I674+I785-I732+I733)</f>
        <v>-0.3149313035</v>
      </c>
      <c r="J889" s="160">
        <f>IF(Model!J675+Model!J676-Model!J674-J837+J785&gt;0,(1-'Assumptions (Wind)'!I28)*(Model!J675+Model!J676-Model!J674-J837+J785)+J837-J732+J733,Model!J675+Model!J676-Model!J674+J785-J732+J733)</f>
        <v>-0.4478657539</v>
      </c>
      <c r="K889" s="160">
        <f>IF(Model!K675+Model!K676-Model!K674-K837+K785&gt;0,(1-'Assumptions (Wind)'!J28)*(Model!K675+Model!K676-Model!K674-K837+K785)+K837-K732+K733,Model!K675+Model!K676-Model!K674+K785-K732+K733)</f>
        <v>-0.3383045455</v>
      </c>
      <c r="L889" s="160">
        <f>IF(Model!L675+Model!L676-Model!L674-L837+L785&gt;0,(1-'Assumptions (Wind)'!K28)*(Model!L675+Model!L676-Model!L674-L837+L785)+L837-L732+L733,Model!L675+Model!L676-Model!L674+L785-L732+L733)</f>
        <v>-0.5468553546</v>
      </c>
      <c r="M889" s="160">
        <f>IF(Model!M675+Model!M676-Model!M674-M837+M785&gt;0,(1-'Assumptions (Wind)'!L28)*(Model!M675+Model!M676-Model!M674-M837+M785)+M837-M732+M733,Model!M675+Model!M676-Model!M674+M785-M732+M733)</f>
        <v>-0.844020792</v>
      </c>
      <c r="N889" s="160">
        <f>IF(Model!N675+Model!N676-Model!N674-N837+N785&gt;0,(1-'Assumptions (Wind)'!M28)*(Model!N675+Model!N676-Model!N674-N837+N785)+N837-N732+N733,Model!N675+Model!N676-Model!N674+N785-N732+N733)</f>
        <v>-0.3506210954</v>
      </c>
      <c r="O889" s="160">
        <f>IF(Model!O675+Model!O676-Model!O674-O837+O785&gt;0,(1-'Assumptions (Wind)'!N28)*(Model!O675+Model!O676-Model!O674-O837+O785)+O837-O732+O733,Model!O675+Model!O676-Model!O674+O785-O732+O733)</f>
        <v>-0.2349001589</v>
      </c>
      <c r="P889" s="160">
        <f>IF(Model!P675+Model!P676-Model!P674-P837+P785&gt;0,(1-'Assumptions (Wind)'!O28)*(Model!P675+Model!P676-Model!P674-P837+P785)+P837-P732+P733,Model!P675+Model!P676-Model!P674+P785-P732+P733)</f>
        <v>-0.1106040246</v>
      </c>
      <c r="Q889" s="160">
        <f>IF(Model!Q675+Model!Q676-Model!Q674-Q837+Q785&gt;0,(1-'Assumptions (Wind)'!P28)*(Model!Q675+Model!Q676-Model!Q674-Q837+Q785)+Q837-Q732+Q733,Model!Q675+Model!Q676-Model!Q674+Q785-Q732+Q733)</f>
        <v>0.02598999888</v>
      </c>
      <c r="R889" s="160">
        <f>IF(Model!R675+Model!R676-Model!R674-R837+R785&gt;0,(1-'Assumptions (Wind)'!Q28)*(Model!R675+Model!R676-Model!R674-R837+R785)+R837-R732+R733,Model!R675+Model!R676-Model!R674+R785-R732+R733)</f>
        <v>-0.1913375374</v>
      </c>
      <c r="S889" s="160">
        <f>IF(Model!S675+Model!S676-Model!S674-S837+S785&gt;0,(1-'Assumptions (Wind)'!R28)*(Model!S675+Model!S676-Model!S674-S837+S785)+S837-S732+S733,Model!S675+Model!S676-Model!S674+S785-S732+S733)</f>
        <v>-0.127157696</v>
      </c>
      <c r="T889" s="160">
        <f>IF(Model!T675+Model!T676-Model!T674-T837+T785&gt;0,(1-'Assumptions (Wind)'!S28)*(Model!T675+Model!T676-Model!T674-T837+T785)+T837-T732+T733,Model!T675+Model!T676-Model!T674+T785-T732+T733)</f>
        <v>-0.160300671</v>
      </c>
      <c r="U889" s="160">
        <f>IF(Model!U675+Model!U676-Model!U674-U837+U785&gt;0,(1-'Assumptions (Wind)'!T28)*(Model!U675+Model!U676-Model!U674-U837+U785)+U837-U732+U733,Model!U675+Model!U676-Model!U674+U785-U732+U733)</f>
        <v>0.100228954</v>
      </c>
      <c r="V889" s="160">
        <f>IF(Model!V675+Model!V676-Model!V674-V837+V785&gt;0,(1-'Assumptions (Wind)'!U28)*(Model!V675+Model!V676-Model!V674-V837+V785)+V837-V732+V733,Model!V675+Model!V676-Model!V674+V785-V732+V733)</f>
        <v>0.1656201431</v>
      </c>
      <c r="W889" s="160">
        <f>IF(Model!W675+Model!W676-Model!W674-W837+W785&gt;0,(1-'Assumptions (Wind)'!V28)*(Model!W675+Model!W676-Model!W674-W837+W785)+W837-W732+W733,Model!W675+Model!W676-Model!W674+W785-W732+W733)</f>
        <v>0.1518694336</v>
      </c>
      <c r="X889" s="160">
        <f>IF(Model!X675+Model!X676-Model!X674-X837+X785&gt;0,(1-'Assumptions (Wind)'!W28)*(Model!X675+Model!X676-Model!X674-X837+X785)+X837-X732+X733,Model!X675+Model!X676-Model!X674+X785-X732+X733)</f>
        <v>0.3233333348</v>
      </c>
      <c r="Y889" s="160">
        <f>IF(Model!Y675+Model!Y676-Model!Y674-Y837+Y785&gt;0,(1-'Assumptions (Wind)'!X28)*(Model!Y675+Model!Y676-Model!Y674-Y837+Y785)+Y837-Y732+Y733,Model!Y675+Model!Y676-Model!Y674+Y785-Y732+Y733)</f>
        <v>0.6122269272</v>
      </c>
      <c r="Z889" s="160">
        <f>IF(Model!Z675+Model!Z676-Model!Z674-Z837+Z785&gt;0,(1-'Assumptions (Wind)'!Y28)*(Model!Z675+Model!Z676-Model!Z674-Z837+Z785)+Z837-Z732+Z733,Model!Z675+Model!Z676-Model!Z674+Z785-Z732+Z733)</f>
        <v>0.665456995</v>
      </c>
      <c r="AA889" s="160">
        <f>IF(Model!AA675+Model!AA676-Model!AA674-AA837+AA785&gt;0,(1-'Assumptions (Wind)'!Z28)*(Model!AA675+Model!AA676-Model!AA674-AA837+AA785)+AA837-AA732+AA733,Model!AA675+Model!AA676-Model!AA674+AA785-AA732+AA733)</f>
        <v>0.7503263713</v>
      </c>
      <c r="AB889" s="160">
        <f>IF(Model!AB675+Model!AB676-Model!AB674-AB837+AB785&gt;0,(1-'Assumptions (Wind)'!AA28)*(Model!AB675+Model!AB676-Model!AB674-AB837+AB785)+AB837-AB732+AB733,Model!AB675+Model!AB676-Model!AB674+AB785-AB732+AB733)</f>
        <v>0.8613748263</v>
      </c>
      <c r="AC889" s="160">
        <f>IF(Model!AC675+Model!AC676-Model!AC674-AC837+AC785&gt;0,(1-'Assumptions (Wind)'!AB28)*(Model!AC675+Model!AC676-Model!AC674-AC837+AC785)+AC837-AC732+AC733,Model!AC675+Model!AC676-Model!AC674+AC785-AC732+AC733)</f>
        <v>0.9492539939</v>
      </c>
      <c r="AD889" s="160">
        <f>IF(Model!AD675+Model!AD676-Model!AD674-AD837+AD785&gt;0,(1-'Assumptions (Wind)'!AC28)*(Model!AD675+Model!AD676-Model!AD674-AD837+AD785)+AD837-AD732+AD733,Model!AD675+Model!AD676-Model!AD674+AD785-AD732+AD733)</f>
        <v>1.005727794</v>
      </c>
      <c r="AE889" s="160">
        <f>IF(Model!AE675+Model!AE676-Model!AE674-AE837+AE785&gt;0,(1-'Assumptions (Wind)'!AD28)*(Model!AE675+Model!AE676-Model!AE674-AE837+AE785)+AE837-AE732+AE733,Model!AE675+Model!AE676-Model!AE674+AE785-AE732+AE733)</f>
        <v>1.167802544</v>
      </c>
      <c r="AF889" s="160">
        <f>IF(Model!AF675+Model!AF676-Model!AF674-AF837+AF785&gt;0,(1-'Assumptions (Wind)'!AE28)*(Model!AF675+Model!AF676-Model!AF674-AF837+AF785)+AF837-AF732+AF733,Model!AF675+Model!AF676-Model!AF674+AF785-AF732+AF733)</f>
        <v>1.152892716</v>
      </c>
      <c r="AG889" s="160">
        <f>IF(Model!AG675+Model!AG676-Model!AG674-AG837+AG785&gt;0,(1-'Assumptions (Wind)'!AF28)*(Model!AG675+Model!AG676-Model!AG674-AG837+AG785)+AG837-AG732+AG733,Model!AG675+Model!AG676-Model!AG674+AG785-AG732+AG733)</f>
        <v>1.213556962</v>
      </c>
      <c r="AH889" s="160">
        <f>IF(Model!AH675+Model!AH676-Model!AH674-AH837+AH785&gt;0,(1-'Assumptions (Wind)'!AG28)*(Model!AH675+Model!AH676-Model!AH674-AH837+AH785)+AH837-AH732+AH733,Model!AH675+Model!AH676-Model!AH674+AH785-AH732+AH733)</f>
        <v>1.353542219</v>
      </c>
      <c r="AI889" s="160">
        <f>IF(Model!AI675+Model!AI676-Model!AI674-AI837+AI785&gt;0,(1-'Assumptions (Wind)'!AH28)*(Model!AI675+Model!AI676-Model!AI674-AI837+AI785)+AI837-AI732+AI733,Model!AI675+Model!AI676-Model!AI674+AI785-AI732+AI733)</f>
        <v>1.434802437</v>
      </c>
      <c r="AJ889" s="160">
        <f>IF(Model!AJ675+Model!AJ676-Model!AJ674-AJ837+AJ785&gt;0,(1-'Assumptions (Wind)'!AI28)*(Model!AJ675+Model!AJ676-Model!AJ674-AJ837+AJ785)+AJ837-AJ732+AJ733,Model!AJ675+Model!AJ676-Model!AJ674+AJ785-AJ732+AJ733)</f>
        <v>1.29341879</v>
      </c>
      <c r="AK889" s="160">
        <f>IF(Model!AK675+Model!AK676-Model!AK674-AK837+AK785&gt;0,(1-'Assumptions (Wind)'!AJ28)*(Model!AK675+Model!AK676-Model!AK674-AK837+AK785)+AK837-AK732+AK733,Model!AK675+Model!AK676-Model!AK674+AK785-AK732+AK733)</f>
        <v>1.243702503</v>
      </c>
      <c r="AL889" s="160">
        <f>IF(Model!AL675+Model!AL676-Model!AL674-AL837+AL785&gt;0,(1-'Assumptions (Wind)'!AK28)*(Model!AL675+Model!AL676-Model!AL674-AL837+AL785)+AL837-AL732+AL733,Model!AL675+Model!AL676-Model!AL674+AL785-AL732+AL733)</f>
        <v>1.270489661</v>
      </c>
      <c r="AM889" s="160">
        <f>IF(Model!AM675+Model!AM676-Model!AM674-AM837+AM785&gt;0,(1-'Assumptions (Wind)'!AL28)*(Model!AM675+Model!AM676-Model!AM674-AM837+AM785)+AM837-AM732+AM733,Model!AM675+Model!AM676-Model!AM674+AM785-AM732+AM733)</f>
        <v>1.373534675</v>
      </c>
      <c r="AN889" s="160">
        <f>IF(Model!AN675+Model!AN676-Model!AN674-AN837+AN785&gt;0,(1-'Assumptions (Wind)'!AM28)*(Model!AN675+Model!AN676-Model!AN674-AN837+AN785)+AN837-AN732+AN733,Model!AN675+Model!AN676-Model!AN674+AN785-AN732+AN733)</f>
        <v>1.448472946</v>
      </c>
      <c r="AO889" s="160">
        <f>IF(Model!AO675+Model!AO676-Model!AO674-AO837+AO785&gt;0,(1-'Assumptions (Wind)'!AN28)*(Model!AO675+Model!AO676-Model!AO674-AO837+AO785)+AO837-AO732+AO733,Model!AO675+Model!AO676-Model!AO674+AO785-AO732+AO733)</f>
        <v>1.299441887</v>
      </c>
      <c r="AP889" s="160">
        <f>IF(Model!AP675+Model!AP676-Model!AP674-AP837+AP785&gt;0,(1-'Assumptions (Wind)'!AO28)*(Model!AP675+Model!AP676-Model!AP674-AP837+AP785)+AP837-AP732+AP733,Model!AP675+Model!AP676-Model!AP674+AP785-AP732+AP733)</f>
        <v>1.665237163</v>
      </c>
      <c r="AQ889" s="160">
        <f>IF(Model!AQ675+Model!AQ676-Model!AQ674-AQ837+AQ785&gt;0,(1-'Assumptions (Wind)'!AP28)*(Model!AQ675+Model!AQ676-Model!AQ674-AQ837+AQ785)+AQ837-AQ732+AQ733,Model!AQ675+Model!AQ676-Model!AQ674+AQ785-AQ732+AQ733)</f>
        <v>2.035675924</v>
      </c>
      <c r="AR889" s="160">
        <f>IF(Model!AR675+Model!AR676-Model!AR674-AR837+AR785&gt;0,(1-'Assumptions (Wind)'!AQ28)*(Model!AR675+Model!AR676-Model!AR674-AR837+AR785)+AR837-AR732+AR733,Model!AR675+Model!AR676-Model!AR674+AR785-AR732+AR733)</f>
        <v>2.057007944</v>
      </c>
      <c r="AS889" s="160">
        <f>IF(Model!AS675+Model!AS676-Model!AS674-AS837+AS785&gt;0,(1-'Assumptions (Wind)'!AR28)*(Model!AS675+Model!AS676-Model!AS674-AS837+AS785)+AS837-AS732+AS733,Model!AS675+Model!AS676-Model!AS674+AS785-AS732+AS733)</f>
        <v>2.103085078</v>
      </c>
      <c r="AT889" s="160">
        <f>IF(Model!AT675+Model!AT676-Model!AT674-AT837+AT785&gt;0,(1-'Assumptions (Wind)'!AS28)*(Model!AT675+Model!AT676-Model!AT674-AT837+AT785)+AT837-AT732+AT733,Model!AT675+Model!AT676-Model!AT674+AT785-AT732+AT733)</f>
        <v>2.308306153</v>
      </c>
      <c r="AU889" s="160">
        <f>IF(Model!AU675+Model!AU676-Model!AU674-AU837+AU785&gt;0,(1-'Assumptions (Wind)'!AT28)*(Model!AU675+Model!AU676-Model!AU674-AU837+AU785)+AU837-AU732+AU733,Model!AU675+Model!AU676-Model!AU674+AU785-AU732+AU733)</f>
        <v>2.268944823</v>
      </c>
      <c r="AV889" s="160">
        <f>IF(Model!AV675+Model!AV676-Model!AV674-AV837+AV785&gt;0,(1-'Assumptions (Wind)'!AU28)*(Model!AV675+Model!AV676-Model!AV674-AV837+AV785)+AV837-AV732+AV733,Model!AV675+Model!AV676-Model!AV674+AV785-AV732+AV733)</f>
        <v>2.512599282</v>
      </c>
      <c r="AW889" s="160">
        <f>IF(Model!AW675+Model!AW676-Model!AW674-AW837+AW785&gt;0,(1-'Assumptions (Wind)'!AV28)*(Model!AW675+Model!AW676-Model!AW674-AW837+AW785)+AW837-AW732+AW733,Model!AW675+Model!AW676-Model!AW674+AW785-AW732+AW733)</f>
        <v>2.942888424</v>
      </c>
      <c r="AX889" s="160">
        <f>IF(Model!AX675+Model!AX676-Model!AX674-AX837+AX785&gt;0,(1-'Assumptions (Wind)'!AW28)*(Model!AX675+Model!AX676-Model!AX674-AX837+AX785)+AX837-AX732+AX733,Model!AX675+Model!AX676-Model!AX674+AX785-AX732+AX733)</f>
        <v>3.169709748</v>
      </c>
      <c r="AY889" s="160">
        <f>IF(Model!AY675+Model!AY676-Model!AY674-AY837+AY785&gt;0,(1-'Assumptions (Wind)'!AX28)*(Model!AY675+Model!AY676-Model!AY674-AY837+AY785)+AY837-AY732+AY733,Model!AY675+Model!AY676-Model!AY674+AY785-AY732+AY733)</f>
        <v>3.355326012</v>
      </c>
      <c r="AZ889" s="160">
        <f>IF(Model!AZ675+Model!AZ676-Model!AZ674-AZ837+AZ785&gt;0,(1-'Assumptions (Wind)'!AY28)*(Model!AZ675+Model!AZ676-Model!AZ674-AZ837+AZ785)+AZ837-AZ732+AZ733,Model!AZ675+Model!AZ676-Model!AZ674+AZ785-AZ732+AZ733)</f>
        <v>3.916903931</v>
      </c>
      <c r="BA889" s="160">
        <f>IF(Model!BA675+Model!BA676-Model!BA674-BA837+BA785&gt;0,(1-'Assumptions (Wind)'!AZ28)*(Model!BA675+Model!BA676-Model!BA674-BA837+BA785)+BA837-BA732+BA733,Model!BA675+Model!BA676-Model!BA674+BA785-BA732+BA733)</f>
        <v>4.538263754</v>
      </c>
    </row>
    <row r="890" ht="15.75" customHeight="1">
      <c r="A890" s="241" t="s">
        <v>64</v>
      </c>
      <c r="B890" s="159" t="s">
        <v>351</v>
      </c>
      <c r="C890" s="160">
        <f>IF(Model!C675+Model!C676-Model!C674-C837+C785&gt;0,'Assumptions (Wind)'!B28*(Model!C675+Model!C676-Model!C674-C837+C785)-'Assumptions (Wind)'!B29*Model!C673/10^3,-'Assumptions (Wind)'!B29*Model!C673/10^3)</f>
        <v>-0.00004245828789</v>
      </c>
      <c r="D890" s="160">
        <f>IF(Model!D675+Model!D676-Model!D674-D837+D785&gt;0,'Assumptions (Wind)'!C28*(Model!D675+Model!D676-Model!D674-D837+D785)-'Assumptions (Wind)'!C29*Model!D673/10^3,-'Assumptions (Wind)'!C29*Model!D673/10^3)</f>
        <v>-0.00433244049</v>
      </c>
      <c r="E890" s="160">
        <f>IF(Model!E675+Model!E676-Model!E674-E837+E785&gt;0,'Assumptions (Wind)'!D28*(Model!E675+Model!E676-Model!E674-E837+E785)-'Assumptions (Wind)'!D29*Model!E673/10^3,-'Assumptions (Wind)'!D29*Model!E673/10^3)</f>
        <v>-0.00613888827</v>
      </c>
      <c r="F890" s="160">
        <f>IF(Model!F675+Model!F676-Model!F674-F837+F785&gt;0,'Assumptions (Wind)'!E28*(Model!F675+Model!F676-Model!F674-F837+F785)-'Assumptions (Wind)'!E29*Model!F673/10^3,-'Assumptions (Wind)'!E29*Model!F673/10^3)</f>
        <v>-0.0053772124</v>
      </c>
      <c r="G890" s="160">
        <f>IF(Model!G675+Model!G676-Model!G674-G837+G785&gt;0,'Assumptions (Wind)'!F28*(Model!G675+Model!G676-Model!G674-G837+G785)-'Assumptions (Wind)'!F29*Model!G673/10^3,-'Assumptions (Wind)'!F29*Model!G673/10^3)</f>
        <v>-0.008759717473</v>
      </c>
      <c r="H890" s="160">
        <f>IF(Model!H675+Model!H676-Model!H674-H837+H785&gt;0,'Assumptions (Wind)'!G28*(Model!H675+Model!H676-Model!H674-H837+H785)-'Assumptions (Wind)'!G29*Model!H673/10^3,-'Assumptions (Wind)'!G29*Model!H673/10^3)</f>
        <v>-0.01590247982</v>
      </c>
      <c r="I890" s="160">
        <f>IF(Model!I675+Model!I676-Model!I674-I837+I785&gt;0,'Assumptions (Wind)'!H28*(Model!I675+Model!I676-Model!I674-I837+I785)-'Assumptions (Wind)'!H29*Model!I673/10^3,-'Assumptions (Wind)'!H29*Model!I673/10^3)</f>
        <v>-0.0234199531</v>
      </c>
      <c r="J890" s="160">
        <f>IF(Model!J675+Model!J676-Model!J674-J837+J785&gt;0,'Assumptions (Wind)'!I28*(Model!J675+Model!J676-Model!J674-J837+J785)-'Assumptions (Wind)'!I29*Model!J673/10^3,-'Assumptions (Wind)'!I29*Model!J673/10^3)</f>
        <v>-0.03138803004</v>
      </c>
      <c r="K890" s="160">
        <f>IF(Model!K675+Model!K676-Model!K674-K837+K785&gt;0,'Assumptions (Wind)'!J28*(Model!K675+Model!K676-Model!K674-K837+K785)-'Assumptions (Wind)'!J29*Model!K673/10^3,-'Assumptions (Wind)'!J29*Model!K673/10^3)</f>
        <v>-0.0593677383</v>
      </c>
      <c r="L890" s="160">
        <f>IF(Model!L675+Model!L676-Model!L674-L837+L785&gt;0,'Assumptions (Wind)'!K28*(Model!L675+Model!L676-Model!L674-L837+L785)-'Assumptions (Wind)'!K29*Model!L673/10^3,-'Assumptions (Wind)'!K29*Model!L673/10^3)</f>
        <v>-0.08240318554</v>
      </c>
      <c r="M890" s="160">
        <f>IF(Model!M675+Model!M676-Model!M674-M837+M785&gt;0,'Assumptions (Wind)'!L28*(Model!M675+Model!M676-Model!M674-M837+M785)-'Assumptions (Wind)'!L29*Model!M673/10^3,-'Assumptions (Wind)'!L29*Model!M673/10^3)</f>
        <v>-0.1070426837</v>
      </c>
      <c r="N890" s="160">
        <f>IF(Model!N675+Model!N676-Model!N674-N837+N785&gt;0,'Assumptions (Wind)'!M28*(Model!N675+Model!N676-Model!N674-N837+N785)-'Assumptions (Wind)'!M29*Model!N673/10^3,-'Assumptions (Wind)'!M29*Model!N673/10^3)</f>
        <v>-0.1659770957</v>
      </c>
      <c r="O890" s="160">
        <f>IF(Model!O675+Model!O676-Model!O674-O837+O785&gt;0,'Assumptions (Wind)'!N28*(Model!O675+Model!O676-Model!O674-O837+O785)-'Assumptions (Wind)'!N29*Model!O673/10^3,-'Assumptions (Wind)'!N29*Model!O673/10^3)</f>
        <v>-0.1875867372</v>
      </c>
      <c r="P890" s="160">
        <f>IF(Model!P675+Model!P676-Model!P674-P837+P785&gt;0,'Assumptions (Wind)'!O28*(Model!P675+Model!P676-Model!P674-P837+P785)-'Assumptions (Wind)'!O29*Model!P673/10^3,-'Assumptions (Wind)'!O29*Model!P673/10^3)</f>
        <v>-0.2200226489</v>
      </c>
      <c r="Q890" s="160">
        <f>IF(Model!Q675+Model!Q676-Model!Q674-Q837+Q785&gt;0,'Assumptions (Wind)'!P28*(Model!Q675+Model!Q676-Model!Q674-Q837+Q785)-'Assumptions (Wind)'!P29*Model!Q673/10^3,-'Assumptions (Wind)'!P29*Model!Q673/10^3)</f>
        <v>-0.2344748676</v>
      </c>
      <c r="R890" s="160">
        <f>IF(Model!R675+Model!R676-Model!R674-R837+R785&gt;0,'Assumptions (Wind)'!Q28*(Model!R675+Model!R676-Model!R674-R837+R785)-'Assumptions (Wind)'!Q29*Model!R673/10^3,-'Assumptions (Wind)'!Q29*Model!R673/10^3)</f>
        <v>-0.2272404531</v>
      </c>
      <c r="S890" s="160">
        <f>IF(Model!S675+Model!S676-Model!S674-S837+S785&gt;0,'Assumptions (Wind)'!R28*(Model!S675+Model!S676-Model!S674-S837+S785)-'Assumptions (Wind)'!R29*Model!S673/10^3,-'Assumptions (Wind)'!R29*Model!S673/10^3)</f>
        <v>-0.2772807978</v>
      </c>
      <c r="T890" s="160">
        <f>IF(Model!T675+Model!T676-Model!T674-T837+T785&gt;0,'Assumptions (Wind)'!S28*(Model!T675+Model!T676-Model!T674-T837+T785)-'Assumptions (Wind)'!S29*Model!T673/10^3,-'Assumptions (Wind)'!S29*Model!T673/10^3)</f>
        <v>-0.1553365184</v>
      </c>
      <c r="U890" s="160">
        <f>IF(Model!U675+Model!U676-Model!U674-U837+U785&gt;0,'Assumptions (Wind)'!T28*(Model!U675+Model!U676-Model!U674-U837+U785)-'Assumptions (Wind)'!T29*Model!U673/10^3,-'Assumptions (Wind)'!T29*Model!U673/10^3)</f>
        <v>-0.2083303066</v>
      </c>
      <c r="V890" s="160">
        <f>IF(Model!V675+Model!V676-Model!V674-V837+V785&gt;0,'Assumptions (Wind)'!U28*(Model!V675+Model!V676-Model!V674-V837+V785)-'Assumptions (Wind)'!U29*Model!V673/10^3,-'Assumptions (Wind)'!U29*Model!V673/10^3)</f>
        <v>-0.2096527912</v>
      </c>
      <c r="W890" s="160">
        <f>IF(Model!W675+Model!W676-Model!W674-W837+W785&gt;0,'Assumptions (Wind)'!V28*(Model!W675+Model!W676-Model!W674-W837+W785)-'Assumptions (Wind)'!V29*Model!W673/10^3,-'Assumptions (Wind)'!V29*Model!W673/10^3)</f>
        <v>-0.1452194889</v>
      </c>
      <c r="X890" s="160">
        <f>IF(Model!X675+Model!X676-Model!X674-X837+X785&gt;0,'Assumptions (Wind)'!W28*(Model!X675+Model!X676-Model!X674-X837+X785)-'Assumptions (Wind)'!W29*Model!X673/10^3,-'Assumptions (Wind)'!W29*Model!X673/10^3)</f>
        <v>-0.1397364068</v>
      </c>
      <c r="Y890" s="160">
        <f>IF(Model!Y675+Model!Y676-Model!Y674-Y837+Y785&gt;0,'Assumptions (Wind)'!X28*(Model!Y675+Model!Y676-Model!Y674-Y837+Y785)-'Assumptions (Wind)'!X29*Model!Y673/10^3,-'Assumptions (Wind)'!X29*Model!Y673/10^3)</f>
        <v>-0.1752067025</v>
      </c>
      <c r="Z890" s="160">
        <f>IF(Model!Z675+Model!Z676-Model!Z674-Z837+Z785&gt;0,'Assumptions (Wind)'!Y28*(Model!Z675+Model!Z676-Model!Z674-Z837+Z785)-'Assumptions (Wind)'!Y29*Model!Z673/10^3,-'Assumptions (Wind)'!Y29*Model!Z673/10^3)</f>
        <v>-0.1860262057</v>
      </c>
      <c r="AA890" s="160">
        <f>IF(Model!AA675+Model!AA676-Model!AA674-AA837+AA785&gt;0,'Assumptions (Wind)'!Z28*(Model!AA675+Model!AA676-Model!AA674-AA837+AA785)-'Assumptions (Wind)'!Z29*Model!AA673/10^3,-'Assumptions (Wind)'!Z29*Model!AA673/10^3)</f>
        <v>-0.190044397</v>
      </c>
      <c r="AB890" s="160">
        <f>IF(Model!AB675+Model!AB676-Model!AB674-AB837+AB785&gt;0,'Assumptions (Wind)'!AA28*(Model!AB675+Model!AB676-Model!AB674-AB837+AB785)-'Assumptions (Wind)'!AA29*Model!AB673/10^3,-'Assumptions (Wind)'!AA29*Model!AB673/10^3)</f>
        <v>-0.2040779488</v>
      </c>
      <c r="AC890" s="160">
        <f>IF(Model!AC675+Model!AC676-Model!AC674-AC837+AC785&gt;0,'Assumptions (Wind)'!AB28*(Model!AC675+Model!AC676-Model!AC674-AC837+AC785)-'Assumptions (Wind)'!AB29*Model!AC673/10^3,-'Assumptions (Wind)'!AB29*Model!AC673/10^3)</f>
        <v>-0.2154207657</v>
      </c>
      <c r="AD890" s="160">
        <f>IF(Model!AD675+Model!AD676-Model!AD674-AD837+AD785&gt;0,'Assumptions (Wind)'!AC28*(Model!AD675+Model!AD676-Model!AD674-AD837+AD785)-'Assumptions (Wind)'!AC29*Model!AD673/10^3,-'Assumptions (Wind)'!AC29*Model!AD673/10^3)</f>
        <v>-0.2268601623</v>
      </c>
      <c r="AE890" s="160">
        <f>IF(Model!AE675+Model!AE676-Model!AE674-AE837+AE785&gt;0,'Assumptions (Wind)'!AD28*(Model!AE675+Model!AE676-Model!AE674-AE837+AE785)-'Assumptions (Wind)'!AD29*Model!AE673/10^3,-'Assumptions (Wind)'!AD29*Model!AE673/10^3)</f>
        <v>-0.2365850033</v>
      </c>
      <c r="AF890" s="160">
        <f>IF(Model!AF675+Model!AF676-Model!AF674-AF837+AF785&gt;0,'Assumptions (Wind)'!AE28*(Model!AF675+Model!AF676-Model!AF674-AF837+AF785)-'Assumptions (Wind)'!AE29*Model!AF673/10^3,-'Assumptions (Wind)'!AE29*Model!AF673/10^3)</f>
        <v>-0.244199336</v>
      </c>
      <c r="AG890" s="160">
        <f>IF(Model!AG675+Model!AG676-Model!AG674-AG837+AG785&gt;0,'Assumptions (Wind)'!AF28*(Model!AG675+Model!AG676-Model!AG674-AG837+AG785)-'Assumptions (Wind)'!AF29*Model!AG673/10^3,-'Assumptions (Wind)'!AF29*Model!AG673/10^3)</f>
        <v>-0.2499363075</v>
      </c>
      <c r="AH890" s="160">
        <f>IF(Model!AH675+Model!AH676-Model!AH674-AH837+AH785&gt;0,'Assumptions (Wind)'!AG28*(Model!AH675+Model!AH676-Model!AH674-AH837+AH785)-'Assumptions (Wind)'!AG29*Model!AH673/10^3,-'Assumptions (Wind)'!AG29*Model!AH673/10^3)</f>
        <v>-0.2755244485</v>
      </c>
      <c r="AI890" s="160">
        <f>IF(Model!AI675+Model!AI676-Model!AI674-AI837+AI785&gt;0,'Assumptions (Wind)'!AH28*(Model!AI675+Model!AI676-Model!AI674-AI837+AI785)-'Assumptions (Wind)'!AH29*Model!AI673/10^3,-'Assumptions (Wind)'!AH29*Model!AI673/10^3)</f>
        <v>-0.2881960107</v>
      </c>
      <c r="AJ890" s="160">
        <f>IF(Model!AJ675+Model!AJ676-Model!AJ674-AJ837+AJ785&gt;0,'Assumptions (Wind)'!AI28*(Model!AJ675+Model!AJ676-Model!AJ674-AJ837+AJ785)-'Assumptions (Wind)'!AI29*Model!AJ673/10^3,-'Assumptions (Wind)'!AI29*Model!AJ673/10^3)</f>
        <v>-0.2931112885</v>
      </c>
      <c r="AK890" s="160">
        <f>IF(Model!AK675+Model!AK676-Model!AK674-AK837+AK785&gt;0,'Assumptions (Wind)'!AJ28*(Model!AK675+Model!AK676-Model!AK674-AK837+AK785)-'Assumptions (Wind)'!AJ29*Model!AK673/10^3,-'Assumptions (Wind)'!AJ29*Model!AK673/10^3)</f>
        <v>-0.3087091062</v>
      </c>
      <c r="AL890" s="160">
        <f>IF(Model!AL675+Model!AL676-Model!AL674-AL837+AL785&gt;0,'Assumptions (Wind)'!AK28*(Model!AL675+Model!AL676-Model!AL674-AL837+AL785)-'Assumptions (Wind)'!AK29*Model!AL673/10^3,-'Assumptions (Wind)'!AK29*Model!AL673/10^3)</f>
        <v>-0.381148776</v>
      </c>
      <c r="AM890" s="160">
        <f>IF(Model!AM675+Model!AM676-Model!AM674-AM837+AM785&gt;0,'Assumptions (Wind)'!AL28*(Model!AM675+Model!AM676-Model!AM674-AM837+AM785)-'Assumptions (Wind)'!AL29*Model!AM673/10^3,-'Assumptions (Wind)'!AL29*Model!AM673/10^3)</f>
        <v>-0.4527737962</v>
      </c>
      <c r="AN890" s="160">
        <f>IF(Model!AN675+Model!AN676-Model!AN674-AN837+AN785&gt;0,'Assumptions (Wind)'!AM28*(Model!AN675+Model!AN676-Model!AN674-AN837+AN785)-'Assumptions (Wind)'!AM29*Model!AN673/10^3,-'Assumptions (Wind)'!AM29*Model!AN673/10^3)</f>
        <v>-0.5182452772</v>
      </c>
      <c r="AO890" s="160">
        <f>IF(Model!AO675+Model!AO676-Model!AO674-AO837+AO785&gt;0,'Assumptions (Wind)'!AN28*(Model!AO675+Model!AO676-Model!AO674-AO837+AO785)-'Assumptions (Wind)'!AN29*Model!AO673/10^3,-'Assumptions (Wind)'!AN29*Model!AO673/10^3)</f>
        <v>-0.5611694906</v>
      </c>
      <c r="AP890" s="160">
        <f>IF(Model!AP675+Model!AP676-Model!AP674-AP837+AP785&gt;0,'Assumptions (Wind)'!AO28*(Model!AP675+Model!AP676-Model!AP674-AP837+AP785)-'Assumptions (Wind)'!AO29*Model!AP673/10^3,-'Assumptions (Wind)'!AO29*Model!AP673/10^3)</f>
        <v>-0.5975290055</v>
      </c>
      <c r="AQ890" s="160">
        <f>IF(Model!AQ675+Model!AQ676-Model!AQ674-AQ837+AQ785&gt;0,'Assumptions (Wind)'!AP28*(Model!AQ675+Model!AQ676-Model!AQ674-AQ837+AQ785)-'Assumptions (Wind)'!AP29*Model!AQ673/10^3,-'Assumptions (Wind)'!AP29*Model!AQ673/10^3)</f>
        <v>-0.6807084493</v>
      </c>
      <c r="AR890" s="160">
        <f>IF(Model!AR675+Model!AR676-Model!AR674-AR837+AR785&gt;0,'Assumptions (Wind)'!AQ28*(Model!AR675+Model!AR676-Model!AR674-AR837+AR785)-'Assumptions (Wind)'!AQ29*Model!AR673/10^3,-'Assumptions (Wind)'!AQ29*Model!AR673/10^3)</f>
        <v>-0.6548128649</v>
      </c>
      <c r="AS890" s="160">
        <f>IF(Model!AS675+Model!AS676-Model!AS674-AS837+AS785&gt;0,'Assumptions (Wind)'!AR28*(Model!AS675+Model!AS676-Model!AS674-AS837+AS785)-'Assumptions (Wind)'!AR29*Model!AS673/10^3,-'Assumptions (Wind)'!AR29*Model!AS673/10^3)</f>
        <v>-0.5633688097</v>
      </c>
      <c r="AT890" s="160">
        <f>IF(Model!AT675+Model!AT676-Model!AT674-AT837+AT785&gt;0,'Assumptions (Wind)'!AS28*(Model!AT675+Model!AT676-Model!AT674-AT837+AT785)-'Assumptions (Wind)'!AS29*Model!AT673/10^3,-'Assumptions (Wind)'!AS29*Model!AT673/10^3)</f>
        <v>-0.5435967222</v>
      </c>
      <c r="AU890" s="160">
        <f>IF(Model!AU675+Model!AU676-Model!AU674-AU837+AU785&gt;0,'Assumptions (Wind)'!AT28*(Model!AU675+Model!AU676-Model!AU674-AU837+AU785)-'Assumptions (Wind)'!AT29*Model!AU673/10^3,-'Assumptions (Wind)'!AT29*Model!AU673/10^3)</f>
        <v>-0.5355530805</v>
      </c>
      <c r="AV890" s="160">
        <f>IF(Model!AV675+Model!AV676-Model!AV674-AV837+AV785&gt;0,'Assumptions (Wind)'!AU28*(Model!AV675+Model!AV676-Model!AV674-AV837+AV785)-'Assumptions (Wind)'!AU29*Model!AV673/10^3,-'Assumptions (Wind)'!AU29*Model!AV673/10^3)</f>
        <v>-0.476668406</v>
      </c>
      <c r="AW890" s="160">
        <f>IF(Model!AW675+Model!AW676-Model!AW674-AW837+AW785&gt;0,'Assumptions (Wind)'!AV28*(Model!AW675+Model!AW676-Model!AW674-AW837+AW785)-'Assumptions (Wind)'!AV29*Model!AW673/10^3,-'Assumptions (Wind)'!AV29*Model!AW673/10^3)</f>
        <v>-0.4918685344</v>
      </c>
      <c r="AX890" s="160">
        <f>IF(Model!AX675+Model!AX676-Model!AX674-AX837+AX785&gt;0,'Assumptions (Wind)'!AW28*(Model!AX675+Model!AX676-Model!AX674-AX837+AX785)-'Assumptions (Wind)'!AW29*Model!AX673/10^3,-'Assumptions (Wind)'!AW29*Model!AX673/10^3)</f>
        <v>-0.5029683936</v>
      </c>
      <c r="AY890" s="160">
        <f>IF(Model!AY675+Model!AY676-Model!AY674-AY837+AY785&gt;0,'Assumptions (Wind)'!AX28*(Model!AY675+Model!AY676-Model!AY674-AY837+AY785)-'Assumptions (Wind)'!AX29*Model!AY673/10^3,-'Assumptions (Wind)'!AX29*Model!AY673/10^3)</f>
        <v>-0.4286633482</v>
      </c>
      <c r="AZ890" s="160">
        <f>IF(Model!AZ675+Model!AZ676-Model!AZ674-AZ837+AZ785&gt;0,'Assumptions (Wind)'!AY28*(Model!AZ675+Model!AZ676-Model!AZ674-AZ837+AZ785)-'Assumptions (Wind)'!AY29*Model!AZ673/10^3,-'Assumptions (Wind)'!AY29*Model!AZ673/10^3)</f>
        <v>-0.4078424176</v>
      </c>
      <c r="BA890" s="160">
        <f>IF(Model!BA675+Model!BA676-Model!BA674-BA837+BA785&gt;0,'Assumptions (Wind)'!AZ28*(Model!BA675+Model!BA676-Model!BA674-BA837+BA785)-'Assumptions (Wind)'!AZ29*Model!BA673/10^3,-'Assumptions (Wind)'!AZ29*Model!BA673/10^3)</f>
        <v>-0.445840319</v>
      </c>
    </row>
    <row r="891" ht="15.75" customHeight="1">
      <c r="A891" s="245" t="s">
        <v>363</v>
      </c>
      <c r="B891" s="246" t="s">
        <v>364</v>
      </c>
      <c r="C891" s="247">
        <f>'Assumptions (Wind)'!$V$27*C677/10^9</f>
        <v>0.0112658</v>
      </c>
      <c r="D891" s="247">
        <f>'Assumptions (Wind)'!$V$27*D677/10^9</f>
        <v>0.0493343</v>
      </c>
      <c r="E891" s="247">
        <f>'Assumptions (Wind)'!$V$27*E677/10^9</f>
        <v>0</v>
      </c>
      <c r="F891" s="247">
        <f>'Assumptions (Wind)'!$V$27*F677/10^9</f>
        <v>0.189414</v>
      </c>
      <c r="G891" s="247">
        <f>'Assumptions (Wind)'!$V$27*G677/10^9</f>
        <v>0.003714</v>
      </c>
      <c r="H891" s="247">
        <f>'Assumptions (Wind)'!$V$27*H677/10^9</f>
        <v>0.0900645</v>
      </c>
      <c r="I891" s="247">
        <f>'Assumptions (Wind)'!$V$27*I677/10^9</f>
        <v>0.0826365</v>
      </c>
      <c r="J891" s="247">
        <f>'Assumptions (Wind)'!$V$27*J677/10^9</f>
        <v>0.498914</v>
      </c>
      <c r="K891" s="247">
        <f>'Assumptions (Wind)'!$V$27*K677/1000000000</f>
        <v>0.3437307</v>
      </c>
      <c r="L891" s="247">
        <f>'Assumptions (Wind)'!$V$27*L677/1000000000</f>
        <v>0.5782698</v>
      </c>
      <c r="M891" s="247">
        <f>'Assumptions (Wind)'!$V$27*M677/1000000000</f>
        <v>0.3549346</v>
      </c>
      <c r="N891" s="247">
        <f>'Assumptions (Wind)'!$V$27*N677/1000000000</f>
        <v>0.5392728</v>
      </c>
      <c r="O891" s="247">
        <f>'Assumptions (Wind)'!$V$27*O677/1000000000</f>
        <v>0.7823541</v>
      </c>
      <c r="P891" s="247">
        <f>'Assumptions (Wind)'!$V$27*P677/1000000000</f>
        <v>0.0204889</v>
      </c>
      <c r="Q891" s="247">
        <f>'Assumptions (Wind)'!$V$27*Q677/1000000000</f>
        <v>0.1751151</v>
      </c>
      <c r="R891" s="247">
        <f>'Assumptions (Wind)'!$V$27*R677/1000000000</f>
        <v>0.2476</v>
      </c>
      <c r="S891" s="247">
        <f>'Assumptions (Wind)'!$V$27*S677/1000000000</f>
        <v>0.1421224</v>
      </c>
      <c r="T891" s="247">
        <f>'Assumptions (Wind)'!$V$27*T677/1000000000</f>
        <v>0.046425</v>
      </c>
      <c r="U891" s="247">
        <f>'Assumptions (Wind)'!$V$27*U677/1000000000</f>
        <v>0.436395</v>
      </c>
      <c r="V891" s="247">
        <f>'Assumptions (Wind)'!$V$27*V677/1000000000</f>
        <v>0</v>
      </c>
      <c r="W891" s="247">
        <f>'Assumptions (Wind)'!$V$27*W677/1000000000</f>
        <v>0</v>
      </c>
      <c r="X891" s="247">
        <f>'Assumptions (Wind)'!$V$27*X677/1000000000</f>
        <v>0.1894815378</v>
      </c>
      <c r="Y891" s="247">
        <f>'Assumptions (Wind)'!$V$27*Y677/1000000000</f>
        <v>0.1894815378</v>
      </c>
      <c r="Z891" s="247">
        <f>'Assumptions (Wind)'!$V$27*Z677/1000000000</f>
        <v>0.1894815378</v>
      </c>
      <c r="AA891" s="247">
        <f>'Assumptions (Wind)'!$V$27*AA677/1000000000</f>
        <v>0.1894815378</v>
      </c>
      <c r="AB891" s="247">
        <f>'Assumptions (Wind)'!$V$27*AB677/1000000000</f>
        <v>0.1894815378</v>
      </c>
      <c r="AC891" s="247">
        <f>'Assumptions (Wind)'!$V$27*AC677/1000000000</f>
        <v>0.1934431378</v>
      </c>
      <c r="AD891" s="247">
        <f>'Assumptions (Wind)'!$V$27*AD677/1000000000</f>
        <v>0.2337400378</v>
      </c>
      <c r="AE891" s="247">
        <f>'Assumptions (Wind)'!$V$27*AE677/1000000000</f>
        <v>0.2007473378</v>
      </c>
      <c r="AF891" s="247">
        <f>'Assumptions (Wind)'!$V$27*AF677/1000000000</f>
        <v>0.2388158378</v>
      </c>
      <c r="AG891" s="247">
        <f>'Assumptions (Wind)'!$V$27*AG677/1000000000</f>
        <v>0.1894815378</v>
      </c>
      <c r="AH891" s="247">
        <f>'Assumptions (Wind)'!$V$27*AH677/1000000000</f>
        <v>0.3788955378</v>
      </c>
      <c r="AI891" s="247">
        <f>'Assumptions (Wind)'!$V$27*AI677/1000000000</f>
        <v>0.1931955378</v>
      </c>
      <c r="AJ891" s="247">
        <f>'Assumptions (Wind)'!$V$27*AJ677/1000000000</f>
        <v>0.2795460378</v>
      </c>
      <c r="AK891" s="247">
        <f>'Assumptions (Wind)'!$V$27*AK677/1000000000</f>
        <v>0.2721180378</v>
      </c>
      <c r="AL891" s="247">
        <f>'Assumptions (Wind)'!$V$27*AL677/1000000000</f>
        <v>0.6883955378</v>
      </c>
      <c r="AM891" s="247">
        <f>'Assumptions (Wind)'!$V$27*AM677/1000000000</f>
        <v>0.5332122378</v>
      </c>
      <c r="AN891" s="247">
        <f>'Assumptions (Wind)'!$V$27*AN677/1000000000</f>
        <v>0.7677513378</v>
      </c>
      <c r="AO891" s="247">
        <f>'Assumptions (Wind)'!$V$27*AO677/1000000000</f>
        <v>0.5444161378</v>
      </c>
      <c r="AP891" s="247">
        <f>'Assumptions (Wind)'!$V$27*AP677/1000000000</f>
        <v>0.7287543378</v>
      </c>
      <c r="AQ891" s="247">
        <f>'Assumptions (Wind)'!$V$27*AQ677/1000000000</f>
        <v>0.9718356378</v>
      </c>
      <c r="AR891" s="247">
        <f>'Assumptions (Wind)'!$V$27*AR677/1000000000</f>
        <v>0.2099704378</v>
      </c>
      <c r="AS891" s="247">
        <f>'Assumptions (Wind)'!$V$27*AS677/1000000000</f>
        <v>0.3645966378</v>
      </c>
      <c r="AT891" s="247">
        <f>'Assumptions (Wind)'!$V$27*AT677/1000000000</f>
        <v>0.4370815378</v>
      </c>
      <c r="AU891" s="247">
        <f>'Assumptions (Wind)'!$V$27*AU677/1000000000</f>
        <v>0.3316039378</v>
      </c>
      <c r="AV891" s="247">
        <f>'Assumptions (Wind)'!$V$27*AV677/1000000000</f>
        <v>0.2359065378</v>
      </c>
      <c r="AW891" s="247">
        <f>'Assumptions (Wind)'!$V$27*AW677/1000000000</f>
        <v>0.6258765378</v>
      </c>
      <c r="AX891" s="247">
        <f>'Assumptions (Wind)'!$V$27*AX677/1000000000</f>
        <v>0.1894815378</v>
      </c>
      <c r="AY891" s="247">
        <f>'Assumptions (Wind)'!$V$27*AY677/1000000000</f>
        <v>0.1894815378</v>
      </c>
      <c r="AZ891" s="247">
        <f>'Assumptions (Wind)'!$V$27*AZ677/1000000000</f>
        <v>0.3789630755</v>
      </c>
      <c r="BA891" s="247">
        <f>'Assumptions (Wind)'!$V$27*BA677/1000000000</f>
        <v>0.3789630755</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25.2</v>
      </c>
      <c r="AK895" s="252">
        <f>'Assumptions (Solar)'!AJ51</f>
        <v>13.6</v>
      </c>
      <c r="AL895" s="252">
        <f>'Assumptions (Solar)'!AK51</f>
        <v>6.1</v>
      </c>
      <c r="AM895" s="252">
        <f>'Assumptions (Solar)'!AL51</f>
        <v>71.4</v>
      </c>
      <c r="AN895" s="252">
        <f>'Assumptions (Solar)'!AM51</f>
        <v>44.4</v>
      </c>
      <c r="AO895" s="252">
        <f>'Assumptions (Solar)'!AN51</f>
        <v>222.5</v>
      </c>
      <c r="AP895" s="252">
        <f>'Assumptions (Solar)'!AO51</f>
        <v>35.5</v>
      </c>
      <c r="AQ895" s="252">
        <f>'Assumptions (Solar)'!AP51</f>
        <v>252.2</v>
      </c>
      <c r="AR895" s="252">
        <f>'Assumptions (Solar)'!AQ51</f>
        <v>467.4</v>
      </c>
      <c r="AS895" s="252">
        <f>'Assumptions (Solar)'!AR51</f>
        <v>1655.6</v>
      </c>
      <c r="AT895" s="252">
        <f>'Assumptions (Solar)'!AS51</f>
        <v>484.5</v>
      </c>
      <c r="AU895" s="252">
        <f>'Assumptions (Solar)'!AT51</f>
        <v>187.6</v>
      </c>
      <c r="AV895" s="252">
        <f>'Assumptions (Solar)'!AU51</f>
        <v>0</v>
      </c>
      <c r="AW895" s="252">
        <f>'Assumptions (Solar)'!AV51</f>
        <v>0</v>
      </c>
      <c r="AX895" s="253">
        <f>'Assumptions (Solar)'!AW51</f>
        <v>1480.943557</v>
      </c>
      <c r="AY895" s="253">
        <f>'Assumptions (Solar)'!AX51</f>
        <v>1480.943557</v>
      </c>
      <c r="AZ895" s="253">
        <f>'Assumptions (Solar)'!AY51</f>
        <v>1480.943557</v>
      </c>
      <c r="BA895" s="253">
        <f>'Assumptions (Solar)'!AZ51</f>
        <v>1480.943557</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3653.6</v>
      </c>
      <c r="Y896" s="167">
        <f>X896-'Assumptions (Solar)'!X51+X902</f>
        <v>5134.543557</v>
      </c>
      <c r="Z896" s="167">
        <f>Y896-'Assumptions (Solar)'!Y51+Y902</f>
        <v>6615.487114</v>
      </c>
      <c r="AA896" s="167">
        <f>Z896-'Assumptions (Solar)'!Z51+Z902</f>
        <v>8096.430672</v>
      </c>
      <c r="AB896" s="167">
        <f>AA896-'Assumptions (Solar)'!AA51+AA902</f>
        <v>9577.374229</v>
      </c>
      <c r="AC896" s="167">
        <f>AB896-'Assumptions (Solar)'!AB51+AB902</f>
        <v>11058.31779</v>
      </c>
      <c r="AD896" s="167">
        <f>AC896-'Assumptions (Solar)'!AC51+AC902</f>
        <v>12539.26134</v>
      </c>
      <c r="AE896" s="167">
        <f>AD896-'Assumptions (Solar)'!AD51+AD902</f>
        <v>14020.2049</v>
      </c>
      <c r="AF896" s="167">
        <f>AE896-'Assumptions (Solar)'!AE51+AE902</f>
        <v>15501.14846</v>
      </c>
      <c r="AG896" s="167">
        <f>AF896-'Assumptions (Solar)'!AF51+AF902</f>
        <v>16982.09201</v>
      </c>
      <c r="AH896" s="167">
        <f>AG896-'Assumptions (Solar)'!AG51+AG902</f>
        <v>18463.03557</v>
      </c>
      <c r="AI896" s="167">
        <f>AH896-'Assumptions (Solar)'!AH51+AH902</f>
        <v>19943.97913</v>
      </c>
      <c r="AJ896" s="167">
        <f>AI896-'Assumptions (Solar)'!AI51+AI902</f>
        <v>21399.72269</v>
      </c>
      <c r="AK896" s="167">
        <f>AJ896-'Assumptions (Solar)'!AJ51+AJ902</f>
        <v>22892.26624</v>
      </c>
      <c r="AL896" s="167">
        <f>AK896-'Assumptions (Solar)'!AK51+AK902</f>
        <v>24380.7098</v>
      </c>
      <c r="AM896" s="167">
        <f>AL896-'Assumptions (Solar)'!AL51+AL902</f>
        <v>25796.35336</v>
      </c>
      <c r="AN896" s="167">
        <f>AM896-'Assumptions (Solar)'!AM51+AM902</f>
        <v>27304.29692</v>
      </c>
      <c r="AO896" s="167">
        <f>AN896-'Assumptions (Solar)'!AN51+AN902</f>
        <v>28607.14047</v>
      </c>
      <c r="AP896" s="167">
        <f>AO896-'Assumptions (Solar)'!AO51+AO902</f>
        <v>30275.08403</v>
      </c>
      <c r="AQ896" s="167">
        <f>AP896-'Assumptions (Solar)'!AP51+AP902</f>
        <v>31539.32759</v>
      </c>
      <c r="AR896" s="167">
        <f>AQ896-'Assumptions (Solar)'!AQ51+AQ902</f>
        <v>32805.07114</v>
      </c>
      <c r="AS896" s="167">
        <f>AR896-'Assumptions (Solar)'!AR51+AR902</f>
        <v>33097.8147</v>
      </c>
      <c r="AT896" s="167">
        <f>AS896-'Assumptions (Solar)'!AS51+AS902</f>
        <v>35749.85826</v>
      </c>
      <c r="AU896" s="167">
        <f>AT896-'Assumptions (Solar)'!AT51+AT902</f>
        <v>37527.70182</v>
      </c>
      <c r="AV896" s="167">
        <f>AU896-'Assumptions (Solar)'!AU51+AU902</f>
        <v>39196.24537</v>
      </c>
      <c r="AW896" s="167">
        <f>AV896-'Assumptions (Solar)'!AV51+AV902</f>
        <v>40677.18893</v>
      </c>
      <c r="AX896" s="167">
        <f>AW896-'Assumptions (Solar)'!AW51+AW902</f>
        <v>40677.18893</v>
      </c>
      <c r="AY896" s="167">
        <f>AX896-'Assumptions (Solar)'!AX51+AX902</f>
        <v>42158.13249</v>
      </c>
      <c r="AZ896" s="167">
        <f>AY896-'Assumptions (Solar)'!AY51+AY902</f>
        <v>43639.07604</v>
      </c>
      <c r="BA896" s="167">
        <f>AZ896-'Assumptions (Solar)'!AZ51+AZ902</f>
        <v>45120.0196</v>
      </c>
    </row>
    <row r="897" ht="15.75" customHeight="1">
      <c r="A897" s="254" t="s">
        <v>350</v>
      </c>
      <c r="B897" s="150" t="s">
        <v>149</v>
      </c>
      <c r="C897" s="151">
        <v>0.0</v>
      </c>
      <c r="D897" s="151">
        <v>0.0</v>
      </c>
      <c r="E897" s="151">
        <v>0.0</v>
      </c>
      <c r="F897" s="151">
        <v>0.0</v>
      </c>
      <c r="G897" s="151">
        <v>0.0</v>
      </c>
      <c r="H897" s="151">
        <v>0.0</v>
      </c>
      <c r="I897" s="151">
        <v>0.0</v>
      </c>
      <c r="J897" s="151">
        <v>25.2</v>
      </c>
      <c r="K897" s="151">
        <v>38.8</v>
      </c>
      <c r="L897" s="151">
        <v>44.9</v>
      </c>
      <c r="M897" s="151">
        <v>116.3</v>
      </c>
      <c r="N897" s="151">
        <v>160.7</v>
      </c>
      <c r="O897" s="151">
        <v>383.2</v>
      </c>
      <c r="P897" s="151">
        <v>418.7</v>
      </c>
      <c r="Q897" s="151">
        <v>670.9</v>
      </c>
      <c r="R897" s="151">
        <v>1138.3</v>
      </c>
      <c r="S897" s="151">
        <v>2793.9</v>
      </c>
      <c r="T897" s="151">
        <v>3278.4</v>
      </c>
      <c r="U897" s="151">
        <v>3466.0</v>
      </c>
      <c r="V897" s="172">
        <f t="shared" ref="V897:W897" si="37">U897+U902</f>
        <v>3653.6</v>
      </c>
      <c r="W897" s="172">
        <f t="shared" si="37"/>
        <v>3653.6</v>
      </c>
      <c r="X897" s="154">
        <f t="shared" ref="X897:AZ897" si="38">W897+($BA$897-$W$897)/($BA$2-$W$2)</f>
        <v>5134.543557</v>
      </c>
      <c r="Y897" s="154">
        <f t="shared" si="38"/>
        <v>6615.487114</v>
      </c>
      <c r="Z897" s="154">
        <f t="shared" si="38"/>
        <v>8096.430672</v>
      </c>
      <c r="AA897" s="154">
        <f t="shared" si="38"/>
        <v>9577.374229</v>
      </c>
      <c r="AB897" s="154">
        <f t="shared" si="38"/>
        <v>11058.31779</v>
      </c>
      <c r="AC897" s="154">
        <f t="shared" si="38"/>
        <v>12539.26134</v>
      </c>
      <c r="AD897" s="154">
        <f t="shared" si="38"/>
        <v>14020.2049</v>
      </c>
      <c r="AE897" s="154">
        <f t="shared" si="38"/>
        <v>15501.14846</v>
      </c>
      <c r="AF897" s="154">
        <f t="shared" si="38"/>
        <v>16982.09201</v>
      </c>
      <c r="AG897" s="154">
        <f t="shared" si="38"/>
        <v>18463.03557</v>
      </c>
      <c r="AH897" s="154">
        <f t="shared" si="38"/>
        <v>19943.97913</v>
      </c>
      <c r="AI897" s="154">
        <f t="shared" si="38"/>
        <v>21424.92269</v>
      </c>
      <c r="AJ897" s="154">
        <f t="shared" si="38"/>
        <v>22905.86624</v>
      </c>
      <c r="AK897" s="154">
        <f t="shared" si="38"/>
        <v>24386.8098</v>
      </c>
      <c r="AL897" s="154">
        <f t="shared" si="38"/>
        <v>25867.75336</v>
      </c>
      <c r="AM897" s="154">
        <f t="shared" si="38"/>
        <v>27348.69692</v>
      </c>
      <c r="AN897" s="154">
        <f t="shared" si="38"/>
        <v>28829.64047</v>
      </c>
      <c r="AO897" s="154">
        <f t="shared" si="38"/>
        <v>30310.58403</v>
      </c>
      <c r="AP897" s="154">
        <f t="shared" si="38"/>
        <v>31791.52759</v>
      </c>
      <c r="AQ897" s="154">
        <f t="shared" si="38"/>
        <v>33272.47114</v>
      </c>
      <c r="AR897" s="154">
        <f t="shared" si="38"/>
        <v>34753.4147</v>
      </c>
      <c r="AS897" s="154">
        <f t="shared" si="38"/>
        <v>36234.35826</v>
      </c>
      <c r="AT897" s="154">
        <f t="shared" si="38"/>
        <v>37715.30182</v>
      </c>
      <c r="AU897" s="154">
        <f t="shared" si="38"/>
        <v>39196.24537</v>
      </c>
      <c r="AV897" s="154">
        <f t="shared" si="38"/>
        <v>40677.18893</v>
      </c>
      <c r="AW897" s="154">
        <f t="shared" si="38"/>
        <v>42158.13249</v>
      </c>
      <c r="AX897" s="154">
        <f t="shared" si="38"/>
        <v>43639.07604</v>
      </c>
      <c r="AY897" s="154">
        <f t="shared" si="38"/>
        <v>45120.0196</v>
      </c>
      <c r="AZ897" s="154">
        <f t="shared" si="38"/>
        <v>46600.96316</v>
      </c>
      <c r="BA897" s="155">
        <f>Inputs!$H$8</f>
        <v>48081.90672</v>
      </c>
    </row>
    <row r="898" ht="15.75" customHeight="1">
      <c r="A898" s="255" t="s">
        <v>28</v>
      </c>
      <c r="B898" s="159" t="s">
        <v>150</v>
      </c>
      <c r="C898" s="156">
        <v>0.0</v>
      </c>
      <c r="D898" s="156">
        <v>0.0</v>
      </c>
      <c r="E898" s="156">
        <v>0.0</v>
      </c>
      <c r="F898" s="156">
        <v>0.0</v>
      </c>
      <c r="G898" s="156">
        <v>0.0</v>
      </c>
      <c r="H898" s="156">
        <v>0.0</v>
      </c>
      <c r="I898" s="156">
        <v>0.0</v>
      </c>
      <c r="J898" s="156">
        <v>0.0115323092170466</v>
      </c>
      <c r="K898" s="156">
        <v>0.0590868087336245</v>
      </c>
      <c r="L898" s="156">
        <v>0.0744215638474295</v>
      </c>
      <c r="M898" s="156">
        <v>0.157135231770833</v>
      </c>
      <c r="N898" s="156">
        <v>0.269098403976311</v>
      </c>
      <c r="O898" s="156">
        <v>0.534830795380257</v>
      </c>
      <c r="P898" s="156">
        <v>0.843441678398058</v>
      </c>
      <c r="Q898" s="156">
        <v>1.1403161315296</v>
      </c>
      <c r="R898" s="156">
        <v>1.64975714749813</v>
      </c>
      <c r="S898" s="156">
        <v>4.42757578671609</v>
      </c>
      <c r="T898" s="156">
        <v>7.33538395654049</v>
      </c>
      <c r="U898" s="156">
        <v>8.12528348269561</v>
      </c>
      <c r="V898" s="157">
        <f t="shared" ref="V898:W898" si="39">if($U$898&gt;0,(V897/$U$897)*$U$898,U$898)</f>
        <v>8.565070898</v>
      </c>
      <c r="W898" s="157">
        <f t="shared" si="39"/>
        <v>8.565070898</v>
      </c>
      <c r="X898" s="154">
        <f t="shared" ref="X898:AZ898" si="40">W898+($BA$898-$W$898)/($BA$2-$W$2)</f>
        <v>11.12280673</v>
      </c>
      <c r="Y898" s="154">
        <f t="shared" si="40"/>
        <v>13.68054257</v>
      </c>
      <c r="Z898" s="154">
        <f t="shared" si="40"/>
        <v>16.2382784</v>
      </c>
      <c r="AA898" s="154">
        <f t="shared" si="40"/>
        <v>18.79601423</v>
      </c>
      <c r="AB898" s="154">
        <f t="shared" si="40"/>
        <v>21.35375007</v>
      </c>
      <c r="AC898" s="154">
        <f t="shared" si="40"/>
        <v>23.9114859</v>
      </c>
      <c r="AD898" s="154">
        <f t="shared" si="40"/>
        <v>26.46922174</v>
      </c>
      <c r="AE898" s="154">
        <f t="shared" si="40"/>
        <v>29.02695757</v>
      </c>
      <c r="AF898" s="154">
        <f t="shared" si="40"/>
        <v>31.5846934</v>
      </c>
      <c r="AG898" s="154">
        <f t="shared" si="40"/>
        <v>34.14242924</v>
      </c>
      <c r="AH898" s="154">
        <f t="shared" si="40"/>
        <v>36.70016507</v>
      </c>
      <c r="AI898" s="154">
        <f t="shared" si="40"/>
        <v>39.25790091</v>
      </c>
      <c r="AJ898" s="154">
        <f t="shared" si="40"/>
        <v>41.81563674</v>
      </c>
      <c r="AK898" s="154">
        <f t="shared" si="40"/>
        <v>44.37337257</v>
      </c>
      <c r="AL898" s="154">
        <f t="shared" si="40"/>
        <v>46.93110841</v>
      </c>
      <c r="AM898" s="154">
        <f t="shared" si="40"/>
        <v>49.48884424</v>
      </c>
      <c r="AN898" s="154">
        <f t="shared" si="40"/>
        <v>52.04658008</v>
      </c>
      <c r="AO898" s="154">
        <f t="shared" si="40"/>
        <v>54.60431591</v>
      </c>
      <c r="AP898" s="154">
        <f t="shared" si="40"/>
        <v>57.16205174</v>
      </c>
      <c r="AQ898" s="154">
        <f t="shared" si="40"/>
        <v>59.71978758</v>
      </c>
      <c r="AR898" s="154">
        <f t="shared" si="40"/>
        <v>62.27752341</v>
      </c>
      <c r="AS898" s="154">
        <f t="shared" si="40"/>
        <v>64.83525925</v>
      </c>
      <c r="AT898" s="154">
        <f t="shared" si="40"/>
        <v>67.39299508</v>
      </c>
      <c r="AU898" s="154">
        <f t="shared" si="40"/>
        <v>69.95073091</v>
      </c>
      <c r="AV898" s="154">
        <f t="shared" si="40"/>
        <v>72.50846675</v>
      </c>
      <c r="AW898" s="154">
        <f t="shared" si="40"/>
        <v>75.06620258</v>
      </c>
      <c r="AX898" s="154">
        <f t="shared" si="40"/>
        <v>77.62393842</v>
      </c>
      <c r="AY898" s="154">
        <f t="shared" si="40"/>
        <v>80.18167425</v>
      </c>
      <c r="AZ898" s="154">
        <f t="shared" si="40"/>
        <v>82.73941008</v>
      </c>
      <c r="BA898" s="243">
        <f>Inputs!$I$8</f>
        <v>85.29714592</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0.0006093209741</v>
      </c>
      <c r="K899" s="212">
        <f>K897*('Assumptions (Solar)'!J20*'Assumptions (Solar)'!J27+'Assumptions (Solar)'!J21*'Assumptions (Solar)'!J28)/10^9</f>
        <v>0.0009255243501</v>
      </c>
      <c r="L899" s="212">
        <f>L897*('Assumptions (Solar)'!K20*'Assumptions (Solar)'!K27+'Assumptions (Solar)'!K21*'Assumptions (Solar)'!K28)/10^9</f>
        <v>0.001044346831</v>
      </c>
      <c r="M899" s="212">
        <f>M897*('Assumptions (Solar)'!L20*'Assumptions (Solar)'!L27+'Assumptions (Solar)'!L21*'Assumptions (Solar)'!L28)/10^9</f>
        <v>0.002648216927</v>
      </c>
      <c r="N899" s="212">
        <f>N897*('Assumptions (Solar)'!M20*'Assumptions (Solar)'!M27+'Assumptions (Solar)'!M21*'Assumptions (Solar)'!M28)/10^9</f>
        <v>0.003615033819</v>
      </c>
      <c r="O899" s="212">
        <f>O897*('Assumptions (Solar)'!N20*'Assumptions (Solar)'!N27+'Assumptions (Solar)'!N21*'Assumptions (Solar)'!N28)/10^9</f>
        <v>0.008501905274</v>
      </c>
      <c r="P899" s="212">
        <f>P897*('Assumptions (Solar)'!O20*'Assumptions (Solar)'!O27+'Assumptions (Solar)'!O21*'Assumptions (Solar)'!O28)/10^9</f>
        <v>0.009147306608</v>
      </c>
      <c r="Q899" s="212">
        <f>Q897*('Assumptions (Solar)'!P20*'Assumptions (Solar)'!P27+'Assumptions (Solar)'!P21*'Assumptions (Solar)'!P28)/10^9</f>
        <v>0.01444623598</v>
      </c>
      <c r="R899" s="212">
        <f>R897*('Assumptions (Solar)'!Q20*'Assumptions (Solar)'!Q27+'Assumptions (Solar)'!Q21*'Assumptions (Solar)'!Q28)/10^9</f>
        <v>0.02396606934</v>
      </c>
      <c r="S899" s="212">
        <f>S897*('Assumptions (Solar)'!R20*'Assumptions (Solar)'!R27+'Assumptions (Solar)'!R21*'Assumptions (Solar)'!R28)/10^9</f>
        <v>0.05751326632</v>
      </c>
      <c r="T899" s="212">
        <f>T897*('Assumptions (Solar)'!S20*'Assumptions (Solar)'!S27+'Assumptions (Solar)'!S21*'Assumptions (Solar)'!S28)/10^9</f>
        <v>0.06663771413</v>
      </c>
      <c r="U899" s="212">
        <f>U897*('Assumptions (Solar)'!T20*'Assumptions (Solar)'!T27+'Assumptions (Solar)'!T21*'Assumptions (Solar)'!T28)/10^9</f>
        <v>0.0700589319</v>
      </c>
      <c r="V899" s="212">
        <f>V897*('Assumptions (Solar)'!U20*'Assumptions (Solar)'!U27+'Assumptions (Solar)'!U21*'Assumptions (Solar)'!U28)/10^9</f>
        <v>0.06748897068</v>
      </c>
      <c r="W899" s="212">
        <f>W897*('Assumptions (Solar)'!V20*'Assumptions (Solar)'!V27+'Assumptions (Solar)'!V21*'Assumptions (Solar)'!V28)/10^9</f>
        <v>0.06659702739</v>
      </c>
      <c r="X899" s="212">
        <f>X897*('Assumptions (Solar)'!W20*'Assumptions (Solar)'!W27+'Assumptions (Solar)'!W21*'Assumptions (Solar)'!W28)/10^9</f>
        <v>0.08295277472</v>
      </c>
      <c r="Y899" s="212">
        <f>Y897*('Assumptions (Solar)'!X20*'Assumptions (Solar)'!X27+'Assumptions (Solar)'!X21*'Assumptions (Solar)'!X28)/10^9</f>
        <v>0.1046397712</v>
      </c>
      <c r="Z899" s="212">
        <f>Z897*('Assumptions (Solar)'!Y20*'Assumptions (Solar)'!Y27+'Assumptions (Solar)'!Y21*'Assumptions (Solar)'!Y28)/10^9</f>
        <v>0.1251587694</v>
      </c>
      <c r="AA899" s="212">
        <f>AA897*('Assumptions (Solar)'!Z20*'Assumptions (Solar)'!Z27+'Assumptions (Solar)'!Z21*'Assumptions (Solar)'!Z28)/10^9</f>
        <v>0.1444230295</v>
      </c>
      <c r="AB899" s="212">
        <f>AB897*('Assumptions (Solar)'!AA20*'Assumptions (Solar)'!AA27+'Assumptions (Solar)'!AA21*'Assumptions (Solar)'!AA28)/10^9</f>
        <v>0.1623491234</v>
      </c>
      <c r="AC899" s="212">
        <f>AC897*('Assumptions (Solar)'!AB20*'Assumptions (Solar)'!AB27+'Assumptions (Solar)'!AB21*'Assumptions (Solar)'!AB28)/10^9</f>
        <v>0.178813581</v>
      </c>
      <c r="AD899" s="212">
        <f>AD897*('Assumptions (Solar)'!AC20*'Assumptions (Solar)'!AC27+'Assumptions (Solar)'!AC21*'Assumptions (Solar)'!AC28)/10^9</f>
        <v>0.1937228577</v>
      </c>
      <c r="AE899" s="212">
        <f>AE897*('Assumptions (Solar)'!AD20*'Assumptions (Solar)'!AD27+'Assumptions (Solar)'!AD21*'Assumptions (Solar)'!AD28)/10^9</f>
        <v>0.206987145</v>
      </c>
      <c r="AF899" s="212">
        <f>AF897*('Assumptions (Solar)'!AE20*'Assumptions (Solar)'!AE27+'Assumptions (Solar)'!AE21*'Assumptions (Solar)'!AE28)/10^9</f>
        <v>0.2184579588</v>
      </c>
      <c r="AG899" s="212">
        <f>AG897*('Assumptions (Solar)'!AF20*'Assumptions (Solar)'!AF27+'Assumptions (Solar)'!AF21*'Assumptions (Solar)'!AF28)/10^9</f>
        <v>0.2280343046</v>
      </c>
      <c r="AH899" s="212">
        <f>AH897*('Assumptions (Solar)'!AG20*'Assumptions (Solar)'!AG27+'Assumptions (Solar)'!AG21*'Assumptions (Solar)'!AG28)/10^9</f>
        <v>0.2489002143</v>
      </c>
      <c r="AI899" s="212">
        <f>AI897*('Assumptions (Solar)'!AH20*'Assumptions (Solar)'!AH27+'Assumptions (Solar)'!AH21*'Assumptions (Solar)'!AH28)/10^9</f>
        <v>0.2701557548</v>
      </c>
      <c r="AJ899" s="212">
        <f>AJ897*('Assumptions (Solar)'!AI20*'Assumptions (Solar)'!AI27+'Assumptions (Solar)'!AI21*'Assumptions (Solar)'!AI28)/10^9</f>
        <v>0.2918015983</v>
      </c>
      <c r="AK899" s="212">
        <f>AK897*('Assumptions (Solar)'!AJ20*'Assumptions (Solar)'!AJ27+'Assumptions (Solar)'!AJ21*'Assumptions (Solar)'!AJ28)/10^9</f>
        <v>0.3138381666</v>
      </c>
      <c r="AL899" s="212">
        <f>AL897*('Assumptions (Solar)'!AK20*'Assumptions (Solar)'!AK27+'Assumptions (Solar)'!AK21*'Assumptions (Solar)'!AK28)/10^9</f>
        <v>0.3362656183</v>
      </c>
      <c r="AM899" s="212">
        <f>AM897*('Assumptions (Solar)'!AL20*'Assumptions (Solar)'!AL27+'Assumptions (Solar)'!AL21*'Assumptions (Solar)'!AL28)/10^9</f>
        <v>0.3590838361</v>
      </c>
      <c r="AN899" s="212">
        <f>AN897*('Assumptions (Solar)'!AM20*'Assumptions (Solar)'!AM27+'Assumptions (Solar)'!AM21*'Assumptions (Solar)'!AM28)/10^9</f>
        <v>0.3822924127</v>
      </c>
      <c r="AO899" s="212">
        <f>AO897*('Assumptions (Solar)'!AN20*'Assumptions (Solar)'!AN27+'Assumptions (Solar)'!AN21*'Assumptions (Solar)'!AN28)/10^9</f>
        <v>0.4058906377</v>
      </c>
      <c r="AP899" s="212">
        <f>AP897*('Assumptions (Solar)'!AO20*'Assumptions (Solar)'!AO27+'Assumptions (Solar)'!AO21*'Assumptions (Solar)'!AO28)/10^9</f>
        <v>0.4298774827</v>
      </c>
      <c r="AQ899" s="212">
        <f>AQ897*('Assumptions (Solar)'!AP20*'Assumptions (Solar)'!AP27+'Assumptions (Solar)'!AP21*'Assumptions (Solar)'!AP28)/10^9</f>
        <v>0.4542515865</v>
      </c>
      <c r="AR899" s="212">
        <f>AR897*('Assumptions (Solar)'!AQ20*'Assumptions (Solar)'!AQ27+'Assumptions (Solar)'!AQ21*'Assumptions (Solar)'!AQ28)/10^9</f>
        <v>0.4790112397</v>
      </c>
      <c r="AS899" s="212">
        <f>AS897*('Assumptions (Solar)'!AR20*'Assumptions (Solar)'!AR27+'Assumptions (Solar)'!AR21*'Assumptions (Solar)'!AR28)/10^9</f>
        <v>0.504154369</v>
      </c>
      <c r="AT899" s="212">
        <f>AT897*('Assumptions (Solar)'!AS20*'Assumptions (Solar)'!AS27+'Assumptions (Solar)'!AS21*'Assumptions (Solar)'!AS28)/10^9</f>
        <v>0.5296785203</v>
      </c>
      <c r="AU899" s="212">
        <f>AU897*('Assumptions (Solar)'!AT20*'Assumptions (Solar)'!AT27+'Assumptions (Solar)'!AT21*'Assumptions (Solar)'!AT28)/10^9</f>
        <v>0.5555808419</v>
      </c>
      <c r="AV899" s="212">
        <f>AV897*('Assumptions (Solar)'!AU20*'Assumptions (Solar)'!AU27+'Assumptions (Solar)'!AU21*'Assumptions (Solar)'!AU28)/10^9</f>
        <v>0.5818580669</v>
      </c>
      <c r="AW899" s="212">
        <f>AW897*('Assumptions (Solar)'!AV20*'Assumptions (Solar)'!AV27+'Assumptions (Solar)'!AV21*'Assumptions (Solar)'!AV28)/10^9</f>
        <v>0.6085064949</v>
      </c>
      <c r="AX899" s="212">
        <f>AX897*('Assumptions (Solar)'!AW20*'Assumptions (Solar)'!AW27+'Assumptions (Solar)'!AW21*'Assumptions (Solar)'!AW28)/10^9</f>
        <v>0.6355219732</v>
      </c>
      <c r="AY899" s="212">
        <f>AY897*('Assumptions (Solar)'!AX20*'Assumptions (Solar)'!AX27+'Assumptions (Solar)'!AX21*'Assumptions (Solar)'!AX28)/10^9</f>
        <v>0.6628998773</v>
      </c>
      <c r="AZ899" s="212">
        <f>AZ897*('Assumptions (Solar)'!AY20*'Assumptions (Solar)'!AY27+'Assumptions (Solar)'!AY21*'Assumptions (Solar)'!AY28)/10^9</f>
        <v>0.6906350907</v>
      </c>
      <c r="BA899" s="212">
        <f>BA897*('Assumptions (Solar)'!AZ20*'Assumptions (Solar)'!AZ27+'Assumptions (Solar)'!AZ21*'Assumptions (Solar)'!AZ28)/10^9</f>
        <v>0.7187219844</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0.001010826508</v>
      </c>
      <c r="K900" s="212">
        <f>K898*'Assumptions (Solar)'!J45/10^3</f>
        <v>0.005993659522</v>
      </c>
      <c r="L900" s="212">
        <f>L898*'Assumptions (Solar)'!K45/10^3</f>
        <v>0.005270914702</v>
      </c>
      <c r="M900" s="212">
        <f>M898*'Assumptions (Solar)'!L45/10^3</f>
        <v>0.01150684017</v>
      </c>
      <c r="N900" s="212">
        <f>N898*'Assumptions (Solar)'!M45/10^3</f>
        <v>0.01898282034</v>
      </c>
      <c r="O900" s="212">
        <f>O898*'Assumptions (Solar)'!N45/10^3</f>
        <v>0.03262350189</v>
      </c>
      <c r="P900" s="212">
        <f>P898*'Assumptions (Solar)'!O45/10^3</f>
        <v>0.05711306284</v>
      </c>
      <c r="Q900" s="212">
        <f>Q898*'Assumptions (Solar)'!P45/10^3</f>
        <v>0.08285913316</v>
      </c>
      <c r="R900" s="212">
        <f>R898*'Assumptions (Solar)'!Q45/10^3</f>
        <v>0.09876535125</v>
      </c>
      <c r="S900" s="212">
        <f>S898*'Assumptions (Solar)'!R45/10^3</f>
        <v>0.2836747807</v>
      </c>
      <c r="T900" s="212">
        <f>T898*'Assumptions (Solar)'!S45/10^3</f>
        <v>0.4587549126</v>
      </c>
      <c r="U900" s="212">
        <f>U898*'Assumptions (Solar)'!T45/10^3</f>
        <v>0.5216431996</v>
      </c>
      <c r="V900" s="212">
        <f>V898*'Assumptions (Solar)'!U45/10^3</f>
        <v>0.5575004647</v>
      </c>
      <c r="W900" s="212">
        <f>W898*'Assumptions (Solar)'!V45/10^3</f>
        <v>0.5815107567</v>
      </c>
      <c r="X900" s="212">
        <f>X898*'Assumptions (Solar)'!W45/10^3</f>
        <v>0.7608915212</v>
      </c>
      <c r="Y900" s="212">
        <f>Y898*'Assumptions (Solar)'!X45/10^3</f>
        <v>0.9445024699</v>
      </c>
      <c r="Z900" s="212">
        <f>Z898*'Assumptions (Solar)'!Y45/10^3</f>
        <v>1.139373906</v>
      </c>
      <c r="AA900" s="212">
        <f>AA898*'Assumptions (Solar)'!Z45/10^3</f>
        <v>1.343906372</v>
      </c>
      <c r="AB900" s="212">
        <f>AB898*'Assumptions (Solar)'!AA45/10^3</f>
        <v>1.569854889</v>
      </c>
      <c r="AC900" s="212">
        <f>AC898*'Assumptions (Solar)'!AB45/10^3</f>
        <v>1.786274556</v>
      </c>
      <c r="AD900" s="212">
        <f>AD898*'Assumptions (Solar)'!AC45/10^3</f>
        <v>2.016203235</v>
      </c>
      <c r="AE900" s="212">
        <f>AE898*'Assumptions (Solar)'!AD45/10^3</f>
        <v>2.249864387</v>
      </c>
      <c r="AF900" s="212">
        <f>AF898*'Assumptions (Solar)'!AE45/10^3</f>
        <v>2.493201891</v>
      </c>
      <c r="AG900" s="212">
        <f>AG898*'Assumptions (Solar)'!AF45/10^3</f>
        <v>2.744872404</v>
      </c>
      <c r="AH900" s="212">
        <f>AH898*'Assumptions (Solar)'!AG45/10^3</f>
        <v>3.00938491</v>
      </c>
      <c r="AI900" s="212">
        <f>AI898*'Assumptions (Solar)'!AH45/10^3</f>
        <v>3.269717939</v>
      </c>
      <c r="AJ900" s="212">
        <f>AJ898*'Assumptions (Solar)'!AI45/10^3</f>
        <v>3.535603244</v>
      </c>
      <c r="AK900" s="212">
        <f>AK898*'Assumptions (Solar)'!AJ45/10^3</f>
        <v>3.809123898</v>
      </c>
      <c r="AL900" s="212">
        <f>AL898*'Assumptions (Solar)'!AK45/10^3</f>
        <v>4.09626447</v>
      </c>
      <c r="AM900" s="212">
        <f>AM898*'Assumptions (Solar)'!AL45/10^3</f>
        <v>4.409038336</v>
      </c>
      <c r="AN900" s="212">
        <f>AN898*'Assumptions (Solar)'!AM45/10^3</f>
        <v>4.728177292</v>
      </c>
      <c r="AO900" s="212">
        <f>AO898*'Assumptions (Solar)'!AN45/10^3</f>
        <v>5.071914785</v>
      </c>
      <c r="AP900" s="212">
        <f>AP898*'Assumptions (Solar)'!AO45/10^3</f>
        <v>5.428130155</v>
      </c>
      <c r="AQ900" s="212">
        <f>AQ898*'Assumptions (Solar)'!AP45/10^3</f>
        <v>5.786730963</v>
      </c>
      <c r="AR900" s="212">
        <f>AR898*'Assumptions (Solar)'!AQ45/10^3</f>
        <v>6.152578388</v>
      </c>
      <c r="AS900" s="212">
        <f>AS898*'Assumptions (Solar)'!AR45/10^3</f>
        <v>6.527284538</v>
      </c>
      <c r="AT900" s="212">
        <f>AT898*'Assumptions (Solar)'!AS45/10^3</f>
        <v>6.919226</v>
      </c>
      <c r="AU900" s="212">
        <f>AU898*'Assumptions (Solar)'!AT45/10^3</f>
        <v>7.330706491</v>
      </c>
      <c r="AV900" s="212">
        <f>AV898*'Assumptions (Solar)'!AU45/10^3</f>
        <v>7.757037707</v>
      </c>
      <c r="AW900" s="212">
        <f>AW898*'Assumptions (Solar)'!AV45/10^3</f>
        <v>8.180668216</v>
      </c>
      <c r="AX900" s="212">
        <f>AX898*'Assumptions (Solar)'!AW45/10^3</f>
        <v>8.645336644</v>
      </c>
      <c r="AY900" s="212">
        <f>AY898*'Assumptions (Solar)'!AX45/10^3</f>
        <v>9.252108066</v>
      </c>
      <c r="AZ900" s="212">
        <f>AZ898*'Assumptions (Solar)'!AY45/10^3</f>
        <v>9.801558737</v>
      </c>
      <c r="BA900" s="212">
        <f>BA898*'Assumptions (Solar)'!AZ45/10^3</f>
        <v>10.31066867</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0.001072405348</v>
      </c>
      <c r="K901" s="176">
        <f>K897*'Assumptions (Solar)'!J47*'Assumptions (Solar)'!J48*365/10^9</f>
        <v>0.001678237164</v>
      </c>
      <c r="L901" s="176">
        <f>L897*'Assumptions (Solar)'!K47*'Assumptions (Solar)'!K48*365/10^9</f>
        <v>0.002247548852</v>
      </c>
      <c r="M901" s="176">
        <f>M897*'Assumptions (Solar)'!L47*'Assumptions (Solar)'!L48*365/10^9</f>
        <v>0.004064696993</v>
      </c>
      <c r="N901" s="176">
        <f>N897*'Assumptions (Solar)'!M47*'Assumptions (Solar)'!M48*365/10^9</f>
        <v>0.005807104647</v>
      </c>
      <c r="O901" s="176">
        <f>O897*'Assumptions (Solar)'!N47*'Assumptions (Solar)'!N48*365/10^9</f>
        <v>0.01333940262</v>
      </c>
      <c r="P901" s="176">
        <f>P897*'Assumptions (Solar)'!O47*'Assumptions (Solar)'!O48*365/10^9</f>
        <v>0.01260312947</v>
      </c>
      <c r="Q901" s="176">
        <f>Q897*'Assumptions (Solar)'!P47*'Assumptions (Solar)'!P48*365/10^9</f>
        <v>0.02241813346</v>
      </c>
      <c r="R901" s="176">
        <f>R897*'Assumptions (Solar)'!Q47*'Assumptions (Solar)'!Q48*365/10^9</f>
        <v>0.0408162516</v>
      </c>
      <c r="S901" s="176">
        <f>S897*'Assumptions (Solar)'!R47*'Assumptions (Solar)'!R48*365/10^9</f>
        <v>0.0825385275</v>
      </c>
      <c r="T901" s="176">
        <f>T897*'Assumptions (Solar)'!S47*'Assumptions (Solar)'!S48*365/10^9</f>
        <v>0.1036520582</v>
      </c>
      <c r="U901" s="176">
        <f>U897*'Assumptions (Solar)'!T47*'Assumptions (Solar)'!T48*365/10^9</f>
        <v>0.106966479</v>
      </c>
      <c r="V901" s="176">
        <f>V897*'Assumptions (Solar)'!U47*'Assumptions (Solar)'!U48*365/10^9</f>
        <v>0.1157490117</v>
      </c>
      <c r="W901" s="176">
        <f>W897*'Assumptions (Solar)'!V47*'Assumptions (Solar)'!V48*365/10^9</f>
        <v>0.117353632</v>
      </c>
      <c r="X901" s="176">
        <f>X897*'Assumptions (Solar)'!W47*'Assumptions (Solar)'!W48*365/10^9</f>
        <v>0.1661724191</v>
      </c>
      <c r="Y901" s="176">
        <f>Y897*'Assumptions (Solar)'!X47*'Assumptions (Solar)'!X48*365/10^9</f>
        <v>0.2160778999</v>
      </c>
      <c r="Z901" s="176">
        <f>Z897*'Assumptions (Solar)'!Y47*'Assumptions (Solar)'!Y48*365/10^9</f>
        <v>0.268762476</v>
      </c>
      <c r="AA901" s="176">
        <f>AA897*'Assumptions (Solar)'!Z47*'Assumptions (Solar)'!Z48*365/10^9</f>
        <v>0.3239652672</v>
      </c>
      <c r="AB901" s="176">
        <f>AB897*'Assumptions (Solar)'!AA47*'Assumptions (Solar)'!AA48*365/10^9</f>
        <v>0.3846122982</v>
      </c>
      <c r="AC901" s="176">
        <f>AC897*'Assumptions (Solar)'!AB47*'Assumptions (Solar)'!AB48*365/10^9</f>
        <v>0.4431618306</v>
      </c>
      <c r="AD901" s="176">
        <f>AD897*'Assumptions (Solar)'!AC47*'Assumptions (Solar)'!AC48*365/10^9</f>
        <v>0.5052382731</v>
      </c>
      <c r="AE901" s="176">
        <f>AE897*'Assumptions (Solar)'!AD47*'Assumptions (Solar)'!AD48*365/10^9</f>
        <v>0.5684175064</v>
      </c>
      <c r="AF901" s="176">
        <f>AF897*'Assumptions (Solar)'!AE47*'Assumptions (Solar)'!AE48*365/10^9</f>
        <v>0.6341919396</v>
      </c>
      <c r="AG901" s="176">
        <f>AG897*'Assumptions (Solar)'!AF47*'Assumptions (Solar)'!AF48*365/10^9</f>
        <v>0.7022303503</v>
      </c>
      <c r="AH901" s="176">
        <f>AH897*'Assumptions (Solar)'!AG47*'Assumptions (Solar)'!AG48*365/10^9</f>
        <v>0.7736958698</v>
      </c>
      <c r="AI901" s="176">
        <f>AI897*'Assumptions (Solar)'!AH47*'Assumptions (Solar)'!AH48*365/10^9</f>
        <v>0.8442114248</v>
      </c>
      <c r="AJ901" s="176">
        <f>AJ897*'Assumptions (Solar)'!AI47*'Assumptions (Solar)'!AI48*365/10^9</f>
        <v>0.9162632669</v>
      </c>
      <c r="AK901" s="176">
        <f>AK897*'Assumptions (Solar)'!AJ47*'Assumptions (Solar)'!AJ48*365/10^9</f>
        <v>0.9903903452</v>
      </c>
      <c r="AL901" s="176">
        <f>AL897*'Assumptions (Solar)'!AK47*'Assumptions (Solar)'!AK48*365/10^9</f>
        <v>1.068155878</v>
      </c>
      <c r="AM901" s="176">
        <f>AM897*'Assumptions (Solar)'!AL47*'Assumptions (Solar)'!AL48*365/10^9</f>
        <v>1.152715009</v>
      </c>
      <c r="AN901" s="176">
        <f>AN897*'Assumptions (Solar)'!AM47*'Assumptions (Solar)'!AM48*365/10^9</f>
        <v>1.239051985</v>
      </c>
      <c r="AO901" s="176">
        <f>AO897*'Assumptions (Solar)'!AN47*'Assumptions (Solar)'!AN48*365/10^9</f>
        <v>1.331950325</v>
      </c>
      <c r="AP901" s="176">
        <f>AP897*'Assumptions (Solar)'!AO47*'Assumptions (Solar)'!AO48*365/10^9</f>
        <v>1.428244586</v>
      </c>
      <c r="AQ901" s="176">
        <f>AQ897*'Assumptions (Solar)'!AP47*'Assumptions (Solar)'!AP48*365/10^9</f>
        <v>1.525277418</v>
      </c>
      <c r="AR901" s="176">
        <f>AR897*'Assumptions (Solar)'!AQ47*'Assumptions (Solar)'!AQ48*365/10^9</f>
        <v>1.624321717</v>
      </c>
      <c r="AS901" s="176">
        <f>AS897*'Assumptions (Solar)'!AR47*'Assumptions (Solar)'!AR48*365/10^9</f>
        <v>1.725800591</v>
      </c>
      <c r="AT901" s="176">
        <f>AT897*'Assumptions (Solar)'!AS47*'Assumptions (Solar)'!AS48*365/10^9</f>
        <v>1.831930916</v>
      </c>
      <c r="AU901" s="176">
        <f>AU897*'Assumptions (Solar)'!AT47*'Assumptions (Solar)'!AT48*365/10^9</f>
        <v>1.943331045</v>
      </c>
      <c r="AV901" s="176">
        <f>AV897*'Assumptions (Solar)'!AU47*'Assumptions (Solar)'!AU48*365/10^9</f>
        <v>2.058765394</v>
      </c>
      <c r="AW901" s="176">
        <f>AW897*'Assumptions (Solar)'!AV47*'Assumptions (Solar)'!AV48*365/10^9</f>
        <v>2.173574064</v>
      </c>
      <c r="AX901" s="176">
        <f>AX897*'Assumptions (Solar)'!AW47*'Assumptions (Solar)'!AW48*365/10^9</f>
        <v>2.299378829</v>
      </c>
      <c r="AY901" s="176">
        <f>AY897*'Assumptions (Solar)'!AX47*'Assumptions (Solar)'!AX48*365/10^9</f>
        <v>2.463108836</v>
      </c>
      <c r="AZ901" s="176">
        <f>AZ897*'Assumptions (Solar)'!AY47*'Assumptions (Solar)'!AY48*365/10^9</f>
        <v>2.611718502</v>
      </c>
      <c r="BA901" s="176">
        <f>BA897*'Assumptions (Solar)'!AZ47*'Assumptions (Solar)'!AZ48*365/10^9</f>
        <v>2.749683827</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25.2</v>
      </c>
      <c r="K902" s="172">
        <v>13.6</v>
      </c>
      <c r="L902" s="172">
        <v>6.1</v>
      </c>
      <c r="M902" s="172">
        <v>71.4</v>
      </c>
      <c r="N902" s="172">
        <v>44.4</v>
      </c>
      <c r="O902" s="172">
        <v>222.5</v>
      </c>
      <c r="P902" s="172">
        <v>35.5</v>
      </c>
      <c r="Q902" s="172">
        <v>252.2</v>
      </c>
      <c r="R902" s="172">
        <v>467.4</v>
      </c>
      <c r="S902" s="172">
        <v>1655.6</v>
      </c>
      <c r="T902" s="172">
        <v>484.5</v>
      </c>
      <c r="U902" s="172">
        <v>187.6</v>
      </c>
      <c r="V902" s="172">
        <v>0.0</v>
      </c>
      <c r="W902" s="152">
        <v>0.0</v>
      </c>
      <c r="X902" s="148">
        <f t="shared" ref="X902:BA902" si="41">if(X897&gt;X896,X897-X896,0)</f>
        <v>1480.943557</v>
      </c>
      <c r="Y902" s="148">
        <f t="shared" si="41"/>
        <v>1480.943557</v>
      </c>
      <c r="Z902" s="148">
        <f t="shared" si="41"/>
        <v>1480.943557</v>
      </c>
      <c r="AA902" s="148">
        <f t="shared" si="41"/>
        <v>1480.943557</v>
      </c>
      <c r="AB902" s="148">
        <f t="shared" si="41"/>
        <v>1480.943557</v>
      </c>
      <c r="AC902" s="148">
        <f t="shared" si="41"/>
        <v>1480.943557</v>
      </c>
      <c r="AD902" s="148">
        <f t="shared" si="41"/>
        <v>1480.943557</v>
      </c>
      <c r="AE902" s="148">
        <f t="shared" si="41"/>
        <v>1480.943557</v>
      </c>
      <c r="AF902" s="148">
        <f t="shared" si="41"/>
        <v>1480.943557</v>
      </c>
      <c r="AG902" s="148">
        <f t="shared" si="41"/>
        <v>1480.943557</v>
      </c>
      <c r="AH902" s="148">
        <f t="shared" si="41"/>
        <v>1480.943557</v>
      </c>
      <c r="AI902" s="148">
        <f t="shared" si="41"/>
        <v>1480.943557</v>
      </c>
      <c r="AJ902" s="148">
        <f t="shared" si="41"/>
        <v>1506.143557</v>
      </c>
      <c r="AK902" s="148">
        <f t="shared" si="41"/>
        <v>1494.543557</v>
      </c>
      <c r="AL902" s="148">
        <f t="shared" si="41"/>
        <v>1487.043557</v>
      </c>
      <c r="AM902" s="148">
        <f t="shared" si="41"/>
        <v>1552.343557</v>
      </c>
      <c r="AN902" s="148">
        <f t="shared" si="41"/>
        <v>1525.343557</v>
      </c>
      <c r="AO902" s="148">
        <f t="shared" si="41"/>
        <v>1703.443557</v>
      </c>
      <c r="AP902" s="148">
        <f t="shared" si="41"/>
        <v>1516.443557</v>
      </c>
      <c r="AQ902" s="148">
        <f t="shared" si="41"/>
        <v>1733.143557</v>
      </c>
      <c r="AR902" s="148">
        <f t="shared" si="41"/>
        <v>1948.343557</v>
      </c>
      <c r="AS902" s="148">
        <f t="shared" si="41"/>
        <v>3136.543557</v>
      </c>
      <c r="AT902" s="148">
        <f t="shared" si="41"/>
        <v>1965.443557</v>
      </c>
      <c r="AU902" s="148">
        <f t="shared" si="41"/>
        <v>1668.543557</v>
      </c>
      <c r="AV902" s="148">
        <f t="shared" si="41"/>
        <v>1480.943557</v>
      </c>
      <c r="AW902" s="148">
        <f t="shared" si="41"/>
        <v>1480.943557</v>
      </c>
      <c r="AX902" s="148">
        <f t="shared" si="41"/>
        <v>2961.887114</v>
      </c>
      <c r="AY902" s="148">
        <f t="shared" si="41"/>
        <v>2961.887114</v>
      </c>
      <c r="AZ902" s="148">
        <f t="shared" si="41"/>
        <v>2961.887114</v>
      </c>
      <c r="BA902" s="148">
        <f t="shared" si="41"/>
        <v>2961.887114</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0.1798971594</v>
      </c>
      <c r="J904" s="176">
        <f t="shared" si="42"/>
        <v>0.09866622081</v>
      </c>
      <c r="K904" s="176">
        <f t="shared" si="42"/>
        <v>0.04330881903</v>
      </c>
      <c r="L904" s="176">
        <f t="shared" si="42"/>
        <v>0.4955797722</v>
      </c>
      <c r="M904" s="176">
        <f t="shared" si="42"/>
        <v>0.2509842504</v>
      </c>
      <c r="N904" s="176">
        <f t="shared" si="42"/>
        <v>1.160932952</v>
      </c>
      <c r="O904" s="176">
        <f t="shared" si="42"/>
        <v>0.1544936496</v>
      </c>
      <c r="P904" s="176">
        <f t="shared" si="42"/>
        <v>1.068556585</v>
      </c>
      <c r="Q904" s="176">
        <f t="shared" si="42"/>
        <v>1.875174764</v>
      </c>
      <c r="R904" s="176">
        <f t="shared" si="42"/>
        <v>5.973138602</v>
      </c>
      <c r="S904" s="176">
        <f t="shared" si="42"/>
        <v>1.517680494</v>
      </c>
      <c r="T904" s="176">
        <f t="shared" si="42"/>
        <v>0.5547909604</v>
      </c>
      <c r="U904" s="176">
        <f t="shared" si="42"/>
        <v>0</v>
      </c>
      <c r="V904" s="176">
        <f t="shared" si="42"/>
        <v>0</v>
      </c>
      <c r="W904" s="176">
        <f t="shared" si="42"/>
        <v>2.924800792</v>
      </c>
      <c r="X904" s="176">
        <f t="shared" si="42"/>
        <v>2.043255378</v>
      </c>
      <c r="Y904" s="176">
        <f t="shared" si="42"/>
        <v>1.999920502</v>
      </c>
      <c r="Z904" s="176">
        <f t="shared" si="42"/>
        <v>1.954117126</v>
      </c>
      <c r="AA904" s="176">
        <f t="shared" si="42"/>
        <v>1.907428397</v>
      </c>
      <c r="AB904" s="176">
        <f t="shared" si="42"/>
        <v>1.856478818</v>
      </c>
      <c r="AC904" s="176">
        <f t="shared" si="42"/>
        <v>1.802815324</v>
      </c>
      <c r="AD904" s="176">
        <f t="shared" si="42"/>
        <v>1.748113625</v>
      </c>
      <c r="AE904" s="176">
        <f t="shared" si="42"/>
        <v>1.688794837</v>
      </c>
      <c r="AF904" s="176">
        <f t="shared" si="42"/>
        <v>1.626496218</v>
      </c>
      <c r="AG904" s="176">
        <f t="shared" si="42"/>
        <v>1.56112408</v>
      </c>
      <c r="AH904" s="176">
        <f t="shared" si="42"/>
        <v>1.578253384</v>
      </c>
      <c r="AI904" s="176">
        <f t="shared" si="42"/>
        <v>1.622605452</v>
      </c>
      <c r="AJ904" s="176">
        <f t="shared" si="42"/>
        <v>1.625544189</v>
      </c>
      <c r="AK904" s="176">
        <f t="shared" si="42"/>
        <v>1.634760276</v>
      </c>
      <c r="AL904" s="176">
        <f t="shared" si="42"/>
        <v>1.722592403</v>
      </c>
      <c r="AM904" s="176">
        <f t="shared" si="42"/>
        <v>1.710534396</v>
      </c>
      <c r="AN904" s="176">
        <f t="shared" si="42"/>
        <v>1.927852584</v>
      </c>
      <c r="AO904" s="176">
        <f t="shared" si="42"/>
        <v>1.734076822</v>
      </c>
      <c r="AP904" s="176">
        <f t="shared" si="42"/>
        <v>2.002337956</v>
      </c>
      <c r="AQ904" s="176">
        <f t="shared" si="42"/>
        <v>2.271034239</v>
      </c>
      <c r="AR904" s="176">
        <f t="shared" si="42"/>
        <v>3.693112171</v>
      </c>
      <c r="AS904" s="176">
        <f t="shared" si="42"/>
        <v>2.334352597</v>
      </c>
      <c r="AT904" s="176">
        <f t="shared" si="42"/>
        <v>2.001453934</v>
      </c>
      <c r="AU904" s="176">
        <f t="shared" si="42"/>
        <v>1.791500656</v>
      </c>
      <c r="AV904" s="176">
        <f t="shared" si="42"/>
        <v>1.808984935</v>
      </c>
      <c r="AW904" s="176">
        <f t="shared" si="42"/>
        <v>3.652939141</v>
      </c>
      <c r="AX904" s="176">
        <f t="shared" si="42"/>
        <v>3.682708926</v>
      </c>
      <c r="AY904" s="176">
        <f t="shared" si="42"/>
        <v>3.717538064</v>
      </c>
      <c r="AZ904" s="176">
        <f t="shared" si="42"/>
        <v>3.746933253</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0.1798971594</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0.09866622081</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0.04330881903</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0.4955797722</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0.2509842504</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1.160932952</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0.1544936496</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1.068556585</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1.875174764</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5.973138602</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1.517680494</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0.5547909604</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2.924800792</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2.043255378</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1.999920502</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1.954117126</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1.907428397</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1.856478818</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1.802815324</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1.748113625</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1.688794837</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1.626496218</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1.56112408</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1.578253384</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1.622605452</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1.625544189</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1.634760276</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1.722592403</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1.710534396</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1.927852584</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1.734076822</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2.002337956</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2.271034239</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3.693112171</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2.334352597</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2.001453934</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1.791500656</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1.808984935</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3.652939141</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3.682708926</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3.717538064</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3.746933253</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0.1079382956</v>
      </c>
      <c r="J956" s="244">
        <f>J904*'Assumptions (Solar)'!$V$8</f>
        <v>0.05919973249</v>
      </c>
      <c r="K956" s="244">
        <f>K904*'Assumptions (Solar)'!$V$8</f>
        <v>0.02598529142</v>
      </c>
      <c r="L956" s="244">
        <f>L904*'Assumptions (Solar)'!$V$8</f>
        <v>0.2973478633</v>
      </c>
      <c r="M956" s="244">
        <f>M904*'Assumptions (Solar)'!$V$8</f>
        <v>0.1505905502</v>
      </c>
      <c r="N956" s="244">
        <f>N904*'Assumptions (Solar)'!$V$8</f>
        <v>0.6965597714</v>
      </c>
      <c r="O956" s="244">
        <f>O904*'Assumptions (Solar)'!$V$8</f>
        <v>0.09269618976</v>
      </c>
      <c r="P956" s="244">
        <f>P904*'Assumptions (Solar)'!$V$8</f>
        <v>0.6411339512</v>
      </c>
      <c r="Q956" s="244">
        <f>Q904*'Assumptions (Solar)'!$V$8</f>
        <v>1.125104858</v>
      </c>
      <c r="R956" s="244">
        <f>R904*'Assumptions (Solar)'!$V$8</f>
        <v>3.583883161</v>
      </c>
      <c r="S956" s="244">
        <f>S904*'Assumptions (Solar)'!$V$8</f>
        <v>0.9106082961</v>
      </c>
      <c r="T956" s="244">
        <f>T904*'Assumptions (Solar)'!$V$8</f>
        <v>0.3328745763</v>
      </c>
      <c r="U956" s="244">
        <f>U904*'Assumptions (Solar)'!$V$8</f>
        <v>0</v>
      </c>
      <c r="V956" s="244">
        <f>V904*'Assumptions (Solar)'!$V$8</f>
        <v>0</v>
      </c>
      <c r="W956" s="244">
        <f>W904*'Assumptions (Solar)'!$V$8</f>
        <v>1.754880475</v>
      </c>
      <c r="X956" s="244">
        <f>X904*'Assumptions (Solar)'!$V$8</f>
        <v>1.225953227</v>
      </c>
      <c r="Y956" s="244">
        <f>Y904*'Assumptions (Solar)'!$V$8</f>
        <v>1.199952301</v>
      </c>
      <c r="Z956" s="244">
        <f>Z904*'Assumptions (Solar)'!$V$8</f>
        <v>1.172470275</v>
      </c>
      <c r="AA956" s="244">
        <f>AA904*'Assumptions (Solar)'!$V$8</f>
        <v>1.144457038</v>
      </c>
      <c r="AB956" s="244">
        <f>AB904*'Assumptions (Solar)'!$V$8</f>
        <v>1.113887291</v>
      </c>
      <c r="AC956" s="244">
        <f>AC904*'Assumptions (Solar)'!$V$8</f>
        <v>1.081689194</v>
      </c>
      <c r="AD956" s="244">
        <f>AD904*'Assumptions (Solar)'!$V$8</f>
        <v>1.048868175</v>
      </c>
      <c r="AE956" s="244">
        <f>AE904*'Assumptions (Solar)'!$V$8</f>
        <v>1.013276902</v>
      </c>
      <c r="AF956" s="244">
        <f>AF904*'Assumptions (Solar)'!$V$8</f>
        <v>0.9758977311</v>
      </c>
      <c r="AG956" s="244">
        <f>AG904*'Assumptions (Solar)'!$V$8</f>
        <v>0.9366744482</v>
      </c>
      <c r="AH956" s="244">
        <f>AH904*'Assumptions (Solar)'!$V$8</f>
        <v>0.9469520302</v>
      </c>
      <c r="AI956" s="244">
        <f>AI904*'Assumptions (Solar)'!$V$8</f>
        <v>0.9735632715</v>
      </c>
      <c r="AJ956" s="244">
        <f>AJ904*'Assumptions (Solar)'!$V$8</f>
        <v>0.9753265134</v>
      </c>
      <c r="AK956" s="244">
        <f>AK904*'Assumptions (Solar)'!$V$8</f>
        <v>0.9808561655</v>
      </c>
      <c r="AL956" s="244">
        <f>AL904*'Assumptions (Solar)'!$V$8</f>
        <v>1.033555442</v>
      </c>
      <c r="AM956" s="244">
        <f>AM904*'Assumptions (Solar)'!$V$8</f>
        <v>1.026320638</v>
      </c>
      <c r="AN956" s="244">
        <f>AN904*'Assumptions (Solar)'!$V$8</f>
        <v>1.15671155</v>
      </c>
      <c r="AO956" s="244">
        <f>AO904*'Assumptions (Solar)'!$V$8</f>
        <v>1.040446093</v>
      </c>
      <c r="AP956" s="244">
        <f>AP904*'Assumptions (Solar)'!$V$8</f>
        <v>1.201402774</v>
      </c>
      <c r="AQ956" s="244">
        <f>AQ904*'Assumptions (Solar)'!$V$8</f>
        <v>1.362620544</v>
      </c>
      <c r="AR956" s="244">
        <f>AR904*'Assumptions (Solar)'!$V$8</f>
        <v>2.215867303</v>
      </c>
      <c r="AS956" s="244">
        <f>AS904*'Assumptions (Solar)'!$V$8</f>
        <v>1.400611558</v>
      </c>
      <c r="AT956" s="244">
        <f>AT904*'Assumptions (Solar)'!$V$8</f>
        <v>1.20087236</v>
      </c>
      <c r="AU956" s="244">
        <f>AU904*'Assumptions (Solar)'!$V$8</f>
        <v>1.074900394</v>
      </c>
      <c r="AV956" s="244">
        <f>AV904*'Assumptions (Solar)'!$V$8</f>
        <v>1.085390961</v>
      </c>
      <c r="AW956" s="244">
        <f>AW904*'Assumptions (Solar)'!$V$8</f>
        <v>2.191763485</v>
      </c>
      <c r="AX956" s="244">
        <f>AX904*'Assumptions (Solar)'!$V$8</f>
        <v>2.209625356</v>
      </c>
      <c r="AY956" s="244">
        <f>AY904*'Assumptions (Solar)'!$V$8</f>
        <v>2.230522839</v>
      </c>
      <c r="AZ956" s="244">
        <f>AZ904*'Assumptions (Solar)'!$V$8</f>
        <v>2.248159952</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0.07195886376</v>
      </c>
      <c r="J957" s="244">
        <f>J904*'Assumptions (Solar)'!$V$9</f>
        <v>0.03946648833</v>
      </c>
      <c r="K957" s="244">
        <f>K904*'Assumptions (Solar)'!$V$9</f>
        <v>0.01732352761</v>
      </c>
      <c r="L957" s="244">
        <f>L904*'Assumptions (Solar)'!$V$9</f>
        <v>0.1982319089</v>
      </c>
      <c r="M957" s="244">
        <f>M904*'Assumptions (Solar)'!$V$9</f>
        <v>0.1003937001</v>
      </c>
      <c r="N957" s="244">
        <f>N904*'Assumptions (Solar)'!$V$9</f>
        <v>0.464373181</v>
      </c>
      <c r="O957" s="244">
        <f>O904*'Assumptions (Solar)'!$V$9</f>
        <v>0.06179745984</v>
      </c>
      <c r="P957" s="244">
        <f>P904*'Assumptions (Solar)'!$V$9</f>
        <v>0.4274226341</v>
      </c>
      <c r="Q957" s="244">
        <f>Q904*'Assumptions (Solar)'!$V$9</f>
        <v>0.7500699056</v>
      </c>
      <c r="R957" s="244">
        <f>R904*'Assumptions (Solar)'!$V$9</f>
        <v>2.389255441</v>
      </c>
      <c r="S957" s="244">
        <f>S904*'Assumptions (Solar)'!$V$9</f>
        <v>0.6070721974</v>
      </c>
      <c r="T957" s="244">
        <f>T904*'Assumptions (Solar)'!$V$9</f>
        <v>0.2219163842</v>
      </c>
      <c r="U957" s="244">
        <f>U904*'Assumptions (Solar)'!$V$9</f>
        <v>0</v>
      </c>
      <c r="V957" s="244">
        <f>V904*'Assumptions (Solar)'!$V$9</f>
        <v>0</v>
      </c>
      <c r="W957" s="244">
        <f>W904*'Assumptions (Solar)'!$V$9</f>
        <v>1.169920317</v>
      </c>
      <c r="X957" s="244">
        <f>X904*'Assumptions (Solar)'!$V$9</f>
        <v>0.817302151</v>
      </c>
      <c r="Y957" s="244">
        <f>Y904*'Assumptions (Solar)'!$V$9</f>
        <v>0.7999682009</v>
      </c>
      <c r="Z957" s="244">
        <f>Z904*'Assumptions (Solar)'!$V$9</f>
        <v>0.7816468503</v>
      </c>
      <c r="AA957" s="244">
        <f>AA904*'Assumptions (Solar)'!$V$9</f>
        <v>0.7629713588</v>
      </c>
      <c r="AB957" s="244">
        <f>AB904*'Assumptions (Solar)'!$V$9</f>
        <v>0.7425915272</v>
      </c>
      <c r="AC957" s="244">
        <f>AC904*'Assumptions (Solar)'!$V$9</f>
        <v>0.7211261295</v>
      </c>
      <c r="AD957" s="244">
        <f>AD904*'Assumptions (Solar)'!$V$9</f>
        <v>0.6992454501</v>
      </c>
      <c r="AE957" s="244">
        <f>AE904*'Assumptions (Solar)'!$V$9</f>
        <v>0.6755179347</v>
      </c>
      <c r="AF957" s="244">
        <f>AF904*'Assumptions (Solar)'!$V$9</f>
        <v>0.6505984874</v>
      </c>
      <c r="AG957" s="244">
        <f>AG904*'Assumptions (Solar)'!$V$9</f>
        <v>0.6244496322</v>
      </c>
      <c r="AH957" s="244">
        <f>AH904*'Assumptions (Solar)'!$V$9</f>
        <v>0.6313013535</v>
      </c>
      <c r="AI957" s="244">
        <f>AI904*'Assumptions (Solar)'!$V$9</f>
        <v>0.649042181</v>
      </c>
      <c r="AJ957" s="244">
        <f>AJ904*'Assumptions (Solar)'!$V$9</f>
        <v>0.6502176756</v>
      </c>
      <c r="AK957" s="244">
        <f>AK904*'Assumptions (Solar)'!$V$9</f>
        <v>0.6539041103</v>
      </c>
      <c r="AL957" s="244">
        <f>AL904*'Assumptions (Solar)'!$V$9</f>
        <v>0.6890369613</v>
      </c>
      <c r="AM957" s="244">
        <f>AM904*'Assumptions (Solar)'!$V$9</f>
        <v>0.6842137584</v>
      </c>
      <c r="AN957" s="244">
        <f>AN904*'Assumptions (Solar)'!$V$9</f>
        <v>0.7711410336</v>
      </c>
      <c r="AO957" s="244">
        <f>AO904*'Assumptions (Solar)'!$V$9</f>
        <v>0.693630729</v>
      </c>
      <c r="AP957" s="244">
        <f>AP904*'Assumptions (Solar)'!$V$9</f>
        <v>0.8009351824</v>
      </c>
      <c r="AQ957" s="244">
        <f>AQ904*'Assumptions (Solar)'!$V$9</f>
        <v>0.9084136957</v>
      </c>
      <c r="AR957" s="244">
        <f>AR904*'Assumptions (Solar)'!$V$9</f>
        <v>1.477244868</v>
      </c>
      <c r="AS957" s="244">
        <f>AS904*'Assumptions (Solar)'!$V$9</f>
        <v>0.9337410388</v>
      </c>
      <c r="AT957" s="244">
        <f>AT904*'Assumptions (Solar)'!$V$9</f>
        <v>0.8005815734</v>
      </c>
      <c r="AU957" s="244">
        <f>AU904*'Assumptions (Solar)'!$V$9</f>
        <v>0.7166002623</v>
      </c>
      <c r="AV957" s="244">
        <f>AV904*'Assumptions (Solar)'!$V$9</f>
        <v>0.7235939742</v>
      </c>
      <c r="AW957" s="244">
        <f>AW904*'Assumptions (Solar)'!$V$9</f>
        <v>1.461175656</v>
      </c>
      <c r="AX957" s="244">
        <f>AX904*'Assumptions (Solar)'!$V$9</f>
        <v>1.473083571</v>
      </c>
      <c r="AY957" s="244">
        <f>AY904*'Assumptions (Solar)'!$V$9</f>
        <v>1.487015226</v>
      </c>
      <c r="AZ957" s="244">
        <f>AZ904*'Assumptions (Solar)'!$V$9</f>
        <v>1.498773301</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-0.007450925359</v>
      </c>
      <c r="K958" s="177">
        <f t="array" ref="K958">SUM(IF(ISERROR(K959:K1009),"",K959:K1009))</f>
        <v>-0.01213352665</v>
      </c>
      <c r="L958" s="177">
        <f t="array" ref="L958">SUM(IF(ISERROR(L959:L1009),"",L959:L1009))</f>
        <v>-0.01489796016</v>
      </c>
      <c r="M958" s="177">
        <f t="array" ref="M958">SUM(IF(ISERROR(M959:M1009),"",M959:M1009))</f>
        <v>-0.03661556795</v>
      </c>
      <c r="N958" s="177">
        <f t="array" ref="N958">SUM(IF(ISERROR(N959:N1009),"",N959:N1009))</f>
        <v>-0.04994000207</v>
      </c>
      <c r="O958" s="177">
        <f t="array" ref="O958">SUM(IF(ISERROR(O959:O1009),"",O959:O1009))</f>
        <v>-0.1020183671</v>
      </c>
      <c r="P958" s="177">
        <f t="array" ref="P958">SUM(IF(ISERROR(P959:P1009),"",P959:P1009))</f>
        <v>-0.1165786071</v>
      </c>
      <c r="Q958" s="177">
        <f t="array" ref="Q958">SUM(IF(ISERROR(Q959:Q1009),"",Q959:Q1009))</f>
        <v>-0.1701620445</v>
      </c>
      <c r="R958" s="177">
        <f t="array" ref="R958">SUM(IF(ISERROR(R959:R1009),"",R959:R1009))</f>
        <v>-0.2614404211</v>
      </c>
      <c r="S958" s="177">
        <f t="array" ref="S958">SUM(IF(ISERROR(S959:S1009),"",S959:S1009))</f>
        <v>-0.529749277</v>
      </c>
      <c r="T958" s="177">
        <f t="array" ref="T958">SUM(IF(ISERROR(T959:T1009),"",T959:T1009))</f>
        <v>-0.6189020552</v>
      </c>
      <c r="U958" s="177">
        <f t="array" ref="U958">SUM(IF(ISERROR(U959:U1009),"",U959:U1009))</f>
        <v>-0.6825698755</v>
      </c>
      <c r="V958" s="177">
        <f t="array" ref="V958">SUM(IF(ISERROR(V959:V1009),"",V959:V1009))</f>
        <v>-0.7333028909</v>
      </c>
      <c r="W958" s="177">
        <f t="array" ref="W958">SUM(IF(ISERROR(W959:W1009),"",W959:W1009))</f>
        <v>-0.7476535221</v>
      </c>
      <c r="X958" s="177">
        <f t="array" ref="X958">SUM(IF(ISERROR(X959:X1009),"",X959:X1009))</f>
        <v>-0.9061618731</v>
      </c>
      <c r="Y958" s="177">
        <f t="array" ref="Y958">SUM(IF(ISERROR(Y959:Y1009),"",Y959:Y1009))</f>
        <v>-0.9594738008</v>
      </c>
      <c r="Z958" s="177">
        <f t="array" ref="Z958">SUM(IF(ISERROR(Z959:Z1009),"",Z959:Z1009))</f>
        <v>-1.105249333</v>
      </c>
      <c r="AA958" s="177">
        <f t="array" ref="AA958">SUM(IF(ISERROR(AA959:AA1009),"",AA959:AA1009))</f>
        <v>-1.179056438</v>
      </c>
      <c r="AB958" s="177">
        <f t="array" ref="AB958">SUM(IF(ISERROR(AB959:AB1009),"",AB959:AB1009))</f>
        <v>-1.184708436</v>
      </c>
      <c r="AC958" s="177">
        <f t="array" ref="AC958">SUM(IF(ISERROR(AC959:AC1009),"",AC959:AC1009))</f>
        <v>-0.8222719056</v>
      </c>
      <c r="AD958" s="177">
        <f t="array" ref="AD958">SUM(IF(ISERROR(AD959:AD1009),"",AD959:AD1009))</f>
        <v>-0.8270146213</v>
      </c>
      <c r="AE958" s="177">
        <f t="array" ref="AE958">SUM(IF(ISERROR(AE959:AE1009),"",AE959:AE1009))</f>
        <v>-0.915970497</v>
      </c>
      <c r="AF958" s="177">
        <f t="array" ref="AF958">SUM(IF(ISERROR(AF959:AF1009),"",AF959:AF1009))</f>
        <v>-1.059194123</v>
      </c>
      <c r="AG958" s="177">
        <f t="array" ref="AG958">SUM(IF(ISERROR(AG959:AG1009),"",AG959:AG1009))</f>
        <v>-1.211295374</v>
      </c>
      <c r="AH958" s="177">
        <f t="array" ref="AH958">SUM(IF(ISERROR(AH959:AH1009),"",AH959:AH1009))</f>
        <v>-1.111328223</v>
      </c>
      <c r="AI958" s="177">
        <f t="array" ref="AI958">SUM(IF(ISERROR(AI959:AI1009),"",AI959:AI1009))</f>
        <v>-1.082898912</v>
      </c>
      <c r="AJ958" s="177">
        <f t="array" ref="AJ958">SUM(IF(ISERROR(AJ959:AJ1009),"",AJ959:AJ1009))</f>
        <v>-1.057907122</v>
      </c>
      <c r="AK958" s="177">
        <f t="array" ref="AK958">SUM(IF(ISERROR(AK959:AK1009),"",AK959:AK1009))</f>
        <v>-1.035133337</v>
      </c>
      <c r="AL958" s="177">
        <f t="array" ref="AL958">SUM(IF(ISERROR(AL959:AL1009),"",AL959:AL1009))</f>
        <v>-1.015094156</v>
      </c>
      <c r="AM958" s="177">
        <f t="array" ref="AM958">SUM(IF(ISERROR(AM959:AM1009),"",AM959:AM1009))</f>
        <v>-1.001645439</v>
      </c>
      <c r="AN958" s="177">
        <f t="array" ref="AN958">SUM(IF(ISERROR(AN959:AN1009),"",AN959:AN1009))</f>
        <v>-0.9914198756</v>
      </c>
      <c r="AO958" s="177">
        <f t="array" ref="AO958">SUM(IF(ISERROR(AO959:AO1009),"",AO959:AO1009))</f>
        <v>-0.9942683847</v>
      </c>
      <c r="AP958" s="177">
        <f t="array" ref="AP958">SUM(IF(ISERROR(AP959:AP1009),"",AP959:AP1009))</f>
        <v>-0.9946231787</v>
      </c>
      <c r="AQ958" s="177">
        <f t="array" ref="AQ958">SUM(IF(ISERROR(AQ959:AQ1009),"",AQ959:AQ1009))</f>
        <v>-1.011687712</v>
      </c>
      <c r="AR958" s="177">
        <f t="array" ref="AR958">SUM(IF(ISERROR(AR959:AR1009),"",AR959:AR1009))</f>
        <v>-1.047091615</v>
      </c>
      <c r="AS958" s="177">
        <f t="array" ref="AS958">SUM(IF(ISERROR(AS959:AS1009),"",AS959:AS1009))</f>
        <v>-1.142695354</v>
      </c>
      <c r="AT958" s="177">
        <f t="array" ref="AT958">SUM(IF(ISERROR(AT959:AT1009),"",AT959:AT1009))</f>
        <v>-1.185704845</v>
      </c>
      <c r="AU958" s="177">
        <f t="array" ref="AU958">SUM(IF(ISERROR(AU959:AU1009),"",AU959:AU1009))</f>
        <v>-1.218104426</v>
      </c>
      <c r="AV958" s="177">
        <f t="array" ref="AV958">SUM(IF(ISERROR(AV959:AV1009),"",AV959:AV1009))</f>
        <v>-1.243576112</v>
      </c>
      <c r="AW958" s="177">
        <f t="array" ref="AW958">SUM(IF(ISERROR(AW959:AW1009),"",AW959:AW1009))</f>
        <v>-1.263955945</v>
      </c>
      <c r="AX958" s="177">
        <f t="array" ref="AX958">SUM(IF(ISERROR(AX959:AX1009),"",AX959:AX1009))</f>
        <v>-1.363416694</v>
      </c>
      <c r="AY958" s="177">
        <f t="array" ref="AY958">SUM(IF(ISERROR(AY959:AY1009),"",AY959:AY1009))</f>
        <v>-1.452635207</v>
      </c>
      <c r="AZ958" s="177">
        <f t="array" ref="AZ958">SUM(IF(ISERROR(AZ959:AZ1009),"",AZ959:AZ1009))</f>
        <v>-1.567760725</v>
      </c>
      <c r="BA958" s="177">
        <f t="array" ref="BA958">SUM(IF(ISERROR(BA959:BA1009),"",BA959:BA1009))</f>
        <v>-1.669326474</v>
      </c>
      <c r="BB958" s="177">
        <f t="array" ref="BB958">SUM(IF(ISERROR(BB959:BB1009),"",BB959:BB1009))</f>
        <v>-1.599801949</v>
      </c>
      <c r="BC958" s="177">
        <f t="array" ref="BC958">SUM(IF(ISERROR(BC959:BC1009),"",BC959:BC1009))</f>
        <v>-1.397556534</v>
      </c>
      <c r="BD958" s="177">
        <f t="array" ref="BD958">SUM(IF(ISERROR(BD959:BD1009),"",BD959:BD1009))</f>
        <v>-1.300628632</v>
      </c>
      <c r="BE958" s="177">
        <f t="array" ref="BE958">SUM(IF(ISERROR(BE959:BE1009),"",BE959:BE1009))</f>
        <v>-1.225713529</v>
      </c>
      <c r="BF958" s="177">
        <f t="array" ref="BF958">SUM(IF(ISERROR(BF959:BF1009),"",BF959:BF1009))</f>
        <v>-1.163578755</v>
      </c>
      <c r="BG958" s="177">
        <f t="array" ref="BG958">SUM(IF(ISERROR(BG959:BG1009),"",BG959:BG1009))</f>
        <v>-1.094909795</v>
      </c>
      <c r="BH958" s="177">
        <f t="array" ref="BH958">SUM(IF(ISERROR(BH959:BH1009),"",BH959:BH1009))</f>
        <v>-0.8558651876</v>
      </c>
      <c r="BI958" s="177">
        <f t="array" ref="BI958">SUM(IF(ISERROR(BI959:BI1009),"",BI959:BI1009))</f>
        <v>-0.5950350657</v>
      </c>
      <c r="BJ958" s="177">
        <f t="array" ref="BJ958">SUM(IF(ISERROR(BJ959:BJ1009),"",BJ959:BJ1009))</f>
        <v>-0.3102241927</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-0.007450925359</v>
      </c>
      <c r="K966" s="160">
        <f>IF(and($J$902&gt;0,Model!X$1&lt;='Assumptions (Solar)'!$V$13),PPMT('Assumptions (Solar)'!$V$10,Model!X$1,'Assumptions (Solar)'!$V$13,'Assumptions (Solar)'!$V$8*Model!$J$902*('Assumptions (Solar)'!$H$20*'Assumptions (Solar)'!$H$2+'Assumptions (Solar)'!$H$21*'Assumptions (Solar)'!$H$3)/10^9),0)</f>
        <v>-0.008046999387</v>
      </c>
      <c r="L966" s="160">
        <f>IF(and($J$902&gt;0,Model!Y$1&lt;='Assumptions (Solar)'!$V$13),PPMT('Assumptions (Solar)'!$V$10,Model!Y$1,'Assumptions (Solar)'!$V$13,'Assumptions (Solar)'!$V$8*Model!$J$902*('Assumptions (Solar)'!$H$20*'Assumptions (Solar)'!$H$2+'Assumptions (Solar)'!$H$21*'Assumptions (Solar)'!$H$3)/10^9),0)</f>
        <v>-0.008690759338</v>
      </c>
      <c r="M966" s="160">
        <f>IF(and($J$902&gt;0,Model!Z$1&lt;='Assumptions (Solar)'!$V$13),PPMT('Assumptions (Solar)'!$V$10,Model!Z$1,'Assumptions (Solar)'!$V$13,'Assumptions (Solar)'!$V$8*Model!$J$902*('Assumptions (Solar)'!$H$20*'Assumptions (Solar)'!$H$2+'Assumptions (Solar)'!$H$21*'Assumptions (Solar)'!$H$3)/10^9),0)</f>
        <v>-0.009386020086</v>
      </c>
      <c r="N966" s="160">
        <f>IF(and($J$902&gt;0,Model!AA$1&lt;='Assumptions (Solar)'!$V$13),PPMT('Assumptions (Solar)'!$V$10,Model!AA$1,'Assumptions (Solar)'!$V$13,'Assumptions (Solar)'!$V$8*Model!$J$902*('Assumptions (Solar)'!$H$20*'Assumptions (Solar)'!$H$2+'Assumptions (Solar)'!$H$21*'Assumptions (Solar)'!$H$3)/10^9),0)</f>
        <v>-0.01013690169</v>
      </c>
      <c r="O966" s="160">
        <f>IF(and($J$902&gt;0,Model!AB$1&lt;='Assumptions (Solar)'!$V$13),PPMT('Assumptions (Solar)'!$V$10,Model!AB$1,'Assumptions (Solar)'!$V$13,'Assumptions (Solar)'!$V$8*Model!$J$902*('Assumptions (Solar)'!$H$20*'Assumptions (Solar)'!$H$2+'Assumptions (Solar)'!$H$21*'Assumptions (Solar)'!$H$3)/10^9),0)</f>
        <v>-0.01094785383</v>
      </c>
      <c r="P966" s="160">
        <f>IF(and($J$902&gt;0,Model!AC$1&lt;='Assumptions (Solar)'!$V$13),PPMT('Assumptions (Solar)'!$V$10,Model!AC$1,'Assumptions (Solar)'!$V$13,'Assumptions (Solar)'!$V$8*Model!$J$902*('Assumptions (Solar)'!$H$20*'Assumptions (Solar)'!$H$2+'Assumptions (Solar)'!$H$21*'Assumptions (Solar)'!$H$3)/10^9),0)</f>
        <v>-0.01182368213</v>
      </c>
      <c r="Q966" s="160">
        <f>IF(and($J$902&gt;0,Model!AD$1&lt;='Assumptions (Solar)'!$V$13),PPMT('Assumptions (Solar)'!$V$10,Model!AD$1,'Assumptions (Solar)'!$V$13,'Assumptions (Solar)'!$V$8*Model!$J$902*('Assumptions (Solar)'!$H$20*'Assumptions (Solar)'!$H$2+'Assumptions (Solar)'!$H$21*'Assumptions (Solar)'!$H$3)/10^9),0)</f>
        <v>-0.0127695767</v>
      </c>
      <c r="R966" s="160">
        <f>IF(and($J$902&gt;0,Model!AE$1&lt;='Assumptions (Solar)'!$V$13),PPMT('Assumptions (Solar)'!$V$10,Model!AE$1,'Assumptions (Solar)'!$V$13,'Assumptions (Solar)'!$V$8*Model!$J$902*('Assumptions (Solar)'!$H$20*'Assumptions (Solar)'!$H$2+'Assumptions (Solar)'!$H$21*'Assumptions (Solar)'!$H$3)/10^9),0)</f>
        <v>-0.01379114284</v>
      </c>
      <c r="S966" s="160">
        <f>IF(and($J$902&gt;0,Model!AF$1&lt;='Assumptions (Solar)'!$V$13),PPMT('Assumptions (Solar)'!$V$10,Model!AF$1,'Assumptions (Solar)'!$V$13,'Assumptions (Solar)'!$V$8*Model!$J$902*('Assumptions (Solar)'!$H$20*'Assumptions (Solar)'!$H$2+'Assumptions (Solar)'!$H$21*'Assumptions (Solar)'!$H$3)/10^9),0)</f>
        <v>-0.01489443427</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-0.004086527265</v>
      </c>
      <c r="L967" s="160">
        <f>IF(and($K$902&gt;0,Model!X$1&lt;='Assumptions (Solar)'!$V$13),PPMT('Assumptions (Solar)'!$V$10,Model!X$1,'Assumptions (Solar)'!$V$13,'Assumptions (Solar)'!$V$8*Model!$K$902*('Assumptions (Solar)'!$I$20*'Assumptions (Solar)'!$I$2+'Assumptions (Solar)'!$I$21*'Assumptions (Solar)'!$I$3)/10^9),0)</f>
        <v>-0.004413449446</v>
      </c>
      <c r="M967" s="160">
        <f>IF(and($K$902&gt;0,Model!Y$1&lt;='Assumptions (Solar)'!$V$13),PPMT('Assumptions (Solar)'!$V$10,Model!Y$1,'Assumptions (Solar)'!$V$13,'Assumptions (Solar)'!$V$8*Model!$K$902*('Assumptions (Solar)'!$I$20*'Assumptions (Solar)'!$I$2+'Assumptions (Solar)'!$I$21*'Assumptions (Solar)'!$I$3)/10^9),0)</f>
        <v>-0.004766525402</v>
      </c>
      <c r="N967" s="160">
        <f>IF(and($K$902&gt;0,Model!Z$1&lt;='Assumptions (Solar)'!$V$13),PPMT('Assumptions (Solar)'!$V$10,Model!Z$1,'Assumptions (Solar)'!$V$13,'Assumptions (Solar)'!$V$8*Model!$K$902*('Assumptions (Solar)'!$I$20*'Assumptions (Solar)'!$I$2+'Assumptions (Solar)'!$I$21*'Assumptions (Solar)'!$I$3)/10^9),0)</f>
        <v>-0.005147847434</v>
      </c>
      <c r="O967" s="160">
        <f>IF(and($K$902&gt;0,Model!AA$1&lt;='Assumptions (Solar)'!$V$13),PPMT('Assumptions (Solar)'!$V$10,Model!AA$1,'Assumptions (Solar)'!$V$13,'Assumptions (Solar)'!$V$8*Model!$K$902*('Assumptions (Solar)'!$I$20*'Assumptions (Solar)'!$I$2+'Assumptions (Solar)'!$I$21*'Assumptions (Solar)'!$I$3)/10^9),0)</f>
        <v>-0.005559675228</v>
      </c>
      <c r="P967" s="160">
        <f>IF(and($K$902&gt;0,Model!AB$1&lt;='Assumptions (Solar)'!$V$13),PPMT('Assumptions (Solar)'!$V$10,Model!AB$1,'Assumptions (Solar)'!$V$13,'Assumptions (Solar)'!$V$8*Model!$K$902*('Assumptions (Solar)'!$I$20*'Assumptions (Solar)'!$I$2+'Assumptions (Solar)'!$I$21*'Assumptions (Solar)'!$I$3)/10^9),0)</f>
        <v>-0.006004449247</v>
      </c>
      <c r="Q967" s="160">
        <f>IF(and($K$902&gt;0,Model!AC$1&lt;='Assumptions (Solar)'!$V$13),PPMT('Assumptions (Solar)'!$V$10,Model!AC$1,'Assumptions (Solar)'!$V$13,'Assumptions (Solar)'!$V$8*Model!$K$902*('Assumptions (Solar)'!$I$20*'Assumptions (Solar)'!$I$2+'Assumptions (Solar)'!$I$21*'Assumptions (Solar)'!$I$3)/10^9),0)</f>
        <v>-0.006484805186</v>
      </c>
      <c r="R967" s="160">
        <f>IF(and($K$902&gt;0,Model!AD$1&lt;='Assumptions (Solar)'!$V$13),PPMT('Assumptions (Solar)'!$V$10,Model!AD$1,'Assumptions (Solar)'!$V$13,'Assumptions (Solar)'!$V$8*Model!$K$902*('Assumptions (Solar)'!$I$20*'Assumptions (Solar)'!$I$2+'Assumptions (Solar)'!$I$21*'Assumptions (Solar)'!$I$3)/10^9),0)</f>
        <v>-0.007003589601</v>
      </c>
      <c r="S967" s="160">
        <f>IF(and($K$902&gt;0,Model!AE$1&lt;='Assumptions (Solar)'!$V$13),PPMT('Assumptions (Solar)'!$V$10,Model!AE$1,'Assumptions (Solar)'!$V$13,'Assumptions (Solar)'!$V$8*Model!$K$902*('Assumptions (Solar)'!$I$20*'Assumptions (Solar)'!$I$2+'Assumptions (Solar)'!$I$21*'Assumptions (Solar)'!$I$3)/10^9),0)</f>
        <v>-0.007563876769</v>
      </c>
      <c r="T967" s="160">
        <f>IF(and($K$902&gt;0,Model!AF$1&lt;='Assumptions (Solar)'!$V$13),PPMT('Assumptions (Solar)'!$V$10,Model!AF$1,'Assumptions (Solar)'!$V$13,'Assumptions (Solar)'!$V$8*Model!$K$902*('Assumptions (Solar)'!$I$20*'Assumptions (Solar)'!$I$2+'Assumptions (Solar)'!$I$21*'Assumptions (Solar)'!$I$3)/10^9),0)</f>
        <v>-0.008168986911</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-0.00179375138</v>
      </c>
      <c r="M968" s="160">
        <f>IF(and($L$902&gt;0,Model!X$1&lt;='Assumptions (Solar)'!$V$13),PPMT('Assumptions (Solar)'!$V$10,Model!X$1,'Assumptions (Solar)'!$V$13,'Assumptions (Solar)'!$V$8*Model!$L$902*('Assumptions (Solar)'!$J$20*'Assumptions (Solar)'!$J$2+'Assumptions (Solar)'!$J$21*'Assumptions (Solar)'!$J$3)/10^9),0)</f>
        <v>-0.001937251491</v>
      </c>
      <c r="N968" s="160">
        <f>IF(and($L$902&gt;0,Model!Y$1&lt;='Assumptions (Solar)'!$V$13),PPMT('Assumptions (Solar)'!$V$10,Model!Y$1,'Assumptions (Solar)'!$V$13,'Assumptions (Solar)'!$V$8*Model!$L$902*('Assumptions (Solar)'!$J$20*'Assumptions (Solar)'!$J$2+'Assumptions (Solar)'!$J$21*'Assumptions (Solar)'!$J$3)/10^9),0)</f>
        <v>-0.00209223161</v>
      </c>
      <c r="O968" s="160">
        <f>IF(and($L$902&gt;0,Model!Z$1&lt;='Assumptions (Solar)'!$V$13),PPMT('Assumptions (Solar)'!$V$10,Model!Z$1,'Assumptions (Solar)'!$V$13,'Assumptions (Solar)'!$V$8*Model!$L$902*('Assumptions (Solar)'!$J$20*'Assumptions (Solar)'!$J$2+'Assumptions (Solar)'!$J$21*'Assumptions (Solar)'!$J$3)/10^9),0)</f>
        <v>-0.002259610139</v>
      </c>
      <c r="P968" s="160">
        <f>IF(and($L$902&gt;0,Model!AA$1&lt;='Assumptions (Solar)'!$V$13),PPMT('Assumptions (Solar)'!$V$10,Model!AA$1,'Assumptions (Solar)'!$V$13,'Assumptions (Solar)'!$V$8*Model!$L$902*('Assumptions (Solar)'!$J$20*'Assumptions (Solar)'!$J$2+'Assumptions (Solar)'!$J$21*'Assumptions (Solar)'!$J$3)/10^9),0)</f>
        <v>-0.00244037895</v>
      </c>
      <c r="Q968" s="160">
        <f>IF(and($L$902&gt;0,Model!AB$1&lt;='Assumptions (Solar)'!$V$13),PPMT('Assumptions (Solar)'!$V$10,Model!AB$1,'Assumptions (Solar)'!$V$13,'Assumptions (Solar)'!$V$8*Model!$L$902*('Assumptions (Solar)'!$J$20*'Assumptions (Solar)'!$J$2+'Assumptions (Solar)'!$J$21*'Assumptions (Solar)'!$J$3)/10^9),0)</f>
        <v>-0.002635609266</v>
      </c>
      <c r="R968" s="160">
        <f>IF(and($L$902&gt;0,Model!AC$1&lt;='Assumptions (Solar)'!$V$13),PPMT('Assumptions (Solar)'!$V$10,Model!AC$1,'Assumptions (Solar)'!$V$13,'Assumptions (Solar)'!$V$8*Model!$L$902*('Assumptions (Solar)'!$J$20*'Assumptions (Solar)'!$J$2+'Assumptions (Solar)'!$J$21*'Assumptions (Solar)'!$J$3)/10^9),0)</f>
        <v>-0.002846458007</v>
      </c>
      <c r="S968" s="160">
        <f>IF(and($L$902&gt;0,Model!AD$1&lt;='Assumptions (Solar)'!$V$13),PPMT('Assumptions (Solar)'!$V$10,Model!AD$1,'Assumptions (Solar)'!$V$13,'Assumptions (Solar)'!$V$8*Model!$L$902*('Assumptions (Solar)'!$J$20*'Assumptions (Solar)'!$J$2+'Assumptions (Solar)'!$J$21*'Assumptions (Solar)'!$J$3)/10^9),0)</f>
        <v>-0.003074174648</v>
      </c>
      <c r="T968" s="160">
        <f>IF(and($L$902&gt;0,Model!AE$1&lt;='Assumptions (Solar)'!$V$13),PPMT('Assumptions (Solar)'!$V$10,Model!AE$1,'Assumptions (Solar)'!$V$13,'Assumptions (Solar)'!$V$8*Model!$L$902*('Assumptions (Solar)'!$J$20*'Assumptions (Solar)'!$J$2+'Assumptions (Solar)'!$J$21*'Assumptions (Solar)'!$J$3)/10^9),0)</f>
        <v>-0.003320108619</v>
      </c>
      <c r="U968" s="160">
        <f>IF(and($L$902&gt;0,Model!AF$1&lt;='Assumptions (Solar)'!$V$13),PPMT('Assumptions (Solar)'!$V$10,Model!AF$1,'Assumptions (Solar)'!$V$13,'Assumptions (Solar)'!$V$8*Model!$L$902*('Assumptions (Solar)'!$J$20*'Assumptions (Solar)'!$J$2+'Assumptions (Solar)'!$J$21*'Assumptions (Solar)'!$J$3)/10^9),0)</f>
        <v>-0.003585717309</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-0.02052577097</v>
      </c>
      <c r="N969" s="160">
        <f>IF(and($M$902&gt;0,Model!X$1&lt;='Assumptions (Solar)'!$V$13),PPMT('Assumptions (Solar)'!$V$10,Model!X$1,'Assumptions (Solar)'!$V$13,'Assumptions (Solar)'!$V$8*Model!$M$902*('Assumptions (Solar)'!$K$20*'Assumptions (Solar)'!$K$2+'Assumptions (Solar)'!$K$21*'Assumptions (Solar)'!$K$3)/10^9),0)</f>
        <v>-0.02216783265</v>
      </c>
      <c r="O969" s="160">
        <f>IF(and($M$902&gt;0,Model!Y$1&lt;='Assumptions (Solar)'!$V$13),PPMT('Assumptions (Solar)'!$V$10,Model!Y$1,'Assumptions (Solar)'!$V$13,'Assumptions (Solar)'!$V$8*Model!$M$902*('Assumptions (Solar)'!$K$20*'Assumptions (Solar)'!$K$2+'Assumptions (Solar)'!$K$21*'Assumptions (Solar)'!$K$3)/10^9),0)</f>
        <v>-0.02394125926</v>
      </c>
      <c r="P969" s="160">
        <f>IF(and($M$902&gt;0,Model!Z$1&lt;='Assumptions (Solar)'!$V$13),PPMT('Assumptions (Solar)'!$V$10,Model!Z$1,'Assumptions (Solar)'!$V$13,'Assumptions (Solar)'!$V$8*Model!$M$902*('Assumptions (Solar)'!$K$20*'Assumptions (Solar)'!$K$2+'Assumptions (Solar)'!$K$21*'Assumptions (Solar)'!$K$3)/10^9),0)</f>
        <v>-0.02585656</v>
      </c>
      <c r="Q969" s="160">
        <f>IF(and($M$902&gt;0,Model!AA$1&lt;='Assumptions (Solar)'!$V$13),PPMT('Assumptions (Solar)'!$V$10,Model!AA$1,'Assumptions (Solar)'!$V$13,'Assumptions (Solar)'!$V$8*Model!$M$902*('Assumptions (Solar)'!$K$20*'Assumptions (Solar)'!$K$2+'Assumptions (Solar)'!$K$21*'Assumptions (Solar)'!$K$3)/10^9),0)</f>
        <v>-0.0279250848</v>
      </c>
      <c r="R969" s="160">
        <f>IF(and($M$902&gt;0,Model!AB$1&lt;='Assumptions (Solar)'!$V$13),PPMT('Assumptions (Solar)'!$V$10,Model!AB$1,'Assumptions (Solar)'!$V$13,'Assumptions (Solar)'!$V$8*Model!$M$902*('Assumptions (Solar)'!$K$20*'Assumptions (Solar)'!$K$2+'Assumptions (Solar)'!$K$21*'Assumptions (Solar)'!$K$3)/10^9),0)</f>
        <v>-0.03015909159</v>
      </c>
      <c r="S969" s="160">
        <f>IF(and($M$902&gt;0,Model!AC$1&lt;='Assumptions (Solar)'!$V$13),PPMT('Assumptions (Solar)'!$V$10,Model!AC$1,'Assumptions (Solar)'!$V$13,'Assumptions (Solar)'!$V$8*Model!$M$902*('Assumptions (Solar)'!$K$20*'Assumptions (Solar)'!$K$2+'Assumptions (Solar)'!$K$21*'Assumptions (Solar)'!$K$3)/10^9),0)</f>
        <v>-0.03257181891</v>
      </c>
      <c r="T969" s="160">
        <f>IF(and($M$902&gt;0,Model!AD$1&lt;='Assumptions (Solar)'!$V$13),PPMT('Assumptions (Solar)'!$V$10,Model!AD$1,'Assumptions (Solar)'!$V$13,'Assumptions (Solar)'!$V$8*Model!$M$902*('Assumptions (Solar)'!$K$20*'Assumptions (Solar)'!$K$2+'Assumptions (Solar)'!$K$21*'Assumptions (Solar)'!$K$3)/10^9),0)</f>
        <v>-0.03517756443</v>
      </c>
      <c r="U969" s="160">
        <f>IF(and($M$902&gt;0,Model!AE$1&lt;='Assumptions (Solar)'!$V$13),PPMT('Assumptions (Solar)'!$V$10,Model!AE$1,'Assumptions (Solar)'!$V$13,'Assumptions (Solar)'!$V$8*Model!$M$902*('Assumptions (Solar)'!$K$20*'Assumptions (Solar)'!$K$2+'Assumptions (Solar)'!$K$21*'Assumptions (Solar)'!$K$3)/10^9),0)</f>
        <v>-0.03799176958</v>
      </c>
      <c r="V969" s="160">
        <f>IF(and($M$902&gt;0,Model!AF$1&lt;='Assumptions (Solar)'!$V$13),PPMT('Assumptions (Solar)'!$V$10,Model!AF$1,'Assumptions (Solar)'!$V$13,'Assumptions (Solar)'!$V$8*Model!$M$902*('Assumptions (Solar)'!$K$20*'Assumptions (Solar)'!$K$2+'Assumptions (Solar)'!$K$21*'Assumptions (Solar)'!$K$3)/10^9),0)</f>
        <v>-0.04103111115</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-0.01039518868</v>
      </c>
      <c r="O970" s="177">
        <f>IF(and($N$902&gt;0,Model!X$1&lt;='Assumptions (Solar)'!$V$13),PPMT('Assumptions (Solar)'!$V$10,Model!X$1,'Assumptions (Solar)'!$V$13,'Assumptions (Solar)'!$V$8*Model!$N$902*('Assumptions (Solar)'!$L$20*'Assumptions (Solar)'!$L$2+'Assumptions (Solar)'!$L$21*'Assumptions (Solar)'!$L$3)/10^9),0)</f>
        <v>-0.01122680378</v>
      </c>
      <c r="P970" s="177">
        <f>IF(and($N$902&gt;0,Model!Y$1&lt;='Assumptions (Solar)'!$V$13),PPMT('Assumptions (Solar)'!$V$10,Model!Y$1,'Assumptions (Solar)'!$V$13,'Assumptions (Solar)'!$V$8*Model!$N$902*('Assumptions (Solar)'!$L$20*'Assumptions (Solar)'!$L$2+'Assumptions (Solar)'!$L$21*'Assumptions (Solar)'!$L$3)/10^9),0)</f>
        <v>-0.01212494808</v>
      </c>
      <c r="Q970" s="177">
        <f>IF(and($N$902&gt;0,Model!Z$1&lt;='Assumptions (Solar)'!$V$13),PPMT('Assumptions (Solar)'!$V$10,Model!Z$1,'Assumptions (Solar)'!$V$13,'Assumptions (Solar)'!$V$8*Model!$N$902*('Assumptions (Solar)'!$L$20*'Assumptions (Solar)'!$L$2+'Assumptions (Solar)'!$L$21*'Assumptions (Solar)'!$L$3)/10^9),0)</f>
        <v>-0.01309494393</v>
      </c>
      <c r="R970" s="177">
        <f>IF(and($N$902&gt;0,Model!AA$1&lt;='Assumptions (Solar)'!$V$13),PPMT('Assumptions (Solar)'!$V$10,Model!AA$1,'Assumptions (Solar)'!$V$13,'Assumptions (Solar)'!$V$8*Model!$N$902*('Assumptions (Solar)'!$L$20*'Assumptions (Solar)'!$L$2+'Assumptions (Solar)'!$L$21*'Assumptions (Solar)'!$L$3)/10^9),0)</f>
        <v>-0.01414253944</v>
      </c>
      <c r="S970" s="177">
        <f>IF(and($N$902&gt;0,Model!AB$1&lt;='Assumptions (Solar)'!$V$13),PPMT('Assumptions (Solar)'!$V$10,Model!AB$1,'Assumptions (Solar)'!$V$13,'Assumptions (Solar)'!$V$8*Model!$N$902*('Assumptions (Solar)'!$L$20*'Assumptions (Solar)'!$L$2+'Assumptions (Solar)'!$L$21*'Assumptions (Solar)'!$L$3)/10^9),0)</f>
        <v>-0.0152739426</v>
      </c>
      <c r="T970" s="177">
        <f>IF(and($N$902&gt;0,Model!AC$1&lt;='Assumptions (Solar)'!$V$13),PPMT('Assumptions (Solar)'!$V$10,Model!AC$1,'Assumptions (Solar)'!$V$13,'Assumptions (Solar)'!$V$8*Model!$N$902*('Assumptions (Solar)'!$L$20*'Assumptions (Solar)'!$L$2+'Assumptions (Solar)'!$L$21*'Assumptions (Solar)'!$L$3)/10^9),0)</f>
        <v>-0.01649585801</v>
      </c>
      <c r="U970" s="177">
        <f>IF(and($N$902&gt;0,Model!AD$1&lt;='Assumptions (Solar)'!$V$13),PPMT('Assumptions (Solar)'!$V$10,Model!AD$1,'Assumptions (Solar)'!$V$13,'Assumptions (Solar)'!$V$8*Model!$N$902*('Assumptions (Solar)'!$L$20*'Assumptions (Solar)'!$L$2+'Assumptions (Solar)'!$L$21*'Assumptions (Solar)'!$L$3)/10^9),0)</f>
        <v>-0.01781552665</v>
      </c>
      <c r="V970" s="177">
        <f>IF(and($N$902&gt;0,Model!AE$1&lt;='Assumptions (Solar)'!$V$13),PPMT('Assumptions (Solar)'!$V$10,Model!AE$1,'Assumptions (Solar)'!$V$13,'Assumptions (Solar)'!$V$8*Model!$N$902*('Assumptions (Solar)'!$L$20*'Assumptions (Solar)'!$L$2+'Assumptions (Solar)'!$L$21*'Assumptions (Solar)'!$L$3)/10^9),0)</f>
        <v>-0.01924076878</v>
      </c>
      <c r="W970" s="177">
        <f>IF(and($N$902&gt;0,Model!AF$1&lt;='Assumptions (Solar)'!$V$13),PPMT('Assumptions (Solar)'!$V$10,Model!AF$1,'Assumptions (Solar)'!$V$13,'Assumptions (Solar)'!$V$8*Model!$N$902*('Assumptions (Solar)'!$L$20*'Assumptions (Solar)'!$L$2+'Assumptions (Solar)'!$L$21*'Assumptions (Solar)'!$L$3)/10^9),0)</f>
        <v>-0.02078003028</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-0.04808316487</v>
      </c>
      <c r="P971" s="160">
        <f>IF(and($O$902&gt;0,Model!X$1&lt;='Assumptions (Solar)'!$V$13),PPMT('Assumptions (Solar)'!$V$10,Model!X$1,'Assumptions (Solar)'!$V$13,'Assumptions (Solar)'!$V$8*Model!$O$902*('Assumptions (Solar)'!$M$20*'Assumptions (Solar)'!$M$2+'Assumptions (Solar)'!$M$21*'Assumptions (Solar)'!$M$3)/10^9),0)</f>
        <v>-0.05192981806</v>
      </c>
      <c r="Q971" s="160">
        <f>IF(and($O$902&gt;0,Model!Y$1&lt;='Assumptions (Solar)'!$V$13),PPMT('Assumptions (Solar)'!$V$10,Model!Y$1,'Assumptions (Solar)'!$V$13,'Assumptions (Solar)'!$V$8*Model!$O$902*('Assumptions (Solar)'!$M$20*'Assumptions (Solar)'!$M$2+'Assumptions (Solar)'!$M$21*'Assumptions (Solar)'!$M$3)/10^9),0)</f>
        <v>-0.0560842035</v>
      </c>
      <c r="R971" s="160">
        <f>IF(and($O$902&gt;0,Model!Z$1&lt;='Assumptions (Solar)'!$V$13),PPMT('Assumptions (Solar)'!$V$10,Model!Z$1,'Assumptions (Solar)'!$V$13,'Assumptions (Solar)'!$V$8*Model!$O$902*('Assumptions (Solar)'!$M$20*'Assumptions (Solar)'!$M$2+'Assumptions (Solar)'!$M$21*'Assumptions (Solar)'!$M$3)/10^9),0)</f>
        <v>-0.06057093978</v>
      </c>
      <c r="S971" s="160">
        <f>IF(and($O$902&gt;0,Model!AA$1&lt;='Assumptions (Solar)'!$V$13),PPMT('Assumptions (Solar)'!$V$10,Model!AA$1,'Assumptions (Solar)'!$V$13,'Assumptions (Solar)'!$V$8*Model!$O$902*('Assumptions (Solar)'!$M$20*'Assumptions (Solar)'!$M$2+'Assumptions (Solar)'!$M$21*'Assumptions (Solar)'!$M$3)/10^9),0)</f>
        <v>-0.06541661497</v>
      </c>
      <c r="T971" s="160">
        <f>IF(and($O$902&gt;0,Model!AB$1&lt;='Assumptions (Solar)'!$V$13),PPMT('Assumptions (Solar)'!$V$10,Model!AB$1,'Assumptions (Solar)'!$V$13,'Assumptions (Solar)'!$V$8*Model!$O$902*('Assumptions (Solar)'!$M$20*'Assumptions (Solar)'!$M$2+'Assumptions (Solar)'!$M$21*'Assumptions (Solar)'!$M$3)/10^9),0)</f>
        <v>-0.07064994416</v>
      </c>
      <c r="U971" s="160">
        <f>IF(and($O$902&gt;0,Model!AC$1&lt;='Assumptions (Solar)'!$V$13),PPMT('Assumptions (Solar)'!$V$10,Model!AC$1,'Assumptions (Solar)'!$V$13,'Assumptions (Solar)'!$V$8*Model!$O$902*('Assumptions (Solar)'!$M$20*'Assumptions (Solar)'!$M$2+'Assumptions (Solar)'!$M$21*'Assumptions (Solar)'!$M$3)/10^9),0)</f>
        <v>-0.0763019397</v>
      </c>
      <c r="V971" s="160">
        <f>IF(and($O$902&gt;0,Model!AD$1&lt;='Assumptions (Solar)'!$V$13),PPMT('Assumptions (Solar)'!$V$10,Model!AD$1,'Assumptions (Solar)'!$V$13,'Assumptions (Solar)'!$V$8*Model!$O$902*('Assumptions (Solar)'!$M$20*'Assumptions (Solar)'!$M$2+'Assumptions (Solar)'!$M$21*'Assumptions (Solar)'!$M$3)/10^9),0)</f>
        <v>-0.08240609487</v>
      </c>
      <c r="W971" s="160">
        <f>IF(and($O$902&gt;0,Model!AE$1&lt;='Assumptions (Solar)'!$V$13),PPMT('Assumptions (Solar)'!$V$10,Model!AE$1,'Assumptions (Solar)'!$V$13,'Assumptions (Solar)'!$V$8*Model!$O$902*('Assumptions (Solar)'!$M$20*'Assumptions (Solar)'!$M$2+'Assumptions (Solar)'!$M$21*'Assumptions (Solar)'!$M$3)/10^9),0)</f>
        <v>-0.08899858246</v>
      </c>
      <c r="X971" s="160">
        <f>IF(and($O$902&gt;0,Model!AF$1&lt;='Assumptions (Solar)'!$V$13),PPMT('Assumptions (Solar)'!$V$10,Model!AF$1,'Assumptions (Solar)'!$V$13,'Assumptions (Solar)'!$V$8*Model!$O$902*('Assumptions (Solar)'!$M$20*'Assumptions (Solar)'!$M$2+'Assumptions (Solar)'!$M$21*'Assumptions (Solar)'!$M$3)/10^9),0)</f>
        <v>-0.09611846906</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-0.006398770584</v>
      </c>
      <c r="Q972" s="177">
        <f>IF(and($P$902&gt;0,Model!X$1&lt;='Assumptions (Solar)'!$V$13),PPMT('Assumptions (Solar)'!$V$10,Model!X$1,'Assumptions (Solar)'!$V$13,'Assumptions (Solar)'!$V$8*Model!$P$902*('Assumptions (Solar)'!$N$20*'Assumptions (Solar)'!$N$2+'Assumptions (Solar)'!$N$21*'Assumptions (Solar)'!$N$3)/10^9),0)</f>
        <v>-0.00691067223</v>
      </c>
      <c r="R972" s="177">
        <f>IF(and($P$902&gt;0,Model!Y$1&lt;='Assumptions (Solar)'!$V$13),PPMT('Assumptions (Solar)'!$V$10,Model!Y$1,'Assumptions (Solar)'!$V$13,'Assumptions (Solar)'!$V$8*Model!$P$902*('Assumptions (Solar)'!$N$20*'Assumptions (Solar)'!$N$2+'Assumptions (Solar)'!$N$21*'Assumptions (Solar)'!$N$3)/10^9),0)</f>
        <v>-0.007463526009</v>
      </c>
      <c r="S972" s="177">
        <f>IF(and($P$902&gt;0,Model!Z$1&lt;='Assumptions (Solar)'!$V$13),PPMT('Assumptions (Solar)'!$V$10,Model!Z$1,'Assumptions (Solar)'!$V$13,'Assumptions (Solar)'!$V$8*Model!$P$902*('Assumptions (Solar)'!$N$20*'Assumptions (Solar)'!$N$2+'Assumptions (Solar)'!$N$21*'Assumptions (Solar)'!$N$3)/10^9),0)</f>
        <v>-0.008060608089</v>
      </c>
      <c r="T972" s="177">
        <f>IF(and($P$902&gt;0,Model!AA$1&lt;='Assumptions (Solar)'!$V$13),PPMT('Assumptions (Solar)'!$V$10,Model!AA$1,'Assumptions (Solar)'!$V$13,'Assumptions (Solar)'!$V$8*Model!$P$902*('Assumptions (Solar)'!$N$20*'Assumptions (Solar)'!$N$2+'Assumptions (Solar)'!$N$21*'Assumptions (Solar)'!$N$3)/10^9),0)</f>
        <v>-0.008705456736</v>
      </c>
      <c r="U972" s="177">
        <f>IF(and($P$902&gt;0,Model!AB$1&lt;='Assumptions (Solar)'!$V$13),PPMT('Assumptions (Solar)'!$V$10,Model!AB$1,'Assumptions (Solar)'!$V$13,'Assumptions (Solar)'!$V$8*Model!$P$902*('Assumptions (Solar)'!$N$20*'Assumptions (Solar)'!$N$2+'Assumptions (Solar)'!$N$21*'Assumptions (Solar)'!$N$3)/10^9),0)</f>
        <v>-0.009401893275</v>
      </c>
      <c r="V972" s="177">
        <f>IF(and($P$902&gt;0,Model!AC$1&lt;='Assumptions (Solar)'!$V$13),PPMT('Assumptions (Solar)'!$V$10,Model!AC$1,'Assumptions (Solar)'!$V$13,'Assumptions (Solar)'!$V$8*Model!$P$902*('Assumptions (Solar)'!$N$20*'Assumptions (Solar)'!$N$2+'Assumptions (Solar)'!$N$21*'Assumptions (Solar)'!$N$3)/10^9),0)</f>
        <v>-0.01015404474</v>
      </c>
      <c r="W972" s="177">
        <f>IF(and($P$902&gt;0,Model!AD$1&lt;='Assumptions (Solar)'!$V$13),PPMT('Assumptions (Solar)'!$V$10,Model!AD$1,'Assumptions (Solar)'!$V$13,'Assumptions (Solar)'!$V$8*Model!$P$902*('Assumptions (Solar)'!$N$20*'Assumptions (Solar)'!$N$2+'Assumptions (Solar)'!$N$21*'Assumptions (Solar)'!$N$3)/10^9),0)</f>
        <v>-0.01096636832</v>
      </c>
      <c r="X972" s="177">
        <f>IF(and($P$902&gt;0,Model!AE$1&lt;='Assumptions (Solar)'!$V$13),PPMT('Assumptions (Solar)'!$V$10,Model!AE$1,'Assumptions (Solar)'!$V$13,'Assumptions (Solar)'!$V$8*Model!$P$902*('Assumptions (Solar)'!$N$20*'Assumptions (Solar)'!$N$2+'Assumptions (Solar)'!$N$21*'Assumptions (Solar)'!$N$3)/10^9),0)</f>
        <v>-0.01184367778</v>
      </c>
      <c r="Y972" s="177">
        <f>IF(and($P$902&gt;0,Model!AF$1&lt;='Assumptions (Solar)'!$V$13),PPMT('Assumptions (Solar)'!$V$10,Model!AF$1,'Assumptions (Solar)'!$V$13,'Assumptions (Solar)'!$V$8*Model!$P$902*('Assumptions (Solar)'!$N$20*'Assumptions (Solar)'!$N$2+'Assumptions (Solar)'!$N$21*'Assumptions (Solar)'!$N$3)/10^9),0)</f>
        <v>-0.012791172</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-0.04425714884</v>
      </c>
      <c r="R973" s="160">
        <f>IF(and($Q$902&gt;0,Model!X$1&lt;='Assumptions (Solar)'!$V$13),PPMT('Assumptions (Solar)'!$V$10,Model!X$1,'Assumptions (Solar)'!$V$13,'Assumptions (Solar)'!$V$8*Model!$Q$902*('Assumptions (Solar)'!$O$20*'Assumptions (Solar)'!$O$2+'Assumptions (Solar)'!$O$21*'Assumptions (Solar)'!$O$3)/10^9),0)</f>
        <v>-0.04779772074</v>
      </c>
      <c r="S973" s="160">
        <f>IF(and($Q$902&gt;0,Model!Y$1&lt;='Assumptions (Solar)'!$V$13),PPMT('Assumptions (Solar)'!$V$10,Model!Y$1,'Assumptions (Solar)'!$V$13,'Assumptions (Solar)'!$V$8*Model!$Q$902*('Assumptions (Solar)'!$O$20*'Assumptions (Solar)'!$O$2+'Assumptions (Solar)'!$O$21*'Assumptions (Solar)'!$O$3)/10^9),0)</f>
        <v>-0.0516215384</v>
      </c>
      <c r="T973" s="160">
        <f>IF(and($Q$902&gt;0,Model!Z$1&lt;='Assumptions (Solar)'!$V$13),PPMT('Assumptions (Solar)'!$V$10,Model!Z$1,'Assumptions (Solar)'!$V$13,'Assumptions (Solar)'!$V$8*Model!$Q$902*('Assumptions (Solar)'!$O$20*'Assumptions (Solar)'!$O$2+'Assumptions (Solar)'!$O$21*'Assumptions (Solar)'!$O$3)/10^9),0)</f>
        <v>-0.05575126147</v>
      </c>
      <c r="U973" s="160">
        <f>IF(and($Q$902&gt;0,Model!AA$1&lt;='Assumptions (Solar)'!$V$13),PPMT('Assumptions (Solar)'!$V$10,Model!AA$1,'Assumptions (Solar)'!$V$13,'Assumptions (Solar)'!$V$8*Model!$Q$902*('Assumptions (Solar)'!$O$20*'Assumptions (Solar)'!$O$2+'Assumptions (Solar)'!$O$21*'Assumptions (Solar)'!$O$3)/10^9),0)</f>
        <v>-0.06021136239</v>
      </c>
      <c r="V973" s="160">
        <f>IF(and($Q$902&gt;0,Model!AB$1&lt;='Assumptions (Solar)'!$V$13),PPMT('Assumptions (Solar)'!$V$10,Model!AB$1,'Assumptions (Solar)'!$V$13,'Assumptions (Solar)'!$V$8*Model!$Q$902*('Assumptions (Solar)'!$O$20*'Assumptions (Solar)'!$O$2+'Assumptions (Solar)'!$O$21*'Assumptions (Solar)'!$O$3)/10^9),0)</f>
        <v>-0.06502827138</v>
      </c>
      <c r="W973" s="160">
        <f>IF(and($Q$902&gt;0,Model!AC$1&lt;='Assumptions (Solar)'!$V$13),PPMT('Assumptions (Solar)'!$V$10,Model!AC$1,'Assumptions (Solar)'!$V$13,'Assumptions (Solar)'!$V$8*Model!$Q$902*('Assumptions (Solar)'!$O$20*'Assumptions (Solar)'!$O$2+'Assumptions (Solar)'!$O$21*'Assumptions (Solar)'!$O$3)/10^9),0)</f>
        <v>-0.0702305331</v>
      </c>
      <c r="X973" s="160">
        <f>IF(and($Q$902&gt;0,Model!AD$1&lt;='Assumptions (Solar)'!$V$13),PPMT('Assumptions (Solar)'!$V$10,Model!AD$1,'Assumptions (Solar)'!$V$13,'Assumptions (Solar)'!$V$8*Model!$Q$902*('Assumptions (Solar)'!$O$20*'Assumptions (Solar)'!$O$2+'Assumptions (Solar)'!$O$21*'Assumptions (Solar)'!$O$3)/10^9),0)</f>
        <v>-0.07584897574</v>
      </c>
      <c r="Y973" s="160">
        <f>IF(and($Q$902&gt;0,Model!AE$1&lt;='Assumptions (Solar)'!$V$13),PPMT('Assumptions (Solar)'!$V$10,Model!AE$1,'Assumptions (Solar)'!$V$13,'Assumptions (Solar)'!$V$8*Model!$Q$902*('Assumptions (Solar)'!$O$20*'Assumptions (Solar)'!$O$2+'Assumptions (Solar)'!$O$21*'Assumptions (Solar)'!$O$3)/10^9),0)</f>
        <v>-0.0819168938</v>
      </c>
      <c r="Z973" s="160">
        <f>IF(and($Q$902&gt;0,Model!AF$1&lt;='Assumptions (Solar)'!$V$13),PPMT('Assumptions (Solar)'!$V$10,Model!AF$1,'Assumptions (Solar)'!$V$13,'Assumptions (Solar)'!$V$8*Model!$Q$902*('Assumptions (Solar)'!$O$20*'Assumptions (Solar)'!$O$2+'Assumptions (Solar)'!$O$21*'Assumptions (Solar)'!$O$3)/10^9),0)</f>
        <v>-0.08847024531</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-0.0776654131</v>
      </c>
      <c r="S974" s="177">
        <f>IF(and($R$902&gt;0,Model!X$1&lt;='Assumptions (Solar)'!$V$13),PPMT('Assumptions (Solar)'!$V$10,Model!X$1,'Assumptions (Solar)'!$V$13,'Assumptions (Solar)'!$V$8*Model!$R$902*('Assumptions (Solar)'!$P$20*'Assumptions (Solar)'!$P$2+'Assumptions (Solar)'!$P$21*'Assumptions (Solar)'!$P$3)/10^9),0)</f>
        <v>-0.08387864615</v>
      </c>
      <c r="T974" s="177">
        <f>IF(and($R$902&gt;0,Model!Y$1&lt;='Assumptions (Solar)'!$V$13),PPMT('Assumptions (Solar)'!$V$10,Model!Y$1,'Assumptions (Solar)'!$V$13,'Assumptions (Solar)'!$V$8*Model!$R$902*('Assumptions (Solar)'!$P$20*'Assumptions (Solar)'!$P$2+'Assumptions (Solar)'!$P$21*'Assumptions (Solar)'!$P$3)/10^9),0)</f>
        <v>-0.09058893784</v>
      </c>
      <c r="U974" s="177">
        <f>IF(and($R$902&gt;0,Model!Z$1&lt;='Assumptions (Solar)'!$V$13),PPMT('Assumptions (Solar)'!$V$10,Model!Z$1,'Assumptions (Solar)'!$V$13,'Assumptions (Solar)'!$V$8*Model!$R$902*('Assumptions (Solar)'!$P$20*'Assumptions (Solar)'!$P$2+'Assumptions (Solar)'!$P$21*'Assumptions (Solar)'!$P$3)/10^9),0)</f>
        <v>-0.09783605287</v>
      </c>
      <c r="V974" s="177">
        <f>IF(and($R$902&gt;0,Model!AA$1&lt;='Assumptions (Solar)'!$V$13),PPMT('Assumptions (Solar)'!$V$10,Model!AA$1,'Assumptions (Solar)'!$V$13,'Assumptions (Solar)'!$V$8*Model!$R$902*('Assumptions (Solar)'!$P$20*'Assumptions (Solar)'!$P$2+'Assumptions (Solar)'!$P$21*'Assumptions (Solar)'!$P$3)/10^9),0)</f>
        <v>-0.1056629371</v>
      </c>
      <c r="W974" s="177">
        <f>IF(and($R$902&gt;0,Model!AB$1&lt;='Assumptions (Solar)'!$V$13),PPMT('Assumptions (Solar)'!$V$10,Model!AB$1,'Assumptions (Solar)'!$V$13,'Assumptions (Solar)'!$V$8*Model!$R$902*('Assumptions (Solar)'!$P$20*'Assumptions (Solar)'!$P$2+'Assumptions (Solar)'!$P$21*'Assumptions (Solar)'!$P$3)/10^9),0)</f>
        <v>-0.1141159721</v>
      </c>
      <c r="X974" s="177">
        <f>IF(and($R$902&gt;0,Model!AC$1&lt;='Assumptions (Solar)'!$V$13),PPMT('Assumptions (Solar)'!$V$10,Model!AC$1,'Assumptions (Solar)'!$V$13,'Assumptions (Solar)'!$V$8*Model!$R$902*('Assumptions (Solar)'!$P$20*'Assumptions (Solar)'!$P$2+'Assumptions (Solar)'!$P$21*'Assumptions (Solar)'!$P$3)/10^9),0)</f>
        <v>-0.1232452498</v>
      </c>
      <c r="Y974" s="177">
        <f>IF(and($R$902&gt;0,Model!AD$1&lt;='Assumptions (Solar)'!$V$13),PPMT('Assumptions (Solar)'!$V$10,Model!AD$1,'Assumptions (Solar)'!$V$13,'Assumptions (Solar)'!$V$8*Model!$R$902*('Assumptions (Solar)'!$P$20*'Assumptions (Solar)'!$P$2+'Assumptions (Solar)'!$P$21*'Assumptions (Solar)'!$P$3)/10^9),0)</f>
        <v>-0.1331048698</v>
      </c>
      <c r="Z974" s="177">
        <f>IF(and($R$902&gt;0,Model!AE$1&lt;='Assumptions (Solar)'!$V$13),PPMT('Assumptions (Solar)'!$V$10,Model!AE$1,'Assumptions (Solar)'!$V$13,'Assumptions (Solar)'!$V$8*Model!$R$902*('Assumptions (Solar)'!$P$20*'Assumptions (Solar)'!$P$2+'Assumptions (Solar)'!$P$21*'Assumptions (Solar)'!$P$3)/10^9),0)</f>
        <v>-0.1437532594</v>
      </c>
      <c r="AA974" s="177">
        <f>IF(and($R$902&gt;0,Model!AF$1&lt;='Assumptions (Solar)'!$V$13),PPMT('Assumptions (Solar)'!$V$10,Model!AF$1,'Assumptions (Solar)'!$V$13,'Assumptions (Solar)'!$V$8*Model!$R$902*('Assumptions (Solar)'!$P$20*'Assumptions (Solar)'!$P$2+'Assumptions (Solar)'!$P$21*'Assumptions (Solar)'!$P$3)/10^9),0)</f>
        <v>-0.1552535202</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-0.2473936222</v>
      </c>
      <c r="T975" s="160">
        <f>IF(and($S$902&gt;0,Model!X$1&lt;='Assumptions (Solar)'!$V$13),PPMT('Assumptions (Solar)'!$V$10,Model!X$1,'Assumptions (Solar)'!$V$13,'Assumptions (Solar)'!$V$8*Model!$S$902*('Assumptions (Solar)'!$Q$20*'Assumptions (Solar)'!$Q$2+'Assumptions (Solar)'!$Q$21*'Assumptions (Solar)'!$Q$3)/10^9),0)</f>
        <v>-0.2671851119</v>
      </c>
      <c r="U975" s="160">
        <f>IF(and($S$902&gt;0,Model!Y$1&lt;='Assumptions (Solar)'!$V$13),PPMT('Assumptions (Solar)'!$V$10,Model!Y$1,'Assumptions (Solar)'!$V$13,'Assumptions (Solar)'!$V$8*Model!$S$902*('Assumptions (Solar)'!$Q$20*'Assumptions (Solar)'!$Q$2+'Assumptions (Solar)'!$Q$21*'Assumptions (Solar)'!$Q$3)/10^9),0)</f>
        <v>-0.2885599209</v>
      </c>
      <c r="V975" s="160">
        <f>IF(and($S$902&gt;0,Model!Z$1&lt;='Assumptions (Solar)'!$V$13),PPMT('Assumptions (Solar)'!$V$10,Model!Z$1,'Assumptions (Solar)'!$V$13,'Assumptions (Solar)'!$V$8*Model!$S$902*('Assumptions (Solar)'!$Q$20*'Assumptions (Solar)'!$Q$2+'Assumptions (Solar)'!$Q$21*'Assumptions (Solar)'!$Q$3)/10^9),0)</f>
        <v>-0.3116447146</v>
      </c>
      <c r="W975" s="160">
        <f>IF(and($S$902&gt;0,Model!AA$1&lt;='Assumptions (Solar)'!$V$13),PPMT('Assumptions (Solar)'!$V$10,Model!AA$1,'Assumptions (Solar)'!$V$13,'Assumptions (Solar)'!$V$8*Model!$S$902*('Assumptions (Solar)'!$Q$20*'Assumptions (Solar)'!$Q$2+'Assumptions (Solar)'!$Q$21*'Assumptions (Solar)'!$Q$3)/10^9),0)</f>
        <v>-0.3365762917</v>
      </c>
      <c r="X975" s="160">
        <f>IF(and($S$902&gt;0,Model!AB$1&lt;='Assumptions (Solar)'!$V$13),PPMT('Assumptions (Solar)'!$V$10,Model!AB$1,'Assumptions (Solar)'!$V$13,'Assumptions (Solar)'!$V$8*Model!$S$902*('Assumptions (Solar)'!$Q$20*'Assumptions (Solar)'!$Q$2+'Assumptions (Solar)'!$Q$21*'Assumptions (Solar)'!$Q$3)/10^9),0)</f>
        <v>-0.3635023951</v>
      </c>
      <c r="Y975" s="160">
        <f>IF(and($S$902&gt;0,Model!AC$1&lt;='Assumptions (Solar)'!$V$13),PPMT('Assumptions (Solar)'!$V$10,Model!AC$1,'Assumptions (Solar)'!$V$13,'Assumptions (Solar)'!$V$8*Model!$S$902*('Assumptions (Solar)'!$Q$20*'Assumptions (Solar)'!$Q$2+'Assumptions (Solar)'!$Q$21*'Assumptions (Solar)'!$Q$3)/10^9),0)</f>
        <v>-0.3925825867</v>
      </c>
      <c r="Z975" s="160">
        <f>IF(and($S$902&gt;0,Model!AD$1&lt;='Assumptions (Solar)'!$V$13),PPMT('Assumptions (Solar)'!$V$10,Model!AD$1,'Assumptions (Solar)'!$V$13,'Assumptions (Solar)'!$V$8*Model!$S$902*('Assumptions (Solar)'!$Q$20*'Assumptions (Solar)'!$Q$2+'Assumptions (Solar)'!$Q$21*'Assumptions (Solar)'!$Q$3)/10^9),0)</f>
        <v>-0.4239891936</v>
      </c>
      <c r="AA975" s="160">
        <f>IF(and($S$902&gt;0,Model!AE$1&lt;='Assumptions (Solar)'!$V$13),PPMT('Assumptions (Solar)'!$V$10,Model!AE$1,'Assumptions (Solar)'!$V$13,'Assumptions (Solar)'!$V$8*Model!$S$902*('Assumptions (Solar)'!$Q$20*'Assumptions (Solar)'!$Q$2+'Assumptions (Solar)'!$Q$21*'Assumptions (Solar)'!$Q$3)/10^9),0)</f>
        <v>-0.4579083291</v>
      </c>
      <c r="AB975" s="160">
        <f>IF(and($S$902&gt;0,Model!AF$1&lt;='Assumptions (Solar)'!$V$13),PPMT('Assumptions (Solar)'!$V$10,Model!AF$1,'Assumptions (Solar)'!$V$13,'Assumptions (Solar)'!$V$8*Model!$S$902*('Assumptions (Solar)'!$Q$20*'Assumptions (Solar)'!$Q$2+'Assumptions (Solar)'!$Q$21*'Assumptions (Solar)'!$Q$3)/10^9),0)</f>
        <v>-0.4945409954</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-0.06285882509</v>
      </c>
      <c r="U976" s="160">
        <f>IF(and($T$902&gt;0,Model!X$1&lt;='Assumptions (Solar)'!$V$13),PPMT('Assumptions (Solar)'!$V$10,Model!X$1,'Assumptions (Solar)'!$V$13,'Assumptions (Solar)'!$V$8*Model!$T$902*('Assumptions (Solar)'!$R$20*'Assumptions (Solar)'!$R$2+'Assumptions (Solar)'!$R$21*'Assumptions (Solar)'!$R$3)/10^9),0)</f>
        <v>-0.06788753109</v>
      </c>
      <c r="V976" s="160">
        <f>IF(and($T$902&gt;0,Model!Y$1&lt;='Assumptions (Solar)'!$V$13),PPMT('Assumptions (Solar)'!$V$10,Model!Y$1,'Assumptions (Solar)'!$V$13,'Assumptions (Solar)'!$V$8*Model!$T$902*('Assumptions (Solar)'!$R$20*'Assumptions (Solar)'!$R$2+'Assumptions (Solar)'!$R$21*'Assumptions (Solar)'!$R$3)/10^9),0)</f>
        <v>-0.07331853358</v>
      </c>
      <c r="W976" s="160">
        <f>IF(and($T$902&gt;0,Model!Z$1&lt;='Assumptions (Solar)'!$V$13),PPMT('Assumptions (Solar)'!$V$10,Model!Z$1,'Assumptions (Solar)'!$V$13,'Assumptions (Solar)'!$V$8*Model!$T$902*('Assumptions (Solar)'!$R$20*'Assumptions (Solar)'!$R$2+'Assumptions (Solar)'!$R$21*'Assumptions (Solar)'!$R$3)/10^9),0)</f>
        <v>-0.07918401627</v>
      </c>
      <c r="X976" s="160">
        <f>IF(and($T$902&gt;0,Model!AA$1&lt;='Assumptions (Solar)'!$V$13),PPMT('Assumptions (Solar)'!$V$10,Model!AA$1,'Assumptions (Solar)'!$V$13,'Assumptions (Solar)'!$V$8*Model!$T$902*('Assumptions (Solar)'!$R$20*'Assumptions (Solar)'!$R$2+'Assumptions (Solar)'!$R$21*'Assumptions (Solar)'!$R$3)/10^9),0)</f>
        <v>-0.08551873757</v>
      </c>
      <c r="Y976" s="160">
        <f>IF(and($T$902&gt;0,Model!AB$1&lt;='Assumptions (Solar)'!$V$13),PPMT('Assumptions (Solar)'!$V$10,Model!AB$1,'Assumptions (Solar)'!$V$13,'Assumptions (Solar)'!$V$8*Model!$T$902*('Assumptions (Solar)'!$R$20*'Assumptions (Solar)'!$R$2+'Assumptions (Solar)'!$R$21*'Assumptions (Solar)'!$R$3)/10^9),0)</f>
        <v>-0.09236023657</v>
      </c>
      <c r="Z976" s="160">
        <f>IF(and($T$902&gt;0,Model!AC$1&lt;='Assumptions (Solar)'!$V$13),PPMT('Assumptions (Solar)'!$V$10,Model!AC$1,'Assumptions (Solar)'!$V$13,'Assumptions (Solar)'!$V$8*Model!$T$902*('Assumptions (Solar)'!$R$20*'Assumptions (Solar)'!$R$2+'Assumptions (Solar)'!$R$21*'Assumptions (Solar)'!$R$3)/10^9),0)</f>
        <v>-0.0997490555</v>
      </c>
      <c r="AA976" s="160">
        <f>IF(and($T$902&gt;0,Model!AD$1&lt;='Assumptions (Solar)'!$V$13),PPMT('Assumptions (Solar)'!$V$10,Model!AD$1,'Assumptions (Solar)'!$V$13,'Assumptions (Solar)'!$V$8*Model!$T$902*('Assumptions (Solar)'!$R$20*'Assumptions (Solar)'!$R$2+'Assumptions (Solar)'!$R$21*'Assumptions (Solar)'!$R$3)/10^9),0)</f>
        <v>-0.1077289799</v>
      </c>
      <c r="AB976" s="160">
        <f>IF(and($T$902&gt;0,Model!AE$1&lt;='Assumptions (Solar)'!$V$13),PPMT('Assumptions (Solar)'!$V$10,Model!AE$1,'Assumptions (Solar)'!$V$13,'Assumptions (Solar)'!$V$8*Model!$T$902*('Assumptions (Solar)'!$R$20*'Assumptions (Solar)'!$R$2+'Assumptions (Solar)'!$R$21*'Assumptions (Solar)'!$R$3)/10^9),0)</f>
        <v>-0.1163472983</v>
      </c>
      <c r="AC976" s="160">
        <f>IF(and($T$902&gt;0,Model!AF$1&lt;='Assumptions (Solar)'!$V$13),PPMT('Assumptions (Solar)'!$V$10,Model!AF$1,'Assumptions (Solar)'!$V$13,'Assumptions (Solar)'!$V$8*Model!$T$902*('Assumptions (Solar)'!$R$20*'Assumptions (Solar)'!$R$2+'Assumptions (Solar)'!$R$21*'Assumptions (Solar)'!$R$3)/10^9),0)</f>
        <v>-0.1256550822</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-0.0229781618</v>
      </c>
      <c r="V977" s="160">
        <f>IF(and($U$902&gt;0,Model!X$1&lt;='Assumptions (Solar)'!$V$13),PPMT('Assumptions (Solar)'!$V$10,Model!X$1,'Assumptions (Solar)'!$V$13,'Assumptions (Solar)'!$V$8*Model!$U$902*('Assumptions (Solar)'!$S$20*'Assumptions (Solar)'!$S$2+'Assumptions (Solar)'!$S$21*'Assumptions (Solar)'!$S$3)/10^9),0)</f>
        <v>-0.02481641474</v>
      </c>
      <c r="W977" s="160">
        <f>IF(and($U$902&gt;0,Model!Y$1&lt;='Assumptions (Solar)'!$V$13),PPMT('Assumptions (Solar)'!$V$10,Model!Y$1,'Assumptions (Solar)'!$V$13,'Assumptions (Solar)'!$V$8*Model!$U$902*('Assumptions (Solar)'!$S$20*'Assumptions (Solar)'!$S$2+'Assumptions (Solar)'!$S$21*'Assumptions (Solar)'!$S$3)/10^9),0)</f>
        <v>-0.02680172792</v>
      </c>
      <c r="X977" s="160">
        <f>IF(and($U$902&gt;0,Model!Z$1&lt;='Assumptions (Solar)'!$V$13),PPMT('Assumptions (Solar)'!$V$10,Model!Z$1,'Assumptions (Solar)'!$V$13,'Assumptions (Solar)'!$V$8*Model!$U$902*('Assumptions (Solar)'!$S$20*'Assumptions (Solar)'!$S$2+'Assumptions (Solar)'!$S$21*'Assumptions (Solar)'!$S$3)/10^9),0)</f>
        <v>-0.02894586616</v>
      </c>
      <c r="Y977" s="160">
        <f>IF(and($U$902&gt;0,Model!AA$1&lt;='Assumptions (Solar)'!$V$13),PPMT('Assumptions (Solar)'!$V$10,Model!AA$1,'Assumptions (Solar)'!$V$13,'Assumptions (Solar)'!$V$8*Model!$U$902*('Assumptions (Solar)'!$S$20*'Assumptions (Solar)'!$S$2+'Assumptions (Solar)'!$S$21*'Assumptions (Solar)'!$S$3)/10^9),0)</f>
        <v>-0.03126153545</v>
      </c>
      <c r="Z977" s="160">
        <f>IF(and($U$902&gt;0,Model!AB$1&lt;='Assumptions (Solar)'!$V$13),PPMT('Assumptions (Solar)'!$V$10,Model!AB$1,'Assumptions (Solar)'!$V$13,'Assumptions (Solar)'!$V$8*Model!$U$902*('Assumptions (Solar)'!$S$20*'Assumptions (Solar)'!$S$2+'Assumptions (Solar)'!$S$21*'Assumptions (Solar)'!$S$3)/10^9),0)</f>
        <v>-0.03376245828</v>
      </c>
      <c r="AA977" s="160">
        <f>IF(and($U$902&gt;0,Model!AC$1&lt;='Assumptions (Solar)'!$V$13),PPMT('Assumptions (Solar)'!$V$10,Model!AC$1,'Assumptions (Solar)'!$V$13,'Assumptions (Solar)'!$V$8*Model!$U$902*('Assumptions (Solar)'!$S$20*'Assumptions (Solar)'!$S$2+'Assumptions (Solar)'!$S$21*'Assumptions (Solar)'!$S$3)/10^9),0)</f>
        <v>-0.03646345495</v>
      </c>
      <c r="AB977" s="160">
        <f>IF(and($U$902&gt;0,Model!AD$1&lt;='Assumptions (Solar)'!$V$13),PPMT('Assumptions (Solar)'!$V$10,Model!AD$1,'Assumptions (Solar)'!$V$13,'Assumptions (Solar)'!$V$8*Model!$U$902*('Assumptions (Solar)'!$S$20*'Assumptions (Solar)'!$S$2+'Assumptions (Solar)'!$S$21*'Assumptions (Solar)'!$S$3)/10^9),0)</f>
        <v>-0.03938053134</v>
      </c>
      <c r="AC977" s="160">
        <f>IF(and($U$902&gt;0,Model!AE$1&lt;='Assumptions (Solar)'!$V$13),PPMT('Assumptions (Solar)'!$V$10,Model!AE$1,'Assumptions (Solar)'!$V$13,'Assumptions (Solar)'!$V$8*Model!$U$902*('Assumptions (Solar)'!$S$20*'Assumptions (Solar)'!$S$2+'Assumptions (Solar)'!$S$21*'Assumptions (Solar)'!$S$3)/10^9),0)</f>
        <v>-0.04253097385</v>
      </c>
      <c r="AD977" s="160">
        <f>IF(and($U$902&gt;0,Model!AF$1&lt;='Assumptions (Solar)'!$V$13),PPMT('Assumptions (Solar)'!$V$10,Model!AF$1,'Assumptions (Solar)'!$V$13,'Assumptions (Solar)'!$V$8*Model!$U$902*('Assumptions (Solar)'!$S$20*'Assumptions (Solar)'!$S$2+'Assumptions (Solar)'!$S$21*'Assumptions (Solar)'!$S$3)/10^9),0)</f>
        <v>-0.04593345176</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-0.1211385019</v>
      </c>
      <c r="Y980" s="160">
        <f>IF(and($X$902&gt;0,Model!X$1&lt;='Assumptions (Solar)'!$V$13),PPMT('Assumptions (Solar)'!$V$10,Model!X$1,'Assumptions (Solar)'!$V$13,'Assumptions (Solar)'!$V$8*Model!$X$902*('Assumptions (Solar)'!$V$20*'Assumptions (Solar)'!$V$2+'Assumptions (Solar)'!$V$21*'Assumptions (Solar)'!$V$3)/10^9),0)</f>
        <v>-0.1308295821</v>
      </c>
      <c r="Z980" s="160">
        <f>IF(and($X$902&gt;0,Model!Y$1&lt;='Assumptions (Solar)'!$V$13),PPMT('Assumptions (Solar)'!$V$10,Model!Y$1,'Assumptions (Solar)'!$V$13,'Assumptions (Solar)'!$V$8*Model!$X$902*('Assumptions (Solar)'!$V$20*'Assumptions (Solar)'!$V$2+'Assumptions (Solar)'!$V$21*'Assumptions (Solar)'!$V$3)/10^9),0)</f>
        <v>-0.1412959486</v>
      </c>
      <c r="AA980" s="160">
        <f>IF(and($X$902&gt;0,Model!Z$1&lt;='Assumptions (Solar)'!$V$13),PPMT('Assumptions (Solar)'!$V$10,Model!Z$1,'Assumptions (Solar)'!$V$13,'Assumptions (Solar)'!$V$8*Model!$X$902*('Assumptions (Solar)'!$V$20*'Assumptions (Solar)'!$V$2+'Assumptions (Solar)'!$V$21*'Assumptions (Solar)'!$V$3)/10^9),0)</f>
        <v>-0.1525996245</v>
      </c>
      <c r="AB980" s="160">
        <f>IF(and($X$902&gt;0,Model!AA$1&lt;='Assumptions (Solar)'!$V$13),PPMT('Assumptions (Solar)'!$V$10,Model!AA$1,'Assumptions (Solar)'!$V$13,'Assumptions (Solar)'!$V$8*Model!$X$902*('Assumptions (Solar)'!$V$20*'Assumptions (Solar)'!$V$2+'Assumptions (Solar)'!$V$21*'Assumptions (Solar)'!$V$3)/10^9),0)</f>
        <v>-0.1648075945</v>
      </c>
      <c r="AC980" s="160">
        <f>IF(and($X$902&gt;0,Model!AB$1&lt;='Assumptions (Solar)'!$V$13),PPMT('Assumptions (Solar)'!$V$10,Model!AB$1,'Assumptions (Solar)'!$V$13,'Assumptions (Solar)'!$V$8*Model!$X$902*('Assumptions (Solar)'!$V$20*'Assumptions (Solar)'!$V$2+'Assumptions (Solar)'!$V$21*'Assumptions (Solar)'!$V$3)/10^9),0)</f>
        <v>-0.177992202</v>
      </c>
      <c r="AD980" s="160">
        <f>IF(and($X$902&gt;0,Model!AC$1&lt;='Assumptions (Solar)'!$V$13),PPMT('Assumptions (Solar)'!$V$10,Model!AC$1,'Assumptions (Solar)'!$V$13,'Assumptions (Solar)'!$V$8*Model!$X$902*('Assumptions (Solar)'!$V$20*'Assumptions (Solar)'!$V$2+'Assumptions (Solar)'!$V$21*'Assumptions (Solar)'!$V$3)/10^9),0)</f>
        <v>-0.1922315782</v>
      </c>
      <c r="AE980" s="160">
        <f>IF(and($X$902&gt;0,Model!AD$1&lt;='Assumptions (Solar)'!$V$13),PPMT('Assumptions (Solar)'!$V$10,Model!AD$1,'Assumptions (Solar)'!$V$13,'Assumptions (Solar)'!$V$8*Model!$X$902*('Assumptions (Solar)'!$V$20*'Assumptions (Solar)'!$V$2+'Assumptions (Solar)'!$V$21*'Assumptions (Solar)'!$V$3)/10^9),0)</f>
        <v>-0.2076101045</v>
      </c>
      <c r="AF980" s="160">
        <f>IF(and($X$902&gt;0,Model!AE$1&lt;='Assumptions (Solar)'!$V$13),PPMT('Assumptions (Solar)'!$V$10,Model!AE$1,'Assumptions (Solar)'!$V$13,'Assumptions (Solar)'!$V$8*Model!$X$902*('Assumptions (Solar)'!$V$20*'Assumptions (Solar)'!$V$2+'Assumptions (Solar)'!$V$21*'Assumptions (Solar)'!$V$3)/10^9),0)</f>
        <v>-0.2242189128</v>
      </c>
      <c r="AG980" s="160">
        <f>IF(and($X$902&gt;0,Model!AF$1&lt;='Assumptions (Solar)'!$V$13),PPMT('Assumptions (Solar)'!$V$10,Model!AF$1,'Assumptions (Solar)'!$V$13,'Assumptions (Solar)'!$V$8*Model!$X$902*('Assumptions (Solar)'!$V$20*'Assumptions (Solar)'!$V$2+'Assumptions (Solar)'!$V$21*'Assumptions (Solar)'!$V$3)/10^9),0)</f>
        <v>-0.2421564259</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-0.08462692439</v>
      </c>
      <c r="Z981" s="160">
        <f>IF(and($Y$902&gt;0,Model!X$1&lt;='Assumptions (Solar)'!$V$13),PPMT('Assumptions (Solar)'!$V$10,Model!X$1,'Assumptions (Solar)'!$V$13,'Assumptions (Solar)'!$V$8*Model!$Y$902*('Assumptions (Solar)'!$W$20*'Assumptions (Solar)'!$W$2+'Assumptions (Solar)'!$W$21*'Assumptions (Solar)'!$W$3)/10^9),0)</f>
        <v>-0.09139707834</v>
      </c>
      <c r="AA981" s="160">
        <f>IF(and($Y$902&gt;0,Model!Y$1&lt;='Assumptions (Solar)'!$V$13),PPMT('Assumptions (Solar)'!$V$10,Model!Y$1,'Assumptions (Solar)'!$V$13,'Assumptions (Solar)'!$V$8*Model!$Y$902*('Assumptions (Solar)'!$W$20*'Assumptions (Solar)'!$W$2+'Assumptions (Solar)'!$W$21*'Assumptions (Solar)'!$W$3)/10^9),0)</f>
        <v>-0.09870884461</v>
      </c>
      <c r="AB981" s="160">
        <f>IF(and($Y$902&gt;0,Model!Z$1&lt;='Assumptions (Solar)'!$V$13),PPMT('Assumptions (Solar)'!$V$10,Model!Z$1,'Assumptions (Solar)'!$V$13,'Assumptions (Solar)'!$V$8*Model!$Y$902*('Assumptions (Solar)'!$W$20*'Assumptions (Solar)'!$W$2+'Assumptions (Solar)'!$W$21*'Assumptions (Solar)'!$W$3)/10^9),0)</f>
        <v>-0.1066055522</v>
      </c>
      <c r="AC981" s="160">
        <f>IF(and($Y$902&gt;0,Model!AA$1&lt;='Assumptions (Solar)'!$V$13),PPMT('Assumptions (Solar)'!$V$10,Model!AA$1,'Assumptions (Solar)'!$V$13,'Assumptions (Solar)'!$V$8*Model!$Y$902*('Assumptions (Solar)'!$W$20*'Assumptions (Solar)'!$W$2+'Assumptions (Solar)'!$W$21*'Assumptions (Solar)'!$W$3)/10^9),0)</f>
        <v>-0.1151339964</v>
      </c>
      <c r="AD981" s="160">
        <f>IF(and($Y$902&gt;0,Model!AB$1&lt;='Assumptions (Solar)'!$V$13),PPMT('Assumptions (Solar)'!$V$10,Model!AB$1,'Assumptions (Solar)'!$V$13,'Assumptions (Solar)'!$V$8*Model!$Y$902*('Assumptions (Solar)'!$W$20*'Assumptions (Solar)'!$W$2+'Assumptions (Solar)'!$W$21*'Assumptions (Solar)'!$W$3)/10^9),0)</f>
        <v>-0.1243447161</v>
      </c>
      <c r="AE981" s="160">
        <f>IF(and($Y$902&gt;0,Model!AC$1&lt;='Assumptions (Solar)'!$V$13),PPMT('Assumptions (Solar)'!$V$10,Model!AC$1,'Assumptions (Solar)'!$V$13,'Assumptions (Solar)'!$V$8*Model!$Y$902*('Assumptions (Solar)'!$W$20*'Assumptions (Solar)'!$W$2+'Assumptions (Solar)'!$W$21*'Assumptions (Solar)'!$W$3)/10^9),0)</f>
        <v>-0.1342922933</v>
      </c>
      <c r="AF981" s="160">
        <f>IF(and($Y$902&gt;0,Model!AD$1&lt;='Assumptions (Solar)'!$V$13),PPMT('Assumptions (Solar)'!$V$10,Model!AD$1,'Assumptions (Solar)'!$V$13,'Assumptions (Solar)'!$V$8*Model!$Y$902*('Assumptions (Solar)'!$W$20*'Assumptions (Solar)'!$W$2+'Assumptions (Solar)'!$W$21*'Assumptions (Solar)'!$W$3)/10^9),0)</f>
        <v>-0.1450356768</v>
      </c>
      <c r="AG981" s="160">
        <f>IF(and($Y$902&gt;0,Model!AE$1&lt;='Assumptions (Solar)'!$V$13),PPMT('Assumptions (Solar)'!$V$10,Model!AE$1,'Assumptions (Solar)'!$V$13,'Assumptions (Solar)'!$V$8*Model!$Y$902*('Assumptions (Solar)'!$W$20*'Assumptions (Solar)'!$W$2+'Assumptions (Solar)'!$W$21*'Assumptions (Solar)'!$W$3)/10^9),0)</f>
        <v>-0.156638531</v>
      </c>
      <c r="AH981" s="160">
        <f>IF(and($Y$902&gt;0,Model!AF$1&lt;='Assumptions (Solar)'!$V$13),PPMT('Assumptions (Solar)'!$V$10,Model!AF$1,'Assumptions (Solar)'!$V$13,'Assumptions (Solar)'!$V$8*Model!$Y$902*('Assumptions (Solar)'!$W$20*'Assumptions (Solar)'!$W$2+'Assumptions (Solar)'!$W$21*'Assumptions (Solar)'!$W$3)/10^9),0)</f>
        <v>-0.1691696134</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-0.08283209382</v>
      </c>
      <c r="AA982" s="160">
        <f>IF(and($Z$902&gt;0,Model!X$1&lt;='Assumptions (Solar)'!$V$13),PPMT('Assumptions (Solar)'!$V$10,Model!X$1,'Assumptions (Solar)'!$V$13,'Assumptions (Solar)'!$V$8*Model!$Z$902*('Assumptions (Solar)'!$X$20*'Assumptions (Solar)'!$X$2+'Assumptions (Solar)'!$X$21*'Assumptions (Solar)'!$X$3)/10^9),0)</f>
        <v>-0.08945866132</v>
      </c>
      <c r="AB982" s="160">
        <f>IF(and($Z$902&gt;0,Model!Y$1&lt;='Assumptions (Solar)'!$V$13),PPMT('Assumptions (Solar)'!$V$10,Model!Y$1,'Assumptions (Solar)'!$V$13,'Assumptions (Solar)'!$V$8*Model!$Z$902*('Assumptions (Solar)'!$X$20*'Assumptions (Solar)'!$X$2+'Assumptions (Solar)'!$X$21*'Assumptions (Solar)'!$X$3)/10^9),0)</f>
        <v>-0.09661535423</v>
      </c>
      <c r="AC982" s="160">
        <f>IF(and($Z$902&gt;0,Model!Z$1&lt;='Assumptions (Solar)'!$V$13),PPMT('Assumptions (Solar)'!$V$10,Model!Z$1,'Assumptions (Solar)'!$V$13,'Assumptions (Solar)'!$V$8*Model!$Z$902*('Assumptions (Solar)'!$X$20*'Assumptions (Solar)'!$X$2+'Assumptions (Solar)'!$X$21*'Assumptions (Solar)'!$X$3)/10^9),0)</f>
        <v>-0.1043445826</v>
      </c>
      <c r="AD982" s="160">
        <f>IF(and($Z$902&gt;0,Model!AA$1&lt;='Assumptions (Solar)'!$V$13),PPMT('Assumptions (Solar)'!$V$10,Model!AA$1,'Assumptions (Solar)'!$V$13,'Assumptions (Solar)'!$V$8*Model!$Z$902*('Assumptions (Solar)'!$X$20*'Assumptions (Solar)'!$X$2+'Assumptions (Solar)'!$X$21*'Assumptions (Solar)'!$X$3)/10^9),0)</f>
        <v>-0.1126921492</v>
      </c>
      <c r="AE982" s="160">
        <f>IF(and($Z$902&gt;0,Model!AB$1&lt;='Assumptions (Solar)'!$V$13),PPMT('Assumptions (Solar)'!$V$10,Model!AB$1,'Assumptions (Solar)'!$V$13,'Assumptions (Solar)'!$V$8*Model!$Z$902*('Assumptions (Solar)'!$X$20*'Assumptions (Solar)'!$X$2+'Assumptions (Solar)'!$X$21*'Assumptions (Solar)'!$X$3)/10^9),0)</f>
        <v>-0.1217075211</v>
      </c>
      <c r="AF982" s="160">
        <f>IF(and($Z$902&gt;0,Model!AC$1&lt;='Assumptions (Solar)'!$V$13),PPMT('Assumptions (Solar)'!$V$10,Model!AC$1,'Assumptions (Solar)'!$V$13,'Assumptions (Solar)'!$V$8*Model!$Z$902*('Assumptions (Solar)'!$X$20*'Assumptions (Solar)'!$X$2+'Assumptions (Solar)'!$X$21*'Assumptions (Solar)'!$X$3)/10^9),0)</f>
        <v>-0.1314441228</v>
      </c>
      <c r="AG982" s="160">
        <f>IF(and($Z$902&gt;0,Model!AD$1&lt;='Assumptions (Solar)'!$V$13),PPMT('Assumptions (Solar)'!$V$10,Model!AD$1,'Assumptions (Solar)'!$V$13,'Assumptions (Solar)'!$V$8*Model!$Z$902*('Assumptions (Solar)'!$X$20*'Assumptions (Solar)'!$X$2+'Assumptions (Solar)'!$X$21*'Assumptions (Solar)'!$X$3)/10^9),0)</f>
        <v>-0.1419596526</v>
      </c>
      <c r="AH982" s="160">
        <f>IF(and($Z$902&gt;0,Model!AE$1&lt;='Assumptions (Solar)'!$V$13),PPMT('Assumptions (Solar)'!$V$10,Model!AE$1,'Assumptions (Solar)'!$V$13,'Assumptions (Solar)'!$V$8*Model!$Z$902*('Assumptions (Solar)'!$X$20*'Assumptions (Solar)'!$X$2+'Assumptions (Solar)'!$X$21*'Assumptions (Solar)'!$X$3)/10^9),0)</f>
        <v>-0.1533164248</v>
      </c>
      <c r="AI982" s="160">
        <f>IF(and($Z$902&gt;0,Model!AF$1&lt;='Assumptions (Solar)'!$V$13),PPMT('Assumptions (Solar)'!$V$10,Model!AF$1,'Assumptions (Solar)'!$V$13,'Assumptions (Solar)'!$V$8*Model!$Z$902*('Assumptions (Solar)'!$X$20*'Assumptions (Solar)'!$X$2+'Assumptions (Solar)'!$X$21*'Assumptions (Solar)'!$X$3)/10^9),0)</f>
        <v>-0.1655817388</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-0.08093502362</v>
      </c>
      <c r="AB983" s="160">
        <f>IF(and($AA$902&gt;0,Model!X$1&lt;='Assumptions (Solar)'!$V$13),PPMT('Assumptions (Solar)'!$V$10,Model!X$1,'Assumptions (Solar)'!$V$13,'Assumptions (Solar)'!$V$8*Model!$AA$902*('Assumptions (Solar)'!$Y$20*'Assumptions (Solar)'!$Y$2+'Assumptions (Solar)'!$Y$21*'Assumptions (Solar)'!$Y$3)/10^9),0)</f>
        <v>-0.08740982551</v>
      </c>
      <c r="AC983" s="160">
        <f>IF(and($AA$902&gt;0,Model!Y$1&lt;='Assumptions (Solar)'!$V$13),PPMT('Assumptions (Solar)'!$V$10,Model!Y$1,'Assumptions (Solar)'!$V$13,'Assumptions (Solar)'!$V$8*Model!$AA$902*('Assumptions (Solar)'!$Y$20*'Assumptions (Solar)'!$Y$2+'Assumptions (Solar)'!$Y$21*'Assumptions (Solar)'!$Y$3)/10^9),0)</f>
        <v>-0.09440261155</v>
      </c>
      <c r="AD983" s="160">
        <f>IF(and($AA$902&gt;0,Model!Z$1&lt;='Assumptions (Solar)'!$V$13),PPMT('Assumptions (Solar)'!$V$10,Model!Z$1,'Assumptions (Solar)'!$V$13,'Assumptions (Solar)'!$V$8*Model!$AA$902*('Assumptions (Solar)'!$Y$20*'Assumptions (Solar)'!$Y$2+'Assumptions (Solar)'!$Y$21*'Assumptions (Solar)'!$Y$3)/10^9),0)</f>
        <v>-0.1019548205</v>
      </c>
      <c r="AE983" s="160">
        <f>IF(and($AA$902&gt;0,Model!AA$1&lt;='Assumptions (Solar)'!$V$13),PPMT('Assumptions (Solar)'!$V$10,Model!AA$1,'Assumptions (Solar)'!$V$13,'Assumptions (Solar)'!$V$8*Model!$AA$902*('Assumptions (Solar)'!$Y$20*'Assumptions (Solar)'!$Y$2+'Assumptions (Solar)'!$Y$21*'Assumptions (Solar)'!$Y$3)/10^9),0)</f>
        <v>-0.1101112061</v>
      </c>
      <c r="AF983" s="160">
        <f>IF(and($AA$902&gt;0,Model!AB$1&lt;='Assumptions (Solar)'!$V$13),PPMT('Assumptions (Solar)'!$V$10,Model!AB$1,'Assumptions (Solar)'!$V$13,'Assumptions (Solar)'!$V$8*Model!$AA$902*('Assumptions (Solar)'!$Y$20*'Assumptions (Solar)'!$Y$2+'Assumptions (Solar)'!$Y$21*'Assumptions (Solar)'!$Y$3)/10^9),0)</f>
        <v>-0.1189201026</v>
      </c>
      <c r="AG983" s="160">
        <f>IF(and($AA$902&gt;0,Model!AC$1&lt;='Assumptions (Solar)'!$V$13),PPMT('Assumptions (Solar)'!$V$10,Model!AC$1,'Assumptions (Solar)'!$V$13,'Assumptions (Solar)'!$V$8*Model!$AA$902*('Assumptions (Solar)'!$Y$20*'Assumptions (Solar)'!$Y$2+'Assumptions (Solar)'!$Y$21*'Assumptions (Solar)'!$Y$3)/10^9),0)</f>
        <v>-0.1284337108</v>
      </c>
      <c r="AH983" s="160">
        <f>IF(and($AA$902&gt;0,Model!AD$1&lt;='Assumptions (Solar)'!$V$13),PPMT('Assumptions (Solar)'!$V$10,Model!AD$1,'Assumptions (Solar)'!$V$13,'Assumptions (Solar)'!$V$8*Model!$AA$902*('Assumptions (Solar)'!$Y$20*'Assumptions (Solar)'!$Y$2+'Assumptions (Solar)'!$Y$21*'Assumptions (Solar)'!$Y$3)/10^9),0)</f>
        <v>-0.1387084077</v>
      </c>
      <c r="AI983" s="160">
        <f>IF(and($AA$902&gt;0,Model!AE$1&lt;='Assumptions (Solar)'!$V$13),PPMT('Assumptions (Solar)'!$V$10,Model!AE$1,'Assumptions (Solar)'!$V$13,'Assumptions (Solar)'!$V$8*Model!$AA$902*('Assumptions (Solar)'!$Y$20*'Assumptions (Solar)'!$Y$2+'Assumptions (Solar)'!$Y$21*'Assumptions (Solar)'!$Y$3)/10^9),0)</f>
        <v>-0.1498050803</v>
      </c>
      <c r="AJ983" s="160">
        <f>IF(and($AA$902&gt;0,Model!AF$1&lt;='Assumptions (Solar)'!$V$13),PPMT('Assumptions (Solar)'!$V$10,Model!AF$1,'Assumptions (Solar)'!$V$13,'Assumptions (Solar)'!$V$8*Model!$AA$902*('Assumptions (Solar)'!$Y$20*'Assumptions (Solar)'!$Y$2+'Assumptions (Solar)'!$Y$21*'Assumptions (Solar)'!$Y$3)/10^9),0)</f>
        <v>-0.1617894867</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-0.07900128418</v>
      </c>
      <c r="AC984" s="160">
        <f>IF(and($AB$902&gt;0,Model!X$1&lt;='Assumptions (Solar)'!$V$13),PPMT('Assumptions (Solar)'!$V$10,Model!X$1,'Assumptions (Solar)'!$V$13,'Assumptions (Solar)'!$V$8*Model!$AB$902*('Assumptions (Solar)'!$Z$20*'Assumptions (Solar)'!$Z$2+'Assumptions (Solar)'!$Z$21*'Assumptions (Solar)'!$Z$3)/10^9),0)</f>
        <v>-0.08532138691</v>
      </c>
      <c r="AD984" s="160">
        <f>IF(and($AB$902&gt;0,Model!Y$1&lt;='Assumptions (Solar)'!$V$13),PPMT('Assumptions (Solar)'!$V$10,Model!Y$1,'Assumptions (Solar)'!$V$13,'Assumptions (Solar)'!$V$8*Model!$AB$902*('Assumptions (Solar)'!$Z$20*'Assumptions (Solar)'!$Z$2+'Assumptions (Solar)'!$Z$21*'Assumptions (Solar)'!$Z$3)/10^9),0)</f>
        <v>-0.09214709787</v>
      </c>
      <c r="AE984" s="160">
        <f>IF(and($AB$902&gt;0,Model!Z$1&lt;='Assumptions (Solar)'!$V$13),PPMT('Assumptions (Solar)'!$V$10,Model!Z$1,'Assumptions (Solar)'!$V$13,'Assumptions (Solar)'!$V$8*Model!$AB$902*('Assumptions (Solar)'!$Z$20*'Assumptions (Solar)'!$Z$2+'Assumptions (Solar)'!$Z$21*'Assumptions (Solar)'!$Z$3)/10^9),0)</f>
        <v>-0.0995188657</v>
      </c>
      <c r="AF984" s="160">
        <f>IF(and($AB$902&gt;0,Model!AA$1&lt;='Assumptions (Solar)'!$V$13),PPMT('Assumptions (Solar)'!$V$10,Model!AA$1,'Assumptions (Solar)'!$V$13,'Assumptions (Solar)'!$V$8*Model!$AB$902*('Assumptions (Solar)'!$Z$20*'Assumptions (Solar)'!$Z$2+'Assumptions (Solar)'!$Z$21*'Assumptions (Solar)'!$Z$3)/10^9),0)</f>
        <v>-0.107480375</v>
      </c>
      <c r="AG984" s="160">
        <f>IF(and($AB$902&gt;0,Model!AB$1&lt;='Assumptions (Solar)'!$V$13),PPMT('Assumptions (Solar)'!$V$10,Model!AB$1,'Assumptions (Solar)'!$V$13,'Assumptions (Solar)'!$V$8*Model!$AB$902*('Assumptions (Solar)'!$Z$20*'Assumptions (Solar)'!$Z$2+'Assumptions (Solar)'!$Z$21*'Assumptions (Solar)'!$Z$3)/10^9),0)</f>
        <v>-0.1160788049</v>
      </c>
      <c r="AH984" s="160">
        <f>IF(and($AB$902&gt;0,Model!AC$1&lt;='Assumptions (Solar)'!$V$13),PPMT('Assumptions (Solar)'!$V$10,Model!AC$1,'Assumptions (Solar)'!$V$13,'Assumptions (Solar)'!$V$8*Model!$AB$902*('Assumptions (Solar)'!$Z$20*'Assumptions (Solar)'!$Z$2+'Assumptions (Solar)'!$Z$21*'Assumptions (Solar)'!$Z$3)/10^9),0)</f>
        <v>-0.1253651093</v>
      </c>
      <c r="AI984" s="160">
        <f>IF(and($AB$902&gt;0,Model!AD$1&lt;='Assumptions (Solar)'!$V$13),PPMT('Assumptions (Solar)'!$V$10,Model!AD$1,'Assumptions (Solar)'!$V$13,'Assumptions (Solar)'!$V$8*Model!$AB$902*('Assumptions (Solar)'!$Z$20*'Assumptions (Solar)'!$Z$2+'Assumptions (Solar)'!$Z$21*'Assumptions (Solar)'!$Z$3)/10^9),0)</f>
        <v>-0.1353943181</v>
      </c>
      <c r="AJ984" s="160">
        <f>IF(and($AB$902&gt;0,Model!AE$1&lt;='Assumptions (Solar)'!$V$13),PPMT('Assumptions (Solar)'!$V$10,Model!AE$1,'Assumptions (Solar)'!$V$13,'Assumptions (Solar)'!$V$8*Model!$AB$902*('Assumptions (Solar)'!$Z$20*'Assumptions (Solar)'!$Z$2+'Assumptions (Solar)'!$Z$21*'Assumptions (Solar)'!$Z$3)/10^9),0)</f>
        <v>-0.1462258635</v>
      </c>
      <c r="AK984" s="160">
        <f>IF(and($AB$902&gt;0,Model!AF$1&lt;='Assumptions (Solar)'!$V$13),PPMT('Assumptions (Solar)'!$V$10,Model!AF$1,'Assumptions (Solar)'!$V$13,'Assumptions (Solar)'!$V$8*Model!$AB$902*('Assumptions (Solar)'!$Z$20*'Assumptions (Solar)'!$Z$2+'Assumptions (Solar)'!$Z$21*'Assumptions (Solar)'!$Z$3)/10^9),0)</f>
        <v>-0.1579239326</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-0.07689107015</v>
      </c>
      <c r="AD985" s="160">
        <f>IF(and($AC$902&gt;0,Model!X$1&lt;='Assumptions (Solar)'!$V$13),PPMT('Assumptions (Solar)'!$V$10,Model!X$1,'Assumptions (Solar)'!$V$13,'Assumptions (Solar)'!$V$8*Model!$AC$902*('Assumptions (Solar)'!$AA$20*'Assumptions (Solar)'!$AA$2+'Assumptions (Solar)'!$AA$21*'Assumptions (Solar)'!$AA$3)/10^9),0)</f>
        <v>-0.08304235577</v>
      </c>
      <c r="AE985" s="160">
        <f>IF(and($AC$902&gt;0,Model!Y$1&lt;='Assumptions (Solar)'!$V$13),PPMT('Assumptions (Solar)'!$V$10,Model!Y$1,'Assumptions (Solar)'!$V$13,'Assumptions (Solar)'!$V$8*Model!$AC$902*('Assumptions (Solar)'!$AA$20*'Assumptions (Solar)'!$AA$2+'Assumptions (Solar)'!$AA$21*'Assumptions (Solar)'!$AA$3)/10^9),0)</f>
        <v>-0.08968574423</v>
      </c>
      <c r="AF985" s="160">
        <f>IF(and($AC$902&gt;0,Model!Z$1&lt;='Assumptions (Solar)'!$V$13),PPMT('Assumptions (Solar)'!$V$10,Model!Z$1,'Assumptions (Solar)'!$V$13,'Assumptions (Solar)'!$V$8*Model!$AC$902*('Assumptions (Solar)'!$AA$20*'Assumptions (Solar)'!$AA$2+'Assumptions (Solar)'!$AA$21*'Assumptions (Solar)'!$AA$3)/10^9),0)</f>
        <v>-0.09686060377</v>
      </c>
      <c r="AG985" s="160">
        <f>IF(and($AC$902&gt;0,Model!AA$1&lt;='Assumptions (Solar)'!$V$13),PPMT('Assumptions (Solar)'!$V$10,Model!AA$1,'Assumptions (Solar)'!$V$13,'Assumptions (Solar)'!$V$8*Model!$AC$902*('Assumptions (Solar)'!$AA$20*'Assumptions (Solar)'!$AA$2+'Assumptions (Solar)'!$AA$21*'Assumptions (Solar)'!$AA$3)/10^9),0)</f>
        <v>-0.1046094521</v>
      </c>
      <c r="AH985" s="160">
        <f>IF(and($AC$902&gt;0,Model!AB$1&lt;='Assumptions (Solar)'!$V$13),PPMT('Assumptions (Solar)'!$V$10,Model!AB$1,'Assumptions (Solar)'!$V$13,'Assumptions (Solar)'!$V$8*Model!$AC$902*('Assumptions (Solar)'!$AA$20*'Assumptions (Solar)'!$AA$2+'Assumptions (Solar)'!$AA$21*'Assumptions (Solar)'!$AA$3)/10^9),0)</f>
        <v>-0.1129782082</v>
      </c>
      <c r="AI985" s="160">
        <f>IF(and($AC$902&gt;0,Model!AC$1&lt;='Assumptions (Solar)'!$V$13),PPMT('Assumptions (Solar)'!$V$10,Model!AC$1,'Assumptions (Solar)'!$V$13,'Assumptions (Solar)'!$V$8*Model!$AC$902*('Assumptions (Solar)'!$AA$20*'Assumptions (Solar)'!$AA$2+'Assumptions (Solar)'!$AA$21*'Assumptions (Solar)'!$AA$3)/10^9),0)</f>
        <v>-0.1220164649</v>
      </c>
      <c r="AJ985" s="160">
        <f>IF(and($AC$902&gt;0,Model!AD$1&lt;='Assumptions (Solar)'!$V$13),PPMT('Assumptions (Solar)'!$V$10,Model!AD$1,'Assumptions (Solar)'!$V$13,'Assumptions (Solar)'!$V$8*Model!$AC$902*('Assumptions (Solar)'!$AA$20*'Assumptions (Solar)'!$AA$2+'Assumptions (Solar)'!$AA$21*'Assumptions (Solar)'!$AA$3)/10^9),0)</f>
        <v>-0.1317777821</v>
      </c>
      <c r="AK985" s="160">
        <f>IF(and($AC$902&gt;0,Model!AE$1&lt;='Assumptions (Solar)'!$V$13),PPMT('Assumptions (Solar)'!$V$10,Model!AE$1,'Assumptions (Solar)'!$V$13,'Assumptions (Solar)'!$V$8*Model!$AC$902*('Assumptions (Solar)'!$AA$20*'Assumptions (Solar)'!$AA$2+'Assumptions (Solar)'!$AA$21*'Assumptions (Solar)'!$AA$3)/10^9),0)</f>
        <v>-0.1423200047</v>
      </c>
      <c r="AL985" s="160">
        <f>IF(and($AC$902&gt;0,Model!AF$1&lt;='Assumptions (Solar)'!$V$13),PPMT('Assumptions (Solar)'!$V$10,Model!AF$1,'Assumptions (Solar)'!$V$13,'Assumptions (Solar)'!$V$8*Model!$AC$902*('Assumptions (Solar)'!$AA$20*'Assumptions (Solar)'!$AA$2+'Assumptions (Solar)'!$AA$21*'Assumptions (Solar)'!$AA$3)/10^9),0)</f>
        <v>-0.153705605</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-0.07466845201</v>
      </c>
      <c r="AE986" s="160">
        <f>IF(and($AD$902&gt;0,Model!X$1&lt;='Assumptions (Solar)'!$V$13),PPMT('Assumptions (Solar)'!$V$10,Model!X$1,'Assumptions (Solar)'!$V$13,'Assumptions (Solar)'!$V$8*Model!$AD$902*('Assumptions (Solar)'!$AB$20*'Assumptions (Solar)'!$AB$2+'Assumptions (Solar)'!$AB$21*'Assumptions (Solar)'!$AB$3)/10^9),0)</f>
        <v>-0.08064192817</v>
      </c>
      <c r="AF986" s="160">
        <f>IF(and($AD$902&gt;0,Model!Y$1&lt;='Assumptions (Solar)'!$V$13),PPMT('Assumptions (Solar)'!$V$10,Model!Y$1,'Assumptions (Solar)'!$V$13,'Assumptions (Solar)'!$V$8*Model!$AD$902*('Assumptions (Solar)'!$AB$20*'Assumptions (Solar)'!$AB$2+'Assumptions (Solar)'!$AB$21*'Assumptions (Solar)'!$AB$3)/10^9),0)</f>
        <v>-0.08709328242</v>
      </c>
      <c r="AG986" s="160">
        <f>IF(and($AD$902&gt;0,Model!Z$1&lt;='Assumptions (Solar)'!$V$13),PPMT('Assumptions (Solar)'!$V$10,Model!Z$1,'Assumptions (Solar)'!$V$13,'Assumptions (Solar)'!$V$8*Model!$AD$902*('Assumptions (Solar)'!$AB$20*'Assumptions (Solar)'!$AB$2+'Assumptions (Solar)'!$AB$21*'Assumptions (Solar)'!$AB$3)/10^9),0)</f>
        <v>-0.09406074502</v>
      </c>
      <c r="AH986" s="160">
        <f>IF(and($AD$902&gt;0,Model!AA$1&lt;='Assumptions (Solar)'!$V$13),PPMT('Assumptions (Solar)'!$V$10,Model!AA$1,'Assumptions (Solar)'!$V$13,'Assumptions (Solar)'!$V$8*Model!$AD$902*('Assumptions (Solar)'!$AB$20*'Assumptions (Solar)'!$AB$2+'Assumptions (Solar)'!$AB$21*'Assumptions (Solar)'!$AB$3)/10^9),0)</f>
        <v>-0.1015856046</v>
      </c>
      <c r="AI986" s="160">
        <f>IF(and($AD$902&gt;0,Model!AB$1&lt;='Assumptions (Solar)'!$V$13),PPMT('Assumptions (Solar)'!$V$10,Model!AB$1,'Assumptions (Solar)'!$V$13,'Assumptions (Solar)'!$V$8*Model!$AD$902*('Assumptions (Solar)'!$AB$20*'Assumptions (Solar)'!$AB$2+'Assumptions (Solar)'!$AB$21*'Assumptions (Solar)'!$AB$3)/10^9),0)</f>
        <v>-0.109712453</v>
      </c>
      <c r="AJ986" s="160">
        <f>IF(and($AD$902&gt;0,Model!AC$1&lt;='Assumptions (Solar)'!$V$13),PPMT('Assumptions (Solar)'!$V$10,Model!AC$1,'Assumptions (Solar)'!$V$13,'Assumptions (Solar)'!$V$8*Model!$AD$902*('Assumptions (Solar)'!$AB$20*'Assumptions (Solar)'!$AB$2+'Assumptions (Solar)'!$AB$21*'Assumptions (Solar)'!$AB$3)/10^9),0)</f>
        <v>-0.1184894492</v>
      </c>
      <c r="AK986" s="160">
        <f>IF(and($AD$902&gt;0,Model!AD$1&lt;='Assumptions (Solar)'!$V$13),PPMT('Assumptions (Solar)'!$V$10,Model!AD$1,'Assumptions (Solar)'!$V$13,'Assumptions (Solar)'!$V$8*Model!$AD$902*('Assumptions (Solar)'!$AB$20*'Assumptions (Solar)'!$AB$2+'Assumptions (Solar)'!$AB$21*'Assumptions (Solar)'!$AB$3)/10^9),0)</f>
        <v>-0.1279686052</v>
      </c>
      <c r="AL986" s="160">
        <f>IF(and($AD$902&gt;0,Model!AE$1&lt;='Assumptions (Solar)'!$V$13),PPMT('Assumptions (Solar)'!$V$10,Model!AE$1,'Assumptions (Solar)'!$V$13,'Assumptions (Solar)'!$V$8*Model!$AD$902*('Assumptions (Solar)'!$AB$20*'Assumptions (Solar)'!$AB$2+'Assumptions (Solar)'!$AB$21*'Assumptions (Solar)'!$AB$3)/10^9),0)</f>
        <v>-0.1382060936</v>
      </c>
      <c r="AM986" s="160">
        <f>IF(and($AD$902&gt;0,Model!AF$1&lt;='Assumptions (Solar)'!$V$13),PPMT('Assumptions (Solar)'!$V$10,Model!AF$1,'Assumptions (Solar)'!$V$13,'Assumptions (Solar)'!$V$8*Model!$AD$902*('Assumptions (Solar)'!$AB$20*'Assumptions (Solar)'!$AB$2+'Assumptions (Solar)'!$AB$21*'Assumptions (Solar)'!$AB$3)/10^9),0)</f>
        <v>-0.1492625811</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-0.07240283384</v>
      </c>
      <c r="AF987" s="160">
        <f>IF(and($AE$902&gt;0,Model!X$1&lt;='Assumptions (Solar)'!$V$13),PPMT('Assumptions (Solar)'!$V$10,Model!X$1,'Assumptions (Solar)'!$V$13,'Assumptions (Solar)'!$V$8*Model!$AE$902*('Assumptions (Solar)'!$AC$20*'Assumptions (Solar)'!$AC$2+'Assumptions (Solar)'!$AC$21*'Assumptions (Solar)'!$AC$3)/10^9),0)</f>
        <v>-0.07819506055</v>
      </c>
      <c r="AG987" s="160">
        <f>IF(and($AE$902&gt;0,Model!Y$1&lt;='Assumptions (Solar)'!$V$13),PPMT('Assumptions (Solar)'!$V$10,Model!Y$1,'Assumptions (Solar)'!$V$13,'Assumptions (Solar)'!$V$8*Model!$AE$902*('Assumptions (Solar)'!$AC$20*'Assumptions (Solar)'!$AC$2+'Assumptions (Solar)'!$AC$21*'Assumptions (Solar)'!$AC$3)/10^9),0)</f>
        <v>-0.08445066539</v>
      </c>
      <c r="AH987" s="160">
        <f>IF(and($AE$902&gt;0,Model!Z$1&lt;='Assumptions (Solar)'!$V$13),PPMT('Assumptions (Solar)'!$V$10,Model!Z$1,'Assumptions (Solar)'!$V$13,'Assumptions (Solar)'!$V$8*Model!$AE$902*('Assumptions (Solar)'!$AC$20*'Assumptions (Solar)'!$AC$2+'Assumptions (Solar)'!$AC$21*'Assumptions (Solar)'!$AC$3)/10^9),0)</f>
        <v>-0.09120671863</v>
      </c>
      <c r="AI987" s="160">
        <f>IF(and($AE$902&gt;0,Model!AA$1&lt;='Assumptions (Solar)'!$V$13),PPMT('Assumptions (Solar)'!$V$10,Model!AA$1,'Assumptions (Solar)'!$V$13,'Assumptions (Solar)'!$V$8*Model!$AE$902*('Assumptions (Solar)'!$AC$20*'Assumptions (Solar)'!$AC$2+'Assumptions (Solar)'!$AC$21*'Assumptions (Solar)'!$AC$3)/10^9),0)</f>
        <v>-0.09850325612</v>
      </c>
      <c r="AJ987" s="160">
        <f>IF(and($AE$902&gt;0,Model!AB$1&lt;='Assumptions (Solar)'!$V$13),PPMT('Assumptions (Solar)'!$V$10,Model!AB$1,'Assumptions (Solar)'!$V$13,'Assumptions (Solar)'!$V$8*Model!$AE$902*('Assumptions (Solar)'!$AC$20*'Assumptions (Solar)'!$AC$2+'Assumptions (Solar)'!$AC$21*'Assumptions (Solar)'!$AC$3)/10^9),0)</f>
        <v>-0.1063835166</v>
      </c>
      <c r="AK987" s="160">
        <f>IF(and($AE$902&gt;0,Model!AC$1&lt;='Assumptions (Solar)'!$V$13),PPMT('Assumptions (Solar)'!$V$10,Model!AC$1,'Assumptions (Solar)'!$V$13,'Assumptions (Solar)'!$V$8*Model!$AE$902*('Assumptions (Solar)'!$AC$20*'Assumptions (Solar)'!$AC$2+'Assumptions (Solar)'!$AC$21*'Assumptions (Solar)'!$AC$3)/10^9),0)</f>
        <v>-0.1148941979</v>
      </c>
      <c r="AL987" s="160">
        <f>IF(and($AE$902&gt;0,Model!AD$1&lt;='Assumptions (Solar)'!$V$13),PPMT('Assumptions (Solar)'!$V$10,Model!AD$1,'Assumptions (Solar)'!$V$13,'Assumptions (Solar)'!$V$8*Model!$AE$902*('Assumptions (Solar)'!$AC$20*'Assumptions (Solar)'!$AC$2+'Assumptions (Solar)'!$AC$21*'Assumptions (Solar)'!$AC$3)/10^9),0)</f>
        <v>-0.1240857338</v>
      </c>
      <c r="AM987" s="160">
        <f>IF(and($AE$902&gt;0,Model!AE$1&lt;='Assumptions (Solar)'!$V$13),PPMT('Assumptions (Solar)'!$V$10,Model!AE$1,'Assumptions (Solar)'!$V$13,'Assumptions (Solar)'!$V$8*Model!$AE$902*('Assumptions (Solar)'!$AC$20*'Assumptions (Solar)'!$AC$2+'Assumptions (Solar)'!$AC$21*'Assumptions (Solar)'!$AC$3)/10^9),0)</f>
        <v>-0.1340125925</v>
      </c>
      <c r="AN987" s="160">
        <f>IF(and($AE$902&gt;0,Model!AF$1&lt;='Assumptions (Solar)'!$V$13),PPMT('Assumptions (Solar)'!$V$10,Model!AF$1,'Assumptions (Solar)'!$V$13,'Assumptions (Solar)'!$V$8*Model!$AE$902*('Assumptions (Solar)'!$AC$20*'Assumptions (Solar)'!$AC$2+'Assumptions (Solar)'!$AC$21*'Assumptions (Solar)'!$AC$3)/10^9),0)</f>
        <v>-0.1447335999</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-0.06994598646</v>
      </c>
      <c r="AG988" s="160">
        <f>IF(and($AF$902&gt;0,Model!X$1&lt;='Assumptions (Solar)'!$V$13),PPMT('Assumptions (Solar)'!$V$10,Model!X$1,'Assumptions (Solar)'!$V$13,'Assumptions (Solar)'!$V$8*Model!$AF$902*('Assumptions (Solar)'!$AD$20*'Assumptions (Solar)'!$AD$2+'Assumptions (Solar)'!$AD$21*'Assumptions (Solar)'!$AD$3)/10^9),0)</f>
        <v>-0.07554166537</v>
      </c>
      <c r="AH988" s="160">
        <f>IF(and($AF$902&gt;0,Model!Y$1&lt;='Assumptions (Solar)'!$V$13),PPMT('Assumptions (Solar)'!$V$10,Model!Y$1,'Assumptions (Solar)'!$V$13,'Assumptions (Solar)'!$V$8*Model!$AF$902*('Assumptions (Solar)'!$AD$20*'Assumptions (Solar)'!$AD$2+'Assumptions (Solar)'!$AD$21*'Assumptions (Solar)'!$AD$3)/10^9),0)</f>
        <v>-0.0815849986</v>
      </c>
      <c r="AI988" s="160">
        <f>IF(and($AF$902&gt;0,Model!Z$1&lt;='Assumptions (Solar)'!$V$13),PPMT('Assumptions (Solar)'!$V$10,Model!Z$1,'Assumptions (Solar)'!$V$13,'Assumptions (Solar)'!$V$8*Model!$AF$902*('Assumptions (Solar)'!$AD$20*'Assumptions (Solar)'!$AD$2+'Assumptions (Solar)'!$AD$21*'Assumptions (Solar)'!$AD$3)/10^9),0)</f>
        <v>-0.08811179849</v>
      </c>
      <c r="AJ988" s="160">
        <f>IF(and($AF$902&gt;0,Model!AA$1&lt;='Assumptions (Solar)'!$V$13),PPMT('Assumptions (Solar)'!$V$10,Model!AA$1,'Assumptions (Solar)'!$V$13,'Assumptions (Solar)'!$V$8*Model!$AF$902*('Assumptions (Solar)'!$AD$20*'Assumptions (Solar)'!$AD$2+'Assumptions (Solar)'!$AD$21*'Assumptions (Solar)'!$AD$3)/10^9),0)</f>
        <v>-0.09516074237</v>
      </c>
      <c r="AK988" s="160">
        <f>IF(and($AF$902&gt;0,Model!AB$1&lt;='Assumptions (Solar)'!$V$13),PPMT('Assumptions (Solar)'!$V$10,Model!AB$1,'Assumptions (Solar)'!$V$13,'Assumptions (Solar)'!$V$8*Model!$AF$902*('Assumptions (Solar)'!$AD$20*'Assumptions (Solar)'!$AD$2+'Assumptions (Solar)'!$AD$21*'Assumptions (Solar)'!$AD$3)/10^9),0)</f>
        <v>-0.1027736018</v>
      </c>
      <c r="AL988" s="160">
        <f>IF(and($AF$902&gt;0,Model!AC$1&lt;='Assumptions (Solar)'!$V$13),PPMT('Assumptions (Solar)'!$V$10,Model!AC$1,'Assumptions (Solar)'!$V$13,'Assumptions (Solar)'!$V$8*Model!$AF$902*('Assumptions (Solar)'!$AD$20*'Assumptions (Solar)'!$AD$2+'Assumptions (Solar)'!$AD$21*'Assumptions (Solar)'!$AD$3)/10^9),0)</f>
        <v>-0.1109954899</v>
      </c>
      <c r="AM988" s="160">
        <f>IF(and($AF$902&gt;0,Model!AD$1&lt;='Assumptions (Solar)'!$V$13),PPMT('Assumptions (Solar)'!$V$10,Model!AD$1,'Assumptions (Solar)'!$V$13,'Assumptions (Solar)'!$V$8*Model!$AF$902*('Assumptions (Solar)'!$AD$20*'Assumptions (Solar)'!$AD$2+'Assumptions (Solar)'!$AD$21*'Assumptions (Solar)'!$AD$3)/10^9),0)</f>
        <v>-0.1198751291</v>
      </c>
      <c r="AN988" s="160">
        <f>IF(and($AF$902&gt;0,Model!AE$1&lt;='Assumptions (Solar)'!$V$13),PPMT('Assumptions (Solar)'!$V$10,Model!AE$1,'Assumptions (Solar)'!$V$13,'Assumptions (Solar)'!$V$8*Model!$AF$902*('Assumptions (Solar)'!$AD$20*'Assumptions (Solar)'!$AD$2+'Assumptions (Solar)'!$AD$21*'Assumptions (Solar)'!$AD$3)/10^9),0)</f>
        <v>-0.1294651394</v>
      </c>
      <c r="AO988" s="160">
        <f>IF(and($AF$902&gt;0,Model!AF$1&lt;='Assumptions (Solar)'!$V$13),PPMT('Assumptions (Solar)'!$V$10,Model!AF$1,'Assumptions (Solar)'!$V$13,'Assumptions (Solar)'!$V$8*Model!$AF$902*('Assumptions (Solar)'!$AD$20*'Assumptions (Solar)'!$AD$2+'Assumptions (Solar)'!$AD$21*'Assumptions (Solar)'!$AD$3)/10^9),0)</f>
        <v>-0.1398223506</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-0.0673657214</v>
      </c>
      <c r="AH989" s="160">
        <f>IF(and($AG$902&gt;0,Model!X$1&lt;='Assumptions (Solar)'!$V$13),PPMT('Assumptions (Solar)'!$V$10,Model!X$1,'Assumptions (Solar)'!$V$13,'Assumptions (Solar)'!$V$8*Model!$AG$902*('Assumptions (Solar)'!$AE$20*'Assumptions (Solar)'!$AE$2+'Assumptions (Solar)'!$AE$21*'Assumptions (Solar)'!$AE$3)/10^9),0)</f>
        <v>-0.07275497911</v>
      </c>
      <c r="AI989" s="160">
        <f>IF(and($AG$902&gt;0,Model!Y$1&lt;='Assumptions (Solar)'!$V$13),PPMT('Assumptions (Solar)'!$V$10,Model!Y$1,'Assumptions (Solar)'!$V$13,'Assumptions (Solar)'!$V$8*Model!$AG$902*('Assumptions (Solar)'!$AE$20*'Assumptions (Solar)'!$AE$2+'Assumptions (Solar)'!$AE$21*'Assumptions (Solar)'!$AE$3)/10^9),0)</f>
        <v>-0.07857537744</v>
      </c>
      <c r="AJ989" s="160">
        <f>IF(and($AG$902&gt;0,Model!Z$1&lt;='Assumptions (Solar)'!$V$13),PPMT('Assumptions (Solar)'!$V$10,Model!Z$1,'Assumptions (Solar)'!$V$13,'Assumptions (Solar)'!$V$8*Model!$AG$902*('Assumptions (Solar)'!$AE$20*'Assumptions (Solar)'!$AE$2+'Assumptions (Solar)'!$AE$21*'Assumptions (Solar)'!$AE$3)/10^9),0)</f>
        <v>-0.08486140763</v>
      </c>
      <c r="AK989" s="160">
        <f>IF(and($AG$902&gt;0,Model!AA$1&lt;='Assumptions (Solar)'!$V$13),PPMT('Assumptions (Solar)'!$V$10,Model!AA$1,'Assumptions (Solar)'!$V$13,'Assumptions (Solar)'!$V$8*Model!$AG$902*('Assumptions (Solar)'!$AE$20*'Assumptions (Solar)'!$AE$2+'Assumptions (Solar)'!$AE$21*'Assumptions (Solar)'!$AE$3)/10^9),0)</f>
        <v>-0.09165032024</v>
      </c>
      <c r="AL989" s="160">
        <f>IF(and($AG$902&gt;0,Model!AB$1&lt;='Assumptions (Solar)'!$V$13),PPMT('Assumptions (Solar)'!$V$10,Model!AB$1,'Assumptions (Solar)'!$V$13,'Assumptions (Solar)'!$V$8*Model!$AG$902*('Assumptions (Solar)'!$AE$20*'Assumptions (Solar)'!$AE$2+'Assumptions (Solar)'!$AE$21*'Assumptions (Solar)'!$AE$3)/10^9),0)</f>
        <v>-0.09898234586</v>
      </c>
      <c r="AM989" s="160">
        <f>IF(and($AG$902&gt;0,Model!AC$1&lt;='Assumptions (Solar)'!$V$13),PPMT('Assumptions (Solar)'!$V$10,Model!AC$1,'Assumptions (Solar)'!$V$13,'Assumptions (Solar)'!$V$8*Model!$AG$902*('Assumptions (Solar)'!$AE$20*'Assumptions (Solar)'!$AE$2+'Assumptions (Solar)'!$AE$21*'Assumptions (Solar)'!$AE$3)/10^9),0)</f>
        <v>-0.1069009335</v>
      </c>
      <c r="AN989" s="160">
        <f>IF(and($AG$902&gt;0,Model!AD$1&lt;='Assumptions (Solar)'!$V$13),PPMT('Assumptions (Solar)'!$V$10,Model!AD$1,'Assumptions (Solar)'!$V$13,'Assumptions (Solar)'!$V$8*Model!$AG$902*('Assumptions (Solar)'!$AE$20*'Assumptions (Solar)'!$AE$2+'Assumptions (Solar)'!$AE$21*'Assumptions (Solar)'!$AE$3)/10^9),0)</f>
        <v>-0.1154530082</v>
      </c>
      <c r="AO989" s="160">
        <f>IF(and($AG$902&gt;0,Model!AE$1&lt;='Assumptions (Solar)'!$V$13),PPMT('Assumptions (Solar)'!$V$10,Model!AE$1,'Assumptions (Solar)'!$V$13,'Assumptions (Solar)'!$V$8*Model!$AG$902*('Assumptions (Solar)'!$AE$20*'Assumptions (Solar)'!$AE$2+'Assumptions (Solar)'!$AE$21*'Assumptions (Solar)'!$AE$3)/10^9),0)</f>
        <v>-0.1246892489</v>
      </c>
      <c r="AP989" s="160">
        <f>IF(and($AG$902&gt;0,Model!AF$1&lt;='Assumptions (Solar)'!$V$13),PPMT('Assumptions (Solar)'!$V$10,Model!AF$1,'Assumptions (Solar)'!$V$13,'Assumptions (Solar)'!$V$8*Model!$AG$902*('Assumptions (Solar)'!$AE$20*'Assumptions (Solar)'!$AE$2+'Assumptions (Solar)'!$AE$21*'Assumptions (Solar)'!$AE$3)/10^9),0)</f>
        <v>-0.1346643888</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-0.06465815824</v>
      </c>
      <c r="AI990" s="160">
        <f>IF(and($AH$902&gt;0,Model!X$1&lt;='Assumptions (Solar)'!$V$13),PPMT('Assumptions (Solar)'!$V$10,Model!X$1,'Assumptions (Solar)'!$V$13,'Assumptions (Solar)'!$V$8*Model!$AH$902*('Assumptions (Solar)'!$AF$20*'Assumptions (Solar)'!$AF$2+'Assumptions (Solar)'!$AF$21*'Assumptions (Solar)'!$AF$3)/10^9),0)</f>
        <v>-0.0698308109</v>
      </c>
      <c r="AJ990" s="160">
        <f>IF(and($AH$902&gt;0,Model!Y$1&lt;='Assumptions (Solar)'!$V$13),PPMT('Assumptions (Solar)'!$V$10,Model!Y$1,'Assumptions (Solar)'!$V$13,'Assumptions (Solar)'!$V$8*Model!$AH$902*('Assumptions (Solar)'!$AF$20*'Assumptions (Solar)'!$AF$2+'Assumptions (Solar)'!$AF$21*'Assumptions (Solar)'!$AF$3)/10^9),0)</f>
        <v>-0.07541727577</v>
      </c>
      <c r="AK990" s="160">
        <f>IF(and($AH$902&gt;0,Model!Z$1&lt;='Assumptions (Solar)'!$V$13),PPMT('Assumptions (Solar)'!$V$10,Model!Z$1,'Assumptions (Solar)'!$V$13,'Assumptions (Solar)'!$V$8*Model!$AH$902*('Assumptions (Solar)'!$AF$20*'Assumptions (Solar)'!$AF$2+'Assumptions (Solar)'!$AF$21*'Assumptions (Solar)'!$AF$3)/10^9),0)</f>
        <v>-0.08145065783</v>
      </c>
      <c r="AL990" s="160">
        <f>IF(and($AH$902&gt;0,Model!AA$1&lt;='Assumptions (Solar)'!$V$13),PPMT('Assumptions (Solar)'!$V$10,Model!AA$1,'Assumptions (Solar)'!$V$13,'Assumptions (Solar)'!$V$8*Model!$AH$902*('Assumptions (Solar)'!$AF$20*'Assumptions (Solar)'!$AF$2+'Assumptions (Solar)'!$AF$21*'Assumptions (Solar)'!$AF$3)/10^9),0)</f>
        <v>-0.08796671046</v>
      </c>
      <c r="AM990" s="160">
        <f>IF(and($AH$902&gt;0,Model!AB$1&lt;='Assumptions (Solar)'!$V$13),PPMT('Assumptions (Solar)'!$V$10,Model!AB$1,'Assumptions (Solar)'!$V$13,'Assumptions (Solar)'!$V$8*Model!$AH$902*('Assumptions (Solar)'!$AF$20*'Assumptions (Solar)'!$AF$2+'Assumptions (Solar)'!$AF$21*'Assumptions (Solar)'!$AF$3)/10^9),0)</f>
        <v>-0.09500404729</v>
      </c>
      <c r="AN990" s="160">
        <f>IF(and($AH$902&gt;0,Model!AC$1&lt;='Assumptions (Solar)'!$V$13),PPMT('Assumptions (Solar)'!$V$10,Model!AC$1,'Assumptions (Solar)'!$V$13,'Assumptions (Solar)'!$V$8*Model!$AH$902*('Assumptions (Solar)'!$AF$20*'Assumptions (Solar)'!$AF$2+'Assumptions (Solar)'!$AF$21*'Assumptions (Solar)'!$AF$3)/10^9),0)</f>
        <v>-0.1026043711</v>
      </c>
      <c r="AO990" s="160">
        <f>IF(and($AH$902&gt;0,Model!AD$1&lt;='Assumptions (Solar)'!$V$13),PPMT('Assumptions (Solar)'!$V$10,Model!AD$1,'Assumptions (Solar)'!$V$13,'Assumptions (Solar)'!$V$8*Model!$AH$902*('Assumptions (Solar)'!$AF$20*'Assumptions (Solar)'!$AF$2+'Assumptions (Solar)'!$AF$21*'Assumptions (Solar)'!$AF$3)/10^9),0)</f>
        <v>-0.1108127208</v>
      </c>
      <c r="AP990" s="160">
        <f>IF(and($AH$902&gt;0,Model!AE$1&lt;='Assumptions (Solar)'!$V$13),PPMT('Assumptions (Solar)'!$V$10,Model!AE$1,'Assumptions (Solar)'!$V$13,'Assumptions (Solar)'!$V$8*Model!$AH$902*('Assumptions (Solar)'!$AF$20*'Assumptions (Solar)'!$AF$2+'Assumptions (Solar)'!$AF$21*'Assumptions (Solar)'!$AF$3)/10^9),0)</f>
        <v>-0.1196777384</v>
      </c>
      <c r="AQ990" s="160">
        <f>IF(and($AH$902&gt;0,Model!AF$1&lt;='Assumptions (Solar)'!$V$13),PPMT('Assumptions (Solar)'!$V$10,Model!AF$1,'Assumptions (Solar)'!$V$13,'Assumptions (Solar)'!$V$8*Model!$AH$902*('Assumptions (Solar)'!$AF$20*'Assumptions (Solar)'!$AF$2+'Assumptions (Solar)'!$AF$21*'Assumptions (Solar)'!$AF$3)/10^9),0)</f>
        <v>-0.1292519575</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-0.06536761447</v>
      </c>
      <c r="AJ991" s="160">
        <f>IF(and($AI$902&gt;0,Model!X$1&lt;='Assumptions (Solar)'!$V$13),PPMT('Assumptions (Solar)'!$V$10,Model!X$1,'Assumptions (Solar)'!$V$13,'Assumptions (Solar)'!$V$8*Model!$AI$902*('Assumptions (Solar)'!$AG$20*'Assumptions (Solar)'!$AG$2+'Assumptions (Solar)'!$AG$21*'Assumptions (Solar)'!$AG$3)/10^9),0)</f>
        <v>-0.07059702363</v>
      </c>
      <c r="AK991" s="160">
        <f>IF(and($AI$902&gt;0,Model!Y$1&lt;='Assumptions (Solar)'!$V$13),PPMT('Assumptions (Solar)'!$V$10,Model!Y$1,'Assumptions (Solar)'!$V$13,'Assumptions (Solar)'!$V$8*Model!$AI$902*('Assumptions (Solar)'!$AG$20*'Assumptions (Solar)'!$AG$2+'Assumptions (Solar)'!$AG$21*'Assumptions (Solar)'!$AG$3)/10^9),0)</f>
        <v>-0.07624478552</v>
      </c>
      <c r="AL991" s="160">
        <f>IF(and($AI$902&gt;0,Model!Z$1&lt;='Assumptions (Solar)'!$V$13),PPMT('Assumptions (Solar)'!$V$10,Model!Z$1,'Assumptions (Solar)'!$V$13,'Assumptions (Solar)'!$V$8*Model!$AI$902*('Assumptions (Solar)'!$AG$20*'Assumptions (Solar)'!$AG$2+'Assumptions (Solar)'!$AG$21*'Assumptions (Solar)'!$AG$3)/10^9),0)</f>
        <v>-0.08234436836</v>
      </c>
      <c r="AM991" s="160">
        <f>IF(and($AI$902&gt;0,Model!AA$1&lt;='Assumptions (Solar)'!$V$13),PPMT('Assumptions (Solar)'!$V$10,Model!AA$1,'Assumptions (Solar)'!$V$13,'Assumptions (Solar)'!$V$8*Model!$AI$902*('Assumptions (Solar)'!$AG$20*'Assumptions (Solar)'!$AG$2+'Assumptions (Solar)'!$AG$21*'Assumptions (Solar)'!$AG$3)/10^9),0)</f>
        <v>-0.08893191783</v>
      </c>
      <c r="AN991" s="160">
        <f>IF(and($AI$902&gt;0,Model!AB$1&lt;='Assumptions (Solar)'!$V$13),PPMT('Assumptions (Solar)'!$V$10,Model!AB$1,'Assumptions (Solar)'!$V$13,'Assumptions (Solar)'!$V$8*Model!$AI$902*('Assumptions (Solar)'!$AG$20*'Assumptions (Solar)'!$AG$2+'Assumptions (Solar)'!$AG$21*'Assumptions (Solar)'!$AG$3)/10^9),0)</f>
        <v>-0.09604647125</v>
      </c>
      <c r="AO991" s="160">
        <f>IF(and($AI$902&gt;0,Model!AC$1&lt;='Assumptions (Solar)'!$V$13),PPMT('Assumptions (Solar)'!$V$10,Model!AC$1,'Assumptions (Solar)'!$V$13,'Assumptions (Solar)'!$V$8*Model!$AI$902*('Assumptions (Solar)'!$AG$20*'Assumptions (Solar)'!$AG$2+'Assumptions (Solar)'!$AG$21*'Assumptions (Solar)'!$AG$3)/10^9),0)</f>
        <v>-0.103730189</v>
      </c>
      <c r="AP991" s="160">
        <f>IF(and($AI$902&gt;0,Model!AD$1&lt;='Assumptions (Solar)'!$V$13),PPMT('Assumptions (Solar)'!$V$10,Model!AD$1,'Assumptions (Solar)'!$V$13,'Assumptions (Solar)'!$V$8*Model!$AI$902*('Assumptions (Solar)'!$AG$20*'Assumptions (Solar)'!$AG$2+'Assumptions (Solar)'!$AG$21*'Assumptions (Solar)'!$AG$3)/10^9),0)</f>
        <v>-0.1120286041</v>
      </c>
      <c r="AQ991" s="160">
        <f>IF(and($AI$902&gt;0,Model!AE$1&lt;='Assumptions (Solar)'!$V$13),PPMT('Assumptions (Solar)'!$V$10,Model!AE$1,'Assumptions (Solar)'!$V$13,'Assumptions (Solar)'!$V$8*Model!$AI$902*('Assumptions (Solar)'!$AG$20*'Assumptions (Solar)'!$AG$2+'Assumptions (Solar)'!$AG$21*'Assumptions (Solar)'!$AG$3)/10^9),0)</f>
        <v>-0.1209908924</v>
      </c>
      <c r="AR991" s="160">
        <f>IF(and($AI$902&gt;0,Model!AF$1&lt;='Assumptions (Solar)'!$V$13),PPMT('Assumptions (Solar)'!$V$10,Model!AF$1,'Assumptions (Solar)'!$V$13,'Assumptions (Solar)'!$V$8*Model!$AI$902*('Assumptions (Solar)'!$AG$20*'Assumptions (Solar)'!$AG$2+'Assumptions (Solar)'!$AG$21*'Assumptions (Solar)'!$AG$3)/10^9),0)</f>
        <v>-0.1306701638</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-0.06720457484</v>
      </c>
      <c r="AK992" s="177">
        <f>IF(and($AJ$902&gt;0,Model!X$1&lt;='Assumptions (Solar)'!$V$13),PPMT('Assumptions (Solar)'!$V$10,Model!X$1,'Assumptions (Solar)'!$V$13,'Assumptions (Solar)'!$V$8*Model!$AJ$902*('Assumptions (Solar)'!$AH$20*'Assumptions (Solar)'!$AH$2+'Assumptions (Solar)'!$AH$21*'Assumptions (Solar)'!$AH$3)/10^9),0)</f>
        <v>-0.07258094083</v>
      </c>
      <c r="AL992" s="177">
        <f>IF(and($AJ$902&gt;0,Model!Y$1&lt;='Assumptions (Solar)'!$V$13),PPMT('Assumptions (Solar)'!$V$10,Model!Y$1,'Assumptions (Solar)'!$V$13,'Assumptions (Solar)'!$V$8*Model!$AJ$902*('Assumptions (Solar)'!$AH$20*'Assumptions (Solar)'!$AH$2+'Assumptions (Solar)'!$AH$21*'Assumptions (Solar)'!$AH$3)/10^9),0)</f>
        <v>-0.0783874161</v>
      </c>
      <c r="AM992" s="177">
        <f>IF(and($AJ$902&gt;0,Model!Z$1&lt;='Assumptions (Solar)'!$V$13),PPMT('Assumptions (Solar)'!$V$10,Model!Z$1,'Assumptions (Solar)'!$V$13,'Assumptions (Solar)'!$V$8*Model!$AJ$902*('Assumptions (Solar)'!$AH$20*'Assumptions (Solar)'!$AH$2+'Assumptions (Solar)'!$AH$21*'Assumptions (Solar)'!$AH$3)/10^9),0)</f>
        <v>-0.08465840938</v>
      </c>
      <c r="AN992" s="177">
        <f>IF(and($AJ$902&gt;0,Model!AA$1&lt;='Assumptions (Solar)'!$V$13),PPMT('Assumptions (Solar)'!$V$10,Model!AA$1,'Assumptions (Solar)'!$V$13,'Assumptions (Solar)'!$V$8*Model!$AJ$902*('Assumptions (Solar)'!$AH$20*'Assumptions (Solar)'!$AH$2+'Assumptions (Solar)'!$AH$21*'Assumptions (Solar)'!$AH$3)/10^9),0)</f>
        <v>-0.09143108214</v>
      </c>
      <c r="AO992" s="177">
        <f>IF(and($AJ$902&gt;0,Model!AB$1&lt;='Assumptions (Solar)'!$V$13),PPMT('Assumptions (Solar)'!$V$10,Model!AB$1,'Assumptions (Solar)'!$V$13,'Assumptions (Solar)'!$V$8*Model!$AJ$902*('Assumptions (Solar)'!$AH$20*'Assumptions (Solar)'!$AH$2+'Assumptions (Solar)'!$AH$21*'Assumptions (Solar)'!$AH$3)/10^9),0)</f>
        <v>-0.09874556871</v>
      </c>
      <c r="AP992" s="177">
        <f>IF(and($AJ$902&gt;0,Model!AC$1&lt;='Assumptions (Solar)'!$V$13),PPMT('Assumptions (Solar)'!$V$10,Model!AC$1,'Assumptions (Solar)'!$V$13,'Assumptions (Solar)'!$V$8*Model!$AJ$902*('Assumptions (Solar)'!$AH$20*'Assumptions (Solar)'!$AH$2+'Assumptions (Solar)'!$AH$21*'Assumptions (Solar)'!$AH$3)/10^9),0)</f>
        <v>-0.1066452142</v>
      </c>
      <c r="AQ992" s="177">
        <f>IF(and($AJ$902&gt;0,Model!AD$1&lt;='Assumptions (Solar)'!$V$13),PPMT('Assumptions (Solar)'!$V$10,Model!AD$1,'Assumptions (Solar)'!$V$13,'Assumptions (Solar)'!$V$8*Model!$AJ$902*('Assumptions (Solar)'!$AH$20*'Assumptions (Solar)'!$AH$2+'Assumptions (Solar)'!$AH$21*'Assumptions (Solar)'!$AH$3)/10^9),0)</f>
        <v>-0.1151768313</v>
      </c>
      <c r="AR992" s="177">
        <f>IF(and($AJ$902&gt;0,Model!AE$1&lt;='Assumptions (Solar)'!$V$13),PPMT('Assumptions (Solar)'!$V$10,Model!AE$1,'Assumptions (Solar)'!$V$13,'Assumptions (Solar)'!$V$8*Model!$AJ$902*('Assumptions (Solar)'!$AH$20*'Assumptions (Solar)'!$AH$2+'Assumptions (Solar)'!$AH$21*'Assumptions (Solar)'!$AH$3)/10^9),0)</f>
        <v>-0.1243909778</v>
      </c>
      <c r="AS992" s="177">
        <f>IF(and($AJ$902&gt;0,Model!AF$1&lt;='Assumptions (Solar)'!$V$13),PPMT('Assumptions (Solar)'!$V$10,Model!AF$1,'Assumptions (Solar)'!$V$13,'Assumptions (Solar)'!$V$8*Model!$AJ$902*('Assumptions (Solar)'!$AH$20*'Assumptions (Solar)'!$AH$2+'Assumptions (Solar)'!$AH$21*'Assumptions (Solar)'!$AH$3)/10^9),0)</f>
        <v>-0.1343422561</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-0.06732629053</v>
      </c>
      <c r="AL993" s="160">
        <f>IF(and($AK$902&gt;0,Model!X$1&lt;='Assumptions (Solar)'!$V$13),PPMT('Assumptions (Solar)'!$V$10,Model!X$1,'Assumptions (Solar)'!$V$13,'Assumptions (Solar)'!$V$8*Model!$AK$902*('Assumptions (Solar)'!$AI$20*'Assumptions (Solar)'!$AI$2+'Assumptions (Solar)'!$AI$21*'Assumptions (Solar)'!$AI$3)/10^9),0)</f>
        <v>-0.07271239378</v>
      </c>
      <c r="AM993" s="160">
        <f>IF(and($AK$902&gt;0,Model!Y$1&lt;='Assumptions (Solar)'!$V$13),PPMT('Assumptions (Solar)'!$V$10,Model!Y$1,'Assumptions (Solar)'!$V$13,'Assumptions (Solar)'!$V$8*Model!$AK$902*('Assumptions (Solar)'!$AI$20*'Assumptions (Solar)'!$AI$2+'Assumptions (Solar)'!$AI$21*'Assumptions (Solar)'!$AI$3)/10^9),0)</f>
        <v>-0.07852938528</v>
      </c>
      <c r="AN993" s="160">
        <f>IF(and($AK$902&gt;0,Model!Z$1&lt;='Assumptions (Solar)'!$V$13),PPMT('Assumptions (Solar)'!$V$10,Model!Z$1,'Assumptions (Solar)'!$V$13,'Assumptions (Solar)'!$V$8*Model!$AK$902*('Assumptions (Solar)'!$AI$20*'Assumptions (Solar)'!$AI$2+'Assumptions (Solar)'!$AI$21*'Assumptions (Solar)'!$AI$3)/10^9),0)</f>
        <v>-0.0848117361</v>
      </c>
      <c r="AO993" s="160">
        <f>IF(and($AK$902&gt;0,Model!AA$1&lt;='Assumptions (Solar)'!$V$13),PPMT('Assumptions (Solar)'!$V$10,Model!AA$1,'Assumptions (Solar)'!$V$13,'Assumptions (Solar)'!$V$8*Model!$AK$902*('Assumptions (Solar)'!$AI$20*'Assumptions (Solar)'!$AI$2+'Assumptions (Solar)'!$AI$21*'Assumptions (Solar)'!$AI$3)/10^9),0)</f>
        <v>-0.09159667499</v>
      </c>
      <c r="AP993" s="160">
        <f>IF(and($AK$902&gt;0,Model!AB$1&lt;='Assumptions (Solar)'!$V$13),PPMT('Assumptions (Solar)'!$V$10,Model!AB$1,'Assumptions (Solar)'!$V$13,'Assumptions (Solar)'!$V$8*Model!$AK$902*('Assumptions (Solar)'!$AI$20*'Assumptions (Solar)'!$AI$2+'Assumptions (Solar)'!$AI$21*'Assumptions (Solar)'!$AI$3)/10^9),0)</f>
        <v>-0.09892440899</v>
      </c>
      <c r="AQ993" s="160">
        <f>IF(and($AK$902&gt;0,Model!AC$1&lt;='Assumptions (Solar)'!$V$13),PPMT('Assumptions (Solar)'!$V$10,Model!AC$1,'Assumptions (Solar)'!$V$13,'Assumptions (Solar)'!$V$8*Model!$AK$902*('Assumptions (Solar)'!$AI$20*'Assumptions (Solar)'!$AI$2+'Assumptions (Solar)'!$AI$21*'Assumptions (Solar)'!$AI$3)/10^9),0)</f>
        <v>-0.1068383617</v>
      </c>
      <c r="AR993" s="160">
        <f>IF(and($AK$902&gt;0,Model!AD$1&lt;='Assumptions (Solar)'!$V$13),PPMT('Assumptions (Solar)'!$V$10,Model!AD$1,'Assumptions (Solar)'!$V$13,'Assumptions (Solar)'!$V$8*Model!$AK$902*('Assumptions (Solar)'!$AI$20*'Assumptions (Solar)'!$AI$2+'Assumptions (Solar)'!$AI$21*'Assumptions (Solar)'!$AI$3)/10^9),0)</f>
        <v>-0.1153854306</v>
      </c>
      <c r="AS993" s="160">
        <f>IF(and($AK$902&gt;0,Model!AE$1&lt;='Assumptions (Solar)'!$V$13),PPMT('Assumptions (Solar)'!$V$10,Model!AE$1,'Assumptions (Solar)'!$V$13,'Assumptions (Solar)'!$V$8*Model!$AK$902*('Assumptions (Solar)'!$AI$20*'Assumptions (Solar)'!$AI$2+'Assumptions (Solar)'!$AI$21*'Assumptions (Solar)'!$AI$3)/10^9),0)</f>
        <v>-0.1246162651</v>
      </c>
      <c r="AT993" s="160">
        <f>IF(and($AK$902&gt;0,Model!AF$1&lt;='Assumptions (Solar)'!$V$13),PPMT('Assumptions (Solar)'!$V$10,Model!AF$1,'Assumptions (Solar)'!$V$13,'Assumptions (Solar)'!$V$8*Model!$AK$902*('Assumptions (Solar)'!$AI$20*'Assumptions (Solar)'!$AI$2+'Assumptions (Solar)'!$AI$21*'Assumptions (Solar)'!$AI$3)/10^9),0)</f>
        <v>-0.1345855663</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-0.06770799959</v>
      </c>
      <c r="AM994" s="177">
        <f>IF(and($AL$902&gt;0,Model!X$1&lt;='Assumptions (Solar)'!$V$13),PPMT('Assumptions (Solar)'!$V$10,Model!X$1,'Assumptions (Solar)'!$V$13,'Assumptions (Solar)'!$V$8*Model!$AL$902*('Assumptions (Solar)'!$AJ$20*'Assumptions (Solar)'!$AJ$2+'Assumptions (Solar)'!$AJ$21*'Assumptions (Solar)'!$AJ$3)/10^9),0)</f>
        <v>-0.07312463956</v>
      </c>
      <c r="AN994" s="177">
        <f>IF(and($AL$902&gt;0,Model!Y$1&lt;='Assumptions (Solar)'!$V$13),PPMT('Assumptions (Solar)'!$V$10,Model!Y$1,'Assumptions (Solar)'!$V$13,'Assumptions (Solar)'!$V$8*Model!$AL$902*('Assumptions (Solar)'!$AJ$20*'Assumptions (Solar)'!$AJ$2+'Assumptions (Solar)'!$AJ$21*'Assumptions (Solar)'!$AJ$3)/10^9),0)</f>
        <v>-0.07897461072</v>
      </c>
      <c r="AO994" s="177">
        <f>IF(and($AL$902&gt;0,Model!Z$1&lt;='Assumptions (Solar)'!$V$13),PPMT('Assumptions (Solar)'!$V$10,Model!Z$1,'Assumptions (Solar)'!$V$13,'Assumptions (Solar)'!$V$8*Model!$AL$902*('Assumptions (Solar)'!$AJ$20*'Assumptions (Solar)'!$AJ$2+'Assumptions (Solar)'!$AJ$21*'Assumptions (Solar)'!$AJ$3)/10^9),0)</f>
        <v>-0.08529257958</v>
      </c>
      <c r="AP994" s="177">
        <f>IF(and($AL$902&gt;0,Model!AA$1&lt;='Assumptions (Solar)'!$V$13),PPMT('Assumptions (Solar)'!$V$10,Model!AA$1,'Assumptions (Solar)'!$V$13,'Assumptions (Solar)'!$V$8*Model!$AL$902*('Assumptions (Solar)'!$AJ$20*'Assumptions (Solar)'!$AJ$2+'Assumptions (Solar)'!$AJ$21*'Assumptions (Solar)'!$AJ$3)/10^9),0)</f>
        <v>-0.09211598595</v>
      </c>
      <c r="AQ994" s="177">
        <f>IF(and($AL$902&gt;0,Model!AB$1&lt;='Assumptions (Solar)'!$V$13),PPMT('Assumptions (Solar)'!$V$10,Model!AB$1,'Assumptions (Solar)'!$V$13,'Assumptions (Solar)'!$V$8*Model!$AL$902*('Assumptions (Solar)'!$AJ$20*'Assumptions (Solar)'!$AJ$2+'Assumptions (Solar)'!$AJ$21*'Assumptions (Solar)'!$AJ$3)/10^9),0)</f>
        <v>-0.09948526482</v>
      </c>
      <c r="AR994" s="177">
        <f>IF(and($AL$902&gt;0,Model!AC$1&lt;='Assumptions (Solar)'!$V$13),PPMT('Assumptions (Solar)'!$V$10,Model!AC$1,'Assumptions (Solar)'!$V$13,'Assumptions (Solar)'!$V$8*Model!$AL$902*('Assumptions (Solar)'!$AJ$20*'Assumptions (Solar)'!$AJ$2+'Assumptions (Solar)'!$AJ$21*'Assumptions (Solar)'!$AJ$3)/10^9),0)</f>
        <v>-0.107444086</v>
      </c>
      <c r="AS994" s="177">
        <f>IF(and($AL$902&gt;0,Model!AD$1&lt;='Assumptions (Solar)'!$V$13),PPMT('Assumptions (Solar)'!$V$10,Model!AD$1,'Assumptions (Solar)'!$V$13,'Assumptions (Solar)'!$V$8*Model!$AL$902*('Assumptions (Solar)'!$AJ$20*'Assumptions (Solar)'!$AJ$2+'Assumptions (Solar)'!$AJ$21*'Assumptions (Solar)'!$AJ$3)/10^9),0)</f>
        <v>-0.1160396129</v>
      </c>
      <c r="AT994" s="177">
        <f>IF(and($AL$902&gt;0,Model!AE$1&lt;='Assumptions (Solar)'!$V$13),PPMT('Assumptions (Solar)'!$V$10,Model!AE$1,'Assumptions (Solar)'!$V$13,'Assumptions (Solar)'!$V$8*Model!$AL$902*('Assumptions (Solar)'!$AJ$20*'Assumptions (Solar)'!$AJ$2+'Assumptions (Solar)'!$AJ$21*'Assumptions (Solar)'!$AJ$3)/10^9),0)</f>
        <v>-0.1253227819</v>
      </c>
      <c r="AU994" s="177">
        <f>IF(and($AL$902&gt;0,Model!AF$1&lt;='Assumptions (Solar)'!$V$13),PPMT('Assumptions (Solar)'!$V$10,Model!AF$1,'Assumptions (Solar)'!$V$13,'Assumptions (Solar)'!$V$8*Model!$AL$902*('Assumptions (Solar)'!$AJ$20*'Assumptions (Solar)'!$AJ$2+'Assumptions (Solar)'!$AJ$21*'Assumptions (Solar)'!$AJ$3)/10^9),0)</f>
        <v>-0.1353486045</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-0.07134580369</v>
      </c>
      <c r="AN995" s="160">
        <f>IF(and($AM$902&gt;0,Model!X$1&lt;='Assumptions (Solar)'!$V$13),PPMT('Assumptions (Solar)'!$V$10,Model!X$1,'Assumptions (Solar)'!$V$13,'Assumptions (Solar)'!$V$8*Model!$AM$902*('Assumptions (Solar)'!$AK$20*'Assumptions (Solar)'!$AK$2+'Assumptions (Solar)'!$AK$21*'Assumptions (Solar)'!$AK$3)/10^9),0)</f>
        <v>-0.07705346799</v>
      </c>
      <c r="AO995" s="160">
        <f>IF(and($AM$902&gt;0,Model!Y$1&lt;='Assumptions (Solar)'!$V$13),PPMT('Assumptions (Solar)'!$V$10,Model!Y$1,'Assumptions (Solar)'!$V$13,'Assumptions (Solar)'!$V$8*Model!$AM$902*('Assumptions (Solar)'!$AK$20*'Assumptions (Solar)'!$AK$2+'Assumptions (Solar)'!$AK$21*'Assumptions (Solar)'!$AK$3)/10^9),0)</f>
        <v>-0.08321774543</v>
      </c>
      <c r="AP995" s="160">
        <f>IF(and($AM$902&gt;0,Model!Z$1&lt;='Assumptions (Solar)'!$V$13),PPMT('Assumptions (Solar)'!$V$10,Model!Z$1,'Assumptions (Solar)'!$V$13,'Assumptions (Solar)'!$V$8*Model!$AM$902*('Assumptions (Solar)'!$AK$20*'Assumptions (Solar)'!$AK$2+'Assumptions (Solar)'!$AK$21*'Assumptions (Solar)'!$AK$3)/10^9),0)</f>
        <v>-0.08987516506</v>
      </c>
      <c r="AQ995" s="160">
        <f>IF(and($AM$902&gt;0,Model!AA$1&lt;='Assumptions (Solar)'!$V$13),PPMT('Assumptions (Solar)'!$V$10,Model!AA$1,'Assumptions (Solar)'!$V$13,'Assumptions (Solar)'!$V$8*Model!$AM$902*('Assumptions (Solar)'!$AK$20*'Assumptions (Solar)'!$AK$2+'Assumptions (Solar)'!$AK$21*'Assumptions (Solar)'!$AK$3)/10^9),0)</f>
        <v>-0.09706517827</v>
      </c>
      <c r="AR995" s="160">
        <f>IF(and($AM$902&gt;0,Model!AB$1&lt;='Assumptions (Solar)'!$V$13),PPMT('Assumptions (Solar)'!$V$10,Model!AB$1,'Assumptions (Solar)'!$V$13,'Assumptions (Solar)'!$V$8*Model!$AM$902*('Assumptions (Solar)'!$AK$20*'Assumptions (Solar)'!$AK$2+'Assumptions (Solar)'!$AK$21*'Assumptions (Solar)'!$AK$3)/10^9),0)</f>
        <v>-0.1048303925</v>
      </c>
      <c r="AS995" s="160">
        <f>IF(and($AM$902&gt;0,Model!AC$1&lt;='Assumptions (Solar)'!$V$13),PPMT('Assumptions (Solar)'!$V$10,Model!AC$1,'Assumptions (Solar)'!$V$13,'Assumptions (Solar)'!$V$8*Model!$AM$902*('Assumptions (Solar)'!$AK$20*'Assumptions (Solar)'!$AK$2+'Assumptions (Solar)'!$AK$21*'Assumptions (Solar)'!$AK$3)/10^9),0)</f>
        <v>-0.1132168239</v>
      </c>
      <c r="AT995" s="160">
        <f>IF(and($AM$902&gt;0,Model!AD$1&lt;='Assumptions (Solar)'!$V$13),PPMT('Assumptions (Solar)'!$V$10,Model!AD$1,'Assumptions (Solar)'!$V$13,'Assumptions (Solar)'!$V$8*Model!$AM$902*('Assumptions (Solar)'!$AK$20*'Assumptions (Solar)'!$AK$2+'Assumptions (Solar)'!$AK$21*'Assumptions (Solar)'!$AK$3)/10^9),0)</f>
        <v>-0.1222741698</v>
      </c>
      <c r="AU995" s="160">
        <f>IF(and($AM$902&gt;0,Model!AE$1&lt;='Assumptions (Solar)'!$V$13),PPMT('Assumptions (Solar)'!$V$10,Model!AE$1,'Assumptions (Solar)'!$V$13,'Assumptions (Solar)'!$V$8*Model!$AM$902*('Assumptions (Solar)'!$AK$20*'Assumptions (Solar)'!$AK$2+'Assumptions (Solar)'!$AK$21*'Assumptions (Solar)'!$AK$3)/10^9),0)</f>
        <v>-0.1320561034</v>
      </c>
      <c r="AV995" s="160">
        <f>IF(and($AM$902&gt;0,Model!AF$1&lt;='Assumptions (Solar)'!$V$13),PPMT('Assumptions (Solar)'!$V$10,Model!AF$1,'Assumptions (Solar)'!$V$13,'Assumptions (Solar)'!$V$8*Model!$AM$902*('Assumptions (Solar)'!$AK$20*'Assumptions (Solar)'!$AK$2+'Assumptions (Solar)'!$AK$21*'Assumptions (Solar)'!$AK$3)/10^9),0)</f>
        <v>-0.1426205917</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-0.07084638886</v>
      </c>
      <c r="AO996" s="160">
        <f>IF(and($AN$902&gt;0,Model!X$1&lt;='Assumptions (Solar)'!$V$13),PPMT('Assumptions (Solar)'!$V$10,Model!X$1,'Assumptions (Solar)'!$V$13,'Assumptions (Solar)'!$V$8*Model!$AN$902*('Assumptions (Solar)'!$AL$20*'Assumptions (Solar)'!$AL$2+'Assumptions (Solar)'!$AL$21*'Assumptions (Solar)'!$AL$3)/10^9),0)</f>
        <v>-0.07651409997</v>
      </c>
      <c r="AP996" s="160">
        <f>IF(and($AN$902&gt;0,Model!Y$1&lt;='Assumptions (Solar)'!$V$13),PPMT('Assumptions (Solar)'!$V$10,Model!Y$1,'Assumptions (Solar)'!$V$13,'Assumptions (Solar)'!$V$8*Model!$AN$902*('Assumptions (Solar)'!$AL$20*'Assumptions (Solar)'!$AL$2+'Assumptions (Solar)'!$AL$21*'Assumptions (Solar)'!$AL$3)/10^9),0)</f>
        <v>-0.08263522796</v>
      </c>
      <c r="AQ996" s="160">
        <f>IF(and($AN$902&gt;0,Model!Z$1&lt;='Assumptions (Solar)'!$V$13),PPMT('Assumptions (Solar)'!$V$10,Model!Z$1,'Assumptions (Solar)'!$V$13,'Assumptions (Solar)'!$V$8*Model!$AN$902*('Assumptions (Solar)'!$AL$20*'Assumptions (Solar)'!$AL$2+'Assumptions (Solar)'!$AL$21*'Assumptions (Solar)'!$AL$3)/10^9),0)</f>
        <v>-0.0892460462</v>
      </c>
      <c r="AR996" s="160">
        <f>IF(and($AN$902&gt;0,Model!AA$1&lt;='Assumptions (Solar)'!$V$13),PPMT('Assumptions (Solar)'!$V$10,Model!AA$1,'Assumptions (Solar)'!$V$13,'Assumptions (Solar)'!$V$8*Model!$AN$902*('Assumptions (Solar)'!$AL$20*'Assumptions (Solar)'!$AL$2+'Assumptions (Solar)'!$AL$21*'Assumptions (Solar)'!$AL$3)/10^9),0)</f>
        <v>-0.0963857299</v>
      </c>
      <c r="AS996" s="160">
        <f>IF(and($AN$902&gt;0,Model!AB$1&lt;='Assumptions (Solar)'!$V$13),PPMT('Assumptions (Solar)'!$V$10,Model!AB$1,'Assumptions (Solar)'!$V$13,'Assumptions (Solar)'!$V$8*Model!$AN$902*('Assumptions (Solar)'!$AL$20*'Assumptions (Solar)'!$AL$2+'Assumptions (Solar)'!$AL$21*'Assumptions (Solar)'!$AL$3)/10^9),0)</f>
        <v>-0.1040965883</v>
      </c>
      <c r="AT996" s="160">
        <f>IF(and($AN$902&gt;0,Model!AC$1&lt;='Assumptions (Solar)'!$V$13),PPMT('Assumptions (Solar)'!$V$10,Model!AC$1,'Assumptions (Solar)'!$V$13,'Assumptions (Solar)'!$V$8*Model!$AN$902*('Assumptions (Solar)'!$AL$20*'Assumptions (Solar)'!$AL$2+'Assumptions (Solar)'!$AL$21*'Assumptions (Solar)'!$AL$3)/10^9),0)</f>
        <v>-0.1124243154</v>
      </c>
      <c r="AU996" s="160">
        <f>IF(and($AN$902&gt;0,Model!AD$1&lt;='Assumptions (Solar)'!$V$13),PPMT('Assumptions (Solar)'!$V$10,Model!AD$1,'Assumptions (Solar)'!$V$13,'Assumptions (Solar)'!$V$8*Model!$AN$902*('Assumptions (Solar)'!$AL$20*'Assumptions (Solar)'!$AL$2+'Assumptions (Solar)'!$AL$21*'Assumptions (Solar)'!$AL$3)/10^9),0)</f>
        <v>-0.1214182606</v>
      </c>
      <c r="AV996" s="160">
        <f>IF(and($AN$902&gt;0,Model!AE$1&lt;='Assumptions (Solar)'!$V$13),PPMT('Assumptions (Solar)'!$V$10,Model!AE$1,'Assumptions (Solar)'!$V$13,'Assumptions (Solar)'!$V$8*Model!$AN$902*('Assumptions (Solar)'!$AL$20*'Assumptions (Solar)'!$AL$2+'Assumptions (Solar)'!$AL$21*'Assumptions (Solar)'!$AL$3)/10^9),0)</f>
        <v>-0.1311317214</v>
      </c>
      <c r="AW996" s="160">
        <f>IF(and($AN$902&gt;0,Model!AF$1&lt;='Assumptions (Solar)'!$V$13),PPMT('Assumptions (Solar)'!$V$10,Model!AF$1,'Assumptions (Solar)'!$V$13,'Assumptions (Solar)'!$V$8*Model!$AN$902*('Assumptions (Solar)'!$AL$20*'Assumptions (Solar)'!$AL$2+'Assumptions (Solar)'!$AL$21*'Assumptions (Solar)'!$AL$3)/10^9),0)</f>
        <v>-0.1416222591</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-0.07984720689</v>
      </c>
      <c r="AP997" s="160">
        <f>IF(and($AO$902&gt;0,Model!X$1&lt;='Assumptions (Solar)'!$V$13),PPMT('Assumptions (Solar)'!$V$10,Model!X$1,'Assumptions (Solar)'!$V$13,'Assumptions (Solar)'!$V$8*Model!$AO$902*('Assumptions (Solar)'!$AM$20*'Assumptions (Solar)'!$AM$2+'Assumptions (Solar)'!$AM$21*'Assumptions (Solar)'!$AM$3)/10^9),0)</f>
        <v>-0.08623498344</v>
      </c>
      <c r="AQ997" s="160">
        <f>IF(and($AO$902&gt;0,Model!Y$1&lt;='Assumptions (Solar)'!$V$13),PPMT('Assumptions (Solar)'!$V$10,Model!Y$1,'Assumptions (Solar)'!$V$13,'Assumptions (Solar)'!$V$8*Model!$AO$902*('Assumptions (Solar)'!$AM$20*'Assumptions (Solar)'!$AM$2+'Assumptions (Solar)'!$AM$21*'Assumptions (Solar)'!$AM$3)/10^9),0)</f>
        <v>-0.09313378212</v>
      </c>
      <c r="AR997" s="160">
        <f>IF(and($AO$902&gt;0,Model!Z$1&lt;='Assumptions (Solar)'!$V$13),PPMT('Assumptions (Solar)'!$V$10,Model!Z$1,'Assumptions (Solar)'!$V$13,'Assumptions (Solar)'!$V$8*Model!$AO$902*('Assumptions (Solar)'!$AM$20*'Assumptions (Solar)'!$AM$2+'Assumptions (Solar)'!$AM$21*'Assumptions (Solar)'!$AM$3)/10^9),0)</f>
        <v>-0.1005844847</v>
      </c>
      <c r="AS997" s="160">
        <f>IF(and($AO$902&gt;0,Model!AA$1&lt;='Assumptions (Solar)'!$V$13),PPMT('Assumptions (Solar)'!$V$10,Model!AA$1,'Assumptions (Solar)'!$V$13,'Assumptions (Solar)'!$V$8*Model!$AO$902*('Assumptions (Solar)'!$AM$20*'Assumptions (Solar)'!$AM$2+'Assumptions (Solar)'!$AM$21*'Assumptions (Solar)'!$AM$3)/10^9),0)</f>
        <v>-0.1086312435</v>
      </c>
      <c r="AT997" s="160">
        <f>IF(and($AO$902&gt;0,Model!AB$1&lt;='Assumptions (Solar)'!$V$13),PPMT('Assumptions (Solar)'!$V$10,Model!AB$1,'Assumptions (Solar)'!$V$13,'Assumptions (Solar)'!$V$8*Model!$AO$902*('Assumptions (Solar)'!$AM$20*'Assumptions (Solar)'!$AM$2+'Assumptions (Solar)'!$AM$21*'Assumptions (Solar)'!$AM$3)/10^9),0)</f>
        <v>-0.1173217429</v>
      </c>
      <c r="AU997" s="160">
        <f>IF(and($AO$902&gt;0,Model!AC$1&lt;='Assumptions (Solar)'!$V$13),PPMT('Assumptions (Solar)'!$V$10,Model!AC$1,'Assumptions (Solar)'!$V$13,'Assumptions (Solar)'!$V$8*Model!$AO$902*('Assumptions (Solar)'!$AM$20*'Assumptions (Solar)'!$AM$2+'Assumptions (Solar)'!$AM$21*'Assumptions (Solar)'!$AM$3)/10^9),0)</f>
        <v>-0.1267074824</v>
      </c>
      <c r="AV997" s="160">
        <f>IF(and($AO$902&gt;0,Model!AD$1&lt;='Assumptions (Solar)'!$V$13),PPMT('Assumptions (Solar)'!$V$10,Model!AD$1,'Assumptions (Solar)'!$V$13,'Assumptions (Solar)'!$V$8*Model!$AO$902*('Assumptions (Solar)'!$AM$20*'Assumptions (Solar)'!$AM$2+'Assumptions (Solar)'!$AM$21*'Assumptions (Solar)'!$AM$3)/10^9),0)</f>
        <v>-0.136844081</v>
      </c>
      <c r="AW997" s="160">
        <f>IF(and($AO$902&gt;0,Model!AE$1&lt;='Assumptions (Solar)'!$V$13),PPMT('Assumptions (Solar)'!$V$10,Model!AE$1,'Assumptions (Solar)'!$V$13,'Assumptions (Solar)'!$V$8*Model!$AO$902*('Assumptions (Solar)'!$AM$20*'Assumptions (Solar)'!$AM$2+'Assumptions (Solar)'!$AM$21*'Assumptions (Solar)'!$AM$3)/10^9),0)</f>
        <v>-0.1477916074</v>
      </c>
      <c r="AX997" s="160">
        <f>IF(and($AO$902&gt;0,Model!AF$1&lt;='Assumptions (Solar)'!$V$13),PPMT('Assumptions (Solar)'!$V$10,Model!AF$1,'Assumptions (Solar)'!$V$13,'Assumptions (Solar)'!$V$8*Model!$AO$902*('Assumptions (Solar)'!$AM$20*'Assumptions (Solar)'!$AM$2+'Assumptions (Solar)'!$AM$21*'Assumptions (Solar)'!$AM$3)/10^9),0)</f>
        <v>-0.159614936</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-0.07182146185</v>
      </c>
      <c r="AQ998" s="160">
        <f>IF(and($AP$902&gt;0,Model!X$1&lt;='Assumptions (Solar)'!$V$13),PPMT('Assumptions (Solar)'!$V$10,Model!X$1,'Assumptions (Solar)'!$V$13,'Assumptions (Solar)'!$V$8*Model!$AP$902*('Assumptions (Solar)'!$AN$20*'Assumptions (Solar)'!$AN$2+'Assumptions (Solar)'!$AN$21*'Assumptions (Solar)'!$AN$3)/10^9),0)</f>
        <v>-0.07756717879</v>
      </c>
      <c r="AR998" s="160">
        <f>IF(and($AP$902&gt;0,Model!Y$1&lt;='Assumptions (Solar)'!$V$13),PPMT('Assumptions (Solar)'!$V$10,Model!Y$1,'Assumptions (Solar)'!$V$13,'Assumptions (Solar)'!$V$8*Model!$AP$902*('Assumptions (Solar)'!$AN$20*'Assumptions (Solar)'!$AN$2+'Assumptions (Solar)'!$AN$21*'Assumptions (Solar)'!$AN$3)/10^9),0)</f>
        <v>-0.0837725531</v>
      </c>
      <c r="AS998" s="160">
        <f>IF(and($AP$902&gt;0,Model!Z$1&lt;='Assumptions (Solar)'!$V$13),PPMT('Assumptions (Solar)'!$V$10,Model!Z$1,'Assumptions (Solar)'!$V$13,'Assumptions (Solar)'!$V$8*Model!$AP$902*('Assumptions (Solar)'!$AN$20*'Assumptions (Solar)'!$AN$2+'Assumptions (Solar)'!$AN$21*'Assumptions (Solar)'!$AN$3)/10^9),0)</f>
        <v>-0.09047435735</v>
      </c>
      <c r="AT998" s="160">
        <f>IF(and($AP$902&gt;0,Model!AA$1&lt;='Assumptions (Solar)'!$V$13),PPMT('Assumptions (Solar)'!$V$10,Model!AA$1,'Assumptions (Solar)'!$V$13,'Assumptions (Solar)'!$V$8*Model!$AP$902*('Assumptions (Solar)'!$AN$20*'Assumptions (Solar)'!$AN$2+'Assumptions (Solar)'!$AN$21*'Assumptions (Solar)'!$AN$3)/10^9),0)</f>
        <v>-0.09771230593</v>
      </c>
      <c r="AU998" s="160">
        <f>IF(and($AP$902&gt;0,Model!AB$1&lt;='Assumptions (Solar)'!$V$13),PPMT('Assumptions (Solar)'!$V$10,Model!AB$1,'Assumptions (Solar)'!$V$13,'Assumptions (Solar)'!$V$8*Model!$AP$902*('Assumptions (Solar)'!$AN$20*'Assumptions (Solar)'!$AN$2+'Assumptions (Solar)'!$AN$21*'Assumptions (Solar)'!$AN$3)/10^9),0)</f>
        <v>-0.1055292904</v>
      </c>
      <c r="AV998" s="160">
        <f>IF(and($AP$902&gt;0,Model!AC$1&lt;='Assumptions (Solar)'!$V$13),PPMT('Assumptions (Solar)'!$V$10,Model!AC$1,'Assumptions (Solar)'!$V$13,'Assumptions (Solar)'!$V$8*Model!$AP$902*('Assumptions (Solar)'!$AN$20*'Assumptions (Solar)'!$AN$2+'Assumptions (Solar)'!$AN$21*'Assumptions (Solar)'!$AN$3)/10^9),0)</f>
        <v>-0.1139716336</v>
      </c>
      <c r="AW998" s="160">
        <f>IF(and($AP$902&gt;0,Model!AD$1&lt;='Assumptions (Solar)'!$V$13),PPMT('Assumptions (Solar)'!$V$10,Model!AD$1,'Assumptions (Solar)'!$V$13,'Assumptions (Solar)'!$V$8*Model!$AP$902*('Assumptions (Solar)'!$AN$20*'Assumptions (Solar)'!$AN$2+'Assumptions (Solar)'!$AN$21*'Assumptions (Solar)'!$AN$3)/10^9),0)</f>
        <v>-0.1230893643</v>
      </c>
      <c r="AX998" s="160">
        <f>IF(and($AP$902&gt;0,Model!AE$1&lt;='Assumptions (Solar)'!$V$13),PPMT('Assumptions (Solar)'!$V$10,Model!AE$1,'Assumptions (Solar)'!$V$13,'Assumptions (Solar)'!$V$8*Model!$AP$902*('Assumptions (Solar)'!$AN$20*'Assumptions (Solar)'!$AN$2+'Assumptions (Solar)'!$AN$21*'Assumptions (Solar)'!$AN$3)/10^9),0)</f>
        <v>-0.1329365135</v>
      </c>
      <c r="AY998" s="160">
        <f>IF(and($AP$902&gt;0,Model!AF$1&lt;='Assumptions (Solar)'!$V$13),PPMT('Assumptions (Solar)'!$V$10,Model!AF$1,'Assumptions (Solar)'!$V$13,'Assumptions (Solar)'!$V$8*Model!$AP$902*('Assumptions (Solar)'!$AN$20*'Assumptions (Solar)'!$AN$2+'Assumptions (Solar)'!$AN$21*'Assumptions (Solar)'!$AN$3)/10^9),0)</f>
        <v>-0.1435714346</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-0.08293221918</v>
      </c>
      <c r="AR999" s="160">
        <f>IF(and($AQ$902&gt;0,Model!X$1&lt;='Assumptions (Solar)'!$V$13),PPMT('Assumptions (Solar)'!$V$10,Model!X$1,'Assumptions (Solar)'!$V$13,'Assumptions (Solar)'!$V$8*Model!$AQ$902*('Assumptions (Solar)'!$AO$20*'Assumptions (Solar)'!$AO$2+'Assumptions (Solar)'!$AO$21*'Assumptions (Solar)'!$AO$3)/10^9),0)</f>
        <v>-0.08956679672</v>
      </c>
      <c r="AS999" s="160">
        <f>IF(and($AQ$902&gt;0,Model!Y$1&lt;='Assumptions (Solar)'!$V$13),PPMT('Assumptions (Solar)'!$V$10,Model!Y$1,'Assumptions (Solar)'!$V$13,'Assumptions (Solar)'!$V$8*Model!$AQ$902*('Assumptions (Solar)'!$AO$20*'Assumptions (Solar)'!$AO$2+'Assumptions (Solar)'!$AO$21*'Assumptions (Solar)'!$AO$3)/10^9),0)</f>
        <v>-0.09673214045</v>
      </c>
      <c r="AT999" s="160">
        <f>IF(and($AQ$902&gt;0,Model!Z$1&lt;='Assumptions (Solar)'!$V$13),PPMT('Assumptions (Solar)'!$V$10,Model!Z$1,'Assumptions (Solar)'!$V$13,'Assumptions (Solar)'!$V$8*Model!$AQ$902*('Assumptions (Solar)'!$AO$20*'Assumptions (Solar)'!$AO$2+'Assumptions (Solar)'!$AO$21*'Assumptions (Solar)'!$AO$3)/10^9),0)</f>
        <v>-0.1044707117</v>
      </c>
      <c r="AU999" s="160">
        <f>IF(and($AQ$902&gt;0,Model!AA$1&lt;='Assumptions (Solar)'!$V$13),PPMT('Assumptions (Solar)'!$V$10,Model!AA$1,'Assumptions (Solar)'!$V$13,'Assumptions (Solar)'!$V$8*Model!$AQ$902*('Assumptions (Solar)'!$AO$20*'Assumptions (Solar)'!$AO$2+'Assumptions (Solar)'!$AO$21*'Assumptions (Solar)'!$AO$3)/10^9),0)</f>
        <v>-0.1128283686</v>
      </c>
      <c r="AV999" s="160">
        <f>IF(and($AQ$902&gt;0,Model!AB$1&lt;='Assumptions (Solar)'!$V$13),PPMT('Assumptions (Solar)'!$V$10,Model!AB$1,'Assumptions (Solar)'!$V$13,'Assumptions (Solar)'!$V$8*Model!$AQ$902*('Assumptions (Solar)'!$AO$20*'Assumptions (Solar)'!$AO$2+'Assumptions (Solar)'!$AO$21*'Assumptions (Solar)'!$AO$3)/10^9),0)</f>
        <v>-0.1218546381</v>
      </c>
      <c r="AW999" s="160">
        <f>IF(and($AQ$902&gt;0,Model!AC$1&lt;='Assumptions (Solar)'!$V$13),PPMT('Assumptions (Solar)'!$V$10,Model!AC$1,'Assumptions (Solar)'!$V$13,'Assumptions (Solar)'!$V$8*Model!$AQ$902*('Assumptions (Solar)'!$AO$20*'Assumptions (Solar)'!$AO$2+'Assumptions (Solar)'!$AO$21*'Assumptions (Solar)'!$AO$3)/10^9),0)</f>
        <v>-0.1316030092</v>
      </c>
      <c r="AX999" s="160">
        <f>IF(and($AQ$902&gt;0,Model!AD$1&lt;='Assumptions (Solar)'!$V$13),PPMT('Assumptions (Solar)'!$V$10,Model!AD$1,'Assumptions (Solar)'!$V$13,'Assumptions (Solar)'!$V$8*Model!$AQ$902*('Assumptions (Solar)'!$AO$20*'Assumptions (Solar)'!$AO$2+'Assumptions (Solar)'!$AO$21*'Assumptions (Solar)'!$AO$3)/10^9),0)</f>
        <v>-0.1421312499</v>
      </c>
      <c r="AY999" s="160">
        <f>IF(and($AQ$902&gt;0,Model!AE$1&lt;='Assumptions (Solar)'!$V$13),PPMT('Assumptions (Solar)'!$V$10,Model!AE$1,'Assumptions (Solar)'!$V$13,'Assumptions (Solar)'!$V$8*Model!$AQ$902*('Assumptions (Solar)'!$AO$20*'Assumptions (Solar)'!$AO$2+'Assumptions (Solar)'!$AO$21*'Assumptions (Solar)'!$AO$3)/10^9),0)</f>
        <v>-0.1535017499</v>
      </c>
      <c r="AZ999" s="160">
        <f>IF(and($AQ$902&gt;0,Model!AF$1&lt;='Assumptions (Solar)'!$V$13),PPMT('Assumptions (Solar)'!$V$10,Model!AF$1,'Assumptions (Solar)'!$V$13,'Assumptions (Solar)'!$V$8*Model!$AQ$902*('Assumptions (Solar)'!$AO$20*'Assumptions (Solar)'!$AO$2+'Assumptions (Solar)'!$AO$21*'Assumptions (Solar)'!$AO$3)/10^9),0)</f>
        <v>-0.1657818899</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-0.09406099941</v>
      </c>
      <c r="AS1000" s="160">
        <f>IF(and($AR$902&gt;0,Model!X$1&lt;='Assumptions (Solar)'!$V$13),PPMT('Assumptions (Solar)'!$V$10,Model!X$1,'Assumptions (Solar)'!$V$13,'Assumptions (Solar)'!$V$8*Model!$AR$902*('Assumptions (Solar)'!$AP$20*'Assumptions (Solar)'!$AP$2+'Assumptions (Solar)'!$AP$21*'Assumptions (Solar)'!$AP$3)/10^9),0)</f>
        <v>-0.1015858794</v>
      </c>
      <c r="AT1000" s="160">
        <f>IF(and($AR$902&gt;0,Model!Y$1&lt;='Assumptions (Solar)'!$V$13),PPMT('Assumptions (Solar)'!$V$10,Model!Y$1,'Assumptions (Solar)'!$V$13,'Assumptions (Solar)'!$V$8*Model!$AR$902*('Assumptions (Solar)'!$AP$20*'Assumptions (Solar)'!$AP$2+'Assumptions (Solar)'!$AP$21*'Assumptions (Solar)'!$AP$3)/10^9),0)</f>
        <v>-0.1097127497</v>
      </c>
      <c r="AU1000" s="160">
        <f>IF(and($AR$902&gt;0,Model!Z$1&lt;='Assumptions (Solar)'!$V$13),PPMT('Assumptions (Solar)'!$V$10,Model!Z$1,'Assumptions (Solar)'!$V$13,'Assumptions (Solar)'!$V$8*Model!$AR$902*('Assumptions (Solar)'!$AP$20*'Assumptions (Solar)'!$AP$2+'Assumptions (Solar)'!$AP$21*'Assumptions (Solar)'!$AP$3)/10^9),0)</f>
        <v>-0.1184897697</v>
      </c>
      <c r="AV1000" s="160">
        <f>IF(and($AR$902&gt;0,Model!AA$1&lt;='Assumptions (Solar)'!$V$13),PPMT('Assumptions (Solar)'!$V$10,Model!AA$1,'Assumptions (Solar)'!$V$13,'Assumptions (Solar)'!$V$8*Model!$AR$902*('Assumptions (Solar)'!$AP$20*'Assumptions (Solar)'!$AP$2+'Assumptions (Solar)'!$AP$21*'Assumptions (Solar)'!$AP$3)/10^9),0)</f>
        <v>-0.1279689513</v>
      </c>
      <c r="AW1000" s="160">
        <f>IF(and($AR$902&gt;0,Model!AB$1&lt;='Assumptions (Solar)'!$V$13),PPMT('Assumptions (Solar)'!$V$10,Model!AB$1,'Assumptions (Solar)'!$V$13,'Assumptions (Solar)'!$V$8*Model!$AR$902*('Assumptions (Solar)'!$AP$20*'Assumptions (Solar)'!$AP$2+'Assumptions (Solar)'!$AP$21*'Assumptions (Solar)'!$AP$3)/10^9),0)</f>
        <v>-0.1382064674</v>
      </c>
      <c r="AX1000" s="160">
        <f>IF(and($AR$902&gt;0,Model!AC$1&lt;='Assumptions (Solar)'!$V$13),PPMT('Assumptions (Solar)'!$V$10,Model!AC$1,'Assumptions (Solar)'!$V$13,'Assumptions (Solar)'!$V$8*Model!$AR$902*('Assumptions (Solar)'!$AP$20*'Assumptions (Solar)'!$AP$2+'Assumptions (Solar)'!$AP$21*'Assumptions (Solar)'!$AP$3)/10^9),0)</f>
        <v>-0.1492629848</v>
      </c>
      <c r="AY1000" s="160">
        <f>IF(and($AR$902&gt;0,Model!AD$1&lt;='Assumptions (Solar)'!$V$13),PPMT('Assumptions (Solar)'!$V$10,Model!AD$1,'Assumptions (Solar)'!$V$13,'Assumptions (Solar)'!$V$8*Model!$AR$902*('Assumptions (Solar)'!$AP$20*'Assumptions (Solar)'!$AP$2+'Assumptions (Solar)'!$AP$21*'Assumptions (Solar)'!$AP$3)/10^9),0)</f>
        <v>-0.1612040235</v>
      </c>
      <c r="AZ1000" s="160">
        <f>IF(and($AR$902&gt;0,Model!AE$1&lt;='Assumptions (Solar)'!$V$13),PPMT('Assumptions (Solar)'!$V$10,Model!AE$1,'Assumptions (Solar)'!$V$13,'Assumptions (Solar)'!$V$8*Model!$AR$902*('Assumptions (Solar)'!$AP$20*'Assumptions (Solar)'!$AP$2+'Assumptions (Solar)'!$AP$21*'Assumptions (Solar)'!$AP$3)/10^9),0)</f>
        <v>-0.1741003454</v>
      </c>
      <c r="BA1000" s="160">
        <f>IF(and($AR$902&gt;0,Model!AF$1&lt;='Assumptions (Solar)'!$V$13),PPMT('Assumptions (Solar)'!$V$10,Model!AF$1,'Assumptions (Solar)'!$V$13,'Assumptions (Solar)'!$V$8*Model!$AR$902*('Assumptions (Solar)'!$AP$20*'Assumptions (Solar)'!$AP$2+'Assumptions (Solar)'!$AP$21*'Assumptions (Solar)'!$AP$3)/10^9),0)</f>
        <v>-0.1880283731</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-0.1529601869</v>
      </c>
      <c r="AT1001" s="160">
        <f>IF(and($AS$902&gt;0,Model!X$1&lt;='Assumptions (Solar)'!$V$13),PPMT('Assumptions (Solar)'!$V$10,Model!X$1,'Assumptions (Solar)'!$V$13,'Assumptions (Solar)'!$V$8*Model!$AS$902*('Assumptions (Solar)'!$AQ$20*'Assumptions (Solar)'!$AQ$2+'Assumptions (Solar)'!$AQ$21*'Assumptions (Solar)'!$AQ$3)/10^9),0)</f>
        <v>-0.1651970019</v>
      </c>
      <c r="AU1001" s="160">
        <f>IF(and($AS$902&gt;0,Model!Y$1&lt;='Assumptions (Solar)'!$V$13),PPMT('Assumptions (Solar)'!$V$10,Model!Y$1,'Assumptions (Solar)'!$V$13,'Assumptions (Solar)'!$V$8*Model!$AS$902*('Assumptions (Solar)'!$AQ$20*'Assumptions (Solar)'!$AQ$2+'Assumptions (Solar)'!$AQ$21*'Assumptions (Solar)'!$AQ$3)/10^9),0)</f>
        <v>-0.178412762</v>
      </c>
      <c r="AV1001" s="160">
        <f>IF(and($AS$902&gt;0,Model!Z$1&lt;='Assumptions (Solar)'!$V$13),PPMT('Assumptions (Solar)'!$V$10,Model!Z$1,'Assumptions (Solar)'!$V$13,'Assumptions (Solar)'!$V$8*Model!$AS$902*('Assumptions (Solar)'!$AQ$20*'Assumptions (Solar)'!$AQ$2+'Assumptions (Solar)'!$AQ$21*'Assumptions (Solar)'!$AQ$3)/10^9),0)</f>
        <v>-0.192685783</v>
      </c>
      <c r="AW1001" s="160">
        <f>IF(and($AS$902&gt;0,Model!AA$1&lt;='Assumptions (Solar)'!$V$13),PPMT('Assumptions (Solar)'!$V$10,Model!AA$1,'Assumptions (Solar)'!$V$13,'Assumptions (Solar)'!$V$8*Model!$AS$902*('Assumptions (Solar)'!$AQ$20*'Assumptions (Solar)'!$AQ$2+'Assumptions (Solar)'!$AQ$21*'Assumptions (Solar)'!$AQ$3)/10^9),0)</f>
        <v>-0.2081006456</v>
      </c>
      <c r="AX1001" s="160">
        <f>IF(and($AS$902&gt;0,Model!AB$1&lt;='Assumptions (Solar)'!$V$13),PPMT('Assumptions (Solar)'!$V$10,Model!AB$1,'Assumptions (Solar)'!$V$13,'Assumptions (Solar)'!$V$8*Model!$AS$902*('Assumptions (Solar)'!$AQ$20*'Assumptions (Solar)'!$AQ$2+'Assumptions (Solar)'!$AQ$21*'Assumptions (Solar)'!$AQ$3)/10^9),0)</f>
        <v>-0.2247486973</v>
      </c>
      <c r="AY1001" s="160">
        <f>IF(and($AS$902&gt;0,Model!AC$1&lt;='Assumptions (Solar)'!$V$13),PPMT('Assumptions (Solar)'!$V$10,Model!AC$1,'Assumptions (Solar)'!$V$13,'Assumptions (Solar)'!$V$8*Model!$AS$902*('Assumptions (Solar)'!$AQ$20*'Assumptions (Solar)'!$AQ$2+'Assumptions (Solar)'!$AQ$21*'Assumptions (Solar)'!$AQ$3)/10^9),0)</f>
        <v>-0.242728593</v>
      </c>
      <c r="AZ1001" s="160">
        <f>IF(and($AS$902&gt;0,Model!AD$1&lt;='Assumptions (Solar)'!$V$13),PPMT('Assumptions (Solar)'!$V$10,Model!AD$1,'Assumptions (Solar)'!$V$13,'Assumptions (Solar)'!$V$8*Model!$AS$902*('Assumptions (Solar)'!$AQ$20*'Assumptions (Solar)'!$AQ$2+'Assumptions (Solar)'!$AQ$21*'Assumptions (Solar)'!$AQ$3)/10^9),0)</f>
        <v>-0.2621468805</v>
      </c>
      <c r="BA1001" s="160">
        <f>IF(and($AS$902&gt;0,Model!AE$1&lt;='Assumptions (Solar)'!$V$13),PPMT('Assumptions (Solar)'!$V$10,Model!AE$1,'Assumptions (Solar)'!$V$13,'Assumptions (Solar)'!$V$8*Model!$AS$902*('Assumptions (Solar)'!$AQ$20*'Assumptions (Solar)'!$AQ$2+'Assumptions (Solar)'!$AQ$21*'Assumptions (Solar)'!$AQ$3)/10^9),0)</f>
        <v>-0.2831186309</v>
      </c>
      <c r="BB1001" s="160">
        <f>IF(and($AS$902&gt;0,Model!AF$1&lt;='Assumptions (Solar)'!$V$13),PPMT('Assumptions (Solar)'!$V$10,Model!AF$1,'Assumptions (Solar)'!$V$13,'Assumptions (Solar)'!$V$8*Model!$AS$902*('Assumptions (Solar)'!$AQ$20*'Assumptions (Solar)'!$AQ$2+'Assumptions (Solar)'!$AQ$21*'Assumptions (Solar)'!$AQ$3)/10^9),0)</f>
        <v>-0.3057681214</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-0.09668349973</v>
      </c>
      <c r="AU1002" s="160">
        <f>IF(and($AT$902&gt;0,Model!X$1&lt;='Assumptions (Solar)'!$V$13),PPMT('Assumptions (Solar)'!$V$10,Model!X$1,'Assumptions (Solar)'!$V$13,'Assumptions (Solar)'!$V$8*Model!$AT$902*('Assumptions (Solar)'!$AR$20*'Assumptions (Solar)'!$AR$2+'Assumptions (Solar)'!$AR$21*'Assumptions (Solar)'!$AR$3)/10^9),0)</f>
        <v>-0.1044181797</v>
      </c>
      <c r="AV1002" s="160">
        <f>IF(and($AT$902&gt;0,Model!Y$1&lt;='Assumptions (Solar)'!$V$13),PPMT('Assumptions (Solar)'!$V$10,Model!Y$1,'Assumptions (Solar)'!$V$13,'Assumptions (Solar)'!$V$8*Model!$AT$902*('Assumptions (Solar)'!$AR$20*'Assumptions (Solar)'!$AR$2+'Assumptions (Solar)'!$AR$21*'Assumptions (Solar)'!$AR$3)/10^9),0)</f>
        <v>-0.1127716341</v>
      </c>
      <c r="AW1002" s="160">
        <f>IF(and($AT$902&gt;0,Model!Z$1&lt;='Assumptions (Solar)'!$V$13),PPMT('Assumptions (Solar)'!$V$10,Model!Z$1,'Assumptions (Solar)'!$V$13,'Assumptions (Solar)'!$V$8*Model!$AT$902*('Assumptions (Solar)'!$AR$20*'Assumptions (Solar)'!$AR$2+'Assumptions (Solar)'!$AR$21*'Assumptions (Solar)'!$AR$3)/10^9),0)</f>
        <v>-0.1217933648</v>
      </c>
      <c r="AX1002" s="160">
        <f>IF(and($AT$902&gt;0,Model!AA$1&lt;='Assumptions (Solar)'!$V$13),PPMT('Assumptions (Solar)'!$V$10,Model!AA$1,'Assumptions (Solar)'!$V$13,'Assumptions (Solar)'!$V$8*Model!$AT$902*('Assumptions (Solar)'!$AR$20*'Assumptions (Solar)'!$AR$2+'Assumptions (Solar)'!$AR$21*'Assumptions (Solar)'!$AR$3)/10^9),0)</f>
        <v>-0.131536834</v>
      </c>
      <c r="AY1002" s="160">
        <f>IF(and($AT$902&gt;0,Model!AB$1&lt;='Assumptions (Solar)'!$V$13),PPMT('Assumptions (Solar)'!$V$10,Model!AB$1,'Assumptions (Solar)'!$V$13,'Assumptions (Solar)'!$V$8*Model!$AT$902*('Assumptions (Solar)'!$AR$20*'Assumptions (Solar)'!$AR$2+'Assumptions (Solar)'!$AR$21*'Assumptions (Solar)'!$AR$3)/10^9),0)</f>
        <v>-0.1420597807</v>
      </c>
      <c r="AZ1002" s="160">
        <f>IF(and($AT$902&gt;0,Model!AC$1&lt;='Assumptions (Solar)'!$V$13),PPMT('Assumptions (Solar)'!$V$10,Model!AC$1,'Assumptions (Solar)'!$V$13,'Assumptions (Solar)'!$V$8*Model!$AT$902*('Assumptions (Solar)'!$AR$20*'Assumptions (Solar)'!$AR$2+'Assumptions (Solar)'!$AR$21*'Assumptions (Solar)'!$AR$3)/10^9),0)</f>
        <v>-0.1534245632</v>
      </c>
      <c r="BA1002" s="160">
        <f>IF(and($AT$902&gt;0,Model!AD$1&lt;='Assumptions (Solar)'!$V$13),PPMT('Assumptions (Solar)'!$V$10,Model!AD$1,'Assumptions (Solar)'!$V$13,'Assumptions (Solar)'!$V$8*Model!$AT$902*('Assumptions (Solar)'!$AR$20*'Assumptions (Solar)'!$AR$2+'Assumptions (Solar)'!$AR$21*'Assumptions (Solar)'!$AR$3)/10^9),0)</f>
        <v>-0.1656985282</v>
      </c>
      <c r="BB1002" s="160">
        <f>IF(and($AT$902&gt;0,Model!AE$1&lt;='Assumptions (Solar)'!$V$13),PPMT('Assumptions (Solar)'!$V$10,Model!AE$1,'Assumptions (Solar)'!$V$13,'Assumptions (Solar)'!$V$8*Model!$AT$902*('Assumptions (Solar)'!$AR$20*'Assumptions (Solar)'!$AR$2+'Assumptions (Solar)'!$AR$21*'Assumptions (Solar)'!$AR$3)/10^9),0)</f>
        <v>-0.1789544105</v>
      </c>
      <c r="BC1002" s="160">
        <f>IF(and($AT$902&gt;0,Model!AF$1&lt;='Assumptions (Solar)'!$V$13),PPMT('Assumptions (Solar)'!$V$10,Model!AF$1,'Assumptions (Solar)'!$V$13,'Assumptions (Solar)'!$V$8*Model!$AT$902*('Assumptions (Solar)'!$AR$20*'Assumptions (Solar)'!$AR$2+'Assumptions (Solar)'!$AR$21*'Assumptions (Solar)'!$AR$3)/10^9),0)</f>
        <v>-0.1932707633</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-0.08289560501</v>
      </c>
      <c r="AV1003" s="160">
        <f>IF(and($AU$902&gt;0,Model!X$1&lt;='Assumptions (Solar)'!$V$13),PPMT('Assumptions (Solar)'!$V$10,Model!X$1,'Assumptions (Solar)'!$V$13,'Assumptions (Solar)'!$V$8*Model!$AU$902*('Assumptions (Solar)'!$AS$20*'Assumptions (Solar)'!$AS$2+'Assumptions (Solar)'!$AS$21*'Assumptions (Solar)'!$AS$3)/10^9),0)</f>
        <v>-0.08952725341</v>
      </c>
      <c r="AW1003" s="160">
        <f>IF(and($AU$902&gt;0,Model!Y$1&lt;='Assumptions (Solar)'!$V$13),PPMT('Assumptions (Solar)'!$V$10,Model!Y$1,'Assumptions (Solar)'!$V$13,'Assumptions (Solar)'!$V$8*Model!$AU$902*('Assumptions (Solar)'!$AS$20*'Assumptions (Solar)'!$AS$2+'Assumptions (Solar)'!$AS$21*'Assumptions (Solar)'!$AS$3)/10^9),0)</f>
        <v>-0.09668943368</v>
      </c>
      <c r="AX1003" s="160">
        <f>IF(and($AU$902&gt;0,Model!Z$1&lt;='Assumptions (Solar)'!$V$13),PPMT('Assumptions (Solar)'!$V$10,Model!Z$1,'Assumptions (Solar)'!$V$13,'Assumptions (Solar)'!$V$8*Model!$AU$902*('Assumptions (Solar)'!$AS$20*'Assumptions (Solar)'!$AS$2+'Assumptions (Solar)'!$AS$21*'Assumptions (Solar)'!$AS$3)/10^9),0)</f>
        <v>-0.1044245884</v>
      </c>
      <c r="AY1003" s="160">
        <f>IF(and($AU$902&gt;0,Model!AA$1&lt;='Assumptions (Solar)'!$V$13),PPMT('Assumptions (Solar)'!$V$10,Model!AA$1,'Assumptions (Solar)'!$V$13,'Assumptions (Solar)'!$V$8*Model!$AU$902*('Assumptions (Solar)'!$AS$20*'Assumptions (Solar)'!$AS$2+'Assumptions (Solar)'!$AS$21*'Assumptions (Solar)'!$AS$3)/10^9),0)</f>
        <v>-0.1127785554</v>
      </c>
      <c r="AZ1003" s="160">
        <f>IF(and($AU$902&gt;0,Model!AB$1&lt;='Assumptions (Solar)'!$V$13),PPMT('Assumptions (Solar)'!$V$10,Model!AB$1,'Assumptions (Solar)'!$V$13,'Assumptions (Solar)'!$V$8*Model!$AU$902*('Assumptions (Solar)'!$AS$20*'Assumptions (Solar)'!$AS$2+'Assumptions (Solar)'!$AS$21*'Assumptions (Solar)'!$AS$3)/10^9),0)</f>
        <v>-0.1218008399</v>
      </c>
      <c r="BA1003" s="160">
        <f>IF(and($AU$902&gt;0,Model!AC$1&lt;='Assumptions (Solar)'!$V$13),PPMT('Assumptions (Solar)'!$V$10,Model!AC$1,'Assumptions (Solar)'!$V$13,'Assumptions (Solar)'!$V$8*Model!$AU$902*('Assumptions (Solar)'!$AS$20*'Assumptions (Solar)'!$AS$2+'Assumptions (Solar)'!$AS$21*'Assumptions (Solar)'!$AS$3)/10^9),0)</f>
        <v>-0.1315449071</v>
      </c>
      <c r="BB1003" s="160">
        <f>IF(and($AU$902&gt;0,Model!AD$1&lt;='Assumptions (Solar)'!$V$13),PPMT('Assumptions (Solar)'!$V$10,Model!AD$1,'Assumptions (Solar)'!$V$13,'Assumptions (Solar)'!$V$8*Model!$AU$902*('Assumptions (Solar)'!$AS$20*'Assumptions (Solar)'!$AS$2+'Assumptions (Solar)'!$AS$21*'Assumptions (Solar)'!$AS$3)/10^9),0)</f>
        <v>-0.1420684996</v>
      </c>
      <c r="BC1003" s="160">
        <f>IF(and($AU$902&gt;0,Model!AE$1&lt;='Assumptions (Solar)'!$V$13),PPMT('Assumptions (Solar)'!$V$10,Model!AE$1,'Assumptions (Solar)'!$V$13,'Assumptions (Solar)'!$V$8*Model!$AU$902*('Assumptions (Solar)'!$AS$20*'Assumptions (Solar)'!$AS$2+'Assumptions (Solar)'!$AS$21*'Assumptions (Solar)'!$AS$3)/10^9),0)</f>
        <v>-0.1534339796</v>
      </c>
      <c r="BD1003" s="160">
        <f>IF(and($AU$902&gt;0,Model!AF$1&lt;='Assumptions (Solar)'!$V$13),PPMT('Assumptions (Solar)'!$V$10,Model!AF$1,'Assumptions (Solar)'!$V$13,'Assumptions (Solar)'!$V$8*Model!$AU$902*('Assumptions (Solar)'!$AS$20*'Assumptions (Solar)'!$AS$2+'Assumptions (Solar)'!$AS$21*'Assumptions (Solar)'!$AS$3)/10^9),0)</f>
        <v>-0.165708698</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-0.07419982456</v>
      </c>
      <c r="AW1004" s="160">
        <f>IF(and($AV$902&gt;0,Model!X$1&lt;='Assumptions (Solar)'!$V$13),PPMT('Assumptions (Solar)'!$V$10,Model!X$1,'Assumptions (Solar)'!$V$13,'Assumptions (Solar)'!$V$8*Model!$AV$902*('Assumptions (Solar)'!$AT$20*'Assumptions (Solar)'!$AT$2+'Assumptions (Solar)'!$AT$21*'Assumptions (Solar)'!$AT$3)/10^9),0)</f>
        <v>-0.08013581053</v>
      </c>
      <c r="AX1004" s="160">
        <f>IF(and($AV$902&gt;0,Model!Y$1&lt;='Assumptions (Solar)'!$V$13),PPMT('Assumptions (Solar)'!$V$10,Model!Y$1,'Assumptions (Solar)'!$V$13,'Assumptions (Solar)'!$V$8*Model!$AV$902*('Assumptions (Solar)'!$AT$20*'Assumptions (Solar)'!$AT$2+'Assumptions (Solar)'!$AT$21*'Assumptions (Solar)'!$AT$3)/10^9),0)</f>
        <v>-0.08654667537</v>
      </c>
      <c r="AY1004" s="160">
        <f>IF(and($AV$902&gt;0,Model!Z$1&lt;='Assumptions (Solar)'!$V$13),PPMT('Assumptions (Solar)'!$V$10,Model!Z$1,'Assumptions (Solar)'!$V$13,'Assumptions (Solar)'!$V$8*Model!$AV$902*('Assumptions (Solar)'!$AT$20*'Assumptions (Solar)'!$AT$2+'Assumptions (Solar)'!$AT$21*'Assumptions (Solar)'!$AT$3)/10^9),0)</f>
        <v>-0.0934704094</v>
      </c>
      <c r="AZ1004" s="160">
        <f>IF(and($AV$902&gt;0,Model!AA$1&lt;='Assumptions (Solar)'!$V$13),PPMT('Assumptions (Solar)'!$V$10,Model!AA$1,'Assumptions (Solar)'!$V$13,'Assumptions (Solar)'!$V$8*Model!$AV$902*('Assumptions (Solar)'!$AT$20*'Assumptions (Solar)'!$AT$2+'Assumptions (Solar)'!$AT$21*'Assumptions (Solar)'!$AT$3)/10^9),0)</f>
        <v>-0.1009480422</v>
      </c>
      <c r="BA1004" s="160">
        <f>IF(and($AV$902&gt;0,Model!AB$1&lt;='Assumptions (Solar)'!$V$13),PPMT('Assumptions (Solar)'!$V$10,Model!AB$1,'Assumptions (Solar)'!$V$13,'Assumptions (Solar)'!$V$8*Model!$AV$902*('Assumptions (Solar)'!$AT$20*'Assumptions (Solar)'!$AT$2+'Assumptions (Solar)'!$AT$21*'Assumptions (Solar)'!$AT$3)/10^9),0)</f>
        <v>-0.1090238855</v>
      </c>
      <c r="BB1004" s="160">
        <f>IF(and($AV$902&gt;0,Model!AC$1&lt;='Assumptions (Solar)'!$V$13),PPMT('Assumptions (Solar)'!$V$10,Model!AC$1,'Assumptions (Solar)'!$V$13,'Assumptions (Solar)'!$V$8*Model!$AV$902*('Assumptions (Solar)'!$AT$20*'Assumptions (Solar)'!$AT$2+'Assumptions (Solar)'!$AT$21*'Assumptions (Solar)'!$AT$3)/10^9),0)</f>
        <v>-0.1177457964</v>
      </c>
      <c r="BC1004" s="160">
        <f>IF(and($AV$902&gt;0,Model!AD$1&lt;='Assumptions (Solar)'!$V$13),PPMT('Assumptions (Solar)'!$V$10,Model!AD$1,'Assumptions (Solar)'!$V$13,'Assumptions (Solar)'!$V$8*Model!$AV$902*('Assumptions (Solar)'!$AT$20*'Assumptions (Solar)'!$AT$2+'Assumptions (Solar)'!$AT$21*'Assumptions (Solar)'!$AT$3)/10^9),0)</f>
        <v>-0.1271654601</v>
      </c>
      <c r="BD1004" s="160">
        <f>IF(and($AV$902&gt;0,Model!AE$1&lt;='Assumptions (Solar)'!$V$13),PPMT('Assumptions (Solar)'!$V$10,Model!AE$1,'Assumptions (Solar)'!$V$13,'Assumptions (Solar)'!$V$8*Model!$AV$902*('Assumptions (Solar)'!$AT$20*'Assumptions (Solar)'!$AT$2+'Assumptions (Solar)'!$AT$21*'Assumptions (Solar)'!$AT$3)/10^9),0)</f>
        <v>-0.1373386969</v>
      </c>
      <c r="BE1004" s="160">
        <f>IF(and($AV$902&gt;0,Model!AF$1&lt;='Assumptions (Solar)'!$V$13),PPMT('Assumptions (Solar)'!$V$10,Model!AF$1,'Assumptions (Solar)'!$V$13,'Assumptions (Solar)'!$V$8*Model!$AV$902*('Assumptions (Solar)'!$AT$20*'Assumptions (Solar)'!$AT$2+'Assumptions (Solar)'!$AT$21*'Assumptions (Solar)'!$AT$3)/10^9),0)</f>
        <v>-0.1483257926</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-0.07492398309</v>
      </c>
      <c r="AX1005" s="160">
        <f>IF(and($AW$902&gt;0,Model!X$1&lt;='Assumptions (Solar)'!$V$13),PPMT('Assumptions (Solar)'!$V$10,Model!X$1,'Assumptions (Solar)'!$V$13,'Assumptions (Solar)'!$V$8*Model!$AW$902*('Assumptions (Solar)'!$AU$20*'Assumptions (Solar)'!$AU$2+'Assumptions (Solar)'!$AU$21*'Assumptions (Solar)'!$AU$3)/10^9),0)</f>
        <v>-0.08091790174</v>
      </c>
      <c r="AY1005" s="160">
        <f>IF(and($AW$902&gt;0,Model!Y$1&lt;='Assumptions (Solar)'!$V$13),PPMT('Assumptions (Solar)'!$V$10,Model!Y$1,'Assumptions (Solar)'!$V$13,'Assumptions (Solar)'!$V$8*Model!$AW$902*('Assumptions (Solar)'!$AU$20*'Assumptions (Solar)'!$AU$2+'Assumptions (Solar)'!$AU$21*'Assumptions (Solar)'!$AU$3)/10^9),0)</f>
        <v>-0.08739133388</v>
      </c>
      <c r="AZ1005" s="160">
        <f>IF(and($AW$902&gt;0,Model!Z$1&lt;='Assumptions (Solar)'!$V$13),PPMT('Assumptions (Solar)'!$V$10,Model!Z$1,'Assumptions (Solar)'!$V$13,'Assumptions (Solar)'!$V$8*Model!$AW$902*('Assumptions (Solar)'!$AU$20*'Assumptions (Solar)'!$AU$2+'Assumptions (Solar)'!$AU$21*'Assumptions (Solar)'!$AU$3)/10^9),0)</f>
        <v>-0.09438264059</v>
      </c>
      <c r="BA1005" s="160">
        <f>IF(and($AW$902&gt;0,Model!AA$1&lt;='Assumptions (Solar)'!$V$13),PPMT('Assumptions (Solar)'!$V$10,Model!AA$1,'Assumptions (Solar)'!$V$13,'Assumptions (Solar)'!$V$8*Model!$AW$902*('Assumptions (Solar)'!$AU$20*'Assumptions (Solar)'!$AU$2+'Assumptions (Solar)'!$AU$21*'Assumptions (Solar)'!$AU$3)/10^9),0)</f>
        <v>-0.1019332518</v>
      </c>
      <c r="BB1005" s="160">
        <f>IF(and($AW$902&gt;0,Model!AB$1&lt;='Assumptions (Solar)'!$V$13),PPMT('Assumptions (Solar)'!$V$10,Model!AB$1,'Assumptions (Solar)'!$V$13,'Assumptions (Solar)'!$V$8*Model!$AW$902*('Assumptions (Solar)'!$AU$20*'Assumptions (Solar)'!$AU$2+'Assumptions (Solar)'!$AU$21*'Assumptions (Solar)'!$AU$3)/10^9),0)</f>
        <v>-0.110087912</v>
      </c>
      <c r="BC1005" s="160">
        <f>IF(and($AW$902&gt;0,Model!AC$1&lt;='Assumptions (Solar)'!$V$13),PPMT('Assumptions (Solar)'!$V$10,Model!AC$1,'Assumptions (Solar)'!$V$13,'Assumptions (Solar)'!$V$8*Model!$AW$902*('Assumptions (Solar)'!$AU$20*'Assumptions (Solar)'!$AU$2+'Assumptions (Solar)'!$AU$21*'Assumptions (Solar)'!$AU$3)/10^9),0)</f>
        <v>-0.1188949449</v>
      </c>
      <c r="BD1005" s="160">
        <f>IF(and($AW$902&gt;0,Model!AD$1&lt;='Assumptions (Solar)'!$V$13),PPMT('Assumptions (Solar)'!$V$10,Model!AD$1,'Assumptions (Solar)'!$V$13,'Assumptions (Solar)'!$V$8*Model!$AW$902*('Assumptions (Solar)'!$AU$20*'Assumptions (Solar)'!$AU$2+'Assumptions (Solar)'!$AU$21*'Assumptions (Solar)'!$AU$3)/10^9),0)</f>
        <v>-0.1284065405</v>
      </c>
      <c r="BE1005" s="160">
        <f>IF(and($AW$902&gt;0,Model!AE$1&lt;='Assumptions (Solar)'!$V$13),PPMT('Assumptions (Solar)'!$V$10,Model!AE$1,'Assumptions (Solar)'!$V$13,'Assumptions (Solar)'!$V$8*Model!$AW$902*('Assumptions (Solar)'!$AU$20*'Assumptions (Solar)'!$AU$2+'Assumptions (Solar)'!$AU$21*'Assumptions (Solar)'!$AU$3)/10^9),0)</f>
        <v>-0.1386790638</v>
      </c>
      <c r="BF1005" s="160">
        <f>IF(and($AW$902&gt;0,Model!AF$1&lt;='Assumptions (Solar)'!$V$13),PPMT('Assumptions (Solar)'!$V$10,Model!AF$1,'Assumptions (Solar)'!$V$13,'Assumptions (Solar)'!$V$8*Model!$AW$902*('Assumptions (Solar)'!$AU$20*'Assumptions (Solar)'!$AU$2+'Assumptions (Solar)'!$AU$21*'Assumptions (Solar)'!$AU$3)/10^9),0)</f>
        <v>-0.1497733889</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-0.1512963127</v>
      </c>
      <c r="AY1006" s="160">
        <f>IF(and($AX$902&gt;0,Model!X$1&lt;='Assumptions (Solar)'!$V$13),PPMT('Assumptions (Solar)'!$V$10,Model!X$1,'Assumptions (Solar)'!$V$13,'Assumptions (Solar)'!$V$8*Model!$AX$902*('Assumptions (Solar)'!$AV$20*'Assumptions (Solar)'!$AV$2+'Assumptions (Solar)'!$AV$21*'Assumptions (Solar)'!$AV$3)/10^9),0)</f>
        <v>-0.1634000177</v>
      </c>
      <c r="AZ1006" s="160">
        <f>IF(and($AX$902&gt;0,Model!Y$1&lt;='Assumptions (Solar)'!$V$13),PPMT('Assumptions (Solar)'!$V$10,Model!Y$1,'Assumptions (Solar)'!$V$13,'Assumptions (Solar)'!$V$8*Model!$AX$902*('Assumptions (Solar)'!$AV$20*'Assumptions (Solar)'!$AV$2+'Assumptions (Solar)'!$AV$21*'Assumptions (Solar)'!$AV$3)/10^9),0)</f>
        <v>-0.1764720191</v>
      </c>
      <c r="BA1006" s="160">
        <f>IF(and($AX$902&gt;0,Model!Z$1&lt;='Assumptions (Solar)'!$V$13),PPMT('Assumptions (Solar)'!$V$10,Model!Z$1,'Assumptions (Solar)'!$V$13,'Assumptions (Solar)'!$V$8*Model!$AX$902*('Assumptions (Solar)'!$AV$20*'Assumptions (Solar)'!$AV$2+'Assumptions (Solar)'!$AV$21*'Assumptions (Solar)'!$AV$3)/10^9),0)</f>
        <v>-0.1905897806</v>
      </c>
      <c r="BB1006" s="160">
        <f>IF(and($AX$902&gt;0,Model!AA$1&lt;='Assumptions (Solar)'!$V$13),PPMT('Assumptions (Solar)'!$V$10,Model!AA$1,'Assumptions (Solar)'!$V$13,'Assumptions (Solar)'!$V$8*Model!$AX$902*('Assumptions (Solar)'!$AV$20*'Assumptions (Solar)'!$AV$2+'Assumptions (Solar)'!$AV$21*'Assumptions (Solar)'!$AV$3)/10^9),0)</f>
        <v>-0.2058369631</v>
      </c>
      <c r="BC1006" s="160">
        <f>IF(and($AX$902&gt;0,Model!AB$1&lt;='Assumptions (Solar)'!$V$13),PPMT('Assumptions (Solar)'!$V$10,Model!AB$1,'Assumptions (Solar)'!$V$13,'Assumptions (Solar)'!$V$8*Model!$AX$902*('Assumptions (Solar)'!$AV$20*'Assumptions (Solar)'!$AV$2+'Assumptions (Solar)'!$AV$21*'Assumptions (Solar)'!$AV$3)/10^9),0)</f>
        <v>-0.2223039201</v>
      </c>
      <c r="BD1006" s="160">
        <f>IF(and($AX$902&gt;0,Model!AC$1&lt;='Assumptions (Solar)'!$V$13),PPMT('Assumptions (Solar)'!$V$10,Model!AC$1,'Assumptions (Solar)'!$V$13,'Assumptions (Solar)'!$V$8*Model!$AX$902*('Assumptions (Solar)'!$AV$20*'Assumptions (Solar)'!$AV$2+'Assumptions (Solar)'!$AV$21*'Assumptions (Solar)'!$AV$3)/10^9),0)</f>
        <v>-0.2400882337</v>
      </c>
      <c r="BE1006" s="160">
        <f>IF(and($AX$902&gt;0,Model!AD$1&lt;='Assumptions (Solar)'!$V$13),PPMT('Assumptions (Solar)'!$V$10,Model!AD$1,'Assumptions (Solar)'!$V$13,'Assumptions (Solar)'!$V$8*Model!$AX$902*('Assumptions (Solar)'!$AV$20*'Assumptions (Solar)'!$AV$2+'Assumptions (Solar)'!$AV$21*'Assumptions (Solar)'!$AV$3)/10^9),0)</f>
        <v>-0.2592952924</v>
      </c>
      <c r="BF1006" s="160">
        <f>IF(and($AX$902&gt;0,Model!AE$1&lt;='Assumptions (Solar)'!$V$13),PPMT('Assumptions (Solar)'!$V$10,Model!AE$1,'Assumptions (Solar)'!$V$13,'Assumptions (Solar)'!$V$8*Model!$AX$902*('Assumptions (Solar)'!$AV$20*'Assumptions (Solar)'!$AV$2+'Assumptions (Solar)'!$AV$21*'Assumptions (Solar)'!$AV$3)/10^9),0)</f>
        <v>-0.2800389158</v>
      </c>
      <c r="BG1006" s="160">
        <f>IF(and($AX$902&gt;0,Model!AF$1&lt;='Assumptions (Solar)'!$V$13),PPMT('Assumptions (Solar)'!$V$10,Model!AF$1,'Assumptions (Solar)'!$V$13,'Assumptions (Solar)'!$V$8*Model!$AX$902*('Assumptions (Solar)'!$AV$20*'Assumptions (Solar)'!$AV$2+'Assumptions (Solar)'!$AV$21*'Assumptions (Solar)'!$AV$3)/10^9),0)</f>
        <v>-0.3024420291</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-0.1525293085</v>
      </c>
      <c r="AZ1007" s="160">
        <f>IF(and($AY$902&gt;0,Model!X$1&lt;='Assumptions (Solar)'!$V$13),PPMT('Assumptions (Solar)'!$V$10,Model!X$1,'Assumptions (Solar)'!$V$13,'Assumptions (Solar)'!$V$8*Model!$AY$902*('Assumptions (Solar)'!$AW$20*'Assumptions (Solar)'!$AW$2+'Assumptions (Solar)'!$AW$21*'Assumptions (Solar)'!$AW$3)/10^9),0)</f>
        <v>-0.1647316532</v>
      </c>
      <c r="BA1007" s="160">
        <f>IF(and($AY$902&gt;0,Model!Y$1&lt;='Assumptions (Solar)'!$V$13),PPMT('Assumptions (Solar)'!$V$10,Model!Y$1,'Assumptions (Solar)'!$V$13,'Assumptions (Solar)'!$V$8*Model!$AY$902*('Assumptions (Solar)'!$AW$20*'Assumptions (Solar)'!$AW$2+'Assumptions (Solar)'!$AW$21*'Assumptions (Solar)'!$AW$3)/10^9),0)</f>
        <v>-0.1779101855</v>
      </c>
      <c r="BB1007" s="160">
        <f>IF(and($AY$902&gt;0,Model!Z$1&lt;='Assumptions (Solar)'!$V$13),PPMT('Assumptions (Solar)'!$V$10,Model!Z$1,'Assumptions (Solar)'!$V$13,'Assumptions (Solar)'!$V$8*Model!$AY$902*('Assumptions (Solar)'!$AW$20*'Assumptions (Solar)'!$AW$2+'Assumptions (Solar)'!$AW$21*'Assumptions (Solar)'!$AW$3)/10^9),0)</f>
        <v>-0.1921430003</v>
      </c>
      <c r="BC1007" s="160">
        <f>IF(and($AY$902&gt;0,Model!AA$1&lt;='Assumptions (Solar)'!$V$13),PPMT('Assumptions (Solar)'!$V$10,Model!AA$1,'Assumptions (Solar)'!$V$13,'Assumptions (Solar)'!$V$8*Model!$AY$902*('Assumptions (Solar)'!$AW$20*'Assumptions (Solar)'!$AW$2+'Assumptions (Solar)'!$AW$21*'Assumptions (Solar)'!$AW$3)/10^9),0)</f>
        <v>-0.2075144403</v>
      </c>
      <c r="BD1007" s="160">
        <f>IF(and($AY$902&gt;0,Model!AB$1&lt;='Assumptions (Solar)'!$V$13),PPMT('Assumptions (Solar)'!$V$10,Model!AB$1,'Assumptions (Solar)'!$V$13,'Assumptions (Solar)'!$V$8*Model!$AY$902*('Assumptions (Solar)'!$AW$20*'Assumptions (Solar)'!$AW$2+'Assumptions (Solar)'!$AW$21*'Assumptions (Solar)'!$AW$3)/10^9),0)</f>
        <v>-0.2241155956</v>
      </c>
      <c r="BE1007" s="160">
        <f>IF(and($AY$902&gt;0,Model!AC$1&lt;='Assumptions (Solar)'!$V$13),PPMT('Assumptions (Solar)'!$V$10,Model!AC$1,'Assumptions (Solar)'!$V$13,'Assumptions (Solar)'!$V$8*Model!$AY$902*('Assumptions (Solar)'!$AW$20*'Assumptions (Solar)'!$AW$2+'Assumptions (Solar)'!$AW$21*'Assumptions (Solar)'!$AW$3)/10^9),0)</f>
        <v>-0.2420448432</v>
      </c>
      <c r="BF1007" s="160">
        <f>IF(and($AY$902&gt;0,Model!AD$1&lt;='Assumptions (Solar)'!$V$13),PPMT('Assumptions (Solar)'!$V$10,Model!AD$1,'Assumptions (Solar)'!$V$13,'Assumptions (Solar)'!$V$8*Model!$AY$902*('Assumptions (Solar)'!$AW$20*'Assumptions (Solar)'!$AW$2+'Assumptions (Solar)'!$AW$21*'Assumptions (Solar)'!$AW$3)/10^9),0)</f>
        <v>-0.2614084307</v>
      </c>
      <c r="BG1007" s="160">
        <f>IF(and($AY$902&gt;0,Model!AE$1&lt;='Assumptions (Solar)'!$V$13),PPMT('Assumptions (Solar)'!$V$10,Model!AE$1,'Assumptions (Solar)'!$V$13,'Assumptions (Solar)'!$V$8*Model!$AY$902*('Assumptions (Solar)'!$AW$20*'Assumptions (Solar)'!$AW$2+'Assumptions (Solar)'!$AW$21*'Assumptions (Solar)'!$AW$3)/10^9),0)</f>
        <v>-0.2823211051</v>
      </c>
      <c r="BH1007" s="160">
        <f>IF(and($AY$902&gt;0,Model!AF$1&lt;='Assumptions (Solar)'!$V$13),PPMT('Assumptions (Solar)'!$V$10,Model!AF$1,'Assumptions (Solar)'!$V$13,'Assumptions (Solar)'!$V$8*Model!$AY$902*('Assumptions (Solar)'!$AW$20*'Assumptions (Solar)'!$AW$2+'Assumptions (Solar)'!$AW$21*'Assumptions (Solar)'!$AW$3)/10^9),0)</f>
        <v>-0.3049067935</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-0.1539718511</v>
      </c>
      <c r="BA1008" s="160">
        <f>IF(and($AZ$902&gt;0,Model!X$1&lt;='Assumptions (Solar)'!$V$13),PPMT('Assumptions (Solar)'!$V$10,Model!X$1,'Assumptions (Solar)'!$V$13,'Assumptions (Solar)'!$V$8*Model!$AZ$902*('Assumptions (Solar)'!$AX$20*'Assumptions (Solar)'!$AX$2+'Assumptions (Solar)'!$AX$21*'Assumptions (Solar)'!$AX$3)/10^9),0)</f>
        <v>-0.1662895992</v>
      </c>
      <c r="BB1008" s="160">
        <f>IF(and($AZ$902&gt;0,Model!Y$1&lt;='Assumptions (Solar)'!$V$13),PPMT('Assumptions (Solar)'!$V$10,Model!Y$1,'Assumptions (Solar)'!$V$13,'Assumptions (Solar)'!$V$8*Model!$AZ$902*('Assumptions (Solar)'!$AX$20*'Assumptions (Solar)'!$AX$2+'Assumptions (Solar)'!$AX$21*'Assumptions (Solar)'!$AX$3)/10^9),0)</f>
        <v>-0.1795927671</v>
      </c>
      <c r="BC1008" s="160">
        <f>IF(and($AZ$902&gt;0,Model!Z$1&lt;='Assumptions (Solar)'!$V$13),PPMT('Assumptions (Solar)'!$V$10,Model!Z$1,'Assumptions (Solar)'!$V$13,'Assumptions (Solar)'!$V$8*Model!$AZ$902*('Assumptions (Solar)'!$AX$20*'Assumptions (Solar)'!$AX$2+'Assumptions (Solar)'!$AX$21*'Assumptions (Solar)'!$AX$3)/10^9),0)</f>
        <v>-0.1939601885</v>
      </c>
      <c r="BD1008" s="160">
        <f>IF(and($AZ$902&gt;0,Model!AA$1&lt;='Assumptions (Solar)'!$V$13),PPMT('Assumptions (Solar)'!$V$10,Model!AA$1,'Assumptions (Solar)'!$V$13,'Assumptions (Solar)'!$V$8*Model!$AZ$902*('Assumptions (Solar)'!$AX$20*'Assumptions (Solar)'!$AX$2+'Assumptions (Solar)'!$AX$21*'Assumptions (Solar)'!$AX$3)/10^9),0)</f>
        <v>-0.2094770035</v>
      </c>
      <c r="BE1008" s="160">
        <f>IF(and($AZ$902&gt;0,Model!AB$1&lt;='Assumptions (Solar)'!$V$13),PPMT('Assumptions (Solar)'!$V$10,Model!AB$1,'Assumptions (Solar)'!$V$13,'Assumptions (Solar)'!$V$8*Model!$AZ$902*('Assumptions (Solar)'!$AX$20*'Assumptions (Solar)'!$AX$2+'Assumptions (Solar)'!$AX$21*'Assumptions (Solar)'!$AX$3)/10^9),0)</f>
        <v>-0.2262351638</v>
      </c>
      <c r="BF1008" s="160">
        <f>IF(and($AZ$902&gt;0,Model!AC$1&lt;='Assumptions (Solar)'!$V$13),PPMT('Assumptions (Solar)'!$V$10,Model!AC$1,'Assumptions (Solar)'!$V$13,'Assumptions (Solar)'!$V$8*Model!$AZ$902*('Assumptions (Solar)'!$AX$20*'Assumptions (Solar)'!$AX$2+'Assumptions (Solar)'!$AX$21*'Assumptions (Solar)'!$AX$3)/10^9),0)</f>
        <v>-0.2443339769</v>
      </c>
      <c r="BG1008" s="160">
        <f>IF(and($AZ$902&gt;0,Model!AD$1&lt;='Assumptions (Solar)'!$V$13),PPMT('Assumptions (Solar)'!$V$10,Model!AD$1,'Assumptions (Solar)'!$V$13,'Assumptions (Solar)'!$V$8*Model!$AZ$902*('Assumptions (Solar)'!$AX$20*'Assumptions (Solar)'!$AX$2+'Assumptions (Solar)'!$AX$21*'Assumptions (Solar)'!$AX$3)/10^9),0)</f>
        <v>-0.2638806951</v>
      </c>
      <c r="BH1008" s="160">
        <f>IF(and($AZ$902&gt;0,Model!AE$1&lt;='Assumptions (Solar)'!$V$13),PPMT('Assumptions (Solar)'!$V$10,Model!AE$1,'Assumptions (Solar)'!$V$13,'Assumptions (Solar)'!$V$8*Model!$AZ$902*('Assumptions (Solar)'!$AX$20*'Assumptions (Solar)'!$AX$2+'Assumptions (Solar)'!$AX$21*'Assumptions (Solar)'!$AX$3)/10^9),0)</f>
        <v>-0.2849911507</v>
      </c>
      <c r="BI1008" s="160">
        <f>IF(and($AZ$902&gt;0,Model!AF$1&lt;='Assumptions (Solar)'!$V$13),PPMT('Assumptions (Solar)'!$V$10,Model!AF$1,'Assumptions (Solar)'!$V$13,'Assumptions (Solar)'!$V$8*Model!$AZ$902*('Assumptions (Solar)'!$AX$20*'Assumptions (Solar)'!$AX$2+'Assumptions (Solar)'!$AX$21*'Assumptions (Solar)'!$AX$3)/10^9),0)</f>
        <v>-0.3077904427</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-0.155189332</v>
      </c>
      <c r="BB1009" s="160">
        <f>IF(and($BA$902&gt;0,Model!X$1&lt;='Assumptions (Solar)'!$V$13),PPMT('Assumptions (Solar)'!$V$10,Model!X$1,'Assumptions (Solar)'!$V$13,'Assumptions (Solar)'!$V$8*Model!$BA$902*('Assumptions (Solar)'!$AY$20*'Assumptions (Solar)'!$AY$2+'Assumptions (Solar)'!$AY$21*'Assumptions (Solar)'!$AY$3)/10^9),0)</f>
        <v>-0.1676044786</v>
      </c>
      <c r="BC1009" s="160">
        <f>IF(and($BA$902&gt;0,Model!Y$1&lt;='Assumptions (Solar)'!$V$13),PPMT('Assumptions (Solar)'!$V$10,Model!Y$1,'Assumptions (Solar)'!$V$13,'Assumptions (Solar)'!$V$8*Model!$BA$902*('Assumptions (Solar)'!$AY$20*'Assumptions (Solar)'!$AY$2+'Assumptions (Solar)'!$AY$21*'Assumptions (Solar)'!$AY$3)/10^9),0)</f>
        <v>-0.1810128368</v>
      </c>
      <c r="BD1009" s="160">
        <f>IF(and($BA$902&gt;0,Model!Z$1&lt;='Assumptions (Solar)'!$V$13),PPMT('Assumptions (Solar)'!$V$10,Model!Z$1,'Assumptions (Solar)'!$V$13,'Assumptions (Solar)'!$V$8*Model!$BA$902*('Assumptions (Solar)'!$AY$20*'Assumptions (Solar)'!$AY$2+'Assumptions (Solar)'!$AY$21*'Assumptions (Solar)'!$AY$3)/10^9),0)</f>
        <v>-0.1954938638</v>
      </c>
      <c r="BE1009" s="160">
        <f>IF(and($BA$902&gt;0,Model!AA$1&lt;='Assumptions (Solar)'!$V$13),PPMT('Assumptions (Solar)'!$V$10,Model!AA$1,'Assumptions (Solar)'!$V$13,'Assumptions (Solar)'!$V$8*Model!$BA$902*('Assumptions (Solar)'!$AY$20*'Assumptions (Solar)'!$AY$2+'Assumptions (Solar)'!$AY$21*'Assumptions (Solar)'!$AY$3)/10^9),0)</f>
        <v>-0.2111333729</v>
      </c>
      <c r="BF1009" s="160">
        <f>IF(and($BA$902&gt;0,Model!AB$1&lt;='Assumptions (Solar)'!$V$13),PPMT('Assumptions (Solar)'!$V$10,Model!AB$1,'Assumptions (Solar)'!$V$13,'Assumptions (Solar)'!$V$8*Model!$BA$902*('Assumptions (Solar)'!$AY$20*'Assumptions (Solar)'!$AY$2+'Assumptions (Solar)'!$AY$21*'Assumptions (Solar)'!$AY$3)/10^9),0)</f>
        <v>-0.2280240427</v>
      </c>
      <c r="BG1009" s="160">
        <f>IF(and($BA$902&gt;0,Model!AC$1&lt;='Assumptions (Solar)'!$V$13),PPMT('Assumptions (Solar)'!$V$10,Model!AC$1,'Assumptions (Solar)'!$V$13,'Assumptions (Solar)'!$V$8*Model!$BA$902*('Assumptions (Solar)'!$AY$20*'Assumptions (Solar)'!$AY$2+'Assumptions (Solar)'!$AY$21*'Assumptions (Solar)'!$AY$3)/10^9),0)</f>
        <v>-0.2462659661</v>
      </c>
      <c r="BH1009" s="160">
        <f>IF(and($BA$902&gt;0,Model!AD$1&lt;='Assumptions (Solar)'!$V$13),PPMT('Assumptions (Solar)'!$V$10,Model!AD$1,'Assumptions (Solar)'!$V$13,'Assumptions (Solar)'!$V$8*Model!$BA$902*('Assumptions (Solar)'!$AY$20*'Assumptions (Solar)'!$AY$2+'Assumptions (Solar)'!$AY$21*'Assumptions (Solar)'!$AY$3)/10^9),0)</f>
        <v>-0.2659672434</v>
      </c>
      <c r="BI1009" s="160">
        <f>IF(and($BA$902&gt;0,Model!AE$1&lt;='Assumptions (Solar)'!$V$13),PPMT('Assumptions (Solar)'!$V$10,Model!AE$1,'Assumptions (Solar)'!$V$13,'Assumptions (Solar)'!$V$8*Model!$BA$902*('Assumptions (Solar)'!$AY$20*'Assumptions (Solar)'!$AY$2+'Assumptions (Solar)'!$AY$21*'Assumptions (Solar)'!$AY$3)/10^9),0)</f>
        <v>-0.2872446229</v>
      </c>
      <c r="BJ1009" s="160">
        <f>IF(and($BA$902&gt;0,Model!AF$1&lt;='Assumptions (Solar)'!$V$13),PPMT('Assumptions (Solar)'!$V$10,Model!AF$1,'Assumptions (Solar)'!$V$13,'Assumptions (Solar)'!$V$8*Model!$BA$902*('Assumptions (Solar)'!$AY$20*'Assumptions (Solar)'!$AY$2+'Assumptions (Solar)'!$AY$21*'Assumptions (Solar)'!$AY$3)/10^9),0)</f>
        <v>-0.3102241927</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-0.008635063651</v>
      </c>
      <c r="K1010" s="177">
        <f t="array" ref="K1010">SUM(IF(ISERROR(K1011:K1061),"",K1011:K1061))</f>
        <v>-0.01277496822</v>
      </c>
      <c r="L1010" s="177">
        <f t="array" ref="L1010">SUM(IF(ISERROR(L1011:L1061),"",L1011:L1061))</f>
        <v>-0.0138831094</v>
      </c>
      <c r="M1010" s="177">
        <f t="array" ref="M1010">SUM(IF(ISERROR(M1011:M1061),"",M1011:M1061))</f>
        <v>-0.03647910166</v>
      </c>
      <c r="N1010" s="177">
        <f t="array" ref="N1010">SUM(IF(ISERROR(N1011:N1061),"",N1011:N1061))</f>
        <v>-0.04559710024</v>
      </c>
      <c r="O1010" s="177">
        <f t="array" ref="O1010">SUM(IF(ISERROR(O1011:O1061),"",O1011:O1061))</f>
        <v>-0.09732668179</v>
      </c>
      <c r="P1010" s="177">
        <f t="array" ref="P1010">SUM(IF(ISERROR(P1011:P1061),"",P1011:P1061))</f>
        <v>-0.0965809076</v>
      </c>
      <c r="Q1010" s="177">
        <f t="array" ref="Q1010">SUM(IF(ISERROR(Q1011:Q1061),"",Q1011:Q1061))</f>
        <v>-0.1385453351</v>
      </c>
      <c r="R1010" s="177">
        <f t="array" ref="R1010">SUM(IF(ISERROR(R1011:R1061),"",R1011:R1061))</f>
        <v>-0.2149407602</v>
      </c>
      <c r="S1010" s="177">
        <f t="array" ref="S1010">SUM(IF(ISERROR(S1011:S1061),"",S1011:S1061))</f>
        <v>-0.4807361794</v>
      </c>
      <c r="T1010" s="177">
        <f t="array" ref="T1010">SUM(IF(ISERROR(T1011:T1061),"",T1011:T1061))</f>
        <v>-0.511204901</v>
      </c>
      <c r="U1010" s="177">
        <f t="array" ref="U1010">SUM(IF(ISERROR(U1011:U1061),"",U1011:U1061))</f>
        <v>-0.4883227027</v>
      </c>
      <c r="V1010" s="177">
        <f t="array" ref="V1010">SUM(IF(ISERROR(V1011:V1061),"",V1011:V1061))</f>
        <v>-0.4337171126</v>
      </c>
      <c r="W1010" s="177">
        <f t="array" ref="W1010">SUM(IF(ISERROR(W1011:W1061),"",W1011:W1061))</f>
        <v>-0.3750528813</v>
      </c>
      <c r="X1010" s="177">
        <f t="array" ref="X1010">SUM(IF(ISERROR(X1011:X1061),"",X1011:X1061))</f>
        <v>-0.4556310376</v>
      </c>
      <c r="Y1010" s="177">
        <f t="array" ref="Y1010">SUM(IF(ISERROR(Y1011:Y1061),"",Y1011:Y1061))</f>
        <v>-0.4812143458</v>
      </c>
      <c r="Z1010" s="177">
        <f t="array" ref="Z1010">SUM(IF(ISERROR(Z1011:Z1061),"",Z1011:Z1061))</f>
        <v>-0.5004526259</v>
      </c>
      <c r="AA1010" s="177">
        <f t="array" ref="AA1010">SUM(IF(ISERROR(AA1011:AA1061),"",AA1011:AA1061))</f>
        <v>-0.5058303013</v>
      </c>
      <c r="AB1010" s="177">
        <f t="array" ref="AB1010">SUM(IF(ISERROR(AB1011:AB1061),"",AB1011:AB1061))</f>
        <v>-0.5030623493</v>
      </c>
      <c r="AC1010" s="177">
        <f t="array" ref="AC1010">SUM(IF(ISERROR(AC1011:AC1061),"",AC1011:AC1061))</f>
        <v>-0.4973966577</v>
      </c>
      <c r="AD1010" s="177">
        <f t="array" ref="AD1010">SUM(IF(ISERROR(AD1011:AD1061),"",AD1011:AD1061))</f>
        <v>-0.5181500408</v>
      </c>
      <c r="AE1010" s="177">
        <f t="array" ref="AE1010">SUM(IF(ISERROR(AE1011:AE1061),"",AE1011:AE1061))</f>
        <v>-0.5358983251</v>
      </c>
      <c r="AF1010" s="177">
        <f t="array" ref="AF1010">SUM(IF(ISERROR(AF1011:AF1061),"",AF1011:AF1061))</f>
        <v>-0.5436828375</v>
      </c>
      <c r="AG1010" s="177">
        <f t="array" ref="AG1010">SUM(IF(ISERROR(AG1011:AG1061),"",AG1011:AG1061))</f>
        <v>-0.5370191261</v>
      </c>
      <c r="AH1010" s="177">
        <f t="array" ref="AH1010">SUM(IF(ISERROR(AH1011:AH1061),"",AH1011:AH1061))</f>
        <v>-0.515049452</v>
      </c>
      <c r="AI1010" s="177">
        <f t="array" ref="AI1010">SUM(IF(ISERROR(AI1011:AI1061),"",AI1011:AI1061))</f>
        <v>-0.5018993566</v>
      </c>
      <c r="AJ1010" s="177">
        <f t="array" ref="AJ1010">SUM(IF(ISERROR(AJ1011:AJ1061),"",AJ1011:AJ1061))</f>
        <v>-0.4931525054</v>
      </c>
      <c r="AK1010" s="177">
        <f t="array" ref="AK1010">SUM(IF(ISERROR(AK1011:AK1061),"",AK1011:AK1061))</f>
        <v>-0.4865460566</v>
      </c>
      <c r="AL1010" s="177">
        <f t="array" ref="AL1010">SUM(IF(ISERROR(AL1011:AL1061),"",AL1011:AL1061))</f>
        <v>-0.4822038829</v>
      </c>
      <c r="AM1010" s="177">
        <f t="array" ref="AM1010">SUM(IF(ISERROR(AM1011:AM1061),"",AM1011:AM1061))</f>
        <v>-0.4836807857</v>
      </c>
      <c r="AN1010" s="177">
        <f t="array" ref="AN1010">SUM(IF(ISERROR(AN1011:AN1061),"",AN1011:AN1061))</f>
        <v>-0.4856548016</v>
      </c>
      <c r="AO1010" s="177">
        <f t="array" ref="AO1010">SUM(IF(ISERROR(AO1011:AO1061),"",AO1011:AO1061))</f>
        <v>-0.4988781356</v>
      </c>
      <c r="AP1010" s="177">
        <f t="array" ref="AP1010">SUM(IF(ISERROR(AP1011:AP1061),"",AP1011:AP1061))</f>
        <v>-0.5025723523</v>
      </c>
      <c r="AQ1010" s="177">
        <f t="array" ref="AQ1010">SUM(IF(ISERROR(AQ1011:AQ1061),"",AQ1011:AQ1061))</f>
        <v>-0.5191147199</v>
      </c>
      <c r="AR1010" s="177">
        <f t="array" ref="AR1010">SUM(IF(ISERROR(AR1011:AR1061),"",AR1011:AR1061))</f>
        <v>-0.5471893464</v>
      </c>
      <c r="AS1010" s="177">
        <f t="array" ref="AS1010">SUM(IF(ISERROR(AS1011:AS1061),"",AS1011:AS1061))</f>
        <v>-0.6406914014</v>
      </c>
      <c r="AT1010" s="177">
        <f t="array" ref="AT1010">SUM(IF(ISERROR(AT1011:AT1061),"",AT1011:AT1061))</f>
        <v>-0.6613246978</v>
      </c>
      <c r="AU1010" s="177">
        <f t="array" ref="AU1010">SUM(IF(ISERROR(AU1011:AU1061),"",AU1011:AU1061))</f>
        <v>-0.662538099</v>
      </c>
      <c r="AV1010" s="177">
        <f t="array" ref="AV1010">SUM(IF(ISERROR(AV1011:AV1061),"",AV1011:AV1061))</f>
        <v>-0.6510817763</v>
      </c>
      <c r="AW1010" s="177">
        <f t="array" ref="AW1010">SUM(IF(ISERROR(AW1011:AW1061),"",AW1011:AW1061))</f>
        <v>-0.6384269643</v>
      </c>
      <c r="AX1010" s="177">
        <f t="array" ref="AX1010">SUM(IF(ISERROR(AX1011:AX1061),"",AX1011:AX1061))</f>
        <v>-0.7126515674</v>
      </c>
      <c r="AY1010" s="177">
        <f t="array" ref="AY1010">SUM(IF(ISERROR(AY1011:AY1061),"",AY1011:AY1061))</f>
        <v>-0.7803482604</v>
      </c>
      <c r="AZ1010" s="177">
        <f t="array" ref="AZ1010">SUM(IF(ISERROR(AZ1011:AZ1061),"",AZ1011:AZ1061))</f>
        <v>-0.8425792709</v>
      </c>
      <c r="BA1010" s="177">
        <f t="array" ref="BA1010">SUM(IF(ISERROR(BA1011:BA1061),"",BA1011:BA1061))</f>
        <v>-0.8970112091</v>
      </c>
      <c r="BB1010" s="177">
        <f t="array" ref="BB1010">SUM(IF(ISERROR(BB1011:BB1061),"",BB1011:BB1061))</f>
        <v>-0.7634650912</v>
      </c>
      <c r="BC1010" s="177">
        <f t="array" ref="BC1010">SUM(IF(ISERROR(BC1011:BC1061),"",BC1011:BC1061))</f>
        <v>-0.6354809353</v>
      </c>
      <c r="BD1010" s="177">
        <f t="array" ref="BD1010">SUM(IF(ISERROR(BD1011:BD1061),"",BD1011:BD1061))</f>
        <v>-0.5236764126</v>
      </c>
      <c r="BE1010" s="177">
        <f t="array" ref="BE1010">SUM(IF(ISERROR(BE1011:BE1061),"",BE1011:BE1061))</f>
        <v>-0.419626122</v>
      </c>
      <c r="BF1010" s="177">
        <f t="array" ref="BF1010">SUM(IF(ISERROR(BF1011:BF1061),"",BF1011:BF1061))</f>
        <v>-0.3215690397</v>
      </c>
      <c r="BG1010" s="177">
        <f t="array" ref="BG1010">SUM(IF(ISERROR(BG1011:BG1061),"",BG1011:BG1061))</f>
        <v>-0.2284827393</v>
      </c>
      <c r="BH1010" s="177">
        <f t="array" ref="BH1010">SUM(IF(ISERROR(BH1011:BH1061),"",BH1011:BH1061))</f>
        <v>-0.1408899557</v>
      </c>
      <c r="BI1010" s="177">
        <f t="array" ref="BI1010">SUM(IF(ISERROR(BI1011:BI1061),"",BI1011:BI1061))</f>
        <v>-0.07242074067</v>
      </c>
      <c r="BJ1010" s="177">
        <f t="array" ref="BJ1010">SUM(IF(ISERROR(BJ1011:BJ1061),"",BJ1011:BJ1061))</f>
        <v>-0.02481793542</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-0.008635063651</v>
      </c>
      <c r="K1018" s="160">
        <f>IF($J$902&gt;0,IPMT('Assumptions (Solar)'!$V$10,Model!X$1,'Assumptions (Solar)'!$V$13,'Assumptions (Solar)'!$V$8*Model!$J$902*('Assumptions (Solar)'!$H$20*'Assumptions (Solar)'!$H$2+'Assumptions (Solar)'!$H$21*'Assumptions (Solar)'!$H$3)/10^9),0)</f>
        <v>-0.008038989622</v>
      </c>
      <c r="L1018" s="160">
        <f>IF($J$902&gt;0,IPMT('Assumptions (Solar)'!$V$10,Model!Y$1,'Assumptions (Solar)'!$V$13,'Assumptions (Solar)'!$V$8*Model!$J$902*('Assumptions (Solar)'!$H$20*'Assumptions (Solar)'!$H$2+'Assumptions (Solar)'!$H$21*'Assumptions (Solar)'!$H$3)/10^9),0)</f>
        <v>-0.007395229671</v>
      </c>
      <c r="M1018" s="160">
        <f>IF($J$902&gt;0,IPMT('Assumptions (Solar)'!$V$10,Model!Z$1,'Assumptions (Solar)'!$V$13,'Assumptions (Solar)'!$V$8*Model!$J$902*('Assumptions (Solar)'!$H$20*'Assumptions (Solar)'!$H$2+'Assumptions (Solar)'!$H$21*'Assumptions (Solar)'!$H$3)/10^9),0)</f>
        <v>-0.006699968924</v>
      </c>
      <c r="N1018" s="160">
        <f>IF($J$902&gt;0,IPMT('Assumptions (Solar)'!$V$10,Model!AA$1,'Assumptions (Solar)'!$V$13,'Assumptions (Solar)'!$V$8*Model!$J$902*('Assumptions (Solar)'!$H$20*'Assumptions (Solar)'!$H$2+'Assumptions (Solar)'!$H$21*'Assumptions (Solar)'!$H$3)/10^9),0)</f>
        <v>-0.005949087317</v>
      </c>
      <c r="O1018" s="160">
        <f>IF($J$902&gt;0,IPMT('Assumptions (Solar)'!$V$10,Model!AB$1,'Assumptions (Solar)'!$V$13,'Assumptions (Solar)'!$V$8*Model!$J$902*('Assumptions (Solar)'!$H$20*'Assumptions (Solar)'!$H$2+'Assumptions (Solar)'!$H$21*'Assumptions (Solar)'!$H$3)/10^9),0)</f>
        <v>-0.005138135182</v>
      </c>
      <c r="P1018" s="160">
        <f>IF($J$902&gt;0,IPMT('Assumptions (Solar)'!$V$10,Model!AC$1,'Assumptions (Solar)'!$V$13,'Assumptions (Solar)'!$V$8*Model!$J$902*('Assumptions (Solar)'!$H$20*'Assumptions (Solar)'!$H$2+'Assumptions (Solar)'!$H$21*'Assumptions (Solar)'!$H$3)/10^9),0)</f>
        <v>-0.004262306876</v>
      </c>
      <c r="Q1018" s="160">
        <f>IF($J$902&gt;0,IPMT('Assumptions (Solar)'!$V$10,Model!AD$1,'Assumptions (Solar)'!$V$13,'Assumptions (Solar)'!$V$8*Model!$J$902*('Assumptions (Solar)'!$H$20*'Assumptions (Solar)'!$H$2+'Assumptions (Solar)'!$H$21*'Assumptions (Solar)'!$H$3)/10^9),0)</f>
        <v>-0.003316412305</v>
      </c>
      <c r="R1018" s="160">
        <f>IF($J$902&gt;0,IPMT('Assumptions (Solar)'!$V$10,Model!AE$1,'Assumptions (Solar)'!$V$13,'Assumptions (Solar)'!$V$8*Model!$J$902*('Assumptions (Solar)'!$H$20*'Assumptions (Solar)'!$H$2+'Assumptions (Solar)'!$H$21*'Assumptions (Solar)'!$H$3)/10^9),0)</f>
        <v>-0.002294846169</v>
      </c>
      <c r="S1018" s="160">
        <f>IF($J$902&gt;0,IPMT('Assumptions (Solar)'!$V$10,Model!AF$1,'Assumptions (Solar)'!$V$13,'Assumptions (Solar)'!$V$8*Model!$J$902*('Assumptions (Solar)'!$H$20*'Assumptions (Solar)'!$H$2+'Assumptions (Solar)'!$H$21*'Assumptions (Solar)'!$H$3)/10^9),0)</f>
        <v>-0.001191554741</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-0.004735978599</v>
      </c>
      <c r="L1019" s="160">
        <f>IF($K$902&gt;0,IPMT('Assumptions (Solar)'!$V$10,Model!X$1,'Assumptions (Solar)'!$V$13,'Assumptions (Solar)'!$V$8*Model!$K$902*('Assumptions (Solar)'!$I$20*'Assumptions (Solar)'!$I$2+'Assumptions (Solar)'!$I$21*'Assumptions (Solar)'!$I$3)/10^9),0)</f>
        <v>-0.004409056418</v>
      </c>
      <c r="M1019" s="160">
        <f>IF($K$902&gt;0,IPMT('Assumptions (Solar)'!$V$10,Model!Y$1,'Assumptions (Solar)'!$V$13,'Assumptions (Solar)'!$V$8*Model!$K$902*('Assumptions (Solar)'!$I$20*'Assumptions (Solar)'!$I$2+'Assumptions (Solar)'!$I$21*'Assumptions (Solar)'!$I$3)/10^9),0)</f>
        <v>-0.004055980462</v>
      </c>
      <c r="N1019" s="160">
        <f>IF($K$902&gt;0,IPMT('Assumptions (Solar)'!$V$10,Model!Z$1,'Assumptions (Solar)'!$V$13,'Assumptions (Solar)'!$V$8*Model!$K$902*('Assumptions (Solar)'!$I$20*'Assumptions (Solar)'!$I$2+'Assumptions (Solar)'!$I$21*'Assumptions (Solar)'!$I$3)/10^9),0)</f>
        <v>-0.00367465843</v>
      </c>
      <c r="O1019" s="160">
        <f>IF($K$902&gt;0,IPMT('Assumptions (Solar)'!$V$10,Model!AA$1,'Assumptions (Solar)'!$V$13,'Assumptions (Solar)'!$V$8*Model!$K$902*('Assumptions (Solar)'!$I$20*'Assumptions (Solar)'!$I$2+'Assumptions (Solar)'!$I$21*'Assumptions (Solar)'!$I$3)/10^9),0)</f>
        <v>-0.003262830635</v>
      </c>
      <c r="P1019" s="160">
        <f>IF($K$902&gt;0,IPMT('Assumptions (Solar)'!$V$10,Model!AB$1,'Assumptions (Solar)'!$V$13,'Assumptions (Solar)'!$V$8*Model!$K$902*('Assumptions (Solar)'!$I$20*'Assumptions (Solar)'!$I$2+'Assumptions (Solar)'!$I$21*'Assumptions (Solar)'!$I$3)/10^9),0)</f>
        <v>-0.002818056617</v>
      </c>
      <c r="Q1019" s="160">
        <f>IF($K$902&gt;0,IPMT('Assumptions (Solar)'!$V$10,Model!AC$1,'Assumptions (Solar)'!$V$13,'Assumptions (Solar)'!$V$8*Model!$K$902*('Assumptions (Solar)'!$I$20*'Assumptions (Solar)'!$I$2+'Assumptions (Solar)'!$I$21*'Assumptions (Solar)'!$I$3)/10^9),0)</f>
        <v>-0.002337700677</v>
      </c>
      <c r="R1019" s="160">
        <f>IF($K$902&gt;0,IPMT('Assumptions (Solar)'!$V$10,Model!AD$1,'Assumptions (Solar)'!$V$13,'Assumptions (Solar)'!$V$8*Model!$K$902*('Assumptions (Solar)'!$I$20*'Assumptions (Solar)'!$I$2+'Assumptions (Solar)'!$I$21*'Assumptions (Solar)'!$I$3)/10^9),0)</f>
        <v>-0.001818916263</v>
      </c>
      <c r="S1019" s="160">
        <f>IF($K$902&gt;0,IPMT('Assumptions (Solar)'!$V$10,Model!AE$1,'Assumptions (Solar)'!$V$13,'Assumptions (Solar)'!$V$8*Model!$K$902*('Assumptions (Solar)'!$I$20*'Assumptions (Solar)'!$I$2+'Assumptions (Solar)'!$I$21*'Assumptions (Solar)'!$I$3)/10^9),0)</f>
        <v>-0.001258629094</v>
      </c>
      <c r="T1019" s="160">
        <f>IF($K$902&gt;0,IPMT('Assumptions (Solar)'!$V$10,Model!AF$1,'Assumptions (Solar)'!$V$13,'Assumptions (Solar)'!$V$8*Model!$K$902*('Assumptions (Solar)'!$I$20*'Assumptions (Solar)'!$I$2+'Assumptions (Solar)'!$I$21*'Assumptions (Solar)'!$I$3)/10^9),0)</f>
        <v>-0.0006535189529</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-0.002078823313</v>
      </c>
      <c r="M1020" s="160">
        <f>IF($L$902&gt;0,IPMT('Assumptions (Solar)'!$V$10,Model!X$1,'Assumptions (Solar)'!$V$13,'Assumptions (Solar)'!$V$8*Model!$L$902*('Assumptions (Solar)'!$J$20*'Assumptions (Solar)'!$J$2+'Assumptions (Solar)'!$J$21*'Assumptions (Solar)'!$J$3)/10^9),0)</f>
        <v>-0.001935323203</v>
      </c>
      <c r="N1020" s="160">
        <f>IF($L$902&gt;0,IPMT('Assumptions (Solar)'!$V$10,Model!Y$1,'Assumptions (Solar)'!$V$13,'Assumptions (Solar)'!$V$8*Model!$L$902*('Assumptions (Solar)'!$J$20*'Assumptions (Solar)'!$J$2+'Assumptions (Solar)'!$J$21*'Assumptions (Solar)'!$J$3)/10^9),0)</f>
        <v>-0.001780343084</v>
      </c>
      <c r="O1020" s="160">
        <f>IF($L$902&gt;0,IPMT('Assumptions (Solar)'!$V$10,Model!Z$1,'Assumptions (Solar)'!$V$13,'Assumptions (Solar)'!$V$8*Model!$L$902*('Assumptions (Solar)'!$J$20*'Assumptions (Solar)'!$J$2+'Assumptions (Solar)'!$J$21*'Assumptions (Solar)'!$J$3)/10^9),0)</f>
        <v>-0.001612964555</v>
      </c>
      <c r="P1020" s="160">
        <f>IF($L$902&gt;0,IPMT('Assumptions (Solar)'!$V$10,Model!AA$1,'Assumptions (Solar)'!$V$13,'Assumptions (Solar)'!$V$8*Model!$L$902*('Assumptions (Solar)'!$J$20*'Assumptions (Solar)'!$J$2+'Assumptions (Solar)'!$J$21*'Assumptions (Solar)'!$J$3)/10^9),0)</f>
        <v>-0.001432195744</v>
      </c>
      <c r="Q1020" s="160">
        <f>IF($L$902&gt;0,IPMT('Assumptions (Solar)'!$V$10,Model!AB$1,'Assumptions (Solar)'!$V$13,'Assumptions (Solar)'!$V$8*Model!$L$902*('Assumptions (Solar)'!$J$20*'Assumptions (Solar)'!$J$2+'Assumptions (Solar)'!$J$21*'Assumptions (Solar)'!$J$3)/10^9),0)</f>
        <v>-0.001236965428</v>
      </c>
      <c r="R1020" s="160">
        <f>IF($L$902&gt;0,IPMT('Assumptions (Solar)'!$V$10,Model!AC$1,'Assumptions (Solar)'!$V$13,'Assumptions (Solar)'!$V$8*Model!$L$902*('Assumptions (Solar)'!$J$20*'Assumptions (Solar)'!$J$2+'Assumptions (Solar)'!$J$21*'Assumptions (Solar)'!$J$3)/10^9),0)</f>
        <v>-0.001026116687</v>
      </c>
      <c r="S1020" s="160">
        <f>IF($L$902&gt;0,IPMT('Assumptions (Solar)'!$V$10,Model!AD$1,'Assumptions (Solar)'!$V$13,'Assumptions (Solar)'!$V$8*Model!$L$902*('Assumptions (Solar)'!$J$20*'Assumptions (Solar)'!$J$2+'Assumptions (Solar)'!$J$21*'Assumptions (Solar)'!$J$3)/10^9),0)</f>
        <v>-0.0007984000461</v>
      </c>
      <c r="T1020" s="160">
        <f>IF($L$902&gt;0,IPMT('Assumptions (Solar)'!$V$10,Model!AE$1,'Assumptions (Solar)'!$V$13,'Assumptions (Solar)'!$V$8*Model!$L$902*('Assumptions (Solar)'!$J$20*'Assumptions (Solar)'!$J$2+'Assumptions (Solar)'!$J$21*'Assumptions (Solar)'!$J$3)/10^9),0)</f>
        <v>-0.0005524660743</v>
      </c>
      <c r="U1020" s="160">
        <f>IF($L$902&gt;0,IPMT('Assumptions (Solar)'!$V$10,Model!AF$1,'Assumptions (Solar)'!$V$13,'Assumptions (Solar)'!$V$8*Model!$L$902*('Assumptions (Solar)'!$J$20*'Assumptions (Solar)'!$J$2+'Assumptions (Solar)'!$J$21*'Assumptions (Solar)'!$J$3)/10^9),0)</f>
        <v>-0.0002868573847</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-0.02378782907</v>
      </c>
      <c r="N1021" s="160">
        <f>IF($M$902&gt;0,IPMT('Assumptions (Solar)'!$V$10,Model!X$1,'Assumptions (Solar)'!$V$13,'Assumptions (Solar)'!$V$8*Model!$M$902*('Assumptions (Solar)'!$K$20*'Assumptions (Solar)'!$K$2+'Assumptions (Solar)'!$K$21*'Assumptions (Solar)'!$K$3)/10^9),0)</f>
        <v>-0.02214576739</v>
      </c>
      <c r="O1021" s="160">
        <f>IF($M$902&gt;0,IPMT('Assumptions (Solar)'!$V$10,Model!Y$1,'Assumptions (Solar)'!$V$13,'Assumptions (Solar)'!$V$8*Model!$M$902*('Assumptions (Solar)'!$K$20*'Assumptions (Solar)'!$K$2+'Assumptions (Solar)'!$K$21*'Assumptions (Solar)'!$K$3)/10^9),0)</f>
        <v>-0.02037234078</v>
      </c>
      <c r="P1021" s="160">
        <f>IF($M$902&gt;0,IPMT('Assumptions (Solar)'!$V$10,Model!Z$1,'Assumptions (Solar)'!$V$13,'Assumptions (Solar)'!$V$8*Model!$M$902*('Assumptions (Solar)'!$K$20*'Assumptions (Solar)'!$K$2+'Assumptions (Solar)'!$K$21*'Assumptions (Solar)'!$K$3)/10^9),0)</f>
        <v>-0.01845704004</v>
      </c>
      <c r="Q1021" s="160">
        <f>IF($M$902&gt;0,IPMT('Assumptions (Solar)'!$V$10,Model!AA$1,'Assumptions (Solar)'!$V$13,'Assumptions (Solar)'!$V$8*Model!$M$902*('Assumptions (Solar)'!$K$20*'Assumptions (Solar)'!$K$2+'Assumptions (Solar)'!$K$21*'Assumptions (Solar)'!$K$3)/10^9),0)</f>
        <v>-0.01638851524</v>
      </c>
      <c r="R1021" s="160">
        <f>IF($M$902&gt;0,IPMT('Assumptions (Solar)'!$V$10,Model!AB$1,'Assumptions (Solar)'!$V$13,'Assumptions (Solar)'!$V$8*Model!$M$902*('Assumptions (Solar)'!$K$20*'Assumptions (Solar)'!$K$2+'Assumptions (Solar)'!$K$21*'Assumptions (Solar)'!$K$3)/10^9),0)</f>
        <v>-0.01415450845</v>
      </c>
      <c r="S1021" s="160">
        <f>IF($M$902&gt;0,IPMT('Assumptions (Solar)'!$V$10,Model!AC$1,'Assumptions (Solar)'!$V$13,'Assumptions (Solar)'!$V$8*Model!$M$902*('Assumptions (Solar)'!$K$20*'Assumptions (Solar)'!$K$2+'Assumptions (Solar)'!$K$21*'Assumptions (Solar)'!$K$3)/10^9),0)</f>
        <v>-0.01174178113</v>
      </c>
      <c r="T1021" s="160">
        <f>IF($M$902&gt;0,IPMT('Assumptions (Solar)'!$V$10,Model!AD$1,'Assumptions (Solar)'!$V$13,'Assumptions (Solar)'!$V$8*Model!$M$902*('Assumptions (Solar)'!$K$20*'Assumptions (Solar)'!$K$2+'Assumptions (Solar)'!$K$21*'Assumptions (Solar)'!$K$3)/10^9),0)</f>
        <v>-0.009136035612</v>
      </c>
      <c r="U1021" s="160">
        <f>IF($M$902&gt;0,IPMT('Assumptions (Solar)'!$V$10,Model!AE$1,'Assumptions (Solar)'!$V$13,'Assumptions (Solar)'!$V$8*Model!$M$902*('Assumptions (Solar)'!$K$20*'Assumptions (Solar)'!$K$2+'Assumptions (Solar)'!$K$21*'Assumptions (Solar)'!$K$3)/10^9),0)</f>
        <v>-0.006321830458</v>
      </c>
      <c r="V1021" s="160">
        <f>IF($M$902&gt;0,IPMT('Assumptions (Solar)'!$V$10,Model!AF$1,'Assumptions (Solar)'!$V$13,'Assumptions (Solar)'!$V$8*Model!$M$902*('Assumptions (Solar)'!$K$20*'Assumptions (Solar)'!$K$2+'Assumptions (Solar)'!$K$21*'Assumptions (Solar)'!$K$3)/10^9),0)</f>
        <v>-0.003282488892</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-0.01204724402</v>
      </c>
      <c r="O1022" s="177">
        <f>IF($N$902&gt;0,IPMT('Assumptions (Solar)'!$V$10,Model!X$1,'Assumptions (Solar)'!$V$13,'Assumptions (Solar)'!$V$8*Model!$N$902*('Assumptions (Solar)'!$L$20*'Assumptions (Solar)'!$L$2+'Assumptions (Solar)'!$L$21*'Assumptions (Solar)'!$L$3)/10^9),0)</f>
        <v>-0.01121562892</v>
      </c>
      <c r="P1022" s="177">
        <f>IF($N$902&gt;0,IPMT('Assumptions (Solar)'!$V$10,Model!Y$1,'Assumptions (Solar)'!$V$13,'Assumptions (Solar)'!$V$8*Model!$N$902*('Assumptions (Solar)'!$L$20*'Assumptions (Solar)'!$L$2+'Assumptions (Solar)'!$L$21*'Assumptions (Solar)'!$L$3)/10^9),0)</f>
        <v>-0.01031748462</v>
      </c>
      <c r="Q1022" s="177">
        <f>IF($N$902&gt;0,IPMT('Assumptions (Solar)'!$V$10,Model!Z$1,'Assumptions (Solar)'!$V$13,'Assumptions (Solar)'!$V$8*Model!$N$902*('Assumptions (Solar)'!$L$20*'Assumptions (Solar)'!$L$2+'Assumptions (Solar)'!$L$21*'Assumptions (Solar)'!$L$3)/10^9),0)</f>
        <v>-0.009347488774</v>
      </c>
      <c r="R1022" s="177">
        <f>IF($N$902&gt;0,IPMT('Assumptions (Solar)'!$V$10,Model!AA$1,'Assumptions (Solar)'!$V$13,'Assumptions (Solar)'!$V$8*Model!$N$902*('Assumptions (Solar)'!$L$20*'Assumptions (Solar)'!$L$2+'Assumptions (Solar)'!$L$21*'Assumptions (Solar)'!$L$3)/10^9),0)</f>
        <v>-0.00829989326</v>
      </c>
      <c r="S1022" s="177">
        <f>IF($N$902&gt;0,IPMT('Assumptions (Solar)'!$V$10,Model!AB$1,'Assumptions (Solar)'!$V$13,'Assumptions (Solar)'!$V$8*Model!$N$902*('Assumptions (Solar)'!$L$20*'Assumptions (Solar)'!$L$2+'Assumptions (Solar)'!$L$21*'Assumptions (Solar)'!$L$3)/10^9),0)</f>
        <v>-0.007168490105</v>
      </c>
      <c r="T1022" s="177">
        <f>IF($N$902&gt;0,IPMT('Assumptions (Solar)'!$V$10,Model!AC$1,'Assumptions (Solar)'!$V$13,'Assumptions (Solar)'!$V$8*Model!$N$902*('Assumptions (Solar)'!$L$20*'Assumptions (Solar)'!$L$2+'Assumptions (Solar)'!$L$21*'Assumptions (Solar)'!$L$3)/10^9),0)</f>
        <v>-0.005946574697</v>
      </c>
      <c r="U1022" s="177">
        <f>IF($N$902&gt;0,IPMT('Assumptions (Solar)'!$V$10,Model!AD$1,'Assumptions (Solar)'!$V$13,'Assumptions (Solar)'!$V$8*Model!$N$902*('Assumptions (Solar)'!$L$20*'Assumptions (Solar)'!$L$2+'Assumptions (Solar)'!$L$21*'Assumptions (Solar)'!$L$3)/10^9),0)</f>
        <v>-0.004626906056</v>
      </c>
      <c r="V1022" s="177">
        <f>IF($N$902&gt;0,IPMT('Assumptions (Solar)'!$V$10,Model!AE$1,'Assumptions (Solar)'!$V$13,'Assumptions (Solar)'!$V$8*Model!$N$902*('Assumptions (Solar)'!$L$20*'Assumptions (Solar)'!$L$2+'Assumptions (Solar)'!$L$21*'Assumptions (Solar)'!$L$3)/10^9),0)</f>
        <v>-0.003201663925</v>
      </c>
      <c r="W1022" s="177">
        <f>IF($N$902&gt;0,IPMT('Assumptions (Solar)'!$V$10,Model!AF$1,'Assumptions (Solar)'!$V$13,'Assumptions (Solar)'!$V$8*Model!$N$902*('Assumptions (Solar)'!$L$20*'Assumptions (Solar)'!$L$2+'Assumptions (Solar)'!$L$21*'Assumptions (Solar)'!$L$3)/10^9),0)</f>
        <v>-0.001662402422</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-0.05572478171</v>
      </c>
      <c r="P1023" s="160">
        <f>IF($O$902&gt;0,IPMT('Assumptions (Solar)'!$V$10,Model!X$1,'Assumptions (Solar)'!$V$13,'Assumptions (Solar)'!$V$8*Model!$O$902*('Assumptions (Solar)'!$M$20*'Assumptions (Solar)'!$M$2+'Assumptions (Solar)'!$M$21*'Assumptions (Solar)'!$M$3)/10^9),0)</f>
        <v>-0.05187812852</v>
      </c>
      <c r="Q1023" s="160">
        <f>IF($O$902&gt;0,IPMT('Assumptions (Solar)'!$V$10,Model!Y$1,'Assumptions (Solar)'!$V$13,'Assumptions (Solar)'!$V$8*Model!$O$902*('Assumptions (Solar)'!$M$20*'Assumptions (Solar)'!$M$2+'Assumptions (Solar)'!$M$21*'Assumptions (Solar)'!$M$3)/10^9),0)</f>
        <v>-0.04772374308</v>
      </c>
      <c r="R1023" s="160">
        <f>IF($O$902&gt;0,IPMT('Assumptions (Solar)'!$V$10,Model!Z$1,'Assumptions (Solar)'!$V$13,'Assumptions (Solar)'!$V$8*Model!$O$902*('Assumptions (Solar)'!$M$20*'Assumptions (Solar)'!$M$2+'Assumptions (Solar)'!$M$21*'Assumptions (Solar)'!$M$3)/10^9),0)</f>
        <v>-0.0432370068</v>
      </c>
      <c r="S1023" s="160">
        <f>IF($O$902&gt;0,IPMT('Assumptions (Solar)'!$V$10,Model!AA$1,'Assumptions (Solar)'!$V$13,'Assumptions (Solar)'!$V$8*Model!$O$902*('Assumptions (Solar)'!$M$20*'Assumptions (Solar)'!$M$2+'Assumptions (Solar)'!$M$21*'Assumptions (Solar)'!$M$3)/10^9),0)</f>
        <v>-0.03839133162</v>
      </c>
      <c r="T1023" s="160">
        <f>IF($O$902&gt;0,IPMT('Assumptions (Solar)'!$V$10,Model!AB$1,'Assumptions (Solar)'!$V$13,'Assumptions (Solar)'!$V$8*Model!$O$902*('Assumptions (Solar)'!$M$20*'Assumptions (Solar)'!$M$2+'Assumptions (Solar)'!$M$21*'Assumptions (Solar)'!$M$3)/10^9),0)</f>
        <v>-0.03315800242</v>
      </c>
      <c r="U1023" s="160">
        <f>IF($O$902&gt;0,IPMT('Assumptions (Solar)'!$V$10,Model!AC$1,'Assumptions (Solar)'!$V$13,'Assumptions (Solar)'!$V$8*Model!$O$902*('Assumptions (Solar)'!$M$20*'Assumptions (Solar)'!$M$2+'Assumptions (Solar)'!$M$21*'Assumptions (Solar)'!$M$3)/10^9),0)</f>
        <v>-0.02750600689</v>
      </c>
      <c r="V1023" s="160">
        <f>IF($O$902&gt;0,IPMT('Assumptions (Solar)'!$V$10,Model!AD$1,'Assumptions (Solar)'!$V$13,'Assumptions (Solar)'!$V$8*Model!$O$902*('Assumptions (Solar)'!$M$20*'Assumptions (Solar)'!$M$2+'Assumptions (Solar)'!$M$21*'Assumptions (Solar)'!$M$3)/10^9),0)</f>
        <v>-0.02140185171</v>
      </c>
      <c r="W1023" s="160">
        <f>IF($O$902&gt;0,IPMT('Assumptions (Solar)'!$V$10,Model!AE$1,'Assumptions (Solar)'!$V$13,'Assumptions (Solar)'!$V$8*Model!$O$902*('Assumptions (Solar)'!$M$20*'Assumptions (Solar)'!$M$2+'Assumptions (Solar)'!$M$21*'Assumptions (Solar)'!$M$3)/10^9),0)</f>
        <v>-0.01480936412</v>
      </c>
      <c r="X1023" s="160">
        <f>IF($O$902&gt;0,IPMT('Assumptions (Solar)'!$V$10,Model!AF$1,'Assumptions (Solar)'!$V$13,'Assumptions (Solar)'!$V$8*Model!$O$902*('Assumptions (Solar)'!$M$20*'Assumptions (Solar)'!$M$2+'Assumptions (Solar)'!$M$21*'Assumptions (Solar)'!$M$3)/10^9),0)</f>
        <v>-0.007689477525</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-0.007415695181</v>
      </c>
      <c r="Q1024" s="177">
        <f>IF($P$902&gt;0,IPMT('Assumptions (Solar)'!$V$10,Model!X$1,'Assumptions (Solar)'!$V$13,'Assumptions (Solar)'!$V$8*Model!$P$902*('Assumptions (Solar)'!$N$20*'Assumptions (Solar)'!$N$2+'Assumptions (Solar)'!$N$21*'Assumptions (Solar)'!$N$3)/10^9),0)</f>
        <v>-0.006903793534</v>
      </c>
      <c r="R1024" s="177">
        <f>IF($P$902&gt;0,IPMT('Assumptions (Solar)'!$V$10,Model!Y$1,'Assumptions (Solar)'!$V$13,'Assumptions (Solar)'!$V$8*Model!$P$902*('Assumptions (Solar)'!$N$20*'Assumptions (Solar)'!$N$2+'Assumptions (Solar)'!$N$21*'Assumptions (Solar)'!$N$3)/10^9),0)</f>
        <v>-0.006350939756</v>
      </c>
      <c r="S1024" s="177">
        <f>IF($P$902&gt;0,IPMT('Assumptions (Solar)'!$V$10,Model!Z$1,'Assumptions (Solar)'!$V$13,'Assumptions (Solar)'!$V$8*Model!$P$902*('Assumptions (Solar)'!$N$20*'Assumptions (Solar)'!$N$2+'Assumptions (Solar)'!$N$21*'Assumptions (Solar)'!$N$3)/10^9),0)</f>
        <v>-0.005753857675</v>
      </c>
      <c r="T1024" s="177">
        <f>IF($P$902&gt;0,IPMT('Assumptions (Solar)'!$V$10,Model!AA$1,'Assumptions (Solar)'!$V$13,'Assumptions (Solar)'!$V$8*Model!$P$902*('Assumptions (Solar)'!$N$20*'Assumptions (Solar)'!$N$2+'Assumptions (Solar)'!$N$21*'Assumptions (Solar)'!$N$3)/10^9),0)</f>
        <v>-0.005109009028</v>
      </c>
      <c r="U1024" s="177">
        <f>IF($P$902&gt;0,IPMT('Assumptions (Solar)'!$V$10,Model!AB$1,'Assumptions (Solar)'!$V$13,'Assumptions (Solar)'!$V$8*Model!$P$902*('Assumptions (Solar)'!$N$20*'Assumptions (Solar)'!$N$2+'Assumptions (Solar)'!$N$21*'Assumptions (Solar)'!$N$3)/10^9),0)</f>
        <v>-0.004412572489</v>
      </c>
      <c r="V1024" s="177">
        <f>IF($P$902&gt;0,IPMT('Assumptions (Solar)'!$V$10,Model!AC$1,'Assumptions (Solar)'!$V$13,'Assumptions (Solar)'!$V$8*Model!$P$902*('Assumptions (Solar)'!$N$20*'Assumptions (Solar)'!$N$2+'Assumptions (Solar)'!$N$21*'Assumptions (Solar)'!$N$3)/10^9),0)</f>
        <v>-0.003660421027</v>
      </c>
      <c r="W1024" s="177">
        <f>IF($P$902&gt;0,IPMT('Assumptions (Solar)'!$V$10,Model!AD$1,'Assumptions (Solar)'!$V$13,'Assumptions (Solar)'!$V$8*Model!$P$902*('Assumptions (Solar)'!$N$20*'Assumptions (Solar)'!$N$2+'Assumptions (Solar)'!$N$21*'Assumptions (Solar)'!$N$3)/10^9),0)</f>
        <v>-0.002848097448</v>
      </c>
      <c r="X1024" s="177">
        <f>IF($P$902&gt;0,IPMT('Assumptions (Solar)'!$V$10,Model!AE$1,'Assumptions (Solar)'!$V$13,'Assumptions (Solar)'!$V$8*Model!$P$902*('Assumptions (Solar)'!$N$20*'Assumptions (Solar)'!$N$2+'Assumptions (Solar)'!$N$21*'Assumptions (Solar)'!$N$3)/10^9),0)</f>
        <v>-0.001970787983</v>
      </c>
      <c r="Y1024" s="177">
        <f>IF($P$902&gt;0,IPMT('Assumptions (Solar)'!$V$10,Model!AF$1,'Assumptions (Solar)'!$V$13,'Assumptions (Solar)'!$V$8*Model!$P$902*('Assumptions (Solar)'!$N$20*'Assumptions (Solar)'!$N$2+'Assumptions (Solar)'!$N$21*'Assumptions (Solar)'!$N$3)/10^9),0)</f>
        <v>-0.00102329376</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-0.05129071609</v>
      </c>
      <c r="R1025" s="160">
        <f>IF($Q$902&gt;0,IPMT('Assumptions (Solar)'!$V$10,Model!X$1,'Assumptions (Solar)'!$V$13,'Assumptions (Solar)'!$V$8*Model!$Q$902*('Assumptions (Solar)'!$O$20*'Assumptions (Solar)'!$O$2+'Assumptions (Solar)'!$O$21*'Assumptions (Solar)'!$O$3)/10^9),0)</f>
        <v>-0.04775014419</v>
      </c>
      <c r="S1025" s="160">
        <f>IF($Q$902&gt;0,IPMT('Assumptions (Solar)'!$V$10,Model!Y$1,'Assumptions (Solar)'!$V$13,'Assumptions (Solar)'!$V$8*Model!$Q$902*('Assumptions (Solar)'!$O$20*'Assumptions (Solar)'!$O$2+'Assumptions (Solar)'!$O$21*'Assumptions (Solar)'!$O$3)/10^9),0)</f>
        <v>-0.04392632653</v>
      </c>
      <c r="T1025" s="160">
        <f>IF($Q$902&gt;0,IPMT('Assumptions (Solar)'!$V$10,Model!Z$1,'Assumptions (Solar)'!$V$13,'Assumptions (Solar)'!$V$8*Model!$Q$902*('Assumptions (Solar)'!$O$20*'Assumptions (Solar)'!$O$2+'Assumptions (Solar)'!$O$21*'Assumptions (Solar)'!$O$3)/10^9),0)</f>
        <v>-0.03979660346</v>
      </c>
      <c r="U1025" s="160">
        <f>IF($Q$902&gt;0,IPMT('Assumptions (Solar)'!$V$10,Model!AA$1,'Assumptions (Solar)'!$V$13,'Assumptions (Solar)'!$V$8*Model!$Q$902*('Assumptions (Solar)'!$O$20*'Assumptions (Solar)'!$O$2+'Assumptions (Solar)'!$O$21*'Assumptions (Solar)'!$O$3)/10^9),0)</f>
        <v>-0.03533650254</v>
      </c>
      <c r="V1025" s="160">
        <f>IF($Q$902&gt;0,IPMT('Assumptions (Solar)'!$V$10,Model!AB$1,'Assumptions (Solar)'!$V$13,'Assumptions (Solar)'!$V$8*Model!$Q$902*('Assumptions (Solar)'!$O$20*'Assumptions (Solar)'!$O$2+'Assumptions (Solar)'!$O$21*'Assumptions (Solar)'!$O$3)/10^9),0)</f>
        <v>-0.03051959355</v>
      </c>
      <c r="W1025" s="160">
        <f>IF($Q$902&gt;0,IPMT('Assumptions (Solar)'!$V$10,Model!AC$1,'Assumptions (Solar)'!$V$13,'Assumptions (Solar)'!$V$8*Model!$Q$902*('Assumptions (Solar)'!$O$20*'Assumptions (Solar)'!$O$2+'Assumptions (Solar)'!$O$21*'Assumptions (Solar)'!$O$3)/10^9),0)</f>
        <v>-0.02531733184</v>
      </c>
      <c r="X1025" s="160">
        <f>IF($Q$902&gt;0,IPMT('Assumptions (Solar)'!$V$10,Model!AD$1,'Assumptions (Solar)'!$V$13,'Assumptions (Solar)'!$V$8*Model!$Q$902*('Assumptions (Solar)'!$O$20*'Assumptions (Solar)'!$O$2+'Assumptions (Solar)'!$O$21*'Assumptions (Solar)'!$O$3)/10^9),0)</f>
        <v>-0.01969888919</v>
      </c>
      <c r="Y1025" s="160">
        <f>IF($Q$902&gt;0,IPMT('Assumptions (Solar)'!$V$10,Model!AE$1,'Assumptions (Solar)'!$V$13,'Assumptions (Solar)'!$V$8*Model!$Q$902*('Assumptions (Solar)'!$O$20*'Assumptions (Solar)'!$O$2+'Assumptions (Solar)'!$O$21*'Assumptions (Solar)'!$O$3)/10^9),0)</f>
        <v>-0.01363097113</v>
      </c>
      <c r="Z1025" s="160">
        <f>IF($Q$902&gt;0,IPMT('Assumptions (Solar)'!$V$10,Model!AF$1,'Assumptions (Solar)'!$V$13,'Assumptions (Solar)'!$V$8*Model!$Q$902*('Assumptions (Solar)'!$O$20*'Assumptions (Solar)'!$O$2+'Assumptions (Solar)'!$O$21*'Assumptions (Solar)'!$O$3)/10^9),0)</f>
        <v>-0.007077619625</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-0.09000838867</v>
      </c>
      <c r="S1026" s="177">
        <f>IF($R$902&gt;0,IPMT('Assumptions (Solar)'!$V$10,Model!X$1,'Assumptions (Solar)'!$V$13,'Assumptions (Solar)'!$V$8*Model!$R$902*('Assumptions (Solar)'!$P$20*'Assumptions (Solar)'!$P$2+'Assumptions (Solar)'!$P$21*'Assumptions (Solar)'!$P$3)/10^9),0)</f>
        <v>-0.08379515562</v>
      </c>
      <c r="T1026" s="177">
        <f>IF($R$902&gt;0,IPMT('Assumptions (Solar)'!$V$10,Model!Y$1,'Assumptions (Solar)'!$V$13,'Assumptions (Solar)'!$V$8*Model!$R$902*('Assumptions (Solar)'!$P$20*'Assumptions (Solar)'!$P$2+'Assumptions (Solar)'!$P$21*'Assumptions (Solar)'!$P$3)/10^9),0)</f>
        <v>-0.07708486393</v>
      </c>
      <c r="U1026" s="177">
        <f>IF($R$902&gt;0,IPMT('Assumptions (Solar)'!$V$10,Model!Z$1,'Assumptions (Solar)'!$V$13,'Assumptions (Solar)'!$V$8*Model!$R$902*('Assumptions (Solar)'!$P$20*'Assumptions (Solar)'!$P$2+'Assumptions (Solar)'!$P$21*'Assumptions (Solar)'!$P$3)/10^9),0)</f>
        <v>-0.0698377489</v>
      </c>
      <c r="V1026" s="177">
        <f>IF($R$902&gt;0,IPMT('Assumptions (Solar)'!$V$10,Model!AA$1,'Assumptions (Solar)'!$V$13,'Assumptions (Solar)'!$V$8*Model!$R$902*('Assumptions (Solar)'!$P$20*'Assumptions (Solar)'!$P$2+'Assumptions (Solar)'!$P$21*'Assumptions (Solar)'!$P$3)/10^9),0)</f>
        <v>-0.06201086467</v>
      </c>
      <c r="W1026" s="177">
        <f>IF($R$902&gt;0,IPMT('Assumptions (Solar)'!$V$10,Model!AB$1,'Assumptions (Solar)'!$V$13,'Assumptions (Solar)'!$V$8*Model!$R$902*('Assumptions (Solar)'!$P$20*'Assumptions (Solar)'!$P$2+'Assumptions (Solar)'!$P$21*'Assumptions (Solar)'!$P$3)/10^9),0)</f>
        <v>-0.0535578297</v>
      </c>
      <c r="X1026" s="177">
        <f>IF($R$902&gt;0,IPMT('Assumptions (Solar)'!$V$10,Model!AC$1,'Assumptions (Solar)'!$V$13,'Assumptions (Solar)'!$V$8*Model!$R$902*('Assumptions (Solar)'!$P$20*'Assumptions (Solar)'!$P$2+'Assumptions (Solar)'!$P$21*'Assumptions (Solar)'!$P$3)/10^9),0)</f>
        <v>-0.04442855194</v>
      </c>
      <c r="Y1026" s="177">
        <f>IF($R$902&gt;0,IPMT('Assumptions (Solar)'!$V$10,Model!AD$1,'Assumptions (Solar)'!$V$13,'Assumptions (Solar)'!$V$8*Model!$R$902*('Assumptions (Solar)'!$P$20*'Assumptions (Solar)'!$P$2+'Assumptions (Solar)'!$P$21*'Assumptions (Solar)'!$P$3)/10^9),0)</f>
        <v>-0.03456893195</v>
      </c>
      <c r="Z1026" s="177">
        <f>IF($R$902&gt;0,IPMT('Assumptions (Solar)'!$V$10,Model!AE$1,'Assumptions (Solar)'!$V$13,'Assumptions (Solar)'!$V$8*Model!$R$902*('Assumptions (Solar)'!$P$20*'Assumptions (Solar)'!$P$2+'Assumptions (Solar)'!$P$21*'Assumptions (Solar)'!$P$3)/10^9),0)</f>
        <v>-0.02392054237</v>
      </c>
      <c r="AA1026" s="177">
        <f>IF($R$902&gt;0,IPMT('Assumptions (Solar)'!$V$10,Model!AF$1,'Assumptions (Solar)'!$V$13,'Assumptions (Solar)'!$V$8*Model!$R$902*('Assumptions (Solar)'!$P$20*'Assumptions (Solar)'!$P$2+'Assumptions (Solar)'!$P$21*'Assumptions (Solar)'!$P$3)/10^9),0)</f>
        <v>-0.01242028161</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-0.2867106529</v>
      </c>
      <c r="T1027" s="160">
        <f>IF($S$902&gt;0,IPMT('Assumptions (Solar)'!$V$10,Model!X$1,'Assumptions (Solar)'!$V$13,'Assumptions (Solar)'!$V$8*Model!$S$902*('Assumptions (Solar)'!$Q$20*'Assumptions (Solar)'!$Q$2+'Assumptions (Solar)'!$Q$21*'Assumptions (Solar)'!$Q$3)/10^9),0)</f>
        <v>-0.2669191631</v>
      </c>
      <c r="U1027" s="160">
        <f>IF($S$902&gt;0,IPMT('Assumptions (Solar)'!$V$10,Model!Y$1,'Assumptions (Solar)'!$V$13,'Assumptions (Solar)'!$V$8*Model!$S$902*('Assumptions (Solar)'!$Q$20*'Assumptions (Solar)'!$Q$2+'Assumptions (Solar)'!$Q$21*'Assumptions (Solar)'!$Q$3)/10^9),0)</f>
        <v>-0.2455443542</v>
      </c>
      <c r="V1027" s="160">
        <f>IF($S$902&gt;0,IPMT('Assumptions (Solar)'!$V$10,Model!Z$1,'Assumptions (Solar)'!$V$13,'Assumptions (Solar)'!$V$8*Model!$S$902*('Assumptions (Solar)'!$Q$20*'Assumptions (Solar)'!$Q$2+'Assumptions (Solar)'!$Q$21*'Assumptions (Solar)'!$Q$3)/10^9),0)</f>
        <v>-0.2224595605</v>
      </c>
      <c r="W1027" s="160">
        <f>IF($S$902&gt;0,IPMT('Assumptions (Solar)'!$V$10,Model!AA$1,'Assumptions (Solar)'!$V$13,'Assumptions (Solar)'!$V$8*Model!$S$902*('Assumptions (Solar)'!$Q$20*'Assumptions (Solar)'!$Q$2+'Assumptions (Solar)'!$Q$21*'Assumptions (Solar)'!$Q$3)/10^9),0)</f>
        <v>-0.1975279833</v>
      </c>
      <c r="X1027" s="160">
        <f>IF($S$902&gt;0,IPMT('Assumptions (Solar)'!$V$10,Model!AB$1,'Assumptions (Solar)'!$V$13,'Assumptions (Solar)'!$V$8*Model!$S$902*('Assumptions (Solar)'!$Q$20*'Assumptions (Solar)'!$Q$2+'Assumptions (Solar)'!$Q$21*'Assumptions (Solar)'!$Q$3)/10^9),0)</f>
        <v>-0.17060188</v>
      </c>
      <c r="Y1027" s="160">
        <f>IF($S$902&gt;0,IPMT('Assumptions (Solar)'!$V$10,Model!AC$1,'Assumptions (Solar)'!$V$13,'Assumptions (Solar)'!$V$8*Model!$S$902*('Assumptions (Solar)'!$Q$20*'Assumptions (Solar)'!$Q$2+'Assumptions (Solar)'!$Q$21*'Assumptions (Solar)'!$Q$3)/10^9),0)</f>
        <v>-0.1415216884</v>
      </c>
      <c r="Z1027" s="160">
        <f>IF($S$902&gt;0,IPMT('Assumptions (Solar)'!$V$10,Model!AD$1,'Assumptions (Solar)'!$V$13,'Assumptions (Solar)'!$V$8*Model!$S$902*('Assumptions (Solar)'!$Q$20*'Assumptions (Solar)'!$Q$2+'Assumptions (Solar)'!$Q$21*'Assumptions (Solar)'!$Q$3)/10^9),0)</f>
        <v>-0.1101150814</v>
      </c>
      <c r="AA1027" s="160">
        <f>IF($S$902&gt;0,IPMT('Assumptions (Solar)'!$V$10,Model!AE$1,'Assumptions (Solar)'!$V$13,'Assumptions (Solar)'!$V$8*Model!$S$902*('Assumptions (Solar)'!$Q$20*'Assumptions (Solar)'!$Q$2+'Assumptions (Solar)'!$Q$21*'Assumptions (Solar)'!$Q$3)/10^9),0)</f>
        <v>-0.07619594596</v>
      </c>
      <c r="AB1027" s="160">
        <f>IF($S$902&gt;0,IPMT('Assumptions (Solar)'!$V$10,Model!AF$1,'Assumptions (Solar)'!$V$13,'Assumptions (Solar)'!$V$8*Model!$S$902*('Assumptions (Solar)'!$Q$20*'Assumptions (Solar)'!$Q$2+'Assumptions (Solar)'!$Q$21*'Assumptions (Solar)'!$Q$3)/10^9),0)</f>
        <v>-0.03956327963</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-0.07284866369</v>
      </c>
      <c r="U1028" s="160">
        <f>IF($T$902&gt;0,IPMT('Assumptions (Solar)'!$V$10,Model!X$1,'Assumptions (Solar)'!$V$13,'Assumptions (Solar)'!$V$8*Model!$T$902*('Assumptions (Solar)'!$R$20*'Assumptions (Solar)'!$R$2+'Assumptions (Solar)'!$R$21*'Assumptions (Solar)'!$R$3)/10^9),0)</f>
        <v>-0.06781995768</v>
      </c>
      <c r="V1028" s="160">
        <f>IF($T$902&gt;0,IPMT('Assumptions (Solar)'!$V$10,Model!Y$1,'Assumptions (Solar)'!$V$13,'Assumptions (Solar)'!$V$8*Model!$T$902*('Assumptions (Solar)'!$R$20*'Assumptions (Solar)'!$R$2+'Assumptions (Solar)'!$R$21*'Assumptions (Solar)'!$R$3)/10^9),0)</f>
        <v>-0.0623889552</v>
      </c>
      <c r="W1028" s="160">
        <f>IF($T$902&gt;0,IPMT('Assumptions (Solar)'!$V$10,Model!Z$1,'Assumptions (Solar)'!$V$13,'Assumptions (Solar)'!$V$8*Model!$T$902*('Assumptions (Solar)'!$R$20*'Assumptions (Solar)'!$R$2+'Assumptions (Solar)'!$R$21*'Assumptions (Solar)'!$R$3)/10^9),0)</f>
        <v>-0.05652347251</v>
      </c>
      <c r="X1028" s="160">
        <f>IF($T$902&gt;0,IPMT('Assumptions (Solar)'!$V$10,Model!AA$1,'Assumptions (Solar)'!$V$13,'Assumptions (Solar)'!$V$8*Model!$T$902*('Assumptions (Solar)'!$R$20*'Assumptions (Solar)'!$R$2+'Assumptions (Solar)'!$R$21*'Assumptions (Solar)'!$R$3)/10^9),0)</f>
        <v>-0.05018875121</v>
      </c>
      <c r="Y1028" s="160">
        <f>IF($T$902&gt;0,IPMT('Assumptions (Solar)'!$V$10,Model!AB$1,'Assumptions (Solar)'!$V$13,'Assumptions (Solar)'!$V$8*Model!$T$902*('Assumptions (Solar)'!$R$20*'Assumptions (Solar)'!$R$2+'Assumptions (Solar)'!$R$21*'Assumptions (Solar)'!$R$3)/10^9),0)</f>
        <v>-0.0433472522</v>
      </c>
      <c r="Z1028" s="160">
        <f>IF($T$902&gt;0,IPMT('Assumptions (Solar)'!$V$10,Model!AC$1,'Assumptions (Solar)'!$V$13,'Assumptions (Solar)'!$V$8*Model!$T$902*('Assumptions (Solar)'!$R$20*'Assumptions (Solar)'!$R$2+'Assumptions (Solar)'!$R$21*'Assumptions (Solar)'!$R$3)/10^9),0)</f>
        <v>-0.03595843328</v>
      </c>
      <c r="AA1028" s="160">
        <f>IF($T$902&gt;0,IPMT('Assumptions (Solar)'!$V$10,Model!AD$1,'Assumptions (Solar)'!$V$13,'Assumptions (Solar)'!$V$8*Model!$T$902*('Assumptions (Solar)'!$R$20*'Assumptions (Solar)'!$R$2+'Assumptions (Solar)'!$R$21*'Assumptions (Solar)'!$R$3)/10^9),0)</f>
        <v>-0.02797850884</v>
      </c>
      <c r="AB1028" s="160">
        <f>IF($T$902&gt;0,IPMT('Assumptions (Solar)'!$V$10,Model!AE$1,'Assumptions (Solar)'!$V$13,'Assumptions (Solar)'!$V$8*Model!$T$902*('Assumptions (Solar)'!$R$20*'Assumptions (Solar)'!$R$2+'Assumptions (Solar)'!$R$21*'Assumptions (Solar)'!$R$3)/10^9),0)</f>
        <v>-0.01936019044</v>
      </c>
      <c r="AC1028" s="160">
        <f>IF($T$902&gt;0,IPMT('Assumptions (Solar)'!$V$10,Model!AF$1,'Assumptions (Solar)'!$V$13,'Assumptions (Solar)'!$V$8*Model!$T$902*('Assumptions (Solar)'!$R$20*'Assumptions (Solar)'!$R$2+'Assumptions (Solar)'!$R$21*'Assumptions (Solar)'!$R$3)/10^9),0)</f>
        <v>-0.01005240658</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-0.0266299661</v>
      </c>
      <c r="V1029" s="160">
        <f>IF($U$902&gt;0,IPMT('Assumptions (Solar)'!$V$10,Model!X$1,'Assumptions (Solar)'!$V$13,'Assumptions (Solar)'!$V$8*Model!$U$902*('Assumptions (Solar)'!$S$20*'Assumptions (Solar)'!$S$2+'Assumptions (Solar)'!$S$21*'Assumptions (Solar)'!$S$3)/10^9),0)</f>
        <v>-0.02479171316</v>
      </c>
      <c r="W1029" s="160">
        <f>IF($U$902&gt;0,IPMT('Assumptions (Solar)'!$V$10,Model!Y$1,'Assumptions (Solar)'!$V$13,'Assumptions (Solar)'!$V$8*Model!$U$902*('Assumptions (Solar)'!$S$20*'Assumptions (Solar)'!$S$2+'Assumptions (Solar)'!$S$21*'Assumptions (Solar)'!$S$3)/10^9),0)</f>
        <v>-0.02280639998</v>
      </c>
      <c r="X1029" s="160">
        <f>IF($U$902&gt;0,IPMT('Assumptions (Solar)'!$V$10,Model!Z$1,'Assumptions (Solar)'!$V$13,'Assumptions (Solar)'!$V$8*Model!$U$902*('Assumptions (Solar)'!$S$20*'Assumptions (Solar)'!$S$2+'Assumptions (Solar)'!$S$21*'Assumptions (Solar)'!$S$3)/10^9),0)</f>
        <v>-0.02066226174</v>
      </c>
      <c r="Y1029" s="160">
        <f>IF($U$902&gt;0,IPMT('Assumptions (Solar)'!$V$10,Model!AA$1,'Assumptions (Solar)'!$V$13,'Assumptions (Solar)'!$V$8*Model!$U$902*('Assumptions (Solar)'!$S$20*'Assumptions (Solar)'!$S$2+'Assumptions (Solar)'!$S$21*'Assumptions (Solar)'!$S$3)/10^9),0)</f>
        <v>-0.01834659245</v>
      </c>
      <c r="Z1029" s="160">
        <f>IF($U$902&gt;0,IPMT('Assumptions (Solar)'!$V$10,Model!AB$1,'Assumptions (Solar)'!$V$13,'Assumptions (Solar)'!$V$8*Model!$U$902*('Assumptions (Solar)'!$S$20*'Assumptions (Solar)'!$S$2+'Assumptions (Solar)'!$S$21*'Assumptions (Solar)'!$S$3)/10^9),0)</f>
        <v>-0.01584566961</v>
      </c>
      <c r="AA1029" s="160">
        <f>IF($U$902&gt;0,IPMT('Assumptions (Solar)'!$V$10,Model!AC$1,'Assumptions (Solar)'!$V$13,'Assumptions (Solar)'!$V$8*Model!$U$902*('Assumptions (Solar)'!$S$20*'Assumptions (Solar)'!$S$2+'Assumptions (Solar)'!$S$21*'Assumptions (Solar)'!$S$3)/10^9),0)</f>
        <v>-0.01314467295</v>
      </c>
      <c r="AB1029" s="160">
        <f>IF($U$902&gt;0,IPMT('Assumptions (Solar)'!$V$10,Model!AD$1,'Assumptions (Solar)'!$V$13,'Assumptions (Solar)'!$V$8*Model!$U$902*('Assumptions (Solar)'!$S$20*'Assumptions (Solar)'!$S$2+'Assumptions (Solar)'!$S$21*'Assumptions (Solar)'!$S$3)/10^9),0)</f>
        <v>-0.01022759656</v>
      </c>
      <c r="AC1029" s="160">
        <f>IF($U$902&gt;0,IPMT('Assumptions (Solar)'!$V$10,Model!AE$1,'Assumptions (Solar)'!$V$13,'Assumptions (Solar)'!$V$8*Model!$U$902*('Assumptions (Solar)'!$S$20*'Assumptions (Solar)'!$S$2+'Assumptions (Solar)'!$S$21*'Assumptions (Solar)'!$S$3)/10^9),0)</f>
        <v>-0.007077154049</v>
      </c>
      <c r="AD1029" s="160">
        <f>IF($U$902&gt;0,IPMT('Assumptions (Solar)'!$V$10,Model!AF$1,'Assumptions (Solar)'!$V$13,'Assumptions (Solar)'!$V$8*Model!$U$902*('Assumptions (Solar)'!$S$20*'Assumptions (Solar)'!$S$2+'Assumptions (Solar)'!$S$21*'Assumptions (Solar)'!$S$3)/10^9),0)</f>
        <v>-0.003674676141</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-0.140390438</v>
      </c>
      <c r="Y1032" s="160">
        <f>IF($X$902&gt;0,IPMT('Assumptions (Solar)'!$V$10,Model!X$1,'Assumptions (Solar)'!$V$13,'Assumptions (Solar)'!$V$8*Model!$X$902*('Assumptions (Solar)'!$V$20*'Assumptions (Solar)'!$V$2+'Assumptions (Solar)'!$V$21*'Assumptions (Solar)'!$V$3)/10^9),0)</f>
        <v>-0.1306993579</v>
      </c>
      <c r="Z1032" s="160">
        <f>IF($X$902&gt;0,IPMT('Assumptions (Solar)'!$V$10,Model!Y$1,'Assumptions (Solar)'!$V$13,'Assumptions (Solar)'!$V$8*Model!$X$902*('Assumptions (Solar)'!$V$20*'Assumptions (Solar)'!$V$2+'Assumptions (Solar)'!$V$21*'Assumptions (Solar)'!$V$3)/10^9),0)</f>
        <v>-0.1202329913</v>
      </c>
      <c r="AA1032" s="160">
        <f>IF($X$902&gt;0,IPMT('Assumptions (Solar)'!$V$10,Model!Z$1,'Assumptions (Solar)'!$V$13,'Assumptions (Solar)'!$V$8*Model!$X$902*('Assumptions (Solar)'!$V$20*'Assumptions (Solar)'!$V$2+'Assumptions (Solar)'!$V$21*'Assumptions (Solar)'!$V$3)/10^9),0)</f>
        <v>-0.1089293154</v>
      </c>
      <c r="AB1032" s="160">
        <f>IF($X$902&gt;0,IPMT('Assumptions (Solar)'!$V$10,Model!AA$1,'Assumptions (Solar)'!$V$13,'Assumptions (Solar)'!$V$8*Model!$X$902*('Assumptions (Solar)'!$V$20*'Assumptions (Solar)'!$V$2+'Assumptions (Solar)'!$V$21*'Assumptions (Solar)'!$V$3)/10^9),0)</f>
        <v>-0.09672134543</v>
      </c>
      <c r="AC1032" s="160">
        <f>IF($X$902&gt;0,IPMT('Assumptions (Solar)'!$V$10,Model!AB$1,'Assumptions (Solar)'!$V$13,'Assumptions (Solar)'!$V$8*Model!$X$902*('Assumptions (Solar)'!$V$20*'Assumptions (Solar)'!$V$2+'Assumptions (Solar)'!$V$21*'Assumptions (Solar)'!$V$3)/10^9),0)</f>
        <v>-0.08353673787</v>
      </c>
      <c r="AD1032" s="160">
        <f>IF($X$902&gt;0,IPMT('Assumptions (Solar)'!$V$10,Model!AC$1,'Assumptions (Solar)'!$V$13,'Assumptions (Solar)'!$V$8*Model!$X$902*('Assumptions (Solar)'!$V$20*'Assumptions (Solar)'!$V$2+'Assumptions (Solar)'!$V$21*'Assumptions (Solar)'!$V$3)/10^9),0)</f>
        <v>-0.06929736171</v>
      </c>
      <c r="AE1032" s="160">
        <f>IF($X$902&gt;0,IPMT('Assumptions (Solar)'!$V$10,Model!AD$1,'Assumptions (Solar)'!$V$13,'Assumptions (Solar)'!$V$8*Model!$X$902*('Assumptions (Solar)'!$V$20*'Assumptions (Solar)'!$V$2+'Assumptions (Solar)'!$V$21*'Assumptions (Solar)'!$V$3)/10^9),0)</f>
        <v>-0.05391883545</v>
      </c>
      <c r="AF1032" s="160">
        <f>IF($X$902&gt;0,IPMT('Assumptions (Solar)'!$V$10,Model!AE$1,'Assumptions (Solar)'!$V$13,'Assumptions (Solar)'!$V$8*Model!$X$902*('Assumptions (Solar)'!$V$20*'Assumptions (Solar)'!$V$2+'Assumptions (Solar)'!$V$21*'Assumptions (Solar)'!$V$3)/10^9),0)</f>
        <v>-0.03731002709</v>
      </c>
      <c r="AG1032" s="160">
        <f>IF($X$902&gt;0,IPMT('Assumptions (Solar)'!$V$10,Model!AF$1,'Assumptions (Solar)'!$V$13,'Assumptions (Solar)'!$V$8*Model!$X$902*('Assumptions (Solar)'!$V$20*'Assumptions (Solar)'!$V$2+'Assumptions (Solar)'!$V$21*'Assumptions (Solar)'!$V$3)/10^9),0)</f>
        <v>-0.01937251407</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-0.09807625812</v>
      </c>
      <c r="Z1033" s="160">
        <f>IF($Y$902&gt;0,IPMT('Assumptions (Solar)'!$V$10,Model!X$1,'Assumptions (Solar)'!$V$13,'Assumptions (Solar)'!$V$8*Model!$Y$902*('Assumptions (Solar)'!$W$20*'Assumptions (Solar)'!$W$2+'Assumptions (Solar)'!$W$21*'Assumptions (Solar)'!$W$3)/10^9),0)</f>
        <v>-0.09130610417</v>
      </c>
      <c r="AA1033" s="160">
        <f>IF($Y$902&gt;0,IPMT('Assumptions (Solar)'!$V$10,Model!Y$1,'Assumptions (Solar)'!$V$13,'Assumptions (Solar)'!$V$8*Model!$Y$902*('Assumptions (Solar)'!$W$20*'Assumptions (Solar)'!$W$2+'Assumptions (Solar)'!$W$21*'Assumptions (Solar)'!$W$3)/10^9),0)</f>
        <v>-0.0839943379</v>
      </c>
      <c r="AB1033" s="160">
        <f>IF($Y$902&gt;0,IPMT('Assumptions (Solar)'!$V$10,Model!Z$1,'Assumptions (Solar)'!$V$13,'Assumptions (Solar)'!$V$8*Model!$Y$902*('Assumptions (Solar)'!$W$20*'Assumptions (Solar)'!$W$2+'Assumptions (Solar)'!$W$21*'Assumptions (Solar)'!$W$3)/10^9),0)</f>
        <v>-0.07609763033</v>
      </c>
      <c r="AC1033" s="160">
        <f>IF($Y$902&gt;0,IPMT('Assumptions (Solar)'!$V$10,Model!AA$1,'Assumptions (Solar)'!$V$13,'Assumptions (Solar)'!$V$8*Model!$Y$902*('Assumptions (Solar)'!$W$20*'Assumptions (Solar)'!$W$2+'Assumptions (Solar)'!$W$21*'Assumptions (Solar)'!$W$3)/10^9),0)</f>
        <v>-0.06756918616</v>
      </c>
      <c r="AD1033" s="160">
        <f>IF($Y$902&gt;0,IPMT('Assumptions (Solar)'!$V$10,Model!AB$1,'Assumptions (Solar)'!$V$13,'Assumptions (Solar)'!$V$8*Model!$Y$902*('Assumptions (Solar)'!$W$20*'Assumptions (Solar)'!$W$2+'Assumptions (Solar)'!$W$21*'Assumptions (Solar)'!$W$3)/10^9),0)</f>
        <v>-0.05835846645</v>
      </c>
      <c r="AE1033" s="160">
        <f>IF($Y$902&gt;0,IPMT('Assumptions (Solar)'!$V$10,Model!AC$1,'Assumptions (Solar)'!$V$13,'Assumptions (Solar)'!$V$8*Model!$Y$902*('Assumptions (Solar)'!$W$20*'Assumptions (Solar)'!$W$2+'Assumptions (Solar)'!$W$21*'Assumptions (Solar)'!$W$3)/10^9),0)</f>
        <v>-0.04841088917</v>
      </c>
      <c r="AF1033" s="160">
        <f>IF($Y$902&gt;0,IPMT('Assumptions (Solar)'!$V$10,Model!AD$1,'Assumptions (Solar)'!$V$13,'Assumptions (Solar)'!$V$8*Model!$Y$902*('Assumptions (Solar)'!$W$20*'Assumptions (Solar)'!$W$2+'Assumptions (Solar)'!$W$21*'Assumptions (Solar)'!$W$3)/10^9),0)</f>
        <v>-0.0376675057</v>
      </c>
      <c r="AG1033" s="160">
        <f>IF($Y$902&gt;0,IPMT('Assumptions (Solar)'!$V$10,Model!AE$1,'Assumptions (Solar)'!$V$13,'Assumptions (Solar)'!$V$8*Model!$Y$902*('Assumptions (Solar)'!$W$20*'Assumptions (Solar)'!$W$2+'Assumptions (Solar)'!$W$21*'Assumptions (Solar)'!$W$3)/10^9),0)</f>
        <v>-0.02606465155</v>
      </c>
      <c r="AH1033" s="160">
        <f>IF($Y$902&gt;0,IPMT('Assumptions (Solar)'!$V$10,Model!AF$1,'Assumptions (Solar)'!$V$13,'Assumptions (Solar)'!$V$8*Model!$Y$902*('Assumptions (Solar)'!$W$20*'Assumptions (Solar)'!$W$2+'Assumptions (Solar)'!$W$21*'Assumptions (Solar)'!$W$3)/10^9),0)</f>
        <v>-0.01353356908</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-0.0959961841</v>
      </c>
      <c r="AA1034" s="160">
        <f>IF($Z$902&gt;0,IPMT('Assumptions (Solar)'!$V$10,Model!X$1,'Assumptions (Solar)'!$V$13,'Assumptions (Solar)'!$V$8*Model!$Z$902*('Assumptions (Solar)'!$X$20*'Assumptions (Solar)'!$X$2+'Assumptions (Solar)'!$X$21*'Assumptions (Solar)'!$X$3)/10^9),0)</f>
        <v>-0.0893696166</v>
      </c>
      <c r="AB1034" s="160">
        <f>IF($Z$902&gt;0,IPMT('Assumptions (Solar)'!$V$10,Model!Y$1,'Assumptions (Solar)'!$V$13,'Assumptions (Solar)'!$V$8*Model!$Z$902*('Assumptions (Solar)'!$X$20*'Assumptions (Solar)'!$X$2+'Assumptions (Solar)'!$X$21*'Assumptions (Solar)'!$X$3)/10^9),0)</f>
        <v>-0.08221292369</v>
      </c>
      <c r="AC1034" s="160">
        <f>IF($Z$902&gt;0,IPMT('Assumptions (Solar)'!$V$10,Model!Z$1,'Assumptions (Solar)'!$V$13,'Assumptions (Solar)'!$V$8*Model!$Z$902*('Assumptions (Solar)'!$X$20*'Assumptions (Solar)'!$X$2+'Assumptions (Solar)'!$X$21*'Assumptions (Solar)'!$X$3)/10^9),0)</f>
        <v>-0.07448369535</v>
      </c>
      <c r="AD1034" s="160">
        <f>IF($Z$902&gt;0,IPMT('Assumptions (Solar)'!$V$10,Model!AA$1,'Assumptions (Solar)'!$V$13,'Assumptions (Solar)'!$V$8*Model!$Z$902*('Assumptions (Solar)'!$X$20*'Assumptions (Solar)'!$X$2+'Assumptions (Solar)'!$X$21*'Assumptions (Solar)'!$X$3)/10^9),0)</f>
        <v>-0.06613612875</v>
      </c>
      <c r="AE1034" s="160">
        <f>IF($Z$902&gt;0,IPMT('Assumptions (Solar)'!$V$10,Model!AB$1,'Assumptions (Solar)'!$V$13,'Assumptions (Solar)'!$V$8*Model!$Z$902*('Assumptions (Solar)'!$X$20*'Assumptions (Solar)'!$X$2+'Assumptions (Solar)'!$X$21*'Assumptions (Solar)'!$X$3)/10^9),0)</f>
        <v>-0.05712075681</v>
      </c>
      <c r="AF1034" s="160">
        <f>IF($Z$902&gt;0,IPMT('Assumptions (Solar)'!$V$10,Model!AC$1,'Assumptions (Solar)'!$V$13,'Assumptions (Solar)'!$V$8*Model!$Z$902*('Assumptions (Solar)'!$X$20*'Assumptions (Solar)'!$X$2+'Assumptions (Solar)'!$X$21*'Assumptions (Solar)'!$X$3)/10^9),0)</f>
        <v>-0.04738415513</v>
      </c>
      <c r="AG1034" s="160">
        <f>IF($Z$902&gt;0,IPMT('Assumptions (Solar)'!$V$10,Model!AD$1,'Assumptions (Solar)'!$V$13,'Assumptions (Solar)'!$V$8*Model!$Z$902*('Assumptions (Solar)'!$X$20*'Assumptions (Solar)'!$X$2+'Assumptions (Solar)'!$X$21*'Assumptions (Solar)'!$X$3)/10^9),0)</f>
        <v>-0.0368686253</v>
      </c>
      <c r="AH1034" s="160">
        <f>IF($Z$902&gt;0,IPMT('Assumptions (Solar)'!$V$10,Model!AE$1,'Assumptions (Solar)'!$V$13,'Assumptions (Solar)'!$V$8*Model!$Z$902*('Assumptions (Solar)'!$X$20*'Assumptions (Solar)'!$X$2+'Assumptions (Solar)'!$X$21*'Assumptions (Solar)'!$X$3)/10^9),0)</f>
        <v>-0.02551185309</v>
      </c>
      <c r="AI1034" s="160">
        <f>IF($Z$902&gt;0,IPMT('Assumptions (Solar)'!$V$10,Model!AF$1,'Assumptions (Solar)'!$V$13,'Assumptions (Solar)'!$V$8*Model!$Z$902*('Assumptions (Solar)'!$X$20*'Assumptions (Solar)'!$X$2+'Assumptions (Solar)'!$X$21*'Assumptions (Solar)'!$X$3)/10^9),0)</f>
        <v>-0.01324653911</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-0.09379762203</v>
      </c>
      <c r="AB1035" s="160">
        <f>IF($AA$902&gt;0,IPMT('Assumptions (Solar)'!$V$10,Model!X$1,'Assumptions (Solar)'!$V$13,'Assumptions (Solar)'!$V$8*Model!$AA$902*('Assumptions (Solar)'!$Y$20*'Assumptions (Solar)'!$Y$2+'Assumptions (Solar)'!$Y$21*'Assumptions (Solar)'!$Y$3)/10^9),0)</f>
        <v>-0.08732282014</v>
      </c>
      <c r="AC1035" s="160">
        <f>IF($AA$902&gt;0,IPMT('Assumptions (Solar)'!$V$10,Model!Y$1,'Assumptions (Solar)'!$V$13,'Assumptions (Solar)'!$V$8*Model!$AA$902*('Assumptions (Solar)'!$Y$20*'Assumptions (Solar)'!$Y$2+'Assumptions (Solar)'!$Y$21*'Assumptions (Solar)'!$Y$3)/10^9),0)</f>
        <v>-0.0803300341</v>
      </c>
      <c r="AD1035" s="160">
        <f>IF($AA$902&gt;0,IPMT('Assumptions (Solar)'!$V$10,Model!Z$1,'Assumptions (Solar)'!$V$13,'Assumptions (Solar)'!$V$8*Model!$AA$902*('Assumptions (Solar)'!$Y$20*'Assumptions (Solar)'!$Y$2+'Assumptions (Solar)'!$Y$21*'Assumptions (Solar)'!$Y$3)/10^9),0)</f>
        <v>-0.07277782518</v>
      </c>
      <c r="AE1035" s="160">
        <f>IF($AA$902&gt;0,IPMT('Assumptions (Solar)'!$V$10,Model!AA$1,'Assumptions (Solar)'!$V$13,'Assumptions (Solar)'!$V$8*Model!$AA$902*('Assumptions (Solar)'!$Y$20*'Assumptions (Solar)'!$Y$2+'Assumptions (Solar)'!$Y$21*'Assumptions (Solar)'!$Y$3)/10^9),0)</f>
        <v>-0.06462143954</v>
      </c>
      <c r="AF1035" s="160">
        <f>IF($AA$902&gt;0,IPMT('Assumptions (Solar)'!$V$10,Model!AB$1,'Assumptions (Solar)'!$V$13,'Assumptions (Solar)'!$V$8*Model!$AA$902*('Assumptions (Solar)'!$Y$20*'Assumptions (Solar)'!$Y$2+'Assumptions (Solar)'!$Y$21*'Assumptions (Solar)'!$Y$3)/10^9),0)</f>
        <v>-0.05581254305</v>
      </c>
      <c r="AG1035" s="160">
        <f>IF($AA$902&gt;0,IPMT('Assumptions (Solar)'!$V$10,Model!AC$1,'Assumptions (Solar)'!$V$13,'Assumptions (Solar)'!$V$8*Model!$AA$902*('Assumptions (Solar)'!$Y$20*'Assumptions (Solar)'!$Y$2+'Assumptions (Solar)'!$Y$21*'Assumptions (Solar)'!$Y$3)/10^9),0)</f>
        <v>-0.04629893484</v>
      </c>
      <c r="AH1035" s="160">
        <f>IF($AA$902&gt;0,IPMT('Assumptions (Solar)'!$V$10,Model!AD$1,'Assumptions (Solar)'!$V$13,'Assumptions (Solar)'!$V$8*Model!$AA$902*('Assumptions (Solar)'!$Y$20*'Assumptions (Solar)'!$Y$2+'Assumptions (Solar)'!$Y$21*'Assumptions (Solar)'!$Y$3)/10^9),0)</f>
        <v>-0.03602423797</v>
      </c>
      <c r="AI1035" s="160">
        <f>IF($AA$902&gt;0,IPMT('Assumptions (Solar)'!$V$10,Model!AE$1,'Assumptions (Solar)'!$V$13,'Assumptions (Solar)'!$V$8*Model!$AA$902*('Assumptions (Solar)'!$Y$20*'Assumptions (Solar)'!$Y$2+'Assumptions (Solar)'!$Y$21*'Assumptions (Solar)'!$Y$3)/10^9),0)</f>
        <v>-0.02492756536</v>
      </c>
      <c r="AJ1035" s="160">
        <f>IF($AA$902&gt;0,IPMT('Assumptions (Solar)'!$V$10,Model!AF$1,'Assumptions (Solar)'!$V$13,'Assumptions (Solar)'!$V$8*Model!$AA$902*('Assumptions (Solar)'!$Y$20*'Assumptions (Solar)'!$Y$2+'Assumptions (Solar)'!$Y$21*'Assumptions (Solar)'!$Y$3)/10^9),0)</f>
        <v>-0.01294315894</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-0.09155656305</v>
      </c>
      <c r="AC1036" s="160">
        <f>IF($AB$902&gt;0,IPMT('Assumptions (Solar)'!$V$10,Model!X$1,'Assumptions (Solar)'!$V$13,'Assumptions (Solar)'!$V$8*Model!$AB$902*('Assumptions (Solar)'!$Z$20*'Assumptions (Solar)'!$Z$2+'Assumptions (Solar)'!$Z$21*'Assumptions (Solar)'!$Z$3)/10^9),0)</f>
        <v>-0.08523646032</v>
      </c>
      <c r="AD1036" s="160">
        <f>IF($AB$902&gt;0,IPMT('Assumptions (Solar)'!$V$10,Model!Y$1,'Assumptions (Solar)'!$V$13,'Assumptions (Solar)'!$V$8*Model!$AB$902*('Assumptions (Solar)'!$Z$20*'Assumptions (Solar)'!$Z$2+'Assumptions (Solar)'!$Z$21*'Assumptions (Solar)'!$Z$3)/10^9),0)</f>
        <v>-0.07841074936</v>
      </c>
      <c r="AE1036" s="160">
        <f>IF($AB$902&gt;0,IPMT('Assumptions (Solar)'!$V$10,Model!Z$1,'Assumptions (Solar)'!$V$13,'Assumptions (Solar)'!$V$8*Model!$AB$902*('Assumptions (Solar)'!$Z$20*'Assumptions (Solar)'!$Z$2+'Assumptions (Solar)'!$Z$21*'Assumptions (Solar)'!$Z$3)/10^9),0)</f>
        <v>-0.07103898153</v>
      </c>
      <c r="AF1036" s="160">
        <f>IF($AB$902&gt;0,IPMT('Assumptions (Solar)'!$V$10,Model!AA$1,'Assumptions (Solar)'!$V$13,'Assumptions (Solar)'!$V$8*Model!$AB$902*('Assumptions (Solar)'!$Z$20*'Assumptions (Solar)'!$Z$2+'Assumptions (Solar)'!$Z$21*'Assumptions (Solar)'!$Z$3)/10^9),0)</f>
        <v>-0.06307747228</v>
      </c>
      <c r="AG1036" s="160">
        <f>IF($AB$902&gt;0,IPMT('Assumptions (Solar)'!$V$10,Model!AB$1,'Assumptions (Solar)'!$V$13,'Assumptions (Solar)'!$V$8*Model!$AB$902*('Assumptions (Solar)'!$Z$20*'Assumptions (Solar)'!$Z$2+'Assumptions (Solar)'!$Z$21*'Assumptions (Solar)'!$Z$3)/10^9),0)</f>
        <v>-0.05447904228</v>
      </c>
      <c r="AH1036" s="160">
        <f>IF($AB$902&gt;0,IPMT('Assumptions (Solar)'!$V$10,Model!AC$1,'Assumptions (Solar)'!$V$13,'Assumptions (Solar)'!$V$8*Model!$AB$902*('Assumptions (Solar)'!$Z$20*'Assumptions (Solar)'!$Z$2+'Assumptions (Solar)'!$Z$21*'Assumptions (Solar)'!$Z$3)/10^9),0)</f>
        <v>-0.04519273789</v>
      </c>
      <c r="AI1036" s="160">
        <f>IF($AB$902&gt;0,IPMT('Assumptions (Solar)'!$V$10,Model!AD$1,'Assumptions (Solar)'!$V$13,'Assumptions (Solar)'!$V$8*Model!$AB$902*('Assumptions (Solar)'!$Z$20*'Assumptions (Solar)'!$Z$2+'Assumptions (Solar)'!$Z$21*'Assumptions (Solar)'!$Z$3)/10^9),0)</f>
        <v>-0.03516352914</v>
      </c>
      <c r="AJ1036" s="160">
        <f>IF($AB$902&gt;0,IPMT('Assumptions (Solar)'!$V$10,Model!AE$1,'Assumptions (Solar)'!$V$13,'Assumptions (Solar)'!$V$8*Model!$AB$902*('Assumptions (Solar)'!$Z$20*'Assumptions (Solar)'!$Z$2+'Assumptions (Solar)'!$Z$21*'Assumptions (Solar)'!$Z$3)/10^9),0)</f>
        <v>-0.02433198369</v>
      </c>
      <c r="AK1036" s="160">
        <f>IF($AB$902&gt;0,IPMT('Assumptions (Solar)'!$V$10,Model!AF$1,'Assumptions (Solar)'!$V$13,'Assumptions (Solar)'!$V$8*Model!$AB$902*('Assumptions (Solar)'!$Z$20*'Assumptions (Solar)'!$Z$2+'Assumptions (Solar)'!$Z$21*'Assumptions (Solar)'!$Z$3)/10^9),0)</f>
        <v>-0.01263391461</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-0.08911098327</v>
      </c>
      <c r="AD1037" s="160">
        <f>IF($AC$902&gt;0,IPMT('Assumptions (Solar)'!$V$10,Model!X$1,'Assumptions (Solar)'!$V$13,'Assumptions (Solar)'!$V$8*Model!$AC$902*('Assumptions (Solar)'!$AA$20*'Assumptions (Solar)'!$AA$2+'Assumptions (Solar)'!$AA$21*'Assumptions (Solar)'!$AA$3)/10^9),0)</f>
        <v>-0.08295969766</v>
      </c>
      <c r="AE1037" s="160">
        <f>IF($AC$902&gt;0,IPMT('Assumptions (Solar)'!$V$10,Model!Y$1,'Assumptions (Solar)'!$V$13,'Assumptions (Solar)'!$V$8*Model!$AC$902*('Assumptions (Solar)'!$AA$20*'Assumptions (Solar)'!$AA$2+'Assumptions (Solar)'!$AA$21*'Assumptions (Solar)'!$AA$3)/10^9),0)</f>
        <v>-0.0763163092</v>
      </c>
      <c r="AF1037" s="160">
        <f>IF($AC$902&gt;0,IPMT('Assumptions (Solar)'!$V$10,Model!Z$1,'Assumptions (Solar)'!$V$13,'Assumptions (Solar)'!$V$8*Model!$AC$902*('Assumptions (Solar)'!$AA$20*'Assumptions (Solar)'!$AA$2+'Assumptions (Solar)'!$AA$21*'Assumptions (Solar)'!$AA$3)/10^9),0)</f>
        <v>-0.06914144966</v>
      </c>
      <c r="AG1037" s="160">
        <f>IF($AC$902&gt;0,IPMT('Assumptions (Solar)'!$V$10,Model!AA$1,'Assumptions (Solar)'!$V$13,'Assumptions (Solar)'!$V$8*Model!$AC$902*('Assumptions (Solar)'!$AA$20*'Assumptions (Solar)'!$AA$2+'Assumptions (Solar)'!$AA$21*'Assumptions (Solar)'!$AA$3)/10^9),0)</f>
        <v>-0.06139260136</v>
      </c>
      <c r="AH1037" s="160">
        <f>IF($AC$902&gt;0,IPMT('Assumptions (Solar)'!$V$10,Model!AB$1,'Assumptions (Solar)'!$V$13,'Assumptions (Solar)'!$V$8*Model!$AC$902*('Assumptions (Solar)'!$AA$20*'Assumptions (Solar)'!$AA$2+'Assumptions (Solar)'!$AA$21*'Assumptions (Solar)'!$AA$3)/10^9),0)</f>
        <v>-0.05302384519</v>
      </c>
      <c r="AI1037" s="160">
        <f>IF($AC$902&gt;0,IPMT('Assumptions (Solar)'!$V$10,Model!AC$1,'Assumptions (Solar)'!$V$13,'Assumptions (Solar)'!$V$8*Model!$AC$902*('Assumptions (Solar)'!$AA$20*'Assumptions (Solar)'!$AA$2+'Assumptions (Solar)'!$AA$21*'Assumptions (Solar)'!$AA$3)/10^9),0)</f>
        <v>-0.04398558853</v>
      </c>
      <c r="AJ1037" s="160">
        <f>IF($AC$902&gt;0,IPMT('Assumptions (Solar)'!$V$10,Model!AD$1,'Assumptions (Solar)'!$V$13,'Assumptions (Solar)'!$V$8*Model!$AC$902*('Assumptions (Solar)'!$AA$20*'Assumptions (Solar)'!$AA$2+'Assumptions (Solar)'!$AA$21*'Assumptions (Solar)'!$AA$3)/10^9),0)</f>
        <v>-0.03422427134</v>
      </c>
      <c r="AK1037" s="160">
        <f>IF($AC$902&gt;0,IPMT('Assumptions (Solar)'!$V$10,Model!AE$1,'Assumptions (Solar)'!$V$13,'Assumptions (Solar)'!$V$8*Model!$AC$902*('Assumptions (Solar)'!$AA$20*'Assumptions (Solar)'!$AA$2+'Assumptions (Solar)'!$AA$21*'Assumptions (Solar)'!$AA$3)/10^9),0)</f>
        <v>-0.02368204877</v>
      </c>
      <c r="AL1037" s="160">
        <f>IF($AC$902&gt;0,IPMT('Assumptions (Solar)'!$V$10,Model!AF$1,'Assumptions (Solar)'!$V$13,'Assumptions (Solar)'!$V$8*Model!$AC$902*('Assumptions (Solar)'!$AA$20*'Assumptions (Solar)'!$AA$2+'Assumptions (Solar)'!$AA$21*'Assumptions (Solar)'!$AA$3)/10^9),0)</f>
        <v>-0.0122964484</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-0.08653513554</v>
      </c>
      <c r="AE1038" s="160">
        <f>IF($AD$902&gt;0,IPMT('Assumptions (Solar)'!$V$10,Model!X$1,'Assumptions (Solar)'!$V$13,'Assumptions (Solar)'!$V$8*Model!$AD$902*('Assumptions (Solar)'!$AB$20*'Assumptions (Solar)'!$AB$2+'Assumptions (Solar)'!$AB$21*'Assumptions (Solar)'!$AB$3)/10^9),0)</f>
        <v>-0.08056165938</v>
      </c>
      <c r="AF1038" s="160">
        <f>IF($AD$902&gt;0,IPMT('Assumptions (Solar)'!$V$10,Model!Y$1,'Assumptions (Solar)'!$V$13,'Assumptions (Solar)'!$V$8*Model!$AD$902*('Assumptions (Solar)'!$AB$20*'Assumptions (Solar)'!$AB$2+'Assumptions (Solar)'!$AB$21*'Assumptions (Solar)'!$AB$3)/10^9),0)</f>
        <v>-0.07411030513</v>
      </c>
      <c r="AG1038" s="160">
        <f>IF($AD$902&gt;0,IPMT('Assumptions (Solar)'!$V$10,Model!Z$1,'Assumptions (Solar)'!$V$13,'Assumptions (Solar)'!$V$8*Model!$AD$902*('Assumptions (Solar)'!$AB$20*'Assumptions (Solar)'!$AB$2+'Assumptions (Solar)'!$AB$21*'Assumptions (Solar)'!$AB$3)/10^9),0)</f>
        <v>-0.06714284253</v>
      </c>
      <c r="AH1038" s="160">
        <f>IF($AD$902&gt;0,IPMT('Assumptions (Solar)'!$V$10,Model!AA$1,'Assumptions (Solar)'!$V$13,'Assumptions (Solar)'!$V$8*Model!$AD$902*('Assumptions (Solar)'!$AB$20*'Assumptions (Solar)'!$AB$2+'Assumptions (Solar)'!$AB$21*'Assumptions (Solar)'!$AB$3)/10^9),0)</f>
        <v>-0.05961798293</v>
      </c>
      <c r="AI1038" s="160">
        <f>IF($AD$902&gt;0,IPMT('Assumptions (Solar)'!$V$10,Model!AB$1,'Assumptions (Solar)'!$V$13,'Assumptions (Solar)'!$V$8*Model!$AD$902*('Assumptions (Solar)'!$AB$20*'Assumptions (Solar)'!$AB$2+'Assumptions (Solar)'!$AB$21*'Assumptions (Solar)'!$AB$3)/10^9),0)</f>
        <v>-0.05149113456</v>
      </c>
      <c r="AJ1038" s="160">
        <f>IF($AD$902&gt;0,IPMT('Assumptions (Solar)'!$V$10,Model!AC$1,'Assumptions (Solar)'!$V$13,'Assumptions (Solar)'!$V$8*Model!$AD$902*('Assumptions (Solar)'!$AB$20*'Assumptions (Solar)'!$AB$2+'Assumptions (Solar)'!$AB$21*'Assumptions (Solar)'!$AB$3)/10^9),0)</f>
        <v>-0.04271413832</v>
      </c>
      <c r="AK1038" s="160">
        <f>IF($AD$902&gt;0,IPMT('Assumptions (Solar)'!$V$10,Model!AD$1,'Assumptions (Solar)'!$V$13,'Assumptions (Solar)'!$V$8*Model!$AD$902*('Assumptions (Solar)'!$AB$20*'Assumptions (Solar)'!$AB$2+'Assumptions (Solar)'!$AB$21*'Assumptions (Solar)'!$AB$3)/10^9),0)</f>
        <v>-0.03323498239</v>
      </c>
      <c r="AL1038" s="160">
        <f>IF($AD$902&gt;0,IPMT('Assumptions (Solar)'!$V$10,Model!AE$1,'Assumptions (Solar)'!$V$13,'Assumptions (Solar)'!$V$8*Model!$AD$902*('Assumptions (Solar)'!$AB$20*'Assumptions (Solar)'!$AB$2+'Assumptions (Solar)'!$AB$21*'Assumptions (Solar)'!$AB$3)/10^9),0)</f>
        <v>-0.02299749397</v>
      </c>
      <c r="AM1038" s="160">
        <f>IF($AD$902&gt;0,IPMT('Assumptions (Solar)'!$V$10,Model!AF$1,'Assumptions (Solar)'!$V$13,'Assumptions (Solar)'!$V$8*Model!$AD$902*('Assumptions (Solar)'!$AB$20*'Assumptions (Solar)'!$AB$2+'Assumptions (Solar)'!$AB$21*'Assumptions (Solar)'!$AB$3)/10^9),0)</f>
        <v>-0.01194100649</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-0.08390945401</v>
      </c>
      <c r="AF1039" s="160">
        <f>IF($AE$902&gt;0,IPMT('Assumptions (Solar)'!$V$10,Model!X$1,'Assumptions (Solar)'!$V$13,'Assumptions (Solar)'!$V$8*Model!$AE$902*('Assumptions (Solar)'!$AC$20*'Assumptions (Solar)'!$AC$2+'Assumptions (Solar)'!$AC$21*'Assumptions (Solar)'!$AC$3)/10^9),0)</f>
        <v>-0.07811722731</v>
      </c>
      <c r="AG1039" s="160">
        <f>IF($AE$902&gt;0,IPMT('Assumptions (Solar)'!$V$10,Model!Y$1,'Assumptions (Solar)'!$V$13,'Assumptions (Solar)'!$V$8*Model!$AE$902*('Assumptions (Solar)'!$AC$20*'Assumptions (Solar)'!$AC$2+'Assumptions (Solar)'!$AC$21*'Assumptions (Solar)'!$AC$3)/10^9),0)</f>
        <v>-0.07186162246</v>
      </c>
      <c r="AH1039" s="160">
        <f>IF($AE$902&gt;0,IPMT('Assumptions (Solar)'!$V$10,Model!Z$1,'Assumptions (Solar)'!$V$13,'Assumptions (Solar)'!$V$8*Model!$AE$902*('Assumptions (Solar)'!$AC$20*'Assumptions (Solar)'!$AC$2+'Assumptions (Solar)'!$AC$21*'Assumptions (Solar)'!$AC$3)/10^9),0)</f>
        <v>-0.06510556923</v>
      </c>
      <c r="AI1039" s="160">
        <f>IF($AE$902&gt;0,IPMT('Assumptions (Solar)'!$V$10,Model!AA$1,'Assumptions (Solar)'!$V$13,'Assumptions (Solar)'!$V$8*Model!$AE$902*('Assumptions (Solar)'!$AC$20*'Assumptions (Solar)'!$AC$2+'Assumptions (Solar)'!$AC$21*'Assumptions (Solar)'!$AC$3)/10^9),0)</f>
        <v>-0.05780903174</v>
      </c>
      <c r="AJ1039" s="160">
        <f>IF($AE$902&gt;0,IPMT('Assumptions (Solar)'!$V$10,Model!AB$1,'Assumptions (Solar)'!$V$13,'Assumptions (Solar)'!$V$8*Model!$AE$902*('Assumptions (Solar)'!$AC$20*'Assumptions (Solar)'!$AC$2+'Assumptions (Solar)'!$AC$21*'Assumptions (Solar)'!$AC$3)/10^9),0)</f>
        <v>-0.04992877125</v>
      </c>
      <c r="AK1039" s="160">
        <f>IF($AE$902&gt;0,IPMT('Assumptions (Solar)'!$V$10,Model!AC$1,'Assumptions (Solar)'!$V$13,'Assumptions (Solar)'!$V$8*Model!$AE$902*('Assumptions (Solar)'!$AC$20*'Assumptions (Solar)'!$AC$2+'Assumptions (Solar)'!$AC$21*'Assumptions (Solar)'!$AC$3)/10^9),0)</f>
        <v>-0.04141808992</v>
      </c>
      <c r="AL1039" s="160">
        <f>IF($AE$902&gt;0,IPMT('Assumptions (Solar)'!$V$10,Model!AD$1,'Assumptions (Solar)'!$V$13,'Assumptions (Solar)'!$V$8*Model!$AE$902*('Assumptions (Solar)'!$AC$20*'Assumptions (Solar)'!$AC$2+'Assumptions (Solar)'!$AC$21*'Assumptions (Solar)'!$AC$3)/10^9),0)</f>
        <v>-0.03222655409</v>
      </c>
      <c r="AM1039" s="160">
        <f>IF($AE$902&gt;0,IPMT('Assumptions (Solar)'!$V$10,Model!AE$1,'Assumptions (Solar)'!$V$13,'Assumptions (Solar)'!$V$8*Model!$AE$902*('Assumptions (Solar)'!$AC$20*'Assumptions (Solar)'!$AC$2+'Assumptions (Solar)'!$AC$21*'Assumptions (Solar)'!$AC$3)/10^9),0)</f>
        <v>-0.02229969539</v>
      </c>
      <c r="AN1039" s="160">
        <f>IF($AE$902&gt;0,IPMT('Assumptions (Solar)'!$V$10,Model!AF$1,'Assumptions (Solar)'!$V$13,'Assumptions (Solar)'!$V$8*Model!$AE$902*('Assumptions (Solar)'!$AC$20*'Assumptions (Solar)'!$AC$2+'Assumptions (Solar)'!$AC$21*'Assumptions (Solar)'!$AC$3)/10^9),0)</f>
        <v>-0.01157868799</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-0.08106215216</v>
      </c>
      <c r="AG1040" s="160">
        <f>IF($AF$902&gt;0,IPMT('Assumptions (Solar)'!$V$10,Model!X$1,'Assumptions (Solar)'!$V$13,'Assumptions (Solar)'!$V$8*Model!$AF$902*('Assumptions (Solar)'!$AD$20*'Assumptions (Solar)'!$AD$2+'Assumptions (Solar)'!$AD$21*'Assumptions (Solar)'!$AD$3)/10^9),0)</f>
        <v>-0.07546647325</v>
      </c>
      <c r="AH1040" s="160">
        <f>IF($AF$902&gt;0,IPMT('Assumptions (Solar)'!$V$10,Model!Y$1,'Assumptions (Solar)'!$V$13,'Assumptions (Solar)'!$V$8*Model!$AF$902*('Assumptions (Solar)'!$AD$20*'Assumptions (Solar)'!$AD$2+'Assumptions (Solar)'!$AD$21*'Assumptions (Solar)'!$AD$3)/10^9),0)</f>
        <v>-0.06942314002</v>
      </c>
      <c r="AI1040" s="160">
        <f>IF($AF$902&gt;0,IPMT('Assumptions (Solar)'!$V$10,Model!Z$1,'Assumptions (Solar)'!$V$13,'Assumptions (Solar)'!$V$8*Model!$AF$902*('Assumptions (Solar)'!$AD$20*'Assumptions (Solar)'!$AD$2+'Assumptions (Solar)'!$AD$21*'Assumptions (Solar)'!$AD$3)/10^9),0)</f>
        <v>-0.06289634013</v>
      </c>
      <c r="AJ1040" s="160">
        <f>IF($AF$902&gt;0,IPMT('Assumptions (Solar)'!$V$10,Model!AA$1,'Assumptions (Solar)'!$V$13,'Assumptions (Solar)'!$V$8*Model!$AF$902*('Assumptions (Solar)'!$AD$20*'Assumptions (Solar)'!$AD$2+'Assumptions (Solar)'!$AD$21*'Assumptions (Solar)'!$AD$3)/10^9),0)</f>
        <v>-0.05584739625</v>
      </c>
      <c r="AK1040" s="160">
        <f>IF($AF$902&gt;0,IPMT('Assumptions (Solar)'!$V$10,Model!AB$1,'Assumptions (Solar)'!$V$13,'Assumptions (Solar)'!$V$8*Model!$AF$902*('Assumptions (Solar)'!$AD$20*'Assumptions (Solar)'!$AD$2+'Assumptions (Solar)'!$AD$21*'Assumptions (Solar)'!$AD$3)/10^9),0)</f>
        <v>-0.04823453686</v>
      </c>
      <c r="AL1040" s="160">
        <f>IF($AF$902&gt;0,IPMT('Assumptions (Solar)'!$V$10,Model!AC$1,'Assumptions (Solar)'!$V$13,'Assumptions (Solar)'!$V$8*Model!$AF$902*('Assumptions (Solar)'!$AD$20*'Assumptions (Solar)'!$AD$2+'Assumptions (Solar)'!$AD$21*'Assumptions (Solar)'!$AD$3)/10^9),0)</f>
        <v>-0.04001264872</v>
      </c>
      <c r="AM1040" s="160">
        <f>IF($AF$902&gt;0,IPMT('Assumptions (Solar)'!$V$10,Model!AD$1,'Assumptions (Solar)'!$V$13,'Assumptions (Solar)'!$V$8*Model!$AF$902*('Assumptions (Solar)'!$AD$20*'Assumptions (Solar)'!$AD$2+'Assumptions (Solar)'!$AD$21*'Assumptions (Solar)'!$AD$3)/10^9),0)</f>
        <v>-0.03113300953</v>
      </c>
      <c r="AN1040" s="160">
        <f>IF($AF$902&gt;0,IPMT('Assumptions (Solar)'!$V$10,Model!AE$1,'Assumptions (Solar)'!$V$13,'Assumptions (Solar)'!$V$8*Model!$AF$902*('Assumptions (Solar)'!$AD$20*'Assumptions (Solar)'!$AD$2+'Assumptions (Solar)'!$AD$21*'Assumptions (Solar)'!$AD$3)/10^9),0)</f>
        <v>-0.0215429992</v>
      </c>
      <c r="AO1040" s="160">
        <f>IF($AF$902&gt;0,IPMT('Assumptions (Solar)'!$V$10,Model!AF$1,'Assumptions (Solar)'!$V$13,'Assumptions (Solar)'!$V$8*Model!$AF$902*('Assumptions (Solar)'!$AD$20*'Assumptions (Solar)'!$AD$2+'Assumptions (Solar)'!$AD$21*'Assumptions (Solar)'!$AD$3)/10^9),0)</f>
        <v>-0.01118578805</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-0.07807181849</v>
      </c>
      <c r="AH1041" s="160">
        <f>IF($AG$902&gt;0,IPMT('Assumptions (Solar)'!$V$10,Model!X$1,'Assumptions (Solar)'!$V$13,'Assumptions (Solar)'!$V$8*Model!$AG$902*('Assumptions (Solar)'!$AE$20*'Assumptions (Solar)'!$AE$2+'Assumptions (Solar)'!$AE$21*'Assumptions (Solar)'!$AE$3)/10^9),0)</f>
        <v>-0.07268256077</v>
      </c>
      <c r="AI1041" s="160">
        <f>IF($AG$902&gt;0,IPMT('Assumptions (Solar)'!$V$10,Model!Y$1,'Assumptions (Solar)'!$V$13,'Assumptions (Solar)'!$V$8*Model!$AG$902*('Assumptions (Solar)'!$AE$20*'Assumptions (Solar)'!$AE$2+'Assumptions (Solar)'!$AE$21*'Assumptions (Solar)'!$AE$3)/10^9),0)</f>
        <v>-0.06686216245</v>
      </c>
      <c r="AJ1041" s="160">
        <f>IF($AG$902&gt;0,IPMT('Assumptions (Solar)'!$V$10,Model!Z$1,'Assumptions (Solar)'!$V$13,'Assumptions (Solar)'!$V$8*Model!$AG$902*('Assumptions (Solar)'!$AE$20*'Assumptions (Solar)'!$AE$2+'Assumptions (Solar)'!$AE$21*'Assumptions (Solar)'!$AE$3)/10^9),0)</f>
        <v>-0.06057613225</v>
      </c>
      <c r="AK1041" s="160">
        <f>IF($AG$902&gt;0,IPMT('Assumptions (Solar)'!$V$10,Model!AA$1,'Assumptions (Solar)'!$V$13,'Assumptions (Solar)'!$V$8*Model!$AG$902*('Assumptions (Solar)'!$AE$20*'Assumptions (Solar)'!$AE$2+'Assumptions (Solar)'!$AE$21*'Assumptions (Solar)'!$AE$3)/10^9),0)</f>
        <v>-0.05378721964</v>
      </c>
      <c r="AL1041" s="160">
        <f>IF($AG$902&gt;0,IPMT('Assumptions (Solar)'!$V$10,Model!AB$1,'Assumptions (Solar)'!$V$13,'Assumptions (Solar)'!$V$8*Model!$AG$902*('Assumptions (Solar)'!$AE$20*'Assumptions (Solar)'!$AE$2+'Assumptions (Solar)'!$AE$21*'Assumptions (Solar)'!$AE$3)/10^9),0)</f>
        <v>-0.04645519402</v>
      </c>
      <c r="AM1041" s="160">
        <f>IF($AG$902&gt;0,IPMT('Assumptions (Solar)'!$V$10,Model!AC$1,'Assumptions (Solar)'!$V$13,'Assumptions (Solar)'!$V$8*Model!$AG$902*('Assumptions (Solar)'!$AE$20*'Assumptions (Solar)'!$AE$2+'Assumptions (Solar)'!$AE$21*'Assumptions (Solar)'!$AE$3)/10^9),0)</f>
        <v>-0.03853660635</v>
      </c>
      <c r="AN1041" s="160">
        <f>IF($AG$902&gt;0,IPMT('Assumptions (Solar)'!$V$10,Model!AD$1,'Assumptions (Solar)'!$V$13,'Assumptions (Solar)'!$V$8*Model!$AG$902*('Assumptions (Solar)'!$AE$20*'Assumptions (Solar)'!$AE$2+'Assumptions (Solar)'!$AE$21*'Assumptions (Solar)'!$AE$3)/10^9),0)</f>
        <v>-0.02998453167</v>
      </c>
      <c r="AO1041" s="160">
        <f>IF($AG$902&gt;0,IPMT('Assumptions (Solar)'!$V$10,Model!AE$1,'Assumptions (Solar)'!$V$13,'Assumptions (Solar)'!$V$8*Model!$AG$902*('Assumptions (Solar)'!$AE$20*'Assumptions (Solar)'!$AE$2+'Assumptions (Solar)'!$AE$21*'Assumptions (Solar)'!$AE$3)/10^9),0)</f>
        <v>-0.02074829101</v>
      </c>
      <c r="AP1041" s="160">
        <f>IF($AG$902&gt;0,IPMT('Assumptions (Solar)'!$V$10,Model!AF$1,'Assumptions (Solar)'!$V$13,'Assumptions (Solar)'!$V$8*Model!$AG$902*('Assumptions (Solar)'!$AE$20*'Assumptions (Solar)'!$AE$2+'Assumptions (Solar)'!$AE$21*'Assumptions (Solar)'!$AE$3)/10^9),0)</f>
        <v>-0.0107731511</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-0.07493395586</v>
      </c>
      <c r="AI1042" s="160">
        <f>IF($AH$902&gt;0,IPMT('Assumptions (Solar)'!$V$10,Model!X$1,'Assumptions (Solar)'!$V$13,'Assumptions (Solar)'!$V$8*Model!$AH$902*('Assumptions (Solar)'!$AF$20*'Assumptions (Solar)'!$AF$2+'Assumptions (Solar)'!$AF$21*'Assumptions (Solar)'!$AF$3)/10^9),0)</f>
        <v>-0.0697613032</v>
      </c>
      <c r="AJ1042" s="160">
        <f>IF($AH$902&gt;0,IPMT('Assumptions (Solar)'!$V$10,Model!Y$1,'Assumptions (Solar)'!$V$13,'Assumptions (Solar)'!$V$8*Model!$AH$902*('Assumptions (Solar)'!$AF$20*'Assumptions (Solar)'!$AF$2+'Assumptions (Solar)'!$AF$21*'Assumptions (Solar)'!$AF$3)/10^9),0)</f>
        <v>-0.06417483833</v>
      </c>
      <c r="AK1042" s="160">
        <f>IF($AH$902&gt;0,IPMT('Assumptions (Solar)'!$V$10,Model!Z$1,'Assumptions (Solar)'!$V$13,'Assumptions (Solar)'!$V$8*Model!$AH$902*('Assumptions (Solar)'!$AF$20*'Assumptions (Solar)'!$AF$2+'Assumptions (Solar)'!$AF$21*'Assumptions (Solar)'!$AF$3)/10^9),0)</f>
        <v>-0.05814145627</v>
      </c>
      <c r="AL1042" s="160">
        <f>IF($AH$902&gt;0,IPMT('Assumptions (Solar)'!$V$10,Model!AA$1,'Assumptions (Solar)'!$V$13,'Assumptions (Solar)'!$V$8*Model!$AH$902*('Assumptions (Solar)'!$AF$20*'Assumptions (Solar)'!$AF$2+'Assumptions (Solar)'!$AF$21*'Assumptions (Solar)'!$AF$3)/10^9),0)</f>
        <v>-0.05162540364</v>
      </c>
      <c r="AM1042" s="160">
        <f>IF($AH$902&gt;0,IPMT('Assumptions (Solar)'!$V$10,Model!AB$1,'Assumptions (Solar)'!$V$13,'Assumptions (Solar)'!$V$8*Model!$AH$902*('Assumptions (Solar)'!$AF$20*'Assumptions (Solar)'!$AF$2+'Assumptions (Solar)'!$AF$21*'Assumptions (Solar)'!$AF$3)/10^9),0)</f>
        <v>-0.0445880668</v>
      </c>
      <c r="AN1042" s="160">
        <f>IF($AH$902&gt;0,IPMT('Assumptions (Solar)'!$V$10,Model!AC$1,'Assumptions (Solar)'!$V$13,'Assumptions (Solar)'!$V$8*Model!$AH$902*('Assumptions (Solar)'!$AF$20*'Assumptions (Solar)'!$AF$2+'Assumptions (Solar)'!$AF$21*'Assumptions (Solar)'!$AF$3)/10^9),0)</f>
        <v>-0.03698774302</v>
      </c>
      <c r="AO1042" s="160">
        <f>IF($AH$902&gt;0,IPMT('Assumptions (Solar)'!$V$10,Model!AD$1,'Assumptions (Solar)'!$V$13,'Assumptions (Solar)'!$V$8*Model!$AH$902*('Assumptions (Solar)'!$AF$20*'Assumptions (Solar)'!$AF$2+'Assumptions (Solar)'!$AF$21*'Assumptions (Solar)'!$AF$3)/10^9),0)</f>
        <v>-0.02877939333</v>
      </c>
      <c r="AP1042" s="160">
        <f>IF($AH$902&gt;0,IPMT('Assumptions (Solar)'!$V$10,Model!AE$1,'Assumptions (Solar)'!$V$13,'Assumptions (Solar)'!$V$8*Model!$AH$902*('Assumptions (Solar)'!$AF$20*'Assumptions (Solar)'!$AF$2+'Assumptions (Solar)'!$AF$21*'Assumptions (Solar)'!$AF$3)/10^9),0)</f>
        <v>-0.01991437567</v>
      </c>
      <c r="AQ1042" s="160">
        <f>IF($AH$902&gt;0,IPMT('Assumptions (Solar)'!$V$10,Model!AF$1,'Assumptions (Solar)'!$V$13,'Assumptions (Solar)'!$V$8*Model!$AH$902*('Assumptions (Solar)'!$AF$20*'Assumptions (Solar)'!$AF$2+'Assumptions (Solar)'!$AF$21*'Assumptions (Solar)'!$AF$3)/10^9),0)</f>
        <v>-0.0103401566</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-0.07575616242</v>
      </c>
      <c r="AJ1043" s="160">
        <f>IF($AI$902&gt;0,IPMT('Assumptions (Solar)'!$V$10,Model!X$1,'Assumptions (Solar)'!$V$13,'Assumptions (Solar)'!$V$8*Model!$AI$902*('Assumptions (Solar)'!$AG$20*'Assumptions (Solar)'!$AG$2+'Assumptions (Solar)'!$AG$21*'Assumptions (Solar)'!$AG$3)/10^9),0)</f>
        <v>-0.07052675326</v>
      </c>
      <c r="AK1043" s="160">
        <f>IF($AI$902&gt;0,IPMT('Assumptions (Solar)'!$V$10,Model!Y$1,'Assumptions (Solar)'!$V$13,'Assumptions (Solar)'!$V$8*Model!$AI$902*('Assumptions (Solar)'!$AG$20*'Assumptions (Solar)'!$AG$2+'Assumptions (Solar)'!$AG$21*'Assumptions (Solar)'!$AG$3)/10^9),0)</f>
        <v>-0.06487899137</v>
      </c>
      <c r="AL1043" s="160">
        <f>IF($AI$902&gt;0,IPMT('Assumptions (Solar)'!$V$10,Model!Z$1,'Assumptions (Solar)'!$V$13,'Assumptions (Solar)'!$V$8*Model!$AI$902*('Assumptions (Solar)'!$AG$20*'Assumptions (Solar)'!$AG$2+'Assumptions (Solar)'!$AG$21*'Assumptions (Solar)'!$AG$3)/10^9),0)</f>
        <v>-0.05877940853</v>
      </c>
      <c r="AM1043" s="160">
        <f>IF($AI$902&gt;0,IPMT('Assumptions (Solar)'!$V$10,Model!AA$1,'Assumptions (Solar)'!$V$13,'Assumptions (Solar)'!$V$8*Model!$AI$902*('Assumptions (Solar)'!$AG$20*'Assumptions (Solar)'!$AG$2+'Assumptions (Solar)'!$AG$21*'Assumptions (Solar)'!$AG$3)/10^9),0)</f>
        <v>-0.05219185906</v>
      </c>
      <c r="AN1043" s="160">
        <f>IF($AI$902&gt;0,IPMT('Assumptions (Solar)'!$V$10,Model!AB$1,'Assumptions (Solar)'!$V$13,'Assumptions (Solar)'!$V$8*Model!$AI$902*('Assumptions (Solar)'!$AG$20*'Assumptions (Solar)'!$AG$2+'Assumptions (Solar)'!$AG$21*'Assumptions (Solar)'!$AG$3)/10^9),0)</f>
        <v>-0.04507730564</v>
      </c>
      <c r="AO1043" s="160">
        <f>IF($AI$902&gt;0,IPMT('Assumptions (Solar)'!$V$10,Model!AC$1,'Assumptions (Solar)'!$V$13,'Assumptions (Solar)'!$V$8*Model!$AI$902*('Assumptions (Solar)'!$AG$20*'Assumptions (Solar)'!$AG$2+'Assumptions (Solar)'!$AG$21*'Assumptions (Solar)'!$AG$3)/10^9),0)</f>
        <v>-0.03739358794</v>
      </c>
      <c r="AP1043" s="160">
        <f>IF($AI$902&gt;0,IPMT('Assumptions (Solar)'!$V$10,Model!AD$1,'Assumptions (Solar)'!$V$13,'Assumptions (Solar)'!$V$8*Model!$AI$902*('Assumptions (Solar)'!$AG$20*'Assumptions (Solar)'!$AG$2+'Assumptions (Solar)'!$AG$21*'Assumptions (Solar)'!$AG$3)/10^9),0)</f>
        <v>-0.02909517282</v>
      </c>
      <c r="AQ1043" s="160">
        <f>IF($AI$902&gt;0,IPMT('Assumptions (Solar)'!$V$10,Model!AE$1,'Assumptions (Solar)'!$V$13,'Assumptions (Solar)'!$V$8*Model!$AI$902*('Assumptions (Solar)'!$AG$20*'Assumptions (Solar)'!$AG$2+'Assumptions (Solar)'!$AG$21*'Assumptions (Solar)'!$AG$3)/10^9),0)</f>
        <v>-0.02013288449</v>
      </c>
      <c r="AR1043" s="160">
        <f>IF($AI$902&gt;0,IPMT('Assumptions (Solar)'!$V$10,Model!AF$1,'Assumptions (Solar)'!$V$13,'Assumptions (Solar)'!$V$8*Model!$AI$902*('Assumptions (Solar)'!$AG$20*'Assumptions (Solar)'!$AG$2+'Assumptions (Solar)'!$AG$21*'Assumptions (Solar)'!$AG$3)/10^9),0)</f>
        <v>-0.0104536131</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-0.07788506172</v>
      </c>
      <c r="AK1044" s="177">
        <f>IF($AJ$902&gt;0,IPMT('Assumptions (Solar)'!$V$10,Model!X$1,'Assumptions (Solar)'!$V$13,'Assumptions (Solar)'!$V$8*Model!$AJ$902*('Assumptions (Solar)'!$AH$20*'Assumptions (Solar)'!$AH$2+'Assumptions (Solar)'!$AH$21*'Assumptions (Solar)'!$AH$3)/10^9),0)</f>
        <v>-0.07250869573</v>
      </c>
      <c r="AL1044" s="177">
        <f>IF($AJ$902&gt;0,IPMT('Assumptions (Solar)'!$V$10,Model!Y$1,'Assumptions (Solar)'!$V$13,'Assumptions (Solar)'!$V$8*Model!$AJ$902*('Assumptions (Solar)'!$AH$20*'Assumptions (Solar)'!$AH$2+'Assumptions (Solar)'!$AH$21*'Assumptions (Solar)'!$AH$3)/10^9),0)</f>
        <v>-0.06670222046</v>
      </c>
      <c r="AM1044" s="177">
        <f>IF($AJ$902&gt;0,IPMT('Assumptions (Solar)'!$V$10,Model!Z$1,'Assumptions (Solar)'!$V$13,'Assumptions (Solar)'!$V$8*Model!$AJ$902*('Assumptions (Solar)'!$AH$20*'Assumptions (Solar)'!$AH$2+'Assumptions (Solar)'!$AH$21*'Assumptions (Solar)'!$AH$3)/10^9),0)</f>
        <v>-0.06043122718</v>
      </c>
      <c r="AN1044" s="177">
        <f>IF($AJ$902&gt;0,IPMT('Assumptions (Solar)'!$V$10,Model!AA$1,'Assumptions (Solar)'!$V$13,'Assumptions (Solar)'!$V$8*Model!$AJ$902*('Assumptions (Solar)'!$AH$20*'Assumptions (Solar)'!$AH$2+'Assumptions (Solar)'!$AH$21*'Assumptions (Solar)'!$AH$3)/10^9),0)</f>
        <v>-0.05365855442</v>
      </c>
      <c r="AO1044" s="177">
        <f>IF($AJ$902&gt;0,IPMT('Assumptions (Solar)'!$V$10,Model!AB$1,'Assumptions (Solar)'!$V$13,'Assumptions (Solar)'!$V$8*Model!$AJ$902*('Assumptions (Solar)'!$AH$20*'Assumptions (Solar)'!$AH$2+'Assumptions (Solar)'!$AH$21*'Assumptions (Solar)'!$AH$3)/10^9),0)</f>
        <v>-0.04634406785</v>
      </c>
      <c r="AP1044" s="177">
        <f>IF($AJ$902&gt;0,IPMT('Assumptions (Solar)'!$V$10,Model!AC$1,'Assumptions (Solar)'!$V$13,'Assumptions (Solar)'!$V$8*Model!$AJ$902*('Assumptions (Solar)'!$AH$20*'Assumptions (Solar)'!$AH$2+'Assumptions (Solar)'!$AH$21*'Assumptions (Solar)'!$AH$3)/10^9),0)</f>
        <v>-0.03844442236</v>
      </c>
      <c r="AQ1044" s="177">
        <f>IF($AJ$902&gt;0,IPMT('Assumptions (Solar)'!$V$10,Model!AD$1,'Assumptions (Solar)'!$V$13,'Assumptions (Solar)'!$V$8*Model!$AJ$902*('Assumptions (Solar)'!$AH$20*'Assumptions (Solar)'!$AH$2+'Assumptions (Solar)'!$AH$21*'Assumptions (Solar)'!$AH$3)/10^9),0)</f>
        <v>-0.02991280522</v>
      </c>
      <c r="AR1044" s="177">
        <f>IF($AJ$902&gt;0,IPMT('Assumptions (Solar)'!$V$10,Model!AE$1,'Assumptions (Solar)'!$V$13,'Assumptions (Solar)'!$V$8*Model!$AJ$902*('Assumptions (Solar)'!$AH$20*'Assumptions (Solar)'!$AH$2+'Assumptions (Solar)'!$AH$21*'Assumptions (Solar)'!$AH$3)/10^9),0)</f>
        <v>-0.02069865871</v>
      </c>
      <c r="AS1044" s="177">
        <f>IF($AJ$902&gt;0,IPMT('Assumptions (Solar)'!$V$10,Model!AF$1,'Assumptions (Solar)'!$V$13,'Assumptions (Solar)'!$V$8*Model!$AJ$902*('Assumptions (Solar)'!$AH$20*'Assumptions (Solar)'!$AH$2+'Assumptions (Solar)'!$AH$21*'Assumptions (Solar)'!$AH$3)/10^9),0)</f>
        <v>-0.01074738049</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-0.07802612107</v>
      </c>
      <c r="AL1045" s="160">
        <f>IF($AK$902&gt;0,IPMT('Assumptions (Solar)'!$V$10,Model!X$1,'Assumptions (Solar)'!$V$13,'Assumptions (Solar)'!$V$8*Model!$AK$902*('Assumptions (Solar)'!$AI$20*'Assumptions (Solar)'!$AI$2+'Assumptions (Solar)'!$AI$21*'Assumptions (Solar)'!$AI$3)/10^9),0)</f>
        <v>-0.07264001783</v>
      </c>
      <c r="AM1045" s="160">
        <f>IF($AK$902&gt;0,IPMT('Assumptions (Solar)'!$V$10,Model!Y$1,'Assumptions (Solar)'!$V$13,'Assumptions (Solar)'!$V$8*Model!$AK$902*('Assumptions (Solar)'!$AI$20*'Assumptions (Solar)'!$AI$2+'Assumptions (Solar)'!$AI$21*'Assumptions (Solar)'!$AI$3)/10^9),0)</f>
        <v>-0.06682302633</v>
      </c>
      <c r="AN1045" s="160">
        <f>IF($AK$902&gt;0,IPMT('Assumptions (Solar)'!$V$10,Model!Z$1,'Assumptions (Solar)'!$V$13,'Assumptions (Solar)'!$V$8*Model!$AK$902*('Assumptions (Solar)'!$AI$20*'Assumptions (Solar)'!$AI$2+'Assumptions (Solar)'!$AI$21*'Assumptions (Solar)'!$AI$3)/10^9),0)</f>
        <v>-0.06054067551</v>
      </c>
      <c r="AO1045" s="160">
        <f>IF($AK$902&gt;0,IPMT('Assumptions (Solar)'!$V$10,Model!AA$1,'Assumptions (Solar)'!$V$13,'Assumptions (Solar)'!$V$8*Model!$AK$902*('Assumptions (Solar)'!$AI$20*'Assumptions (Solar)'!$AI$2+'Assumptions (Solar)'!$AI$21*'Assumptions (Solar)'!$AI$3)/10^9),0)</f>
        <v>-0.05375573662</v>
      </c>
      <c r="AP1045" s="160">
        <f>IF($AK$902&gt;0,IPMT('Assumptions (Solar)'!$V$10,Model!AB$1,'Assumptions (Solar)'!$V$13,'Assumptions (Solar)'!$V$8*Model!$AK$902*('Assumptions (Solar)'!$AI$20*'Assumptions (Solar)'!$AI$2+'Assumptions (Solar)'!$AI$21*'Assumptions (Solar)'!$AI$3)/10^9),0)</f>
        <v>-0.04642800262</v>
      </c>
      <c r="AQ1045" s="160">
        <f>IF($AK$902&gt;0,IPMT('Assumptions (Solar)'!$V$10,Model!AC$1,'Assumptions (Solar)'!$V$13,'Assumptions (Solar)'!$V$8*Model!$AK$902*('Assumptions (Solar)'!$AI$20*'Assumptions (Solar)'!$AI$2+'Assumptions (Solar)'!$AI$21*'Assumptions (Solar)'!$AI$3)/10^9),0)</f>
        <v>-0.0385140499</v>
      </c>
      <c r="AR1045" s="160">
        <f>IF($AK$902&gt;0,IPMT('Assumptions (Solar)'!$V$10,Model!AD$1,'Assumptions (Solar)'!$V$13,'Assumptions (Solar)'!$V$8*Model!$AK$902*('Assumptions (Solar)'!$AI$20*'Assumptions (Solar)'!$AI$2+'Assumptions (Solar)'!$AI$21*'Assumptions (Solar)'!$AI$3)/10^9),0)</f>
        <v>-0.02996698096</v>
      </c>
      <c r="AS1045" s="160">
        <f>IF($AK$902&gt;0,IPMT('Assumptions (Solar)'!$V$10,Model!AE$1,'Assumptions (Solar)'!$V$13,'Assumptions (Solar)'!$V$8*Model!$AK$902*('Assumptions (Solar)'!$AI$20*'Assumptions (Solar)'!$AI$2+'Assumptions (Solar)'!$AI$21*'Assumptions (Solar)'!$AI$3)/10^9),0)</f>
        <v>-0.02073614651</v>
      </c>
      <c r="AT1045" s="160">
        <f>IF($AK$902&gt;0,IPMT('Assumptions (Solar)'!$V$10,Model!AF$1,'Assumptions (Solar)'!$V$13,'Assumptions (Solar)'!$V$8*Model!$AK$902*('Assumptions (Solar)'!$AI$20*'Assumptions (Solar)'!$AI$2+'Assumptions (Solar)'!$AI$21*'Assumptions (Solar)'!$AI$3)/10^9),0)</f>
        <v>-0.0107668453</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-0.07846849324</v>
      </c>
      <c r="AM1046" s="177">
        <f>IF($AL$902&gt;0,IPMT('Assumptions (Solar)'!$V$10,Model!X$1,'Assumptions (Solar)'!$V$13,'Assumptions (Solar)'!$V$8*Model!$AL$902*('Assumptions (Solar)'!$AJ$20*'Assumptions (Solar)'!$AJ$2+'Assumptions (Solar)'!$AJ$21*'Assumptions (Solar)'!$AJ$3)/10^9),0)</f>
        <v>-0.07305185327</v>
      </c>
      <c r="AN1046" s="177">
        <f>IF($AL$902&gt;0,IPMT('Assumptions (Solar)'!$V$10,Model!Y$1,'Assumptions (Solar)'!$V$13,'Assumptions (Solar)'!$V$8*Model!$AL$902*('Assumptions (Solar)'!$AJ$20*'Assumptions (Solar)'!$AJ$2+'Assumptions (Solar)'!$AJ$21*'Assumptions (Solar)'!$AJ$3)/10^9),0)</f>
        <v>-0.06720188211</v>
      </c>
      <c r="AO1046" s="177">
        <f>IF($AL$902&gt;0,IPMT('Assumptions (Solar)'!$V$10,Model!Z$1,'Assumptions (Solar)'!$V$13,'Assumptions (Solar)'!$V$8*Model!$AL$902*('Assumptions (Solar)'!$AJ$20*'Assumptions (Solar)'!$AJ$2+'Assumptions (Solar)'!$AJ$21*'Assumptions (Solar)'!$AJ$3)/10^9),0)</f>
        <v>-0.06088391325</v>
      </c>
      <c r="AP1046" s="177">
        <f>IF($AL$902&gt;0,IPMT('Assumptions (Solar)'!$V$10,Model!AA$1,'Assumptions (Solar)'!$V$13,'Assumptions (Solar)'!$V$8*Model!$AL$902*('Assumptions (Solar)'!$AJ$20*'Assumptions (Solar)'!$AJ$2+'Assumptions (Solar)'!$AJ$21*'Assumptions (Solar)'!$AJ$3)/10^9),0)</f>
        <v>-0.05406050688</v>
      </c>
      <c r="AQ1046" s="177">
        <f>IF($AL$902&gt;0,IPMT('Assumptions (Solar)'!$V$10,Model!AB$1,'Assumptions (Solar)'!$V$13,'Assumptions (Solar)'!$V$8*Model!$AL$902*('Assumptions (Solar)'!$AJ$20*'Assumptions (Solar)'!$AJ$2+'Assumptions (Solar)'!$AJ$21*'Assumptions (Solar)'!$AJ$3)/10^9),0)</f>
        <v>-0.04669122801</v>
      </c>
      <c r="AR1046" s="177">
        <f>IF($AL$902&gt;0,IPMT('Assumptions (Solar)'!$V$10,Model!AC$1,'Assumptions (Solar)'!$V$13,'Assumptions (Solar)'!$V$8*Model!$AL$902*('Assumptions (Solar)'!$AJ$20*'Assumptions (Solar)'!$AJ$2+'Assumptions (Solar)'!$AJ$21*'Assumptions (Solar)'!$AJ$3)/10^9),0)</f>
        <v>-0.03873240682</v>
      </c>
      <c r="AS1046" s="177">
        <f>IF($AL$902&gt;0,IPMT('Assumptions (Solar)'!$V$10,Model!AD$1,'Assumptions (Solar)'!$V$13,'Assumptions (Solar)'!$V$8*Model!$AL$902*('Assumptions (Solar)'!$AJ$20*'Assumptions (Solar)'!$AJ$2+'Assumptions (Solar)'!$AJ$21*'Assumptions (Solar)'!$AJ$3)/10^9),0)</f>
        <v>-0.03013687994</v>
      </c>
      <c r="AT1046" s="177">
        <f>IF($AL$902&gt;0,IPMT('Assumptions (Solar)'!$V$10,Model!AE$1,'Assumptions (Solar)'!$V$13,'Assumptions (Solar)'!$V$8*Model!$AL$902*('Assumptions (Solar)'!$AJ$20*'Assumptions (Solar)'!$AJ$2+'Assumptions (Solar)'!$AJ$21*'Assumptions (Solar)'!$AJ$3)/10^9),0)</f>
        <v>-0.02085371091</v>
      </c>
      <c r="AU1046" s="177">
        <f>IF($AL$902&gt;0,IPMT('Assumptions (Solar)'!$V$10,Model!AF$1,'Assumptions (Solar)'!$V$13,'Assumptions (Solar)'!$V$8*Model!$AL$902*('Assumptions (Solar)'!$AJ$20*'Assumptions (Solar)'!$AJ$2+'Assumptions (Solar)'!$AJ$21*'Assumptions (Solar)'!$AJ$3)/10^9),0)</f>
        <v>-0.01082788836</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-0.08268443535</v>
      </c>
      <c r="AN1047" s="160">
        <f>IF($AM$902&gt;0,IPMT('Assumptions (Solar)'!$V$10,Model!X$1,'Assumptions (Solar)'!$V$13,'Assumptions (Solar)'!$V$8*Model!$AM$902*('Assumptions (Solar)'!$AK$20*'Assumptions (Solar)'!$AK$2+'Assumptions (Solar)'!$AK$21*'Assumptions (Solar)'!$AK$3)/10^9),0)</f>
        <v>-0.07697677106</v>
      </c>
      <c r="AO1047" s="160">
        <f>IF($AM$902&gt;0,IPMT('Assumptions (Solar)'!$V$10,Model!Y$1,'Assumptions (Solar)'!$V$13,'Assumptions (Solar)'!$V$8*Model!$AM$902*('Assumptions (Solar)'!$AK$20*'Assumptions (Solar)'!$AK$2+'Assumptions (Solar)'!$AK$21*'Assumptions (Solar)'!$AK$3)/10^9),0)</f>
        <v>-0.07081249362</v>
      </c>
      <c r="AP1047" s="160">
        <f>IF($AM$902&gt;0,IPMT('Assumptions (Solar)'!$V$10,Model!Z$1,'Assumptions (Solar)'!$V$13,'Assumptions (Solar)'!$V$8*Model!$AM$902*('Assumptions (Solar)'!$AK$20*'Assumptions (Solar)'!$AK$2+'Assumptions (Solar)'!$AK$21*'Assumptions (Solar)'!$AK$3)/10^9),0)</f>
        <v>-0.06415507398</v>
      </c>
      <c r="AQ1047" s="160">
        <f>IF($AM$902&gt;0,IPMT('Assumptions (Solar)'!$V$10,Model!AA$1,'Assumptions (Solar)'!$V$13,'Assumptions (Solar)'!$V$8*Model!$AM$902*('Assumptions (Solar)'!$AK$20*'Assumptions (Solar)'!$AK$2+'Assumptions (Solar)'!$AK$21*'Assumptions (Solar)'!$AK$3)/10^9),0)</f>
        <v>-0.05696506078</v>
      </c>
      <c r="AR1047" s="160">
        <f>IF($AM$902&gt;0,IPMT('Assumptions (Solar)'!$V$10,Model!AB$1,'Assumptions (Solar)'!$V$13,'Assumptions (Solar)'!$V$8*Model!$AM$902*('Assumptions (Solar)'!$AK$20*'Assumptions (Solar)'!$AK$2+'Assumptions (Solar)'!$AK$21*'Assumptions (Solar)'!$AK$3)/10^9),0)</f>
        <v>-0.04919984652</v>
      </c>
      <c r="AS1047" s="160">
        <f>IF($AM$902&gt;0,IPMT('Assumptions (Solar)'!$V$10,Model!AC$1,'Assumptions (Solar)'!$V$13,'Assumptions (Solar)'!$V$8*Model!$AM$902*('Assumptions (Solar)'!$AK$20*'Assumptions (Solar)'!$AK$2+'Assumptions (Solar)'!$AK$21*'Assumptions (Solar)'!$AK$3)/10^9),0)</f>
        <v>-0.04081341511</v>
      </c>
      <c r="AT1047" s="160">
        <f>IF($AM$902&gt;0,IPMT('Assumptions (Solar)'!$V$10,Model!AD$1,'Assumptions (Solar)'!$V$13,'Assumptions (Solar)'!$V$8*Model!$AM$902*('Assumptions (Solar)'!$AK$20*'Assumptions (Solar)'!$AK$2+'Assumptions (Solar)'!$AK$21*'Assumptions (Solar)'!$AK$3)/10^9),0)</f>
        <v>-0.0317560692</v>
      </c>
      <c r="AU1047" s="160">
        <f>IF($AM$902&gt;0,IPMT('Assumptions (Solar)'!$V$10,Model!AE$1,'Assumptions (Solar)'!$V$13,'Assumptions (Solar)'!$V$8*Model!$AM$902*('Assumptions (Solar)'!$AK$20*'Assumptions (Solar)'!$AK$2+'Assumptions (Solar)'!$AK$21*'Assumptions (Solar)'!$AK$3)/10^9),0)</f>
        <v>-0.02197413561</v>
      </c>
      <c r="AV1047" s="160">
        <f>IF($AM$902&gt;0,IPMT('Assumptions (Solar)'!$V$10,Model!AF$1,'Assumptions (Solar)'!$V$13,'Assumptions (Solar)'!$V$8*Model!$AM$902*('Assumptions (Solar)'!$AK$20*'Assumptions (Solar)'!$AK$2+'Assumptions (Solar)'!$AK$21*'Assumptions (Solar)'!$AK$3)/10^9),0)</f>
        <v>-0.01140964734</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-0.08210565101</v>
      </c>
      <c r="AO1048" s="160">
        <f>IF($AN$902&gt;0,IPMT('Assumptions (Solar)'!$V$10,Model!X$1,'Assumptions (Solar)'!$V$13,'Assumptions (Solar)'!$V$8*Model!$AN$902*('Assumptions (Solar)'!$AL$20*'Assumptions (Solar)'!$AL$2+'Assumptions (Solar)'!$AL$21*'Assumptions (Solar)'!$AL$3)/10^9),0)</f>
        <v>-0.0764379399</v>
      </c>
      <c r="AP1048" s="160">
        <f>IF($AN$902&gt;0,IPMT('Assumptions (Solar)'!$V$10,Model!Y$1,'Assumptions (Solar)'!$V$13,'Assumptions (Solar)'!$V$8*Model!$AN$902*('Assumptions (Solar)'!$AL$20*'Assumptions (Solar)'!$AL$2+'Assumptions (Solar)'!$AL$21*'Assumptions (Solar)'!$AL$3)/10^9),0)</f>
        <v>-0.07031681191</v>
      </c>
      <c r="AQ1048" s="160">
        <f>IF($AN$902&gt;0,IPMT('Assumptions (Solar)'!$V$10,Model!Z$1,'Assumptions (Solar)'!$V$13,'Assumptions (Solar)'!$V$8*Model!$AN$902*('Assumptions (Solar)'!$AL$20*'Assumptions (Solar)'!$AL$2+'Assumptions (Solar)'!$AL$21*'Assumptions (Solar)'!$AL$3)/10^9),0)</f>
        <v>-0.06370599367</v>
      </c>
      <c r="AR1048" s="160">
        <f>IF($AN$902&gt;0,IPMT('Assumptions (Solar)'!$V$10,Model!AA$1,'Assumptions (Solar)'!$V$13,'Assumptions (Solar)'!$V$8*Model!$AN$902*('Assumptions (Solar)'!$AL$20*'Assumptions (Solar)'!$AL$2+'Assumptions (Solar)'!$AL$21*'Assumptions (Solar)'!$AL$3)/10^9),0)</f>
        <v>-0.05656630997</v>
      </c>
      <c r="AS1048" s="160">
        <f>IF($AN$902&gt;0,IPMT('Assumptions (Solar)'!$V$10,Model!AB$1,'Assumptions (Solar)'!$V$13,'Assumptions (Solar)'!$V$8*Model!$AN$902*('Assumptions (Solar)'!$AL$20*'Assumptions (Solar)'!$AL$2+'Assumptions (Solar)'!$AL$21*'Assumptions (Solar)'!$AL$3)/10^9),0)</f>
        <v>-0.04885545158</v>
      </c>
      <c r="AT1048" s="160">
        <f>IF($AN$902&gt;0,IPMT('Assumptions (Solar)'!$V$10,Model!AC$1,'Assumptions (Solar)'!$V$13,'Assumptions (Solar)'!$V$8*Model!$AN$902*('Assumptions (Solar)'!$AL$20*'Assumptions (Solar)'!$AL$2+'Assumptions (Solar)'!$AL$21*'Assumptions (Solar)'!$AL$3)/10^9),0)</f>
        <v>-0.04052772452</v>
      </c>
      <c r="AU1048" s="160">
        <f>IF($AN$902&gt;0,IPMT('Assumptions (Solar)'!$V$10,Model!AD$1,'Assumptions (Solar)'!$V$13,'Assumptions (Solar)'!$V$8*Model!$AN$902*('Assumptions (Solar)'!$AL$20*'Assumptions (Solar)'!$AL$2+'Assumptions (Solar)'!$AL$21*'Assumptions (Solar)'!$AL$3)/10^9),0)</f>
        <v>-0.03153377929</v>
      </c>
      <c r="AV1048" s="160">
        <f>IF($AN$902&gt;0,IPMT('Assumptions (Solar)'!$V$10,Model!AE$1,'Assumptions (Solar)'!$V$13,'Assumptions (Solar)'!$V$8*Model!$AN$902*('Assumptions (Solar)'!$AL$20*'Assumptions (Solar)'!$AL$2+'Assumptions (Solar)'!$AL$21*'Assumptions (Solar)'!$AL$3)/10^9),0)</f>
        <v>-0.02182031845</v>
      </c>
      <c r="AW1048" s="160">
        <f>IF($AN$902&gt;0,IPMT('Assumptions (Solar)'!$V$10,Model!AF$1,'Assumptions (Solar)'!$V$13,'Assumptions (Solar)'!$V$8*Model!$AN$902*('Assumptions (Solar)'!$AL$20*'Assumptions (Solar)'!$AL$2+'Assumptions (Solar)'!$AL$21*'Assumptions (Solar)'!$AL$3)/10^9),0)</f>
        <v>-0.01132978073</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-0.09253692403</v>
      </c>
      <c r="AP1049" s="160">
        <f>IF($AO$902&gt;0,IPMT('Assumptions (Solar)'!$V$10,Model!X$1,'Assumptions (Solar)'!$V$13,'Assumptions (Solar)'!$V$8*Model!$AO$902*('Assumptions (Solar)'!$AM$20*'Assumptions (Solar)'!$AM$2+'Assumptions (Solar)'!$AM$21*'Assumptions (Solar)'!$AM$3)/10^9),0)</f>
        <v>-0.08614914748</v>
      </c>
      <c r="AQ1049" s="160">
        <f>IF($AO$902&gt;0,IPMT('Assumptions (Solar)'!$V$10,Model!Y$1,'Assumptions (Solar)'!$V$13,'Assumptions (Solar)'!$V$8*Model!$AO$902*('Assumptions (Solar)'!$AM$20*'Assumptions (Solar)'!$AM$2+'Assumptions (Solar)'!$AM$21*'Assumptions (Solar)'!$AM$3)/10^9),0)</f>
        <v>-0.0792503488</v>
      </c>
      <c r="AR1049" s="160">
        <f>IF($AO$902&gt;0,IPMT('Assumptions (Solar)'!$V$10,Model!Z$1,'Assumptions (Solar)'!$V$13,'Assumptions (Solar)'!$V$8*Model!$AO$902*('Assumptions (Solar)'!$AM$20*'Assumptions (Solar)'!$AM$2+'Assumptions (Solar)'!$AM$21*'Assumptions (Solar)'!$AM$3)/10^9),0)</f>
        <v>-0.07179964623</v>
      </c>
      <c r="AS1049" s="160">
        <f>IF($AO$902&gt;0,IPMT('Assumptions (Solar)'!$V$10,Model!AA$1,'Assumptions (Solar)'!$V$13,'Assumptions (Solar)'!$V$8*Model!$AO$902*('Assumptions (Solar)'!$AM$20*'Assumptions (Solar)'!$AM$2+'Assumptions (Solar)'!$AM$21*'Assumptions (Solar)'!$AM$3)/10^9),0)</f>
        <v>-0.06375288746</v>
      </c>
      <c r="AT1049" s="160">
        <f>IF($AO$902&gt;0,IPMT('Assumptions (Solar)'!$V$10,Model!AB$1,'Assumptions (Solar)'!$V$13,'Assumptions (Solar)'!$V$8*Model!$AO$902*('Assumptions (Solar)'!$AM$20*'Assumptions (Solar)'!$AM$2+'Assumptions (Solar)'!$AM$21*'Assumptions (Solar)'!$AM$3)/10^9),0)</f>
        <v>-0.05506238798</v>
      </c>
      <c r="AU1049" s="160">
        <f>IF($AO$902&gt;0,IPMT('Assumptions (Solar)'!$V$10,Model!AC$1,'Assumptions (Solar)'!$V$13,'Assumptions (Solar)'!$V$8*Model!$AO$902*('Assumptions (Solar)'!$AM$20*'Assumptions (Solar)'!$AM$2+'Assumptions (Solar)'!$AM$21*'Assumptions (Solar)'!$AM$3)/10^9),0)</f>
        <v>-0.04567664855</v>
      </c>
      <c r="AV1049" s="160">
        <f>IF($AO$902&gt;0,IPMT('Assumptions (Solar)'!$V$10,Model!AD$1,'Assumptions (Solar)'!$V$13,'Assumptions (Solar)'!$V$8*Model!$AO$902*('Assumptions (Solar)'!$AM$20*'Assumptions (Solar)'!$AM$2+'Assumptions (Solar)'!$AM$21*'Assumptions (Solar)'!$AM$3)/10^9),0)</f>
        <v>-0.03554004996</v>
      </c>
      <c r="AW1049" s="160">
        <f>IF($AO$902&gt;0,IPMT('Assumptions (Solar)'!$V$10,Model!AE$1,'Assumptions (Solar)'!$V$13,'Assumptions (Solar)'!$V$8*Model!$AO$902*('Assumptions (Solar)'!$AM$20*'Assumptions (Solar)'!$AM$2+'Assumptions (Solar)'!$AM$21*'Assumptions (Solar)'!$AM$3)/10^9),0)</f>
        <v>-0.02459252348</v>
      </c>
      <c r="AX1049" s="160">
        <f>IF($AO$902&gt;0,IPMT('Assumptions (Solar)'!$V$10,Model!AF$1,'Assumptions (Solar)'!$V$13,'Assumptions (Solar)'!$V$8*Model!$AO$902*('Assumptions (Solar)'!$AM$20*'Assumptions (Solar)'!$AM$2+'Assumptions (Solar)'!$AM$21*'Assumptions (Solar)'!$AM$3)/10^9),0)</f>
        <v>-0.01276919488</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-0.08323568747</v>
      </c>
      <c r="AQ1050" s="160">
        <f>IF($AP$902&gt;0,IPMT('Assumptions (Solar)'!$V$10,Model!X$1,'Assumptions (Solar)'!$V$13,'Assumptions (Solar)'!$V$8*Model!$AP$902*('Assumptions (Solar)'!$AN$20*'Assumptions (Solar)'!$AN$2+'Assumptions (Solar)'!$AN$21*'Assumptions (Solar)'!$AN$3)/10^9),0)</f>
        <v>-0.07748997053</v>
      </c>
      <c r="AR1050" s="160">
        <f>IF($AP$902&gt;0,IPMT('Assumptions (Solar)'!$V$10,Model!Y$1,'Assumptions (Solar)'!$V$13,'Assumptions (Solar)'!$V$8*Model!$AP$902*('Assumptions (Solar)'!$AN$20*'Assumptions (Solar)'!$AN$2+'Assumptions (Solar)'!$AN$21*'Assumptions (Solar)'!$AN$3)/10^9),0)</f>
        <v>-0.07128459622</v>
      </c>
      <c r="AS1050" s="160">
        <f>IF($AP$902&gt;0,IPMT('Assumptions (Solar)'!$V$10,Model!Z$1,'Assumptions (Solar)'!$V$13,'Assumptions (Solar)'!$V$8*Model!$AP$902*('Assumptions (Solar)'!$AN$20*'Assumptions (Solar)'!$AN$2+'Assumptions (Solar)'!$AN$21*'Assumptions (Solar)'!$AN$3)/10^9),0)</f>
        <v>-0.06458279198</v>
      </c>
      <c r="AT1050" s="160">
        <f>IF($AP$902&gt;0,IPMT('Assumptions (Solar)'!$V$10,Model!AA$1,'Assumptions (Solar)'!$V$13,'Assumptions (Solar)'!$V$8*Model!$AP$902*('Assumptions (Solar)'!$AN$20*'Assumptions (Solar)'!$AN$2+'Assumptions (Solar)'!$AN$21*'Assumptions (Solar)'!$AN$3)/10^9),0)</f>
        <v>-0.05734484339</v>
      </c>
      <c r="AU1050" s="160">
        <f>IF($AP$902&gt;0,IPMT('Assumptions (Solar)'!$V$10,Model!AB$1,'Assumptions (Solar)'!$V$13,'Assumptions (Solar)'!$V$8*Model!$AP$902*('Assumptions (Solar)'!$AN$20*'Assumptions (Solar)'!$AN$2+'Assumptions (Solar)'!$AN$21*'Assumptions (Solar)'!$AN$3)/10^9),0)</f>
        <v>-0.04952785891</v>
      </c>
      <c r="AV1050" s="160">
        <f>IF($AP$902&gt;0,IPMT('Assumptions (Solar)'!$V$10,Model!AC$1,'Assumptions (Solar)'!$V$13,'Assumptions (Solar)'!$V$8*Model!$AP$902*('Assumptions (Solar)'!$AN$20*'Assumptions (Solar)'!$AN$2+'Assumptions (Solar)'!$AN$21*'Assumptions (Solar)'!$AN$3)/10^9),0)</f>
        <v>-0.04108551568</v>
      </c>
      <c r="AW1050" s="160">
        <f>IF($AP$902&gt;0,IPMT('Assumptions (Solar)'!$V$10,Model!AD$1,'Assumptions (Solar)'!$V$13,'Assumptions (Solar)'!$V$8*Model!$AP$902*('Assumptions (Solar)'!$AN$20*'Assumptions (Solar)'!$AN$2+'Assumptions (Solar)'!$AN$21*'Assumptions (Solar)'!$AN$3)/10^9),0)</f>
        <v>-0.03196778499</v>
      </c>
      <c r="AX1050" s="160">
        <f>IF($AP$902&gt;0,IPMT('Assumptions (Solar)'!$V$10,Model!AE$1,'Assumptions (Solar)'!$V$13,'Assumptions (Solar)'!$V$8*Model!$AP$902*('Assumptions (Solar)'!$AN$20*'Assumptions (Solar)'!$AN$2+'Assumptions (Solar)'!$AN$21*'Assumptions (Solar)'!$AN$3)/10^9),0)</f>
        <v>-0.02212063584</v>
      </c>
      <c r="AY1050" s="160">
        <f>IF($AP$902&gt;0,IPMT('Assumptions (Solar)'!$V$10,Model!AF$1,'Assumptions (Solar)'!$V$13,'Assumptions (Solar)'!$V$8*Model!$AP$902*('Assumptions (Solar)'!$AN$20*'Assumptions (Solar)'!$AN$2+'Assumptions (Solar)'!$AN$21*'Assumptions (Solar)'!$AN$3)/10^9),0)</f>
        <v>-0.01148571476</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-0.09611222189</v>
      </c>
      <c r="AR1051" s="160">
        <f>IF($AQ$902&gt;0,IPMT('Assumptions (Solar)'!$V$10,Model!X$1,'Assumptions (Solar)'!$V$13,'Assumptions (Solar)'!$V$8*Model!$AQ$902*('Assumptions (Solar)'!$AO$20*'Assumptions (Solar)'!$AO$2+'Assumptions (Solar)'!$AO$21*'Assumptions (Solar)'!$AO$3)/10^9),0)</f>
        <v>-0.08947764435</v>
      </c>
      <c r="AS1051" s="160">
        <f>IF($AQ$902&gt;0,IPMT('Assumptions (Solar)'!$V$10,Model!Y$1,'Assumptions (Solar)'!$V$13,'Assumptions (Solar)'!$V$8*Model!$AQ$902*('Assumptions (Solar)'!$AO$20*'Assumptions (Solar)'!$AO$2+'Assumptions (Solar)'!$AO$21*'Assumptions (Solar)'!$AO$3)/10^9),0)</f>
        <v>-0.08231230062</v>
      </c>
      <c r="AT1051" s="160">
        <f>IF($AQ$902&gt;0,IPMT('Assumptions (Solar)'!$V$10,Model!Z$1,'Assumptions (Solar)'!$V$13,'Assumptions (Solar)'!$V$8*Model!$AQ$902*('Assumptions (Solar)'!$AO$20*'Assumptions (Solar)'!$AO$2+'Assumptions (Solar)'!$AO$21*'Assumptions (Solar)'!$AO$3)/10^9),0)</f>
        <v>-0.07457372938</v>
      </c>
      <c r="AU1051" s="160">
        <f>IF($AQ$902&gt;0,IPMT('Assumptions (Solar)'!$V$10,Model!AA$1,'Assumptions (Solar)'!$V$13,'Assumptions (Solar)'!$V$8*Model!$AQ$902*('Assumptions (Solar)'!$AO$20*'Assumptions (Solar)'!$AO$2+'Assumptions (Solar)'!$AO$21*'Assumptions (Solar)'!$AO$3)/10^9),0)</f>
        <v>-0.06621607245</v>
      </c>
      <c r="AV1051" s="160">
        <f>IF($AQ$902&gt;0,IPMT('Assumptions (Solar)'!$V$10,Model!AB$1,'Assumptions (Solar)'!$V$13,'Assumptions (Solar)'!$V$8*Model!$AQ$902*('Assumptions (Solar)'!$AO$20*'Assumptions (Solar)'!$AO$2+'Assumptions (Solar)'!$AO$21*'Assumptions (Solar)'!$AO$3)/10^9),0)</f>
        <v>-0.05718980296</v>
      </c>
      <c r="AW1051" s="160">
        <f>IF($AQ$902&gt;0,IPMT('Assumptions (Solar)'!$V$10,Model!AC$1,'Assumptions (Solar)'!$V$13,'Assumptions (Solar)'!$V$8*Model!$AQ$902*('Assumptions (Solar)'!$AO$20*'Assumptions (Solar)'!$AO$2+'Assumptions (Solar)'!$AO$21*'Assumptions (Solar)'!$AO$3)/10^9),0)</f>
        <v>-0.04744143191</v>
      </c>
      <c r="AX1051" s="160">
        <f>IF($AQ$902&gt;0,IPMT('Assumptions (Solar)'!$V$10,Model!AD$1,'Assumptions (Solar)'!$V$13,'Assumptions (Solar)'!$V$8*Model!$AQ$902*('Assumptions (Solar)'!$AO$20*'Assumptions (Solar)'!$AO$2+'Assumptions (Solar)'!$AO$21*'Assumptions (Solar)'!$AO$3)/10^9),0)</f>
        <v>-0.03691319117</v>
      </c>
      <c r="AY1051" s="160">
        <f>IF($AQ$902&gt;0,IPMT('Assumptions (Solar)'!$V$10,Model!AE$1,'Assumptions (Solar)'!$V$13,'Assumptions (Solar)'!$V$8*Model!$AQ$902*('Assumptions (Solar)'!$AO$20*'Assumptions (Solar)'!$AO$2+'Assumptions (Solar)'!$AO$21*'Assumptions (Solar)'!$AO$3)/10^9),0)</f>
        <v>-0.02554269118</v>
      </c>
      <c r="AZ1051" s="160">
        <f>IF($AQ$902&gt;0,IPMT('Assumptions (Solar)'!$V$10,Model!AF$1,'Assumptions (Solar)'!$V$13,'Assumptions (Solar)'!$V$8*Model!$AQ$902*('Assumptions (Solar)'!$AO$20*'Assumptions (Solar)'!$AO$2+'Assumptions (Solar)'!$AO$21*'Assumptions (Solar)'!$AO$3)/10^9),0)</f>
        <v>-0.01326255119</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-0.1090096435</v>
      </c>
      <c r="AS1052" s="160">
        <f>IF($AR$902&gt;0,IPMT('Assumptions (Solar)'!$V$10,Model!X$1,'Assumptions (Solar)'!$V$13,'Assumptions (Solar)'!$V$8*Model!$AR$902*('Assumptions (Solar)'!$AP$20*'Assumptions (Solar)'!$AP$2+'Assumptions (Solar)'!$AP$21*'Assumptions (Solar)'!$AP$3)/10^9),0)</f>
        <v>-0.1014847635</v>
      </c>
      <c r="AT1052" s="160">
        <f>IF($AR$902&gt;0,IPMT('Assumptions (Solar)'!$V$10,Model!Y$1,'Assumptions (Solar)'!$V$13,'Assumptions (Solar)'!$V$8*Model!$AR$902*('Assumptions (Solar)'!$AP$20*'Assumptions (Solar)'!$AP$2+'Assumptions (Solar)'!$AP$21*'Assumptions (Solar)'!$AP$3)/10^9),0)</f>
        <v>-0.09335789319</v>
      </c>
      <c r="AU1052" s="160">
        <f>IF($AR$902&gt;0,IPMT('Assumptions (Solar)'!$V$10,Model!Z$1,'Assumptions (Solar)'!$V$13,'Assumptions (Solar)'!$V$8*Model!$AR$902*('Assumptions (Solar)'!$AP$20*'Assumptions (Solar)'!$AP$2+'Assumptions (Solar)'!$AP$21*'Assumptions (Solar)'!$AP$3)/10^9),0)</f>
        <v>-0.08458087321</v>
      </c>
      <c r="AV1052" s="160">
        <f>IF($AR$902&gt;0,IPMT('Assumptions (Solar)'!$V$10,Model!AA$1,'Assumptions (Solar)'!$V$13,'Assumptions (Solar)'!$V$8*Model!$AR$902*('Assumptions (Solar)'!$AP$20*'Assumptions (Solar)'!$AP$2+'Assumptions (Solar)'!$AP$21*'Assumptions (Solar)'!$AP$3)/10^9),0)</f>
        <v>-0.07510169163</v>
      </c>
      <c r="AW1052" s="160">
        <f>IF($AR$902&gt;0,IPMT('Assumptions (Solar)'!$V$10,Model!AB$1,'Assumptions (Solar)'!$V$13,'Assumptions (Solar)'!$V$8*Model!$AR$902*('Assumptions (Solar)'!$AP$20*'Assumptions (Solar)'!$AP$2+'Assumptions (Solar)'!$AP$21*'Assumptions (Solar)'!$AP$3)/10^9),0)</f>
        <v>-0.06486417553</v>
      </c>
      <c r="AX1052" s="160">
        <f>IF($AR$902&gt;0,IPMT('Assumptions (Solar)'!$V$10,Model!AC$1,'Assumptions (Solar)'!$V$13,'Assumptions (Solar)'!$V$8*Model!$AR$902*('Assumptions (Solar)'!$AP$20*'Assumptions (Solar)'!$AP$2+'Assumptions (Solar)'!$AP$21*'Assumptions (Solar)'!$AP$3)/10^9),0)</f>
        <v>-0.05380765814</v>
      </c>
      <c r="AY1052" s="160">
        <f>IF($AR$902&gt;0,IPMT('Assumptions (Solar)'!$V$10,Model!AD$1,'Assumptions (Solar)'!$V$13,'Assumptions (Solar)'!$V$8*Model!$AR$902*('Assumptions (Solar)'!$AP$20*'Assumptions (Solar)'!$AP$2+'Assumptions (Solar)'!$AP$21*'Assumptions (Solar)'!$AP$3)/10^9),0)</f>
        <v>-0.04186661936</v>
      </c>
      <c r="AZ1052" s="160">
        <f>IF($AR$902&gt;0,IPMT('Assumptions (Solar)'!$V$10,Model!AE$1,'Assumptions (Solar)'!$V$13,'Assumptions (Solar)'!$V$8*Model!$AR$902*('Assumptions (Solar)'!$AP$20*'Assumptions (Solar)'!$AP$2+'Assumptions (Solar)'!$AP$21*'Assumptions (Solar)'!$AP$3)/10^9),0)</f>
        <v>-0.02897029748</v>
      </c>
      <c r="BA1052" s="160">
        <f>IF($AR$902&gt;0,IPMT('Assumptions (Solar)'!$V$10,Model!AF$1,'Assumptions (Solar)'!$V$13,'Assumptions (Solar)'!$V$8*Model!$AR$902*('Assumptions (Solar)'!$AP$20*'Assumptions (Solar)'!$AP$2+'Assumptions (Solar)'!$AP$21*'Assumptions (Solar)'!$AP$3)/10^9),0)</f>
        <v>-0.01504226984</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-0.1772693842</v>
      </c>
      <c r="AT1053" s="160">
        <f>IF($AS$902&gt;0,IPMT('Assumptions (Solar)'!$V$10,Model!X$1,'Assumptions (Solar)'!$V$13,'Assumptions (Solar)'!$V$8*Model!$AS$902*('Assumptions (Solar)'!$AQ$20*'Assumptions (Solar)'!$AQ$2+'Assumptions (Solar)'!$AQ$21*'Assumptions (Solar)'!$AQ$3)/10^9),0)</f>
        <v>-0.1650325692</v>
      </c>
      <c r="AU1053" s="160">
        <f>IF($AS$902&gt;0,IPMT('Assumptions (Solar)'!$V$10,Model!Y$1,'Assumptions (Solar)'!$V$13,'Assumptions (Solar)'!$V$8*Model!$AS$902*('Assumptions (Solar)'!$AQ$20*'Assumptions (Solar)'!$AQ$2+'Assumptions (Solar)'!$AQ$21*'Assumptions (Solar)'!$AQ$3)/10^9),0)</f>
        <v>-0.1518168091</v>
      </c>
      <c r="AV1053" s="160">
        <f>IF($AS$902&gt;0,IPMT('Assumptions (Solar)'!$V$10,Model!Z$1,'Assumptions (Solar)'!$V$13,'Assumptions (Solar)'!$V$8*Model!$AS$902*('Assumptions (Solar)'!$AQ$20*'Assumptions (Solar)'!$AQ$2+'Assumptions (Solar)'!$AQ$21*'Assumptions (Solar)'!$AQ$3)/10^9),0)</f>
        <v>-0.1375437881</v>
      </c>
      <c r="AW1053" s="160">
        <f>IF($AS$902&gt;0,IPMT('Assumptions (Solar)'!$V$10,Model!AA$1,'Assumptions (Solar)'!$V$13,'Assumptions (Solar)'!$V$8*Model!$AS$902*('Assumptions (Solar)'!$AQ$20*'Assumptions (Solar)'!$AQ$2+'Assumptions (Solar)'!$AQ$21*'Assumptions (Solar)'!$AQ$3)/10^9),0)</f>
        <v>-0.1221289255</v>
      </c>
      <c r="AX1053" s="160">
        <f>IF($AS$902&gt;0,IPMT('Assumptions (Solar)'!$V$10,Model!AB$1,'Assumptions (Solar)'!$V$13,'Assumptions (Solar)'!$V$8*Model!$AS$902*('Assumptions (Solar)'!$AQ$20*'Assumptions (Solar)'!$AQ$2+'Assumptions (Solar)'!$AQ$21*'Assumptions (Solar)'!$AQ$3)/10^9),0)</f>
        <v>-0.1054808739</v>
      </c>
      <c r="AY1053" s="160">
        <f>IF($AS$902&gt;0,IPMT('Assumptions (Solar)'!$V$10,Model!AC$1,'Assumptions (Solar)'!$V$13,'Assumptions (Solar)'!$V$8*Model!$AS$902*('Assumptions (Solar)'!$AQ$20*'Assumptions (Solar)'!$AQ$2+'Assumptions (Solar)'!$AQ$21*'Assumptions (Solar)'!$AQ$3)/10^9),0)</f>
        <v>-0.08750097807</v>
      </c>
      <c r="AZ1053" s="160">
        <f>IF($AS$902&gt;0,IPMT('Assumptions (Solar)'!$V$10,Model!AD$1,'Assumptions (Solar)'!$V$13,'Assumptions (Solar)'!$V$8*Model!$AS$902*('Assumptions (Solar)'!$AQ$20*'Assumptions (Solar)'!$AQ$2+'Assumptions (Solar)'!$AQ$21*'Assumptions (Solar)'!$AQ$3)/10^9),0)</f>
        <v>-0.06808269063</v>
      </c>
      <c r="BA1053" s="160">
        <f>IF($AS$902&gt;0,IPMT('Assumptions (Solar)'!$V$10,Model!AE$1,'Assumptions (Solar)'!$V$13,'Assumptions (Solar)'!$V$8*Model!$AS$902*('Assumptions (Solar)'!$AQ$20*'Assumptions (Solar)'!$AQ$2+'Assumptions (Solar)'!$AQ$21*'Assumptions (Solar)'!$AQ$3)/10^9),0)</f>
        <v>-0.04711094019</v>
      </c>
      <c r="BB1053" s="160">
        <f>IF($AS$902&gt;0,IPMT('Assumptions (Solar)'!$V$10,Model!AF$1,'Assumptions (Solar)'!$V$13,'Assumptions (Solar)'!$V$8*Model!$AS$902*('Assumptions (Solar)'!$AQ$20*'Assumptions (Solar)'!$AQ$2+'Assumptions (Solar)'!$AQ$21*'Assumptions (Solar)'!$AQ$3)/10^9),0)</f>
        <v>-0.02446144971</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-0.1120489247</v>
      </c>
      <c r="AU1054" s="160">
        <f>IF($AT$902&gt;0,IPMT('Assumptions (Solar)'!$V$10,Model!X$1,'Assumptions (Solar)'!$V$13,'Assumptions (Solar)'!$V$8*Model!$AT$902*('Assumptions (Solar)'!$AR$20*'Assumptions (Solar)'!$AR$2+'Assumptions (Solar)'!$AR$21*'Assumptions (Solar)'!$AR$3)/10^9),0)</f>
        <v>-0.1043142447</v>
      </c>
      <c r="AV1054" s="160">
        <f>IF($AT$902&gt;0,IPMT('Assumptions (Solar)'!$V$10,Model!Y$1,'Assumptions (Solar)'!$V$13,'Assumptions (Solar)'!$V$8*Model!$AT$902*('Assumptions (Solar)'!$AR$20*'Assumptions (Solar)'!$AR$2+'Assumptions (Solar)'!$AR$21*'Assumptions (Solar)'!$AR$3)/10^9),0)</f>
        <v>-0.0959607903</v>
      </c>
      <c r="AW1054" s="160">
        <f>IF($AT$902&gt;0,IPMT('Assumptions (Solar)'!$V$10,Model!Z$1,'Assumptions (Solar)'!$V$13,'Assumptions (Solar)'!$V$8*Model!$AT$902*('Assumptions (Solar)'!$AR$20*'Assumptions (Solar)'!$AR$2+'Assumptions (Solar)'!$AR$21*'Assumptions (Solar)'!$AR$3)/10^9),0)</f>
        <v>-0.08693905958</v>
      </c>
      <c r="AX1054" s="160">
        <f>IF($AT$902&gt;0,IPMT('Assumptions (Solar)'!$V$10,Model!AA$1,'Assumptions (Solar)'!$V$13,'Assumptions (Solar)'!$V$8*Model!$AT$902*('Assumptions (Solar)'!$AR$20*'Assumptions (Solar)'!$AR$2+'Assumptions (Solar)'!$AR$21*'Assumptions (Solar)'!$AR$3)/10^9),0)</f>
        <v>-0.07719559039</v>
      </c>
      <c r="AY1054" s="160">
        <f>IF($AT$902&gt;0,IPMT('Assumptions (Solar)'!$V$10,Model!AB$1,'Assumptions (Solar)'!$V$13,'Assumptions (Solar)'!$V$8*Model!$AT$902*('Assumptions (Solar)'!$AR$20*'Assumptions (Solar)'!$AR$2+'Assumptions (Solar)'!$AR$21*'Assumptions (Solar)'!$AR$3)/10^9),0)</f>
        <v>-0.06667264367</v>
      </c>
      <c r="AZ1054" s="160">
        <f>IF($AT$902&gt;0,IPMT('Assumptions (Solar)'!$V$10,Model!AC$1,'Assumptions (Solar)'!$V$13,'Assumptions (Solar)'!$V$8*Model!$AT$902*('Assumptions (Solar)'!$AR$20*'Assumptions (Solar)'!$AR$2+'Assumptions (Solar)'!$AR$21*'Assumptions (Solar)'!$AR$3)/10^9),0)</f>
        <v>-0.05530786122</v>
      </c>
      <c r="BA1054" s="160">
        <f>IF($AT$902&gt;0,IPMT('Assumptions (Solar)'!$V$10,Model!AD$1,'Assumptions (Solar)'!$V$13,'Assumptions (Solar)'!$V$8*Model!$AT$902*('Assumptions (Solar)'!$AR$20*'Assumptions (Solar)'!$AR$2+'Assumptions (Solar)'!$AR$21*'Assumptions (Solar)'!$AR$3)/10^9),0)</f>
        <v>-0.04303389616</v>
      </c>
      <c r="BB1054" s="160">
        <f>IF($AT$902&gt;0,IPMT('Assumptions (Solar)'!$V$10,Model!AE$1,'Assumptions (Solar)'!$V$13,'Assumptions (Solar)'!$V$8*Model!$AT$902*('Assumptions (Solar)'!$AR$20*'Assumptions (Solar)'!$AR$2+'Assumptions (Solar)'!$AR$21*'Assumptions (Solar)'!$AR$3)/10^9),0)</f>
        <v>-0.0297780139</v>
      </c>
      <c r="BC1054" s="160">
        <f>IF($AT$902&gt;0,IPMT('Assumptions (Solar)'!$V$10,Model!AF$1,'Assumptions (Solar)'!$V$13,'Assumptions (Solar)'!$V$8*Model!$AT$902*('Assumptions (Solar)'!$AR$20*'Assumptions (Solar)'!$AR$2+'Assumptions (Solar)'!$AR$21*'Assumptions (Solar)'!$AR$3)/10^9),0)</f>
        <v>-0.01546166107</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-0.09606978881</v>
      </c>
      <c r="AV1055" s="160">
        <f>IF($AU$902&gt;0,IPMT('Assumptions (Solar)'!$V$10,Model!X$1,'Assumptions (Solar)'!$V$13,'Assumptions (Solar)'!$V$8*Model!$AU$902*('Assumptions (Solar)'!$AS$20*'Assumptions (Solar)'!$AS$2+'Assumptions (Solar)'!$AS$21*'Assumptions (Solar)'!$AS$3)/10^9),0)</f>
        <v>-0.08943814041</v>
      </c>
      <c r="AW1055" s="160">
        <f>IF($AU$902&gt;0,IPMT('Assumptions (Solar)'!$V$10,Model!Y$1,'Assumptions (Solar)'!$V$13,'Assumptions (Solar)'!$V$8*Model!$AU$902*('Assumptions (Solar)'!$AS$20*'Assumptions (Solar)'!$AS$2+'Assumptions (Solar)'!$AS$21*'Assumptions (Solar)'!$AS$3)/10^9),0)</f>
        <v>-0.08227596014</v>
      </c>
      <c r="AX1055" s="160">
        <f>IF($AU$902&gt;0,IPMT('Assumptions (Solar)'!$V$10,Model!Z$1,'Assumptions (Solar)'!$V$13,'Assumptions (Solar)'!$V$8*Model!$AU$902*('Assumptions (Solar)'!$AS$20*'Assumptions (Solar)'!$AS$2+'Assumptions (Solar)'!$AS$21*'Assumptions (Solar)'!$AS$3)/10^9),0)</f>
        <v>-0.07454080544</v>
      </c>
      <c r="AY1055" s="160">
        <f>IF($AU$902&gt;0,IPMT('Assumptions (Solar)'!$V$10,Model!AA$1,'Assumptions (Solar)'!$V$13,'Assumptions (Solar)'!$V$8*Model!$AU$902*('Assumptions (Solar)'!$AS$20*'Assumptions (Solar)'!$AS$2+'Assumptions (Solar)'!$AS$21*'Assumptions (Solar)'!$AS$3)/10^9),0)</f>
        <v>-0.06618683837</v>
      </c>
      <c r="AZ1055" s="160">
        <f>IF($AU$902&gt;0,IPMT('Assumptions (Solar)'!$V$10,Model!AB$1,'Assumptions (Solar)'!$V$13,'Assumptions (Solar)'!$V$8*Model!$AU$902*('Assumptions (Solar)'!$AS$20*'Assumptions (Solar)'!$AS$2+'Assumptions (Solar)'!$AS$21*'Assumptions (Solar)'!$AS$3)/10^9),0)</f>
        <v>-0.05716455394</v>
      </c>
      <c r="BA1055" s="160">
        <f>IF($AU$902&gt;0,IPMT('Assumptions (Solar)'!$V$10,Model!AC$1,'Assumptions (Solar)'!$V$13,'Assumptions (Solar)'!$V$8*Model!$AU$902*('Assumptions (Solar)'!$AS$20*'Assumptions (Solar)'!$AS$2+'Assumptions (Solar)'!$AS$21*'Assumptions (Solar)'!$AS$3)/10^9),0)</f>
        <v>-0.04742048674</v>
      </c>
      <c r="BB1055" s="160">
        <f>IF($AU$902&gt;0,IPMT('Assumptions (Solar)'!$V$10,Model!AD$1,'Assumptions (Solar)'!$V$13,'Assumptions (Solar)'!$V$8*Model!$AU$902*('Assumptions (Solar)'!$AS$20*'Assumptions (Solar)'!$AS$2+'Assumptions (Solar)'!$AS$21*'Assumptions (Solar)'!$AS$3)/10^9),0)</f>
        <v>-0.03689689418</v>
      </c>
      <c r="BC1055" s="160">
        <f>IF($AU$902&gt;0,IPMT('Assumptions (Solar)'!$V$10,Model!AE$1,'Assumptions (Solar)'!$V$13,'Assumptions (Solar)'!$V$8*Model!$AU$902*('Assumptions (Solar)'!$AS$20*'Assumptions (Solar)'!$AS$2+'Assumptions (Solar)'!$AS$21*'Assumptions (Solar)'!$AS$3)/10^9),0)</f>
        <v>-0.02553141421</v>
      </c>
      <c r="BD1055" s="160">
        <f>IF($AU$902&gt;0,IPMT('Assumptions (Solar)'!$V$10,Model!AF$1,'Assumptions (Solar)'!$V$13,'Assumptions (Solar)'!$V$8*Model!$AU$902*('Assumptions (Solar)'!$AS$20*'Assumptions (Solar)'!$AS$2+'Assumptions (Solar)'!$AS$21*'Assumptions (Solar)'!$AS$3)/10^9),0)</f>
        <v>-0.01325669584</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-0.08599203148</v>
      </c>
      <c r="AW1056" s="160">
        <f>IF($AV$902&gt;0,IPMT('Assumptions (Solar)'!$V$10,Model!X$1,'Assumptions (Solar)'!$V$13,'Assumptions (Solar)'!$V$8*Model!$AV$902*('Assumptions (Solar)'!$AT$20*'Assumptions (Solar)'!$AT$2+'Assumptions (Solar)'!$AT$21*'Assumptions (Solar)'!$AT$3)/10^9),0)</f>
        <v>-0.08005604552</v>
      </c>
      <c r="AX1056" s="160">
        <f>IF($AV$902&gt;0,IPMT('Assumptions (Solar)'!$V$10,Model!Y$1,'Assumptions (Solar)'!$V$13,'Assumptions (Solar)'!$V$8*Model!$AV$902*('Assumptions (Solar)'!$AT$20*'Assumptions (Solar)'!$AT$2+'Assumptions (Solar)'!$AT$21*'Assumptions (Solar)'!$AT$3)/10^9),0)</f>
        <v>-0.07364518067</v>
      </c>
      <c r="AY1056" s="160">
        <f>IF($AV$902&gt;0,IPMT('Assumptions (Solar)'!$V$10,Model!Z$1,'Assumptions (Solar)'!$V$13,'Assumptions (Solar)'!$V$8*Model!$AV$902*('Assumptions (Solar)'!$AT$20*'Assumptions (Solar)'!$AT$2+'Assumptions (Solar)'!$AT$21*'Assumptions (Solar)'!$AT$3)/10^9),0)</f>
        <v>-0.06672144664</v>
      </c>
      <c r="AZ1056" s="160">
        <f>IF($AV$902&gt;0,IPMT('Assumptions (Solar)'!$V$10,Model!AA$1,'Assumptions (Solar)'!$V$13,'Assumptions (Solar)'!$V$8*Model!$AV$902*('Assumptions (Solar)'!$AT$20*'Assumptions (Solar)'!$AT$2+'Assumptions (Solar)'!$AT$21*'Assumptions (Solar)'!$AT$3)/10^9),0)</f>
        <v>-0.05924381389</v>
      </c>
      <c r="BA1056" s="160">
        <f>IF($AV$902&gt;0,IPMT('Assumptions (Solar)'!$V$10,Model!AB$1,'Assumptions (Solar)'!$V$13,'Assumptions (Solar)'!$V$8*Model!$AV$902*('Assumptions (Solar)'!$AT$20*'Assumptions (Solar)'!$AT$2+'Assumptions (Solar)'!$AT$21*'Assumptions (Solar)'!$AT$3)/10^9),0)</f>
        <v>-0.05116797052</v>
      </c>
      <c r="BB1056" s="160">
        <f>IF($AV$902&gt;0,IPMT('Assumptions (Solar)'!$V$10,Model!AC$1,'Assumptions (Solar)'!$V$13,'Assumptions (Solar)'!$V$8*Model!$AV$902*('Assumptions (Solar)'!$AT$20*'Assumptions (Solar)'!$AT$2+'Assumptions (Solar)'!$AT$21*'Assumptions (Solar)'!$AT$3)/10^9),0)</f>
        <v>-0.04244605968</v>
      </c>
      <c r="BC1056" s="160">
        <f>IF($AV$902&gt;0,IPMT('Assumptions (Solar)'!$V$10,Model!AD$1,'Assumptions (Solar)'!$V$13,'Assumptions (Solar)'!$V$8*Model!$AV$902*('Assumptions (Solar)'!$AT$20*'Assumptions (Solar)'!$AT$2+'Assumptions (Solar)'!$AT$21*'Assumptions (Solar)'!$AT$3)/10^9),0)</f>
        <v>-0.03302639597</v>
      </c>
      <c r="BD1056" s="160">
        <f>IF($AV$902&gt;0,IPMT('Assumptions (Solar)'!$V$10,Model!AE$1,'Assumptions (Solar)'!$V$13,'Assumptions (Solar)'!$V$8*Model!$AV$902*('Assumptions (Solar)'!$AT$20*'Assumptions (Solar)'!$AT$2+'Assumptions (Solar)'!$AT$21*'Assumptions (Solar)'!$AT$3)/10^9),0)</f>
        <v>-0.02285315916</v>
      </c>
      <c r="BE1056" s="160">
        <f>IF($AV$902&gt;0,IPMT('Assumptions (Solar)'!$V$10,Model!AF$1,'Assumptions (Solar)'!$V$13,'Assumptions (Solar)'!$V$8*Model!$AV$902*('Assumptions (Solar)'!$AT$20*'Assumptions (Solar)'!$AT$2+'Assumptions (Solar)'!$AT$21*'Assumptions (Solar)'!$AT$3)/10^9),0)</f>
        <v>-0.01186606341</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-0.0868312769</v>
      </c>
      <c r="AX1057" s="160">
        <f>IF($AW$902&gt;0,IPMT('Assumptions (Solar)'!$V$10,Model!X$1,'Assumptions (Solar)'!$V$13,'Assumptions (Solar)'!$V$8*Model!$AW$902*('Assumptions (Solar)'!$AU$20*'Assumptions (Solar)'!$AU$2+'Assumptions (Solar)'!$AU$21*'Assumptions (Solar)'!$AU$3)/10^9),0)</f>
        <v>-0.08083735825</v>
      </c>
      <c r="AY1057" s="160">
        <f>IF($AW$902&gt;0,IPMT('Assumptions (Solar)'!$V$10,Model!Y$1,'Assumptions (Solar)'!$V$13,'Assumptions (Solar)'!$V$8*Model!$AW$902*('Assumptions (Solar)'!$AU$20*'Assumptions (Solar)'!$AU$2+'Assumptions (Solar)'!$AU$21*'Assumptions (Solar)'!$AU$3)/10^9),0)</f>
        <v>-0.07436392611</v>
      </c>
      <c r="AZ1057" s="160">
        <f>IF($AW$902&gt;0,IPMT('Assumptions (Solar)'!$V$10,Model!Z$1,'Assumptions (Solar)'!$V$13,'Assumptions (Solar)'!$V$8*Model!$AW$902*('Assumptions (Solar)'!$AU$20*'Assumptions (Solar)'!$AU$2+'Assumptions (Solar)'!$AU$21*'Assumptions (Solar)'!$AU$3)/10^9),0)</f>
        <v>-0.0673726194</v>
      </c>
      <c r="BA1057" s="160">
        <f>IF($AW$902&gt;0,IPMT('Assumptions (Solar)'!$V$10,Model!AA$1,'Assumptions (Solar)'!$V$13,'Assumptions (Solar)'!$V$8*Model!$AW$902*('Assumptions (Solar)'!$AU$20*'Assumptions (Solar)'!$AU$2+'Assumptions (Solar)'!$AU$21*'Assumptions (Solar)'!$AU$3)/10^9),0)</f>
        <v>-0.05982200816</v>
      </c>
      <c r="BB1057" s="160">
        <f>IF($AW$902&gt;0,IPMT('Assumptions (Solar)'!$V$10,Model!AB$1,'Assumptions (Solar)'!$V$13,'Assumptions (Solar)'!$V$8*Model!$AW$902*('Assumptions (Solar)'!$AU$20*'Assumptions (Solar)'!$AU$2+'Assumptions (Solar)'!$AU$21*'Assumptions (Solar)'!$AU$3)/10^9),0)</f>
        <v>-0.05166734801</v>
      </c>
      <c r="BC1057" s="160">
        <f>IF($AW$902&gt;0,IPMT('Assumptions (Solar)'!$V$10,Model!AC$1,'Assumptions (Solar)'!$V$13,'Assumptions (Solar)'!$V$8*Model!$AW$902*('Assumptions (Solar)'!$AU$20*'Assumptions (Solar)'!$AU$2+'Assumptions (Solar)'!$AU$21*'Assumptions (Solar)'!$AU$3)/10^9),0)</f>
        <v>-0.04286031505</v>
      </c>
      <c r="BD1057" s="160">
        <f>IF($AW$902&gt;0,IPMT('Assumptions (Solar)'!$V$10,Model!AD$1,'Assumptions (Solar)'!$V$13,'Assumptions (Solar)'!$V$8*Model!$AW$902*('Assumptions (Solar)'!$AU$20*'Assumptions (Solar)'!$AU$2+'Assumptions (Solar)'!$AU$21*'Assumptions (Solar)'!$AU$3)/10^9),0)</f>
        <v>-0.03334871946</v>
      </c>
      <c r="BE1057" s="160">
        <f>IF($AW$902&gt;0,IPMT('Assumptions (Solar)'!$V$10,Model!AE$1,'Assumptions (Solar)'!$V$13,'Assumptions (Solar)'!$V$8*Model!$AW$902*('Assumptions (Solar)'!$AU$20*'Assumptions (Solar)'!$AU$2+'Assumptions (Solar)'!$AU$21*'Assumptions (Solar)'!$AU$3)/10^9),0)</f>
        <v>-0.02307619621</v>
      </c>
      <c r="BF1057" s="160">
        <f>IF($AW$902&gt;0,IPMT('Assumptions (Solar)'!$V$10,Model!AF$1,'Assumptions (Solar)'!$V$13,'Assumptions (Solar)'!$V$8*Model!$AW$902*('Assumptions (Solar)'!$AU$20*'Assumptions (Solar)'!$AU$2+'Assumptions (Solar)'!$AU$21*'Assumptions (Solar)'!$AU$3)/10^9),0)</f>
        <v>-0.01198187111</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-0.1753410788</v>
      </c>
      <c r="AY1058" s="160">
        <f>IF($AX$902&gt;0,IPMT('Assumptions (Solar)'!$V$10,Model!X$1,'Assumptions (Solar)'!$V$13,'Assumptions (Solar)'!$V$8*Model!$AX$902*('Assumptions (Solar)'!$AV$20*'Assumptions (Solar)'!$AV$2+'Assumptions (Solar)'!$AV$21*'Assumptions (Solar)'!$AV$3)/10^9),0)</f>
        <v>-0.1632373737</v>
      </c>
      <c r="AZ1058" s="160">
        <f>IF($AX$902&gt;0,IPMT('Assumptions (Solar)'!$V$10,Model!Y$1,'Assumptions (Solar)'!$V$13,'Assumptions (Solar)'!$V$8*Model!$AX$902*('Assumptions (Solar)'!$AV$20*'Assumptions (Solar)'!$AV$2+'Assumptions (Solar)'!$AV$21*'Assumptions (Solar)'!$AV$3)/10^9),0)</f>
        <v>-0.1501653723</v>
      </c>
      <c r="BA1058" s="160">
        <f>IF($AX$902&gt;0,IPMT('Assumptions (Solar)'!$V$10,Model!Z$1,'Assumptions (Solar)'!$V$13,'Assumptions (Solar)'!$V$8*Model!$AX$902*('Assumptions (Solar)'!$AV$20*'Assumptions (Solar)'!$AV$2+'Assumptions (Solar)'!$AV$21*'Assumptions (Solar)'!$AV$3)/10^9),0)</f>
        <v>-0.1360476108</v>
      </c>
      <c r="BB1058" s="160">
        <f>IF($AX$902&gt;0,IPMT('Assumptions (Solar)'!$V$10,Model!AA$1,'Assumptions (Solar)'!$V$13,'Assumptions (Solar)'!$V$8*Model!$AX$902*('Assumptions (Solar)'!$AV$20*'Assumptions (Solar)'!$AV$2+'Assumptions (Solar)'!$AV$21*'Assumptions (Solar)'!$AV$3)/10^9),0)</f>
        <v>-0.1208004284</v>
      </c>
      <c r="BC1058" s="160">
        <f>IF($AX$902&gt;0,IPMT('Assumptions (Solar)'!$V$10,Model!AB$1,'Assumptions (Solar)'!$V$13,'Assumptions (Solar)'!$V$8*Model!$AX$902*('Assumptions (Solar)'!$AV$20*'Assumptions (Solar)'!$AV$2+'Assumptions (Solar)'!$AV$21*'Assumptions (Solar)'!$AV$3)/10^9),0)</f>
        <v>-0.1043334713</v>
      </c>
      <c r="BD1058" s="160">
        <f>IF($AX$902&gt;0,IPMT('Assumptions (Solar)'!$V$10,Model!AC$1,'Assumptions (Solar)'!$V$13,'Assumptions (Solar)'!$V$8*Model!$AX$902*('Assumptions (Solar)'!$AV$20*'Assumptions (Solar)'!$AV$2+'Assumptions (Solar)'!$AV$21*'Assumptions (Solar)'!$AV$3)/10^9),0)</f>
        <v>-0.08654915769</v>
      </c>
      <c r="BE1058" s="160">
        <f>IF($AX$902&gt;0,IPMT('Assumptions (Solar)'!$V$10,Model!AD$1,'Assumptions (Solar)'!$V$13,'Assumptions (Solar)'!$V$8*Model!$AX$902*('Assumptions (Solar)'!$AV$20*'Assumptions (Solar)'!$AV$2+'Assumptions (Solar)'!$AV$21*'Assumptions (Solar)'!$AV$3)/10^9),0)</f>
        <v>-0.06734209899</v>
      </c>
      <c r="BF1058" s="160">
        <f>IF($AX$902&gt;0,IPMT('Assumptions (Solar)'!$V$10,Model!AE$1,'Assumptions (Solar)'!$V$13,'Assumptions (Solar)'!$V$8*Model!$AX$902*('Assumptions (Solar)'!$AV$20*'Assumptions (Solar)'!$AV$2+'Assumptions (Solar)'!$AV$21*'Assumptions (Solar)'!$AV$3)/10^9),0)</f>
        <v>-0.0465984756</v>
      </c>
      <c r="BG1058" s="160">
        <f>IF($AX$902&gt;0,IPMT('Assumptions (Solar)'!$V$10,Model!AF$1,'Assumptions (Solar)'!$V$13,'Assumptions (Solar)'!$V$8*Model!$AX$902*('Assumptions (Solar)'!$AV$20*'Assumptions (Solar)'!$AV$2+'Assumptions (Solar)'!$AV$21*'Assumptions (Solar)'!$AV$3)/10^9),0)</f>
        <v>-0.02419536233</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-0.1767700285</v>
      </c>
      <c r="AZ1059" s="160">
        <f>IF($AY$902&gt;0,IPMT('Assumptions (Solar)'!$V$10,Model!X$1,'Assumptions (Solar)'!$V$13,'Assumptions (Solar)'!$V$8*Model!$AY$902*('Assumptions (Solar)'!$AW$20*'Assumptions (Solar)'!$AW$2+'Assumptions (Solar)'!$AW$21*'Assumptions (Solar)'!$AW$3)/10^9),0)</f>
        <v>-0.1645676838</v>
      </c>
      <c r="BA1059" s="160">
        <f>IF($AY$902&gt;0,IPMT('Assumptions (Solar)'!$V$10,Model!Y$1,'Assumptions (Solar)'!$V$13,'Assumptions (Solar)'!$V$8*Model!$AY$902*('Assumptions (Solar)'!$AW$20*'Assumptions (Solar)'!$AW$2+'Assumptions (Solar)'!$AW$21*'Assumptions (Solar)'!$AW$3)/10^9),0)</f>
        <v>-0.1513891515</v>
      </c>
      <c r="BB1059" s="160">
        <f>IF($AY$902&gt;0,IPMT('Assumptions (Solar)'!$V$10,Model!Z$1,'Assumptions (Solar)'!$V$13,'Assumptions (Solar)'!$V$8*Model!$AY$902*('Assumptions (Solar)'!$AW$20*'Assumptions (Solar)'!$AW$2+'Assumptions (Solar)'!$AW$21*'Assumptions (Solar)'!$AW$3)/10^9),0)</f>
        <v>-0.1371563367</v>
      </c>
      <c r="BC1059" s="160">
        <f>IF($AY$902&gt;0,IPMT('Assumptions (Solar)'!$V$10,Model!AA$1,'Assumptions (Solar)'!$V$13,'Assumptions (Solar)'!$V$8*Model!$AY$902*('Assumptions (Solar)'!$AW$20*'Assumptions (Solar)'!$AW$2+'Assumptions (Solar)'!$AW$21*'Assumptions (Solar)'!$AW$3)/10^9),0)</f>
        <v>-0.1217848967</v>
      </c>
      <c r="BD1059" s="160">
        <f>IF($AY$902&gt;0,IPMT('Assumptions (Solar)'!$V$10,Model!AB$1,'Assumptions (Solar)'!$V$13,'Assumptions (Solar)'!$V$8*Model!$AY$902*('Assumptions (Solar)'!$AW$20*'Assumptions (Solar)'!$AW$2+'Assumptions (Solar)'!$AW$21*'Assumptions (Solar)'!$AW$3)/10^9),0)</f>
        <v>-0.1051837414</v>
      </c>
      <c r="BE1059" s="160">
        <f>IF($AY$902&gt;0,IPMT('Assumptions (Solar)'!$V$10,Model!AC$1,'Assumptions (Solar)'!$V$13,'Assumptions (Solar)'!$V$8*Model!$AY$902*('Assumptions (Solar)'!$AW$20*'Assumptions (Solar)'!$AW$2+'Assumptions (Solar)'!$AW$21*'Assumptions (Solar)'!$AW$3)/10^9),0)</f>
        <v>-0.0872544938</v>
      </c>
      <c r="BF1059" s="160">
        <f>IF($AY$902&gt;0,IPMT('Assumptions (Solar)'!$V$10,Model!AD$1,'Assumptions (Solar)'!$V$13,'Assumptions (Solar)'!$V$8*Model!$AY$902*('Assumptions (Solar)'!$AW$20*'Assumptions (Solar)'!$AW$2+'Assumptions (Solar)'!$AW$21*'Assumptions (Solar)'!$AW$3)/10^9),0)</f>
        <v>-0.06789090634</v>
      </c>
      <c r="BG1059" s="160">
        <f>IF($AY$902&gt;0,IPMT('Assumptions (Solar)'!$V$10,Model!AE$1,'Assumptions (Solar)'!$V$13,'Assumptions (Solar)'!$V$8*Model!$AY$902*('Assumptions (Solar)'!$AW$20*'Assumptions (Solar)'!$AW$2+'Assumptions (Solar)'!$AW$21*'Assumptions (Solar)'!$AW$3)/10^9),0)</f>
        <v>-0.04697823189</v>
      </c>
      <c r="BH1059" s="160">
        <f>IF($AY$902&gt;0,IPMT('Assumptions (Solar)'!$V$10,Model!AF$1,'Assumptions (Solar)'!$V$13,'Assumptions (Solar)'!$V$8*Model!$AY$902*('Assumptions (Solar)'!$AW$20*'Assumptions (Solar)'!$AW$2+'Assumptions (Solar)'!$AW$21*'Assumptions (Solar)'!$AW$3)/10^9),0)</f>
        <v>-0.02439254348</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-0.1784418271</v>
      </c>
      <c r="BA1060" s="160">
        <f>IF($AZ$902&gt;0,IPMT('Assumptions (Solar)'!$V$10,Model!X$1,'Assumptions (Solar)'!$V$13,'Assumptions (Solar)'!$V$8*Model!$AZ$902*('Assumptions (Solar)'!$AX$20*'Assumptions (Solar)'!$AX$2+'Assumptions (Solar)'!$AX$21*'Assumptions (Solar)'!$AX$3)/10^9),0)</f>
        <v>-0.166124079</v>
      </c>
      <c r="BB1060" s="160">
        <f>IF($AZ$902&gt;0,IPMT('Assumptions (Solar)'!$V$10,Model!Y$1,'Assumptions (Solar)'!$V$13,'Assumptions (Solar)'!$V$8*Model!$AZ$902*('Assumptions (Solar)'!$AX$20*'Assumptions (Solar)'!$AX$2+'Assumptions (Solar)'!$AX$21*'Assumptions (Solar)'!$AX$3)/10^9),0)</f>
        <v>-0.1528209111</v>
      </c>
      <c r="BC1060" s="160">
        <f>IF($AZ$902&gt;0,IPMT('Assumptions (Solar)'!$V$10,Model!Z$1,'Assumptions (Solar)'!$V$13,'Assumptions (Solar)'!$V$8*Model!$AZ$902*('Assumptions (Solar)'!$AX$20*'Assumptions (Solar)'!$AX$2+'Assumptions (Solar)'!$AX$21*'Assumptions (Solar)'!$AX$3)/10^9),0)</f>
        <v>-0.1384534897</v>
      </c>
      <c r="BD1060" s="160">
        <f>IF($AZ$902&gt;0,IPMT('Assumptions (Solar)'!$V$10,Model!AA$1,'Assumptions (Solar)'!$V$13,'Assumptions (Solar)'!$V$8*Model!$AZ$902*('Assumptions (Solar)'!$AX$20*'Assumptions (Solar)'!$AX$2+'Assumptions (Solar)'!$AX$21*'Assumptions (Solar)'!$AX$3)/10^9),0)</f>
        <v>-0.1229366746</v>
      </c>
      <c r="BE1060" s="160">
        <f>IF($AZ$902&gt;0,IPMT('Assumptions (Solar)'!$V$10,Model!AB$1,'Assumptions (Solar)'!$V$13,'Assumptions (Solar)'!$V$8*Model!$AZ$902*('Assumptions (Solar)'!$AX$20*'Assumptions (Solar)'!$AX$2+'Assumptions (Solar)'!$AX$21*'Assumptions (Solar)'!$AX$3)/10^9),0)</f>
        <v>-0.1061785143</v>
      </c>
      <c r="BF1060" s="160">
        <f>IF($AZ$902&gt;0,IPMT('Assumptions (Solar)'!$V$10,Model!AC$1,'Assumptions (Solar)'!$V$13,'Assumptions (Solar)'!$V$8*Model!$AZ$902*('Assumptions (Solar)'!$AX$20*'Assumptions (Solar)'!$AX$2+'Assumptions (Solar)'!$AX$21*'Assumptions (Solar)'!$AX$3)/10^9),0)</f>
        <v>-0.08807970123</v>
      </c>
      <c r="BG1060" s="160">
        <f>IF($AZ$902&gt;0,IPMT('Assumptions (Solar)'!$V$10,Model!AD$1,'Assumptions (Solar)'!$V$13,'Assumptions (Solar)'!$V$8*Model!$AZ$902*('Assumptions (Solar)'!$AX$20*'Assumptions (Solar)'!$AX$2+'Assumptions (Solar)'!$AX$21*'Assumptions (Solar)'!$AX$3)/10^9),0)</f>
        <v>-0.06853298308</v>
      </c>
      <c r="BH1060" s="160">
        <f>IF($AZ$902&gt;0,IPMT('Assumptions (Solar)'!$V$10,Model!AE$1,'Assumptions (Solar)'!$V$13,'Assumptions (Solar)'!$V$8*Model!$AZ$902*('Assumptions (Solar)'!$AX$20*'Assumptions (Solar)'!$AX$2+'Assumptions (Solar)'!$AX$21*'Assumptions (Solar)'!$AX$3)/10^9),0)</f>
        <v>-0.04742252747</v>
      </c>
      <c r="BI1060" s="160">
        <f>IF($AZ$902&gt;0,IPMT('Assumptions (Solar)'!$V$10,Model!AF$1,'Assumptions (Solar)'!$V$13,'Assumptions (Solar)'!$V$8*Model!$AZ$902*('Assumptions (Solar)'!$AX$20*'Assumptions (Solar)'!$AX$2+'Assumptions (Solar)'!$AX$21*'Assumptions (Solar)'!$AX$3)/10^9),0)</f>
        <v>-0.02462323542</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-0.1798527962</v>
      </c>
      <c r="BB1061" s="160">
        <f>IF($BA$902&gt;0,IPMT('Assumptions (Solar)'!$V$10,Model!X$1,'Assumptions (Solar)'!$V$13,'Assumptions (Solar)'!$V$8*Model!$BA$902*('Assumptions (Solar)'!$AY$20*'Assumptions (Solar)'!$AY$2+'Assumptions (Solar)'!$AY$21*'Assumptions (Solar)'!$AY$3)/10^9),0)</f>
        <v>-0.1674376496</v>
      </c>
      <c r="BC1061" s="160">
        <f>IF($BA$902&gt;0,IPMT('Assumptions (Solar)'!$V$10,Model!Y$1,'Assumptions (Solar)'!$V$13,'Assumptions (Solar)'!$V$8*Model!$BA$902*('Assumptions (Solar)'!$AY$20*'Assumptions (Solar)'!$AY$2+'Assumptions (Solar)'!$AY$21*'Assumptions (Solar)'!$AY$3)/10^9),0)</f>
        <v>-0.1540292913</v>
      </c>
      <c r="BD1061" s="160">
        <f>IF($BA$902&gt;0,IPMT('Assumptions (Solar)'!$V$10,Model!Z$1,'Assumptions (Solar)'!$V$13,'Assumptions (Solar)'!$V$8*Model!$BA$902*('Assumptions (Solar)'!$AY$20*'Assumptions (Solar)'!$AY$2+'Assumptions (Solar)'!$AY$21*'Assumptions (Solar)'!$AY$3)/10^9),0)</f>
        <v>-0.1395482644</v>
      </c>
      <c r="BE1061" s="160">
        <f>IF($BA$902&gt;0,IPMT('Assumptions (Solar)'!$V$10,Model!AA$1,'Assumptions (Solar)'!$V$13,'Assumptions (Solar)'!$V$8*Model!$BA$902*('Assumptions (Solar)'!$AY$20*'Assumptions (Solar)'!$AY$2+'Assumptions (Solar)'!$AY$21*'Assumptions (Solar)'!$AY$3)/10^9),0)</f>
        <v>-0.1239087553</v>
      </c>
      <c r="BF1061" s="160">
        <f>IF($BA$902&gt;0,IPMT('Assumptions (Solar)'!$V$10,Model!AB$1,'Assumptions (Solar)'!$V$13,'Assumptions (Solar)'!$V$8*Model!$BA$902*('Assumptions (Solar)'!$AY$20*'Assumptions (Solar)'!$AY$2+'Assumptions (Solar)'!$AY$21*'Assumptions (Solar)'!$AY$3)/10^9),0)</f>
        <v>-0.1070180854</v>
      </c>
      <c r="BG1061" s="160">
        <f>IF($BA$902&gt;0,IPMT('Assumptions (Solar)'!$V$10,Model!AC$1,'Assumptions (Solar)'!$V$13,'Assumptions (Solar)'!$V$8*Model!$BA$902*('Assumptions (Solar)'!$AY$20*'Assumptions (Solar)'!$AY$2+'Assumptions (Solar)'!$AY$21*'Assumptions (Solar)'!$AY$3)/10^9),0)</f>
        <v>-0.08877616202</v>
      </c>
      <c r="BH1061" s="160">
        <f>IF($BA$902&gt;0,IPMT('Assumptions (Solar)'!$V$10,Model!AD$1,'Assumptions (Solar)'!$V$13,'Assumptions (Solar)'!$V$8*Model!$BA$902*('Assumptions (Solar)'!$AY$20*'Assumptions (Solar)'!$AY$2+'Assumptions (Solar)'!$AY$21*'Assumptions (Solar)'!$AY$3)/10^9),0)</f>
        <v>-0.06907488473</v>
      </c>
      <c r="BI1061" s="160">
        <f>IF($BA$902&gt;0,IPMT('Assumptions (Solar)'!$V$10,Model!AE$1,'Assumptions (Solar)'!$V$13,'Assumptions (Solar)'!$V$8*Model!$BA$902*('Assumptions (Solar)'!$AY$20*'Assumptions (Solar)'!$AY$2+'Assumptions (Solar)'!$AY$21*'Assumptions (Solar)'!$AY$3)/10^9),0)</f>
        <v>-0.04779750525</v>
      </c>
      <c r="BJ1061" s="160">
        <f>IF($BA$902&gt;0,IPMT('Assumptions (Solar)'!$V$10,Model!AF$1,'Assumptions (Solar)'!$V$13,'Assumptions (Solar)'!$V$8*Model!$BA$902*('Assumptions (Solar)'!$AY$20*'Assumptions (Solar)'!$AY$2+'Assumptions (Solar)'!$AY$21*'Assumptions (Solar)'!$AY$3)/10^9),0)</f>
        <v>-0.02481793542</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0.03597943188</v>
      </c>
      <c r="K1062" s="176">
        <f t="shared" si="43"/>
        <v>0.07730033517</v>
      </c>
      <c r="L1062" s="176">
        <f t="shared" si="43"/>
        <v>0.07477520907</v>
      </c>
      <c r="M1062" s="176">
        <f t="shared" si="43"/>
        <v>0.1526428437</v>
      </c>
      <c r="N1062" s="176">
        <f t="shared" si="43"/>
        <v>0.2491881718</v>
      </c>
      <c r="O1062" s="176">
        <f t="shared" si="43"/>
        <v>0.4343704678</v>
      </c>
      <c r="P1062" s="176">
        <f t="shared" si="43"/>
        <v>0.5183493908</v>
      </c>
      <c r="Q1062" s="176">
        <f t="shared" si="43"/>
        <v>0.5745471752</v>
      </c>
      <c r="R1062" s="176">
        <f t="shared" si="43"/>
        <v>0.9378340975</v>
      </c>
      <c r="S1062" s="176">
        <f t="shared" si="43"/>
        <v>2.165840347</v>
      </c>
      <c r="T1062" s="176">
        <f t="shared" si="43"/>
        <v>2.782739131</v>
      </c>
      <c r="U1062" s="176">
        <f t="shared" si="43"/>
        <v>2.091475247</v>
      </c>
      <c r="V1062" s="176">
        <f t="shared" si="43"/>
        <v>1.434602321</v>
      </c>
      <c r="W1062" s="176">
        <f t="shared" si="43"/>
        <v>1.077472291</v>
      </c>
      <c r="X1062" s="176">
        <f t="shared" si="43"/>
        <v>1.167761653</v>
      </c>
      <c r="Y1062" s="176">
        <f t="shared" si="43"/>
        <v>1.495917644</v>
      </c>
      <c r="Z1062" s="176">
        <f t="shared" si="43"/>
        <v>1.647343533</v>
      </c>
      <c r="AA1062" s="176">
        <f t="shared" si="43"/>
        <v>1.76004007</v>
      </c>
      <c r="AB1062" s="176">
        <f t="shared" si="43"/>
        <v>1.963107967</v>
      </c>
      <c r="AC1062" s="176">
        <f t="shared" si="43"/>
        <v>1.991105726</v>
      </c>
      <c r="AD1062" s="176">
        <f t="shared" si="43"/>
        <v>1.894059183</v>
      </c>
      <c r="AE1062" s="176">
        <f t="shared" si="43"/>
        <v>1.843013027</v>
      </c>
      <c r="AF1062" s="176">
        <f t="shared" si="43"/>
        <v>1.789455127</v>
      </c>
      <c r="AG1062" s="176">
        <f t="shared" si="43"/>
        <v>1.732769968</v>
      </c>
      <c r="AH1062" s="176">
        <f t="shared" si="43"/>
        <v>1.672952409</v>
      </c>
      <c r="AI1062" s="176">
        <f t="shared" si="43"/>
        <v>1.627271674</v>
      </c>
      <c r="AJ1062" s="176">
        <f t="shared" si="43"/>
        <v>1.611910871</v>
      </c>
      <c r="AK1062" s="176">
        <f t="shared" si="43"/>
        <v>1.611855673</v>
      </c>
      <c r="AL1062" s="176">
        <f t="shared" si="43"/>
        <v>1.614008909</v>
      </c>
      <c r="AM1062" s="176">
        <f t="shared" si="43"/>
        <v>1.638405938</v>
      </c>
      <c r="AN1062" s="176">
        <f t="shared" si="43"/>
        <v>1.672304655</v>
      </c>
      <c r="AO1062" s="176">
        <f t="shared" si="43"/>
        <v>1.732728413</v>
      </c>
      <c r="AP1062" s="176">
        <f t="shared" si="43"/>
        <v>1.772549169</v>
      </c>
      <c r="AQ1062" s="176">
        <f t="shared" si="43"/>
        <v>1.81517827</v>
      </c>
      <c r="AR1062" s="176">
        <f t="shared" si="43"/>
        <v>1.946261246</v>
      </c>
      <c r="AS1062" s="176">
        <f t="shared" si="43"/>
        <v>2.370183327</v>
      </c>
      <c r="AT1062" s="176">
        <f t="shared" si="43"/>
        <v>2.626184279</v>
      </c>
      <c r="AU1062" s="176">
        <f t="shared" si="43"/>
        <v>2.448536456</v>
      </c>
      <c r="AV1062" s="176">
        <f t="shared" si="43"/>
        <v>2.249365421</v>
      </c>
      <c r="AW1062" s="176">
        <f t="shared" si="43"/>
        <v>2.144531866</v>
      </c>
      <c r="AX1062" s="176">
        <f t="shared" si="43"/>
        <v>2.365639307</v>
      </c>
      <c r="AY1062" s="176">
        <f t="shared" si="43"/>
        <v>2.824214496</v>
      </c>
      <c r="AZ1062" s="176">
        <f t="shared" si="43"/>
        <v>3.153398471</v>
      </c>
      <c r="BA1062" s="176">
        <f t="shared" si="43"/>
        <v>3.378483036</v>
      </c>
      <c r="BB1062" s="176">
        <f t="shared" si="43"/>
        <v>2.862050139</v>
      </c>
      <c r="BC1062" s="176">
        <f t="shared" si="43"/>
        <v>1.782328933</v>
      </c>
      <c r="BD1062" s="176">
        <f t="shared" si="43"/>
        <v>1.07203113</v>
      </c>
      <c r="BE1062" s="176">
        <f t="shared" si="43"/>
        <v>0.6457769033</v>
      </c>
      <c r="BF1062" s="176">
        <f t="shared" si="43"/>
        <v>0.2158233554</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0.03597943188</v>
      </c>
      <c r="K1070" s="160">
        <f>IF($J$902&gt;0,'Assumptions (Solar)'!W$14*Model!$J$902*('Assumptions (Solar)'!$H$20*'Assumptions (Solar)'!$H$2+'Assumptions (Solar)'!$H$21*'Assumptions (Solar)'!$H$3)/10^9,0)</f>
        <v>0.05756709101</v>
      </c>
      <c r="L1070" s="160">
        <f>IF($J$902&gt;0,'Assumptions (Solar)'!X$14*Model!$J$902*('Assumptions (Solar)'!$H$20*'Assumptions (Solar)'!$H$2+'Assumptions (Solar)'!$H$21*'Assumptions (Solar)'!$H$3)/10^9,0)</f>
        <v>0.0345402546</v>
      </c>
      <c r="M1070" s="160">
        <f>IF($J$902&gt;0,'Assumptions (Solar)'!Y$14*Model!$J$902*('Assumptions (Solar)'!$H$20*'Assumptions (Solar)'!$H$2+'Assumptions (Solar)'!$H$21*'Assumptions (Solar)'!$H$3)/10^9,0)</f>
        <v>0.02072415276</v>
      </c>
      <c r="N1070" s="160">
        <f>IF($J$902&gt;0,'Assumptions (Solar)'!Z$14*Model!$J$902*('Assumptions (Solar)'!$H$20*'Assumptions (Solar)'!$H$2+'Assumptions (Solar)'!$H$21*'Assumptions (Solar)'!$H$3)/10^9,0)</f>
        <v>0.02072415276</v>
      </c>
      <c r="O1070" s="160">
        <f>IF($J$902&gt;0,'Assumptions (Solar)'!AA$14*Model!$J$902*('Assumptions (Solar)'!$H$20*'Assumptions (Solar)'!$H$2+'Assumptions (Solar)'!$H$21*'Assumptions (Solar)'!$H$3)/10^9,0)</f>
        <v>0.01036207638</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0.01973324416</v>
      </c>
      <c r="L1071" s="160">
        <f>IF($K$902&gt;0,'Assumptions (Solar)'!W$14*Model!$K$902*('Assumptions (Solar)'!$I$20*'Assumptions (Solar)'!$I$2+'Assumptions (Solar)'!$I$21*'Assumptions (Solar)'!$I$3)/10^9,0)</f>
        <v>0.03157319066</v>
      </c>
      <c r="M1071" s="160">
        <f>IF($K$902&gt;0,'Assumptions (Solar)'!X$14*Model!$K$902*('Assumptions (Solar)'!$I$20*'Assumptions (Solar)'!$I$2+'Assumptions (Solar)'!$I$21*'Assumptions (Solar)'!$I$3)/10^9,0)</f>
        <v>0.0189439144</v>
      </c>
      <c r="N1071" s="160">
        <f>IF($K$902&gt;0,'Assumptions (Solar)'!Y$14*Model!$K$902*('Assumptions (Solar)'!$I$20*'Assumptions (Solar)'!$I$2+'Assumptions (Solar)'!$I$21*'Assumptions (Solar)'!$I$3)/10^9,0)</f>
        <v>0.01136634864</v>
      </c>
      <c r="O1071" s="160">
        <f>IF($K$902&gt;0,'Assumptions (Solar)'!Z$14*Model!$K$902*('Assumptions (Solar)'!$I$20*'Assumptions (Solar)'!$I$2+'Assumptions (Solar)'!$I$21*'Assumptions (Solar)'!$I$3)/10^9,0)</f>
        <v>0.01136634864</v>
      </c>
      <c r="P1071" s="160">
        <f>IF($K$902&gt;0,'Assumptions (Solar)'!AA$14*Model!$K$902*('Assumptions (Solar)'!$I$20*'Assumptions (Solar)'!$I$2+'Assumptions (Solar)'!$I$21*'Assumptions (Solar)'!$I$3)/10^9,0)</f>
        <v>0.005683174319</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0.008661763806</v>
      </c>
      <c r="M1072" s="160">
        <f>IF($L$902&gt;0,'Assumptions (Solar)'!W$14*Model!$L$902*('Assumptions (Solar)'!$J$20*'Assumptions (Solar)'!$J$2+'Assumptions (Solar)'!$J$21*'Assumptions (Solar)'!$J$3)/10^9,0)</f>
        <v>0.01385882209</v>
      </c>
      <c r="N1072" s="160">
        <f>IF($L$902&gt;0,'Assumptions (Solar)'!X$14*Model!$L$902*('Assumptions (Solar)'!$J$20*'Assumptions (Solar)'!$J$2+'Assumptions (Solar)'!$J$21*'Assumptions (Solar)'!$J$3)/10^9,0)</f>
        <v>0.008315293254</v>
      </c>
      <c r="O1072" s="160">
        <f>IF($L$902&gt;0,'Assumptions (Solar)'!Y$14*Model!$L$902*('Assumptions (Solar)'!$J$20*'Assumptions (Solar)'!$J$2+'Assumptions (Solar)'!$J$21*'Assumptions (Solar)'!$J$3)/10^9,0)</f>
        <v>0.004989175952</v>
      </c>
      <c r="P1072" s="160">
        <f>IF($L$902&gt;0,'Assumptions (Solar)'!Z$14*Model!$L$902*('Assumptions (Solar)'!$J$20*'Assumptions (Solar)'!$J$2+'Assumptions (Solar)'!$J$21*'Assumptions (Solar)'!$J$3)/10^9,0)</f>
        <v>0.004989175952</v>
      </c>
      <c r="Q1072" s="160">
        <f>IF($L$902&gt;0,'Assumptions (Solar)'!AA$14*Model!$L$902*('Assumptions (Solar)'!$J$20*'Assumptions (Solar)'!$J$2+'Assumptions (Solar)'!$J$21*'Assumptions (Solar)'!$J$3)/10^9,0)</f>
        <v>0.002494587976</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0.09911595444</v>
      </c>
      <c r="N1073" s="160">
        <f>IF($M$902&gt;0,'Assumptions (Solar)'!W$14*Model!$M$902*('Assumptions (Solar)'!$K$20*'Assumptions (Solar)'!$K$2+'Assumptions (Solar)'!$K$21*'Assumptions (Solar)'!$K$3)/10^9,0)</f>
        <v>0.1585855271</v>
      </c>
      <c r="O1073" s="160">
        <f>IF($M$902&gt;0,'Assumptions (Solar)'!X$14*Model!$M$902*('Assumptions (Solar)'!$K$20*'Assumptions (Solar)'!$K$2+'Assumptions (Solar)'!$K$21*'Assumptions (Solar)'!$K$3)/10^9,0)</f>
        <v>0.09515131627</v>
      </c>
      <c r="P1073" s="160">
        <f>IF($M$902&gt;0,'Assumptions (Solar)'!Y$14*Model!$M$902*('Assumptions (Solar)'!$K$20*'Assumptions (Solar)'!$K$2+'Assumptions (Solar)'!$K$21*'Assumptions (Solar)'!$K$3)/10^9,0)</f>
        <v>0.05709078976</v>
      </c>
      <c r="Q1073" s="160">
        <f>IF($M$902&gt;0,'Assumptions (Solar)'!Z$14*Model!$M$902*('Assumptions (Solar)'!$K$20*'Assumptions (Solar)'!$K$2+'Assumptions (Solar)'!$K$21*'Assumptions (Solar)'!$K$3)/10^9,0)</f>
        <v>0.05709078976</v>
      </c>
      <c r="R1073" s="160">
        <f>IF($M$902&gt;0,'Assumptions (Solar)'!AA$14*Model!$M$902*('Assumptions (Solar)'!$K$20*'Assumptions (Solar)'!$K$2+'Assumptions (Solar)'!$K$21*'Assumptions (Solar)'!$K$3)/10^9,0)</f>
        <v>0.02854539488</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0.05019685007</v>
      </c>
      <c r="O1074" s="177">
        <f>IF($N$902&gt;0,'Assumptions (Solar)'!W$14*Model!$N$902*('Assumptions (Solar)'!$L$20*'Assumptions (Solar)'!$L$2+'Assumptions (Solar)'!$L$21*'Assumptions (Solar)'!$L$3)/10^9,0)</f>
        <v>0.08031496012</v>
      </c>
      <c r="P1074" s="177">
        <f>IF($N$902&gt;0,'Assumptions (Solar)'!X$14*Model!$N$902*('Assumptions (Solar)'!$L$20*'Assumptions (Solar)'!$L$2+'Assumptions (Solar)'!$L$21*'Assumptions (Solar)'!$L$3)/10^9,0)</f>
        <v>0.04818897607</v>
      </c>
      <c r="Q1074" s="177">
        <f>IF($N$902&gt;0,'Assumptions (Solar)'!Y$14*Model!$N$902*('Assumptions (Solar)'!$L$20*'Assumptions (Solar)'!$L$2+'Assumptions (Solar)'!$L$21*'Assumptions (Solar)'!$L$3)/10^9,0)</f>
        <v>0.02891338564</v>
      </c>
      <c r="R1074" s="177">
        <f>IF($N$902&gt;0,'Assumptions (Solar)'!Z$14*Model!$N$902*('Assumptions (Solar)'!$L$20*'Assumptions (Solar)'!$L$2+'Assumptions (Solar)'!$L$21*'Assumptions (Solar)'!$L$3)/10^9,0)</f>
        <v>0.02891338564</v>
      </c>
      <c r="S1074" s="177">
        <f>IF($N$902&gt;0,'Assumptions (Solar)'!AA$14*Model!$N$902*('Assumptions (Solar)'!$L$20*'Assumptions (Solar)'!$L$2+'Assumptions (Solar)'!$L$21*'Assumptions (Solar)'!$L$3)/10^9,0)</f>
        <v>0.01445669282</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0.2321865905</v>
      </c>
      <c r="P1075" s="160">
        <f>IF($O$902&gt;0,'Assumptions (Solar)'!W$14*Model!$O$902*('Assumptions (Solar)'!$M$20*'Assumptions (Solar)'!$M$2+'Assumptions (Solar)'!$M$21*'Assumptions (Solar)'!$M$3)/10^9,0)</f>
        <v>0.3714985448</v>
      </c>
      <c r="Q1075" s="160">
        <f>IF($O$902&gt;0,'Assumptions (Solar)'!X$14*Model!$O$902*('Assumptions (Solar)'!$M$20*'Assumptions (Solar)'!$M$2+'Assumptions (Solar)'!$M$21*'Assumptions (Solar)'!$M$3)/10^9,0)</f>
        <v>0.2228991269</v>
      </c>
      <c r="R1075" s="160">
        <f>IF($O$902&gt;0,'Assumptions (Solar)'!Y$14*Model!$O$902*('Assumptions (Solar)'!$M$20*'Assumptions (Solar)'!$M$2+'Assumptions (Solar)'!$M$21*'Assumptions (Solar)'!$M$3)/10^9,0)</f>
        <v>0.1337394761</v>
      </c>
      <c r="S1075" s="160">
        <f>IF($O$902&gt;0,'Assumptions (Solar)'!Z$14*Model!$O$902*('Assumptions (Solar)'!$M$20*'Assumptions (Solar)'!$M$2+'Assumptions (Solar)'!$M$21*'Assumptions (Solar)'!$M$3)/10^9,0)</f>
        <v>0.1337394761</v>
      </c>
      <c r="T1075" s="160">
        <f>IF($O$902&gt;0,'Assumptions (Solar)'!AA$14*Model!$O$902*('Assumptions (Solar)'!$M$20*'Assumptions (Solar)'!$M$2+'Assumptions (Solar)'!$M$21*'Assumptions (Solar)'!$M$3)/10^9,0)</f>
        <v>0.06686973806</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0.03089872992</v>
      </c>
      <c r="Q1076" s="177">
        <f>IF($P$902&gt;0,'Assumptions (Solar)'!W$14*Model!$P$902*('Assumptions (Solar)'!$N$20*'Assumptions (Solar)'!$N$2+'Assumptions (Solar)'!$N$21*'Assumptions (Solar)'!$N$3)/10^9,0)</f>
        <v>0.04943796787</v>
      </c>
      <c r="R1076" s="177">
        <f>IF($P$902&gt;0,'Assumptions (Solar)'!X$14*Model!$P$902*('Assumptions (Solar)'!$N$20*'Assumptions (Solar)'!$N$2+'Assumptions (Solar)'!$N$21*'Assumptions (Solar)'!$N$3)/10^9,0)</f>
        <v>0.02966278072</v>
      </c>
      <c r="S1076" s="177">
        <f>IF($P$902&gt;0,'Assumptions (Solar)'!Y$14*Model!$P$902*('Assumptions (Solar)'!$N$20*'Assumptions (Solar)'!$N$2+'Assumptions (Solar)'!$N$21*'Assumptions (Solar)'!$N$3)/10^9,0)</f>
        <v>0.01779766843</v>
      </c>
      <c r="T1076" s="177">
        <f>IF($P$902&gt;0,'Assumptions (Solar)'!Z$14*Model!$P$902*('Assumptions (Solar)'!$N$20*'Assumptions (Solar)'!$N$2+'Assumptions (Solar)'!$N$21*'Assumptions (Solar)'!$N$3)/10^9,0)</f>
        <v>0.01779766843</v>
      </c>
      <c r="U1076" s="177">
        <f>IF($P$902&gt;0,'Assumptions (Solar)'!AA$14*Model!$P$902*('Assumptions (Solar)'!$N$20*'Assumptions (Solar)'!$N$2+'Assumptions (Solar)'!$N$21*'Assumptions (Solar)'!$N$3)/10^9,0)</f>
        <v>0.008898834217</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0.2137113171</v>
      </c>
      <c r="R1077" s="160">
        <f>IF($Q$902&gt;0,'Assumptions (Solar)'!W$14*Model!$Q$902*('Assumptions (Solar)'!$O$20*'Assumptions (Solar)'!$O$2+'Assumptions (Solar)'!$O$21*'Assumptions (Solar)'!$O$3)/10^9,0)</f>
        <v>0.3419381073</v>
      </c>
      <c r="S1077" s="160">
        <f>IF($Q$902&gt;0,'Assumptions (Solar)'!X$14*Model!$Q$902*('Assumptions (Solar)'!$O$20*'Assumptions (Solar)'!$O$2+'Assumptions (Solar)'!$O$21*'Assumptions (Solar)'!$O$3)/10^9,0)</f>
        <v>0.2051628644</v>
      </c>
      <c r="T1077" s="160">
        <f>IF($Q$902&gt;0,'Assumptions (Solar)'!Y$14*Model!$Q$902*('Assumptions (Solar)'!$O$20*'Assumptions (Solar)'!$O$2+'Assumptions (Solar)'!$O$21*'Assumptions (Solar)'!$O$3)/10^9,0)</f>
        <v>0.1230977186</v>
      </c>
      <c r="U1077" s="160">
        <f>IF($Q$902&gt;0,'Assumptions (Solar)'!Z$14*Model!$Q$902*('Assumptions (Solar)'!$O$20*'Assumptions (Solar)'!$O$2+'Assumptions (Solar)'!$O$21*'Assumptions (Solar)'!$O$3)/10^9,0)</f>
        <v>0.1230977186</v>
      </c>
      <c r="V1077" s="160">
        <f>IF($Q$902&gt;0,'Assumptions (Solar)'!AA$14*Model!$Q$902*('Assumptions (Solar)'!$O$20*'Assumptions (Solar)'!$O$2+'Assumptions (Solar)'!$O$21*'Assumptions (Solar)'!$O$3)/10^9,0)</f>
        <v>0.06154885931</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0.3750349528</v>
      </c>
      <c r="S1078" s="177">
        <f>IF($R$902&gt;0,'Assumptions (Solar)'!W$14*Model!$R$902*('Assumptions (Solar)'!$P$20*'Assumptions (Solar)'!$P$2+'Assumptions (Solar)'!$P$21*'Assumptions (Solar)'!$P$3)/10^9,0)</f>
        <v>0.6000559245</v>
      </c>
      <c r="T1078" s="177">
        <f>IF($R$902&gt;0,'Assumptions (Solar)'!X$14*Model!$R$902*('Assumptions (Solar)'!$P$20*'Assumptions (Solar)'!$P$2+'Assumptions (Solar)'!$P$21*'Assumptions (Solar)'!$P$3)/10^9,0)</f>
        <v>0.3600335547</v>
      </c>
      <c r="U1078" s="177">
        <f>IF($R$902&gt;0,'Assumptions (Solar)'!Y$14*Model!$R$902*('Assumptions (Solar)'!$P$20*'Assumptions (Solar)'!$P$2+'Assumptions (Solar)'!$P$21*'Assumptions (Solar)'!$P$3)/10^9,0)</f>
        <v>0.2160201328</v>
      </c>
      <c r="V1078" s="177">
        <f>IF($R$902&gt;0,'Assumptions (Solar)'!Z$14*Model!$R$902*('Assumptions (Solar)'!$P$20*'Assumptions (Solar)'!$P$2+'Assumptions (Solar)'!$P$21*'Assumptions (Solar)'!$P$3)/10^9,0)</f>
        <v>0.2160201328</v>
      </c>
      <c r="W1078" s="177">
        <f>IF($R$902&gt;0,'Assumptions (Solar)'!AA$14*Model!$R$902*('Assumptions (Solar)'!$P$20*'Assumptions (Solar)'!$P$2+'Assumptions (Solar)'!$P$21*'Assumptions (Solar)'!$P$3)/10^9,0)</f>
        <v>0.1080100664</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1.19462772</v>
      </c>
      <c r="T1079" s="160">
        <f>IF($S$902&gt;0,'Assumptions (Solar)'!W$14*Model!$S$902*('Assumptions (Solar)'!$Q$20*'Assumptions (Solar)'!$Q$2+'Assumptions (Solar)'!$Q$21*'Assumptions (Solar)'!$Q$3)/10^9,0)</f>
        <v>1.911404353</v>
      </c>
      <c r="U1079" s="160">
        <f>IF($S$902&gt;0,'Assumptions (Solar)'!X$14*Model!$S$902*('Assumptions (Solar)'!$Q$20*'Assumptions (Solar)'!$Q$2+'Assumptions (Solar)'!$Q$21*'Assumptions (Solar)'!$Q$3)/10^9,0)</f>
        <v>1.146842612</v>
      </c>
      <c r="V1079" s="160">
        <f>IF($S$902&gt;0,'Assumptions (Solar)'!Y$14*Model!$S$902*('Assumptions (Solar)'!$Q$20*'Assumptions (Solar)'!$Q$2+'Assumptions (Solar)'!$Q$21*'Assumptions (Solar)'!$Q$3)/10^9,0)</f>
        <v>0.6881055669</v>
      </c>
      <c r="W1079" s="160">
        <f>IF($S$902&gt;0,'Assumptions (Solar)'!Z$14*Model!$S$902*('Assumptions (Solar)'!$Q$20*'Assumptions (Solar)'!$Q$2+'Assumptions (Solar)'!$Q$21*'Assumptions (Solar)'!$Q$3)/10^9,0)</f>
        <v>0.6881055669</v>
      </c>
      <c r="X1079" s="160">
        <f>IF($S$902&gt;0,'Assumptions (Solar)'!AA$14*Model!$S$902*('Assumptions (Solar)'!$Q$20*'Assumptions (Solar)'!$Q$2+'Assumptions (Solar)'!$Q$21*'Assumptions (Solar)'!$Q$3)/10^9,0)</f>
        <v>0.3440527835</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0.3035360987</v>
      </c>
      <c r="U1080" s="160">
        <f>IF($T$902&gt;0,'Assumptions (Solar)'!W$14*Model!$T$902*('Assumptions (Solar)'!$R$20*'Assumptions (Solar)'!$R$2+'Assumptions (Solar)'!$R$21*'Assumptions (Solar)'!$R$3)/10^9,0)</f>
        <v>0.4856577579</v>
      </c>
      <c r="V1080" s="160">
        <f>IF($T$902&gt;0,'Assumptions (Solar)'!X$14*Model!$T$902*('Assumptions (Solar)'!$R$20*'Assumptions (Solar)'!$R$2+'Assumptions (Solar)'!$R$21*'Assumptions (Solar)'!$R$3)/10^9,0)</f>
        <v>0.2913946548</v>
      </c>
      <c r="W1080" s="160">
        <f>IF($T$902&gt;0,'Assumptions (Solar)'!Y$14*Model!$T$902*('Assumptions (Solar)'!$R$20*'Assumptions (Solar)'!$R$2+'Assumptions (Solar)'!$R$21*'Assumptions (Solar)'!$R$3)/10^9,0)</f>
        <v>0.1748367929</v>
      </c>
      <c r="X1080" s="160">
        <f>IF($T$902&gt;0,'Assumptions (Solar)'!Z$14*Model!$T$902*('Assumptions (Solar)'!$R$20*'Assumptions (Solar)'!$R$2+'Assumptions (Solar)'!$R$21*'Assumptions (Solar)'!$R$3)/10^9,0)</f>
        <v>0.1748367929</v>
      </c>
      <c r="Y1080" s="160">
        <f>IF($T$902&gt;0,'Assumptions (Solar)'!AA$14*Model!$T$902*('Assumptions (Solar)'!$R$20*'Assumptions (Solar)'!$R$2+'Assumptions (Solar)'!$R$21*'Assumptions (Solar)'!$R$3)/10^9,0)</f>
        <v>0.08741839643</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0.1109581921</v>
      </c>
      <c r="V1081" s="160">
        <f>IF($U$902&gt;0,'Assumptions (Solar)'!W$14*Model!$U$902*('Assumptions (Solar)'!$S$20*'Assumptions (Solar)'!$S$2+'Assumptions (Solar)'!$S$21*'Assumptions (Solar)'!$S$3)/10^9,0)</f>
        <v>0.1775331073</v>
      </c>
      <c r="W1081" s="160">
        <f>IF($U$902&gt;0,'Assumptions (Solar)'!X$14*Model!$U$902*('Assumptions (Solar)'!$S$20*'Assumptions (Solar)'!$S$2+'Assumptions (Solar)'!$S$21*'Assumptions (Solar)'!$S$3)/10^9,0)</f>
        <v>0.1065198644</v>
      </c>
      <c r="X1081" s="160">
        <f>IF($U$902&gt;0,'Assumptions (Solar)'!Y$14*Model!$U$902*('Assumptions (Solar)'!$S$20*'Assumptions (Solar)'!$S$2+'Assumptions (Solar)'!$S$21*'Assumptions (Solar)'!$S$3)/10^9,0)</f>
        <v>0.06391191864</v>
      </c>
      <c r="Y1081" s="160">
        <f>IF($U$902&gt;0,'Assumptions (Solar)'!Z$14*Model!$U$902*('Assumptions (Solar)'!$S$20*'Assumptions (Solar)'!$S$2+'Assumptions (Solar)'!$S$21*'Assumptions (Solar)'!$S$3)/10^9,0)</f>
        <v>0.06391191864</v>
      </c>
      <c r="Z1081" s="160">
        <f>IF($U$902&gt;0,'Assumptions (Solar)'!AA$14*Model!$U$902*('Assumptions (Solar)'!$S$20*'Assumptions (Solar)'!$S$2+'Assumptions (Solar)'!$S$21*'Assumptions (Solar)'!$S$3)/10^9,0)</f>
        <v>0.03195595932</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0.5849601583</v>
      </c>
      <c r="Y1084" s="160">
        <f>IF($X$902&gt;0,'Assumptions (Solar)'!W14*Model!$X$902*('Assumptions (Solar)'!$V$20*'Assumptions (Solar)'!$V$2+'Assumptions (Solar)'!$V$21*'Assumptions (Solar)'!$V$3)/10^9,0)</f>
        <v>0.9359362534</v>
      </c>
      <c r="Z1084" s="160">
        <f>IF($X$902&gt;0,'Assumptions (Solar)'!X14*Model!$X$902*('Assumptions (Solar)'!$V$20*'Assumptions (Solar)'!$V$2+'Assumptions (Solar)'!$V$21*'Assumptions (Solar)'!$V$3)/10^9,0)</f>
        <v>0.561561752</v>
      </c>
      <c r="AA1084" s="160">
        <f>IF($X$902&gt;0,'Assumptions (Solar)'!Y14*Model!$X$902*('Assumptions (Solar)'!$V$20*'Assumptions (Solar)'!$V$2+'Assumptions (Solar)'!$V$21*'Assumptions (Solar)'!$V$3)/10^9,0)</f>
        <v>0.3369370512</v>
      </c>
      <c r="AB1084" s="160">
        <f>IF($X$902&gt;0,'Assumptions (Solar)'!Z14*Model!$X$902*('Assumptions (Solar)'!$V$20*'Assumptions (Solar)'!$V$2+'Assumptions (Solar)'!$V$21*'Assumptions (Solar)'!$V$3)/10^9,0)</f>
        <v>0.3369370512</v>
      </c>
      <c r="AC1084" s="160">
        <f>IF($X$902&gt;0,'Assumptions (Solar)'!AA14*Model!$X$902*('Assumptions (Solar)'!$V$20*'Assumptions (Solar)'!$V$2+'Assumptions (Solar)'!$V$21*'Assumptions (Solar)'!$V$3)/10^9,0)</f>
        <v>0.1684685256</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0.4086510755</v>
      </c>
      <c r="Z1085" s="160">
        <f>IF($Y$902&gt;0,'Assumptions (Solar)'!W14*Model!$Y$902*('Assumptions (Solar)'!$W$20*'Assumptions (Solar)'!$W$2+'Assumptions (Solar)'!$W$21*'Assumptions (Solar)'!$W$3)/10^9,0)</f>
        <v>0.6538417208</v>
      </c>
      <c r="AA1085" s="160">
        <f>IF($Y$902&gt;0,'Assumptions (Solar)'!X14*Model!$Y$902*('Assumptions (Solar)'!$W$20*'Assumptions (Solar)'!$W$2+'Assumptions (Solar)'!$W$21*'Assumptions (Solar)'!$W$3)/10^9,0)</f>
        <v>0.3923050325</v>
      </c>
      <c r="AB1085" s="160">
        <f>IF($Y$902&gt;0,'Assumptions (Solar)'!Y14*Model!$Y$902*('Assumptions (Solar)'!$W$20*'Assumptions (Solar)'!$W$2+'Assumptions (Solar)'!$W$21*'Assumptions (Solar)'!$W$3)/10^9,0)</f>
        <v>0.2353830195</v>
      </c>
      <c r="AC1085" s="160">
        <f>IF($Y$902&gt;0,'Assumptions (Solar)'!Z14*Model!$Y$902*('Assumptions (Solar)'!$W$20*'Assumptions (Solar)'!$W$2+'Assumptions (Solar)'!$W$21*'Assumptions (Solar)'!$W$3)/10^9,0)</f>
        <v>0.2353830195</v>
      </c>
      <c r="AD1085" s="160">
        <f>IF($Y$902&gt;0,'Assumptions (Solar)'!AA14*Model!$Y$902*('Assumptions (Solar)'!$W$20*'Assumptions (Solar)'!$W$2+'Assumptions (Solar)'!$W$21*'Assumptions (Solar)'!$W$3)/10^9,0)</f>
        <v>0.1176915097</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0.3999841004</v>
      </c>
      <c r="AA1086" s="160">
        <f>IF($Z$902&gt;0,'Assumptions (Solar)'!W14*Model!$Z$902*('Assumptions (Solar)'!$X$20*'Assumptions (Solar)'!$X$2+'Assumptions (Solar)'!$X$21*'Assumptions (Solar)'!$X$3)/10^9,0)</f>
        <v>0.6399745607</v>
      </c>
      <c r="AB1086" s="160">
        <f>IF($Z$902&gt;0,'Assumptions (Solar)'!X14*Model!$Z$902*('Assumptions (Solar)'!$X$20*'Assumptions (Solar)'!$X$2+'Assumptions (Solar)'!$X$21*'Assumptions (Solar)'!$X$3)/10^9,0)</f>
        <v>0.3839847364</v>
      </c>
      <c r="AC1086" s="160">
        <f>IF($Z$902&gt;0,'Assumptions (Solar)'!Y14*Model!$Z$902*('Assumptions (Solar)'!$X$20*'Assumptions (Solar)'!$X$2+'Assumptions (Solar)'!$X$21*'Assumptions (Solar)'!$X$3)/10^9,0)</f>
        <v>0.2303908418</v>
      </c>
      <c r="AD1086" s="160">
        <f>IF($Z$902&gt;0,'Assumptions (Solar)'!Z14*Model!$Z$902*('Assumptions (Solar)'!$X$20*'Assumptions (Solar)'!$X$2+'Assumptions (Solar)'!$X$21*'Assumptions (Solar)'!$X$3)/10^9,0)</f>
        <v>0.2303908418</v>
      </c>
      <c r="AE1086" s="160">
        <f>IF($Z$902&gt;0,'Assumptions (Solar)'!AA14*Model!$Z$902*('Assumptions (Solar)'!$X$20*'Assumptions (Solar)'!$X$2+'Assumptions (Solar)'!$X$21*'Assumptions (Solar)'!$X$3)/10^9,0)</f>
        <v>0.1151954209</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0.3908234251</v>
      </c>
      <c r="AB1087" s="160">
        <f>IF($AA$902&gt;0,'Assumptions (Solar)'!W14*Model!$AA$902*('Assumptions (Solar)'!$Y$20*'Assumptions (Solar)'!$Y$2+'Assumptions (Solar)'!$Y$21*'Assumptions (Solar)'!$Y$3)/10^9,0)</f>
        <v>0.6253174802</v>
      </c>
      <c r="AC1087" s="160">
        <f>IF($AA$902&gt;0,'Assumptions (Solar)'!X14*Model!$AA$902*('Assumptions (Solar)'!$Y$20*'Assumptions (Solar)'!$Y$2+'Assumptions (Solar)'!$Y$21*'Assumptions (Solar)'!$Y$3)/10^9,0)</f>
        <v>0.3751904881</v>
      </c>
      <c r="AD1087" s="160">
        <f>IF($AA$902&gt;0,'Assumptions (Solar)'!Y14*Model!$AA$902*('Assumptions (Solar)'!$Y$20*'Assumptions (Solar)'!$Y$2+'Assumptions (Solar)'!$Y$21*'Assumptions (Solar)'!$Y$3)/10^9,0)</f>
        <v>0.2251142929</v>
      </c>
      <c r="AE1087" s="160">
        <f>IF($AA$902&gt;0,'Assumptions (Solar)'!Z14*Model!$AA$902*('Assumptions (Solar)'!$Y$20*'Assumptions (Solar)'!$Y$2+'Assumptions (Solar)'!$Y$21*'Assumptions (Solar)'!$Y$3)/10^9,0)</f>
        <v>0.2251142929</v>
      </c>
      <c r="AF1087" s="160">
        <f>IF($AA$902&gt;0,'Assumptions (Solar)'!AA14*Model!$AA$902*('Assumptions (Solar)'!$Y$20*'Assumptions (Solar)'!$Y$2+'Assumptions (Solar)'!$Y$21*'Assumptions (Solar)'!$Y$3)/10^9,0)</f>
        <v>0.1125571464</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0.3814856794</v>
      </c>
      <c r="AC1088" s="160">
        <f>IF($AB$902&gt;0,'Assumptions (Solar)'!W14*Model!$AB$902*('Assumptions (Solar)'!$Z$20*'Assumptions (Solar)'!$Z$2+'Assumptions (Solar)'!$Z$21*'Assumptions (Solar)'!$Z$3)/10^9,0)</f>
        <v>0.610377087</v>
      </c>
      <c r="AD1088" s="160">
        <f>IF($AB$902&gt;0,'Assumptions (Solar)'!X14*Model!$AB$902*('Assumptions (Solar)'!$Z$20*'Assumptions (Solar)'!$Z$2+'Assumptions (Solar)'!$Z$21*'Assumptions (Solar)'!$Z$3)/10^9,0)</f>
        <v>0.3662262522</v>
      </c>
      <c r="AE1088" s="160">
        <f>IF($AB$902&gt;0,'Assumptions (Solar)'!Y14*Model!$AB$902*('Assumptions (Solar)'!$Z$20*'Assumptions (Solar)'!$Z$2+'Assumptions (Solar)'!$Z$21*'Assumptions (Solar)'!$Z$3)/10^9,0)</f>
        <v>0.2197357513</v>
      </c>
      <c r="AF1088" s="160">
        <f>IF($AB$902&gt;0,'Assumptions (Solar)'!Z14*Model!$AB$902*('Assumptions (Solar)'!$Z$20*'Assumptions (Solar)'!$Z$2+'Assumptions (Solar)'!$Z$21*'Assumptions (Solar)'!$Z$3)/10^9,0)</f>
        <v>0.2197357513</v>
      </c>
      <c r="AG1088" s="160">
        <f>IF($AB$902&gt;0,'Assumptions (Solar)'!AA14*Model!$AB$902*('Assumptions (Solar)'!$Z$20*'Assumptions (Solar)'!$Z$2+'Assumptions (Solar)'!$Z$21*'Assumptions (Solar)'!$Z$3)/10^9,0)</f>
        <v>0.1098678757</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0.3712957636</v>
      </c>
      <c r="AD1089" s="160">
        <f>IF($AC$902&gt;0,'Assumptions (Solar)'!W14*Model!$AC$902*('Assumptions (Solar)'!$AA$20*'Assumptions (Solar)'!$AA$2+'Assumptions (Solar)'!$AA$21*'Assumptions (Solar)'!$AA$3)/10^9,0)</f>
        <v>0.5940732218</v>
      </c>
      <c r="AE1089" s="160">
        <f>IF($AC$902&gt;0,'Assumptions (Solar)'!X14*Model!$AC$902*('Assumptions (Solar)'!$AA$20*'Assumptions (Solar)'!$AA$2+'Assumptions (Solar)'!$AA$21*'Assumptions (Solar)'!$AA$3)/10^9,0)</f>
        <v>0.3564439331</v>
      </c>
      <c r="AF1089" s="160">
        <f>IF($AC$902&gt;0,'Assumptions (Solar)'!Y14*Model!$AC$902*('Assumptions (Solar)'!$AA$20*'Assumptions (Solar)'!$AA$2+'Assumptions (Solar)'!$AA$21*'Assumptions (Solar)'!$AA$3)/10^9,0)</f>
        <v>0.2138663598</v>
      </c>
      <c r="AG1089" s="160">
        <f>IF($AC$902&gt;0,'Assumptions (Solar)'!Z14*Model!$AC$902*('Assumptions (Solar)'!$AA$20*'Assumptions (Solar)'!$AA$2+'Assumptions (Solar)'!$AA$21*'Assumptions (Solar)'!$AA$3)/10^9,0)</f>
        <v>0.2138663598</v>
      </c>
      <c r="AH1089" s="160">
        <f>IF($AC$902&gt;0,'Assumptions (Solar)'!AA14*Model!$AC$902*('Assumptions (Solar)'!$AA$20*'Assumptions (Solar)'!$AA$2+'Assumptions (Solar)'!$AA$21*'Assumptions (Solar)'!$AA$3)/10^9,0)</f>
        <v>0.1069331799</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0.3605630648</v>
      </c>
      <c r="AE1090" s="160">
        <f>IF($AD$902&gt;0,'Assumptions (Solar)'!W14*Model!$AD$902*('Assumptions (Solar)'!$AB$20*'Assumptions (Solar)'!$AB$2+'Assumptions (Solar)'!$AB$21*'Assumptions (Solar)'!$AB$3)/10^9,0)</f>
        <v>0.5769009036</v>
      </c>
      <c r="AF1090" s="160">
        <f>IF($AD$902&gt;0,'Assumptions (Solar)'!X14*Model!$AD$902*('Assumptions (Solar)'!$AB$20*'Assumptions (Solar)'!$AB$2+'Assumptions (Solar)'!$AB$21*'Assumptions (Solar)'!$AB$3)/10^9,0)</f>
        <v>0.3461405422</v>
      </c>
      <c r="AG1090" s="160">
        <f>IF($AD$902&gt;0,'Assumptions (Solar)'!Y14*Model!$AD$902*('Assumptions (Solar)'!$AB$20*'Assumptions (Solar)'!$AB$2+'Assumptions (Solar)'!$AB$21*'Assumptions (Solar)'!$AB$3)/10^9,0)</f>
        <v>0.2076843253</v>
      </c>
      <c r="AH1090" s="160">
        <f>IF($AD$902&gt;0,'Assumptions (Solar)'!Z14*Model!$AD$902*('Assumptions (Solar)'!$AB$20*'Assumptions (Solar)'!$AB$2+'Assumptions (Solar)'!$AB$21*'Assumptions (Solar)'!$AB$3)/10^9,0)</f>
        <v>0.2076843253</v>
      </c>
      <c r="AI1090" s="160">
        <f>IF($AD$902&gt;0,'Assumptions (Solar)'!AA14*Model!$AD$902*('Assumptions (Solar)'!$AB$20*'Assumptions (Solar)'!$AB$2+'Assumptions (Solar)'!$AB$21*'Assumptions (Solar)'!$AB$3)/10^9,0)</f>
        <v>0.1038421627</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0.3496227251</v>
      </c>
      <c r="AF1091" s="160">
        <f>IF($AE$902&gt;0,'Assumptions (Solar)'!W14*Model!$AE$902*('Assumptions (Solar)'!$AC$20*'Assumptions (Solar)'!$AC$2+'Assumptions (Solar)'!$AC$21*'Assumptions (Solar)'!$AC$3)/10^9,0)</f>
        <v>0.5593963601</v>
      </c>
      <c r="AG1091" s="160">
        <f>IF($AE$902&gt;0,'Assumptions (Solar)'!X14*Model!$AE$902*('Assumptions (Solar)'!$AC$20*'Assumptions (Solar)'!$AC$2+'Assumptions (Solar)'!$AC$21*'Assumptions (Solar)'!$AC$3)/10^9,0)</f>
        <v>0.3356378161</v>
      </c>
      <c r="AH1091" s="160">
        <f>IF($AE$902&gt;0,'Assumptions (Solar)'!Y14*Model!$AE$902*('Assumptions (Solar)'!$AC$20*'Assumptions (Solar)'!$AC$2+'Assumptions (Solar)'!$AC$21*'Assumptions (Solar)'!$AC$3)/10^9,0)</f>
        <v>0.2013826896</v>
      </c>
      <c r="AI1091" s="160">
        <f>IF($AE$902&gt;0,'Assumptions (Solar)'!Z14*Model!$AE$902*('Assumptions (Solar)'!$AC$20*'Assumptions (Solar)'!$AC$2+'Assumptions (Solar)'!$AC$21*'Assumptions (Solar)'!$AC$3)/10^9,0)</f>
        <v>0.2013826896</v>
      </c>
      <c r="AJ1091" s="160">
        <f>IF($AE$902&gt;0,'Assumptions (Solar)'!AA14*Model!$AE$902*('Assumptions (Solar)'!$AC$20*'Assumptions (Solar)'!$AC$2+'Assumptions (Solar)'!$AC$21*'Assumptions (Solar)'!$AC$3)/10^9,0)</f>
        <v>0.1006913448</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0.3377589673</v>
      </c>
      <c r="AG1092" s="160">
        <f>IF($AF$902&gt;0,'Assumptions (Solar)'!W14*Model!$AF$902*('Assumptions (Solar)'!$AD$20*'Assumptions (Solar)'!$AD$2+'Assumptions (Solar)'!$AD$21*'Assumptions (Solar)'!$AD$3)/10^9,0)</f>
        <v>0.5404143478</v>
      </c>
      <c r="AH1092" s="160">
        <f>IF($AF$902&gt;0,'Assumptions (Solar)'!X14*Model!$AF$902*('Assumptions (Solar)'!$AD$20*'Assumptions (Solar)'!$AD$2+'Assumptions (Solar)'!$AD$21*'Assumptions (Solar)'!$AD$3)/10^9,0)</f>
        <v>0.3242486087</v>
      </c>
      <c r="AI1092" s="160">
        <f>IF($AF$902&gt;0,'Assumptions (Solar)'!Y14*Model!$AF$902*('Assumptions (Solar)'!$AD$20*'Assumptions (Solar)'!$AD$2+'Assumptions (Solar)'!$AD$21*'Assumptions (Solar)'!$AD$3)/10^9,0)</f>
        <v>0.1945491652</v>
      </c>
      <c r="AJ1092" s="160">
        <f>IF($AF$902&gt;0,'Assumptions (Solar)'!Z14*Model!$AF$902*('Assumptions (Solar)'!$AD$20*'Assumptions (Solar)'!$AD$2+'Assumptions (Solar)'!$AD$21*'Assumptions (Solar)'!$AD$3)/10^9,0)</f>
        <v>0.1945491652</v>
      </c>
      <c r="AK1092" s="160">
        <f>IF($AF$902&gt;0,'Assumptions (Solar)'!AA14*Model!$AF$902*('Assumptions (Solar)'!$AD$20*'Assumptions (Solar)'!$AD$2+'Assumptions (Solar)'!$AD$21*'Assumptions (Solar)'!$AD$3)/10^9,0)</f>
        <v>0.0972745826</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0.3252992437</v>
      </c>
      <c r="AH1093" s="160">
        <f>IF($AG$902&gt;0,'Assumptions (Solar)'!W14*Model!$AG$902*('Assumptions (Solar)'!$AE$20*'Assumptions (Solar)'!$AE$2+'Assumptions (Solar)'!$AE$21*'Assumptions (Solar)'!$AE$3)/10^9,0)</f>
        <v>0.5204787899</v>
      </c>
      <c r="AI1093" s="160">
        <f>IF($AG$902&gt;0,'Assumptions (Solar)'!X14*Model!$AG$902*('Assumptions (Solar)'!$AE$20*'Assumptions (Solar)'!$AE$2+'Assumptions (Solar)'!$AE$21*'Assumptions (Solar)'!$AE$3)/10^9,0)</f>
        <v>0.3122872739</v>
      </c>
      <c r="AJ1093" s="160">
        <f>IF($AG$902&gt;0,'Assumptions (Solar)'!Y14*Model!$AG$902*('Assumptions (Solar)'!$AE$20*'Assumptions (Solar)'!$AE$2+'Assumptions (Solar)'!$AE$21*'Assumptions (Solar)'!$AE$3)/10^9,0)</f>
        <v>0.1873723644</v>
      </c>
      <c r="AK1093" s="160">
        <f>IF($AG$902&gt;0,'Assumptions (Solar)'!Z14*Model!$AG$902*('Assumptions (Solar)'!$AE$20*'Assumptions (Solar)'!$AE$2+'Assumptions (Solar)'!$AE$21*'Assumptions (Solar)'!$AE$3)/10^9,0)</f>
        <v>0.1873723644</v>
      </c>
      <c r="AL1093" s="160">
        <f>IF($AG$902&gt;0,'Assumptions (Solar)'!AA14*Model!$AG$902*('Assumptions (Solar)'!$AE$20*'Assumptions (Solar)'!$AE$2+'Assumptions (Solar)'!$AE$21*'Assumptions (Solar)'!$AE$3)/10^9,0)</f>
        <v>0.09368618218</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0.3122248161</v>
      </c>
      <c r="AI1094" s="160">
        <f>IF($AH$902&gt;0,'Assumptions (Solar)'!W14*Model!$AH$902*('Assumptions (Solar)'!$AF$20*'Assumptions (Solar)'!$AF$2+'Assumptions (Solar)'!$AF$21*'Assumptions (Solar)'!$AF$3)/10^9,0)</f>
        <v>0.4995597057</v>
      </c>
      <c r="AJ1094" s="160">
        <f>IF($AH$902&gt;0,'Assumptions (Solar)'!X14*Model!$AH$902*('Assumptions (Solar)'!$AF$20*'Assumptions (Solar)'!$AF$2+'Assumptions (Solar)'!$AF$21*'Assumptions (Solar)'!$AF$3)/10^9,0)</f>
        <v>0.2997358234</v>
      </c>
      <c r="AK1094" s="160">
        <f>IF($AH$902&gt;0,'Assumptions (Solar)'!Y14*Model!$AH$902*('Assumptions (Solar)'!$AF$20*'Assumptions (Solar)'!$AF$2+'Assumptions (Solar)'!$AF$21*'Assumptions (Solar)'!$AF$3)/10^9,0)</f>
        <v>0.1798414941</v>
      </c>
      <c r="AL1094" s="160">
        <f>IF($AH$902&gt;0,'Assumptions (Solar)'!Z14*Model!$AH$902*('Assumptions (Solar)'!$AF$20*'Assumptions (Solar)'!$AF$2+'Assumptions (Solar)'!$AF$21*'Assumptions (Solar)'!$AF$3)/10^9,0)</f>
        <v>0.1798414941</v>
      </c>
      <c r="AM1094" s="160">
        <f>IF($AH$902&gt;0,'Assumptions (Solar)'!AA14*Model!$AH$902*('Assumptions (Solar)'!$AF$20*'Assumptions (Solar)'!$AF$2+'Assumptions (Solar)'!$AF$21*'Assumptions (Solar)'!$AF$3)/10^9,0)</f>
        <v>0.08992074703</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0.3156506767</v>
      </c>
      <c r="AJ1095" s="177">
        <f>IF($AI$902&gt;0,'Assumptions (Solar)'!W14*Model!$AI$902*('Assumptions (Solar)'!$AG$20*'Assumptions (Solar)'!$AG$2+'Assumptions (Solar)'!$AG$21*'Assumptions (Solar)'!$AG$3)/10^9,0)</f>
        <v>0.5050410828</v>
      </c>
      <c r="AK1095" s="177">
        <f>IF($AI$902&gt;0,'Assumptions (Solar)'!X14*Model!$AI$902*('Assumptions (Solar)'!$AG$20*'Assumptions (Solar)'!$AG$2+'Assumptions (Solar)'!$AG$21*'Assumptions (Solar)'!$AG$3)/10^9,0)</f>
        <v>0.3030246497</v>
      </c>
      <c r="AL1095" s="177">
        <f>IF($AI$902&gt;0,'Assumptions (Solar)'!Y14*Model!$AI$902*('Assumptions (Solar)'!$AG$20*'Assumptions (Solar)'!$AG$2+'Assumptions (Solar)'!$AG$21*'Assumptions (Solar)'!$AG$3)/10^9,0)</f>
        <v>0.1818147898</v>
      </c>
      <c r="AM1095" s="177">
        <f>IF($AI$902&gt;0,'Assumptions (Solar)'!Z14*Model!$AI$902*('Assumptions (Solar)'!$AG$20*'Assumptions (Solar)'!$AG$2+'Assumptions (Solar)'!$AG$21*'Assumptions (Solar)'!$AG$3)/10^9,0)</f>
        <v>0.1818147898</v>
      </c>
      <c r="AN1095" s="177">
        <f>IF($AI$902&gt;0,'Assumptions (Solar)'!AA14*Model!$AI$902*('Assumptions (Solar)'!$AG$20*'Assumptions (Solar)'!$AG$2+'Assumptions (Solar)'!$AG$21*'Assumptions (Solar)'!$AG$3)/10^9,0)</f>
        <v>0.0909073949</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0.3245210905</v>
      </c>
      <c r="AK1096" s="177">
        <f>IF($AJ$902&gt;0,'Assumptions (Solar)'!W14*Model!$AJ$902*('Assumptions (Solar)'!$AH$20*'Assumptions (Solar)'!$AH$2+'Assumptions (Solar)'!$AH$21*'Assumptions (Solar)'!$AH$3)/10^9,0)</f>
        <v>0.5192337448</v>
      </c>
      <c r="AL1096" s="177">
        <f>IF($AJ$902&gt;0,'Assumptions (Solar)'!X14*Model!$AJ$902*('Assumptions (Solar)'!$AH$20*'Assumptions (Solar)'!$AH$2+'Assumptions (Solar)'!$AH$21*'Assumptions (Solar)'!$AH$3)/10^9,0)</f>
        <v>0.3115402469</v>
      </c>
      <c r="AM1096" s="177">
        <f>IF($AJ$902&gt;0,'Assumptions (Solar)'!Y14*Model!$AJ$902*('Assumptions (Solar)'!$AH$20*'Assumptions (Solar)'!$AH$2+'Assumptions (Solar)'!$AH$21*'Assumptions (Solar)'!$AH$3)/10^9,0)</f>
        <v>0.1869241481</v>
      </c>
      <c r="AN1096" s="177">
        <f>IF($AJ$902&gt;0,'Assumptions (Solar)'!Z14*Model!$AJ$902*('Assumptions (Solar)'!$AH$20*'Assumptions (Solar)'!$AH$2+'Assumptions (Solar)'!$AH$21*'Assumptions (Solar)'!$AH$3)/10^9,0)</f>
        <v>0.1869241481</v>
      </c>
      <c r="AO1096" s="177">
        <f>IF($AJ$902&gt;0,'Assumptions (Solar)'!AA14*Model!$AJ$902*('Assumptions (Solar)'!$AH$20*'Assumptions (Solar)'!$AH$2+'Assumptions (Solar)'!$AH$21*'Assumptions (Solar)'!$AH$3)/10^9,0)</f>
        <v>0.09346207406</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0.3251088378</v>
      </c>
      <c r="AL1097" s="160">
        <f>IF($AK$902&gt;0,'Assumptions (Solar)'!W14*Model!$AK$902*('Assumptions (Solar)'!$AI$20*'Assumptions (Solar)'!$AI$2+'Assumptions (Solar)'!$AI$21*'Assumptions (Solar)'!$AI$3)/10^9,0)</f>
        <v>0.5201741405</v>
      </c>
      <c r="AM1097" s="160">
        <f>IF($AK$902&gt;0,'Assumptions (Solar)'!X14*Model!$AK$902*('Assumptions (Solar)'!$AI$20*'Assumptions (Solar)'!$AI$2+'Assumptions (Solar)'!$AI$21*'Assumptions (Solar)'!$AI$3)/10^9,0)</f>
        <v>0.3121044843</v>
      </c>
      <c r="AN1097" s="160">
        <f>IF($AK$902&gt;0,'Assumptions (Solar)'!Y14*Model!$AK$902*('Assumptions (Solar)'!$AI$20*'Assumptions (Solar)'!$AI$2+'Assumptions (Solar)'!$AI$21*'Assumptions (Solar)'!$AI$3)/10^9,0)</f>
        <v>0.1872626906</v>
      </c>
      <c r="AO1097" s="160">
        <f>IF($AK$902&gt;0,'Assumptions (Solar)'!Z14*Model!$AK$902*('Assumptions (Solar)'!$AI$20*'Assumptions (Solar)'!$AI$2+'Assumptions (Solar)'!$AI$21*'Assumptions (Solar)'!$AI$3)/10^9,0)</f>
        <v>0.1872626906</v>
      </c>
      <c r="AP1097" s="160">
        <f>IF($AK$902&gt;0,'Assumptions (Solar)'!AA14*Model!$AK$902*('Assumptions (Solar)'!$AI$20*'Assumptions (Solar)'!$AI$2+'Assumptions (Solar)'!$AI$21*'Assumptions (Solar)'!$AI$3)/10^9,0)</f>
        <v>0.09363134529</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0.3269520552</v>
      </c>
      <c r="AM1098" s="177">
        <f>IF($AL$902&gt;0,'Assumptions (Solar)'!W14*Model!$AL$902*('Assumptions (Solar)'!$AJ$20*'Assumptions (Solar)'!$AJ$2+'Assumptions (Solar)'!$AJ$21*'Assumptions (Solar)'!$AJ$3)/10^9,0)</f>
        <v>0.5231232883</v>
      </c>
      <c r="AN1098" s="177">
        <f>IF($AL$902&gt;0,'Assumptions (Solar)'!X14*Model!$AL$902*('Assumptions (Solar)'!$AJ$20*'Assumptions (Solar)'!$AJ$2+'Assumptions (Solar)'!$AJ$21*'Assumptions (Solar)'!$AJ$3)/10^9,0)</f>
        <v>0.313873973</v>
      </c>
      <c r="AO1098" s="177">
        <f>IF($AL$902&gt;0,'Assumptions (Solar)'!Y14*Model!$AL$902*('Assumptions (Solar)'!$AJ$20*'Assumptions (Solar)'!$AJ$2+'Assumptions (Solar)'!$AJ$21*'Assumptions (Solar)'!$AJ$3)/10^9,0)</f>
        <v>0.1883243838</v>
      </c>
      <c r="AP1098" s="177">
        <f>IF($AL$902&gt;0,'Assumptions (Solar)'!Z14*Model!$AL$902*('Assumptions (Solar)'!$AJ$20*'Assumptions (Solar)'!$AJ$2+'Assumptions (Solar)'!$AJ$21*'Assumptions (Solar)'!$AJ$3)/10^9,0)</f>
        <v>0.1883243838</v>
      </c>
      <c r="AQ1098" s="177">
        <f>IF($AL$902&gt;0,'Assumptions (Solar)'!AA14*Model!$AL$902*('Assumptions (Solar)'!$AJ$20*'Assumptions (Solar)'!$AJ$2+'Assumptions (Solar)'!$AJ$21*'Assumptions (Solar)'!$AJ$3)/10^9,0)</f>
        <v>0.09416219189</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0.3445184806</v>
      </c>
      <c r="AN1099" s="160">
        <f>IF($AM$902&gt;0,'Assumptions (Solar)'!W14*Model!$AM$902*('Assumptions (Solar)'!$AK$20*'Assumptions (Solar)'!$AK$2+'Assumptions (Solar)'!$AK$21*'Assumptions (Solar)'!$AK$3)/10^9,0)</f>
        <v>0.551229569</v>
      </c>
      <c r="AO1099" s="160">
        <f>IF($AM$902&gt;0,'Assumptions (Solar)'!X14*Model!$AM$902*('Assumptions (Solar)'!$AK$20*'Assumptions (Solar)'!$AK$2+'Assumptions (Solar)'!$AK$21*'Assumptions (Solar)'!$AK$3)/10^9,0)</f>
        <v>0.3307377414</v>
      </c>
      <c r="AP1099" s="160">
        <f>IF($AM$902&gt;0,'Assumptions (Solar)'!Y14*Model!$AM$902*('Assumptions (Solar)'!$AK$20*'Assumptions (Solar)'!$AK$2+'Assumptions (Solar)'!$AK$21*'Assumptions (Solar)'!$AK$3)/10^9,0)</f>
        <v>0.1984426448</v>
      </c>
      <c r="AQ1099" s="160">
        <f>IF($AM$902&gt;0,'Assumptions (Solar)'!Z14*Model!$AM$902*('Assumptions (Solar)'!$AK$20*'Assumptions (Solar)'!$AK$2+'Assumptions (Solar)'!$AK$21*'Assumptions (Solar)'!$AK$3)/10^9,0)</f>
        <v>0.1984426448</v>
      </c>
      <c r="AR1099" s="160">
        <f>IF($AM$902&gt;0,'Assumptions (Solar)'!AA14*Model!$AM$902*('Assumptions (Solar)'!$AK$20*'Assumptions (Solar)'!$AK$2+'Assumptions (Solar)'!$AK$21*'Assumptions (Solar)'!$AK$3)/10^9,0)</f>
        <v>0.09922132242</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0.3421068792</v>
      </c>
      <c r="AO1100" s="160">
        <f>IF($AN$902&gt;0,'Assumptions (Solar)'!W14*Model!$AN$902*('Assumptions (Solar)'!$AL$20*'Assumptions (Solar)'!$AL$2+'Assumptions (Solar)'!$AL$21*'Assumptions (Solar)'!$AL$3)/10^9,0)</f>
        <v>0.5473710068</v>
      </c>
      <c r="AP1100" s="160">
        <f>IF($AN$902&gt;0,'Assumptions (Solar)'!X14*Model!$AN$902*('Assumptions (Solar)'!$AL$20*'Assumptions (Solar)'!$AL$2+'Assumptions (Solar)'!$AL$21*'Assumptions (Solar)'!$AL$3)/10^9,0)</f>
        <v>0.3284226041</v>
      </c>
      <c r="AQ1100" s="160">
        <f>IF($AN$902&gt;0,'Assumptions (Solar)'!Y14*Model!$AN$902*('Assumptions (Solar)'!$AL$20*'Assumptions (Solar)'!$AL$2+'Assumptions (Solar)'!$AL$21*'Assumptions (Solar)'!$AL$3)/10^9,0)</f>
        <v>0.1970535624</v>
      </c>
      <c r="AR1100" s="160">
        <f>IF($AN$902&gt;0,'Assumptions (Solar)'!Z14*Model!$AN$902*('Assumptions (Solar)'!$AL$20*'Assumptions (Solar)'!$AL$2+'Assumptions (Solar)'!$AL$21*'Assumptions (Solar)'!$AL$3)/10^9,0)</f>
        <v>0.1970535624</v>
      </c>
      <c r="AS1100" s="160">
        <f>IF($AN$902&gt;0,'Assumptions (Solar)'!AA14*Model!$AN$902*('Assumptions (Solar)'!$AL$20*'Assumptions (Solar)'!$AL$2+'Assumptions (Solar)'!$AL$21*'Assumptions (Solar)'!$AL$3)/10^9,0)</f>
        <v>0.09852678122</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0.3855705168</v>
      </c>
      <c r="AP1101" s="160">
        <f>IF($AO$902&gt;0,'Assumptions (Solar)'!W14*Model!$AO$902*('Assumptions (Solar)'!$AM$20*'Assumptions (Solar)'!$AM$2+'Assumptions (Solar)'!$AM$21*'Assumptions (Solar)'!$AM$3)/10^9,0)</f>
        <v>0.6169128269</v>
      </c>
      <c r="AQ1101" s="160">
        <f>IF($AO$902&gt;0,'Assumptions (Solar)'!X14*Model!$AO$902*('Assumptions (Solar)'!$AM$20*'Assumptions (Solar)'!$AM$2+'Assumptions (Solar)'!$AM$21*'Assumptions (Solar)'!$AM$3)/10^9,0)</f>
        <v>0.3701476961</v>
      </c>
      <c r="AR1101" s="160">
        <f>IF($AO$902&gt;0,'Assumptions (Solar)'!Y14*Model!$AO$902*('Assumptions (Solar)'!$AM$20*'Assumptions (Solar)'!$AM$2+'Assumptions (Solar)'!$AM$21*'Assumptions (Solar)'!$AM$3)/10^9,0)</f>
        <v>0.2220886177</v>
      </c>
      <c r="AS1101" s="160">
        <f>IF($AO$902&gt;0,'Assumptions (Solar)'!Z14*Model!$AO$902*('Assumptions (Solar)'!$AM$20*'Assumptions (Solar)'!$AM$2+'Assumptions (Solar)'!$AM$21*'Assumptions (Solar)'!$AM$3)/10^9,0)</f>
        <v>0.2220886177</v>
      </c>
      <c r="AT1101" s="160">
        <f>IF($AO$902&gt;0,'Assumptions (Solar)'!AA14*Model!$AO$902*('Assumptions (Solar)'!$AM$20*'Assumptions (Solar)'!$AM$2+'Assumptions (Solar)'!$AM$21*'Assumptions (Solar)'!$AM$3)/10^9,0)</f>
        <v>0.1110443088</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0.3468153645</v>
      </c>
      <c r="AQ1102" s="160">
        <f>IF($AP$902&gt;0,'Assumptions (Solar)'!W14*Model!$AP$902*('Assumptions (Solar)'!$AN$20*'Assumptions (Solar)'!$AN$2+'Assumptions (Solar)'!$AN$21*'Assumptions (Solar)'!$AN$3)/10^9,0)</f>
        <v>0.5549045832</v>
      </c>
      <c r="AR1102" s="160">
        <f>IF($AP$902&gt;0,'Assumptions (Solar)'!X14*Model!$AP$902*('Assumptions (Solar)'!$AN$20*'Assumptions (Solar)'!$AN$2+'Assumptions (Solar)'!$AN$21*'Assumptions (Solar)'!$AN$3)/10^9,0)</f>
        <v>0.3329427499</v>
      </c>
      <c r="AS1102" s="160">
        <f>IF($AP$902&gt;0,'Assumptions (Solar)'!Y14*Model!$AP$902*('Assumptions (Solar)'!$AN$20*'Assumptions (Solar)'!$AN$2+'Assumptions (Solar)'!$AN$21*'Assumptions (Solar)'!$AN$3)/10^9,0)</f>
        <v>0.1997656499</v>
      </c>
      <c r="AT1102" s="160">
        <f>IF($AP$902&gt;0,'Assumptions (Solar)'!Z14*Model!$AP$902*('Assumptions (Solar)'!$AN$20*'Assumptions (Solar)'!$AN$2+'Assumptions (Solar)'!$AN$21*'Assumptions (Solar)'!$AN$3)/10^9,0)</f>
        <v>0.1997656499</v>
      </c>
      <c r="AU1102" s="160">
        <f>IF($AP$902&gt;0,'Assumptions (Solar)'!AA14*Model!$AP$902*('Assumptions (Solar)'!$AN$20*'Assumptions (Solar)'!$AN$2+'Assumptions (Solar)'!$AN$21*'Assumptions (Solar)'!$AN$3)/10^9,0)</f>
        <v>0.09988282497</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0.4004675912</v>
      </c>
      <c r="AR1103" s="160">
        <f>IF($AQ$902&gt;0,'Assumptions (Solar)'!W14*Model!$AQ$902*('Assumptions (Solar)'!$AO$20*'Assumptions (Solar)'!$AO$2+'Assumptions (Solar)'!$AO$21*'Assumptions (Solar)'!$AO$3)/10^9,0)</f>
        <v>0.6407481459</v>
      </c>
      <c r="AS1103" s="160">
        <f>IF($AQ$902&gt;0,'Assumptions (Solar)'!X14*Model!$AQ$902*('Assumptions (Solar)'!$AO$20*'Assumptions (Solar)'!$AO$2+'Assumptions (Solar)'!$AO$21*'Assumptions (Solar)'!$AO$3)/10^9,0)</f>
        <v>0.3844488876</v>
      </c>
      <c r="AT1103" s="160">
        <f>IF($AQ$902&gt;0,'Assumptions (Solar)'!Y14*Model!$AQ$902*('Assumptions (Solar)'!$AO$20*'Assumptions (Solar)'!$AO$2+'Assumptions (Solar)'!$AO$21*'Assumptions (Solar)'!$AO$3)/10^9,0)</f>
        <v>0.2306693325</v>
      </c>
      <c r="AU1103" s="160">
        <f>IF($AQ$902&gt;0,'Assumptions (Solar)'!Z14*Model!$AQ$902*('Assumptions (Solar)'!$AO$20*'Assumptions (Solar)'!$AO$2+'Assumptions (Solar)'!$AO$21*'Assumptions (Solar)'!$AO$3)/10^9,0)</f>
        <v>0.2306693325</v>
      </c>
      <c r="AV1103" s="160">
        <f>IF($AQ$902&gt;0,'Assumptions (Solar)'!AA14*Model!$AQ$902*('Assumptions (Solar)'!$AO$20*'Assumptions (Solar)'!$AO$2+'Assumptions (Solar)'!$AO$21*'Assumptions (Solar)'!$AO$3)/10^9,0)</f>
        <v>0.1153346663</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0.4542068479</v>
      </c>
      <c r="AS1104" s="160">
        <f>IF($AR$902&gt;0,'Assumptions (Solar)'!W14*Model!$AR$902*('Assumptions (Solar)'!$AP$20*'Assumptions (Solar)'!$AP$2+'Assumptions (Solar)'!$AP$21*'Assumptions (Solar)'!$AP$3)/10^9,0)</f>
        <v>0.7267309566</v>
      </c>
      <c r="AT1104" s="160">
        <f>IF($AR$902&gt;0,'Assumptions (Solar)'!X14*Model!$AR$902*('Assumptions (Solar)'!$AP$20*'Assumptions (Solar)'!$AP$2+'Assumptions (Solar)'!$AP$21*'Assumptions (Solar)'!$AP$3)/10^9,0)</f>
        <v>0.436038574</v>
      </c>
      <c r="AU1104" s="160">
        <f>IF($AR$902&gt;0,'Assumptions (Solar)'!Y14*Model!$AR$902*('Assumptions (Solar)'!$AP$20*'Assumptions (Solar)'!$AP$2+'Assumptions (Solar)'!$AP$21*'Assumptions (Solar)'!$AP$3)/10^9,0)</f>
        <v>0.2616231444</v>
      </c>
      <c r="AV1104" s="160">
        <f>IF($AR$902&gt;0,'Assumptions (Solar)'!Z14*Model!$AR$902*('Assumptions (Solar)'!$AP$20*'Assumptions (Solar)'!$AP$2+'Assumptions (Solar)'!$AP$21*'Assumptions (Solar)'!$AP$3)/10^9,0)</f>
        <v>0.2616231444</v>
      </c>
      <c r="AW1104" s="160">
        <f>IF($AR$902&gt;0,'Assumptions (Solar)'!AA14*Model!$AR$902*('Assumptions (Solar)'!$AP$20*'Assumptions (Solar)'!$AP$2+'Assumptions (Solar)'!$AP$21*'Assumptions (Solar)'!$AP$3)/10^9,0)</f>
        <v>0.1308115722</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0.7386224342</v>
      </c>
      <c r="AT1105" s="160">
        <f>IF($AS$902&gt;0,'Assumptions (Solar)'!W14*Model!$AS$902*('Assumptions (Solar)'!$AQ$20*'Assumptions (Solar)'!$AQ$2+'Assumptions (Solar)'!$AQ$21*'Assumptions (Solar)'!$AQ$3)/10^9,0)</f>
        <v>1.181795895</v>
      </c>
      <c r="AU1105" s="160">
        <f>IF($AS$902&gt;0,'Assumptions (Solar)'!X14*Model!$AS$902*('Assumptions (Solar)'!$AQ$20*'Assumptions (Solar)'!$AQ$2+'Assumptions (Solar)'!$AQ$21*'Assumptions (Solar)'!$AQ$3)/10^9,0)</f>
        <v>0.7090775368</v>
      </c>
      <c r="AV1105" s="160">
        <f>IF($AS$902&gt;0,'Assumptions (Solar)'!Y14*Model!$AS$902*('Assumptions (Solar)'!$AQ$20*'Assumptions (Solar)'!$AQ$2+'Assumptions (Solar)'!$AQ$21*'Assumptions (Solar)'!$AQ$3)/10^9,0)</f>
        <v>0.4254465221</v>
      </c>
      <c r="AW1105" s="160">
        <f>IF($AS$902&gt;0,'Assumptions (Solar)'!Z14*Model!$AS$902*('Assumptions (Solar)'!$AQ$20*'Assumptions (Solar)'!$AQ$2+'Assumptions (Solar)'!$AQ$21*'Assumptions (Solar)'!$AQ$3)/10^9,0)</f>
        <v>0.4254465221</v>
      </c>
      <c r="AX1105" s="160">
        <f>IF($AS$902&gt;0,'Assumptions (Solar)'!AA14*Model!$AS$902*('Assumptions (Solar)'!$AQ$20*'Assumptions (Solar)'!$AQ$2+'Assumptions (Solar)'!$AQ$21*'Assumptions (Solar)'!$AQ$3)/10^9,0)</f>
        <v>0.212723261</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0.4668705194</v>
      </c>
      <c r="AU1106" s="160">
        <f>IF($AT$902&gt;0,'Assumptions (Solar)'!W14*Model!$AT$902*('Assumptions (Solar)'!$AR$20*'Assumptions (Solar)'!$AR$2+'Assumptions (Solar)'!$AR$21*'Assumptions (Solar)'!$AR$3)/10^9,0)</f>
        <v>0.7469928311</v>
      </c>
      <c r="AV1106" s="160">
        <f>IF($AT$902&gt;0,'Assumptions (Solar)'!X14*Model!$AT$902*('Assumptions (Solar)'!$AR$20*'Assumptions (Solar)'!$AR$2+'Assumptions (Solar)'!$AR$21*'Assumptions (Solar)'!$AR$3)/10^9,0)</f>
        <v>0.4481956986</v>
      </c>
      <c r="AW1106" s="160">
        <f>IF($AT$902&gt;0,'Assumptions (Solar)'!Y14*Model!$AT$902*('Assumptions (Solar)'!$AR$20*'Assumptions (Solar)'!$AR$2+'Assumptions (Solar)'!$AR$21*'Assumptions (Solar)'!$AR$3)/10^9,0)</f>
        <v>0.2689174192</v>
      </c>
      <c r="AX1106" s="160">
        <f>IF($AT$902&gt;0,'Assumptions (Solar)'!Z14*Model!$AT$902*('Assumptions (Solar)'!$AR$20*'Assumptions (Solar)'!$AR$2+'Assumptions (Solar)'!$AR$21*'Assumptions (Solar)'!$AR$3)/10^9,0)</f>
        <v>0.2689174192</v>
      </c>
      <c r="AY1106" s="160">
        <f>IF($AT$902&gt;0,'Assumptions (Solar)'!AA14*Model!$AT$902*('Assumptions (Solar)'!$AR$20*'Assumptions (Solar)'!$AR$2+'Assumptions (Solar)'!$AR$21*'Assumptions (Solar)'!$AR$3)/10^9,0)</f>
        <v>0.1344587096</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0.4002907867</v>
      </c>
      <c r="AV1107" s="160">
        <f>IF($AU$902&gt;0,'Assumptions (Solar)'!W14*Model!$AU$902*('Assumptions (Solar)'!$AS$20*'Assumptions (Solar)'!$AS$2+'Assumptions (Solar)'!$AS$21*'Assumptions (Solar)'!$AS$3)/10^9,0)</f>
        <v>0.6404652587</v>
      </c>
      <c r="AW1107" s="160">
        <f>IF($AU$902&gt;0,'Assumptions (Solar)'!X14*Model!$AU$902*('Assumptions (Solar)'!$AS$20*'Assumptions (Solar)'!$AS$2+'Assumptions (Solar)'!$AS$21*'Assumptions (Solar)'!$AS$3)/10^9,0)</f>
        <v>0.3842791552</v>
      </c>
      <c r="AX1107" s="160">
        <f>IF($AU$902&gt;0,'Assumptions (Solar)'!Y14*Model!$AU$902*('Assumptions (Solar)'!$AS$20*'Assumptions (Solar)'!$AS$2+'Assumptions (Solar)'!$AS$21*'Assumptions (Solar)'!$AS$3)/10^9,0)</f>
        <v>0.2305674931</v>
      </c>
      <c r="AY1107" s="160">
        <f>IF($AU$902&gt;0,'Assumptions (Solar)'!Z14*Model!$AU$902*('Assumptions (Solar)'!$AS$20*'Assumptions (Solar)'!$AS$2+'Assumptions (Solar)'!$AS$21*'Assumptions (Solar)'!$AS$3)/10^9,0)</f>
        <v>0.2305674931</v>
      </c>
      <c r="AZ1107" s="160">
        <f>IF($AU$902&gt;0,'Assumptions (Solar)'!AA14*Model!$AU$902*('Assumptions (Solar)'!$AS$20*'Assumptions (Solar)'!$AS$2+'Assumptions (Solar)'!$AS$21*'Assumptions (Solar)'!$AS$3)/10^9,0)</f>
        <v>0.1152837466</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0.3583001312</v>
      </c>
      <c r="AW1108" s="160">
        <f>IF($AV$902&gt;0,'Assumptions (Solar)'!W14*Model!$AV$902*('Assumptions (Solar)'!$AT$20*'Assumptions (Solar)'!$AT$2+'Assumptions (Solar)'!$AT$21*'Assumptions (Solar)'!$AT$3)/10^9,0)</f>
        <v>0.5732802099</v>
      </c>
      <c r="AX1108" s="160">
        <f>IF($AV$902&gt;0,'Assumptions (Solar)'!X14*Model!$AV$902*('Assumptions (Solar)'!$AT$20*'Assumptions (Solar)'!$AT$2+'Assumptions (Solar)'!$AT$21*'Assumptions (Solar)'!$AT$3)/10^9,0)</f>
        <v>0.3439681259</v>
      </c>
      <c r="AY1108" s="160">
        <f>IF($AV$902&gt;0,'Assumptions (Solar)'!Y14*Model!$AV$902*('Assumptions (Solar)'!$AT$20*'Assumptions (Solar)'!$AT$2+'Assumptions (Solar)'!$AT$21*'Assumptions (Solar)'!$AT$3)/10^9,0)</f>
        <v>0.2063808756</v>
      </c>
      <c r="AZ1108" s="160">
        <f>IF($AV$902&gt;0,'Assumptions (Solar)'!Z14*Model!$AV$902*('Assumptions (Solar)'!$AT$20*'Assumptions (Solar)'!$AT$2+'Assumptions (Solar)'!$AT$21*'Assumptions (Solar)'!$AT$3)/10^9,0)</f>
        <v>0.2063808756</v>
      </c>
      <c r="BA1108" s="160">
        <f>IF($AV$902&gt;0,'Assumptions (Solar)'!AA14*Model!$AV$902*('Assumptions (Solar)'!$AT$20*'Assumptions (Solar)'!$AT$2+'Assumptions (Solar)'!$AT$21*'Assumptions (Solar)'!$AT$3)/10^9,0)</f>
        <v>0.1031904378</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0.3617969871</v>
      </c>
      <c r="AX1109" s="160">
        <f>IF($AW$902&gt;0,'Assumptions (Solar)'!W14*Model!$AW$902*('Assumptions (Solar)'!$AU$20*'Assumptions (Solar)'!$AU$2+'Assumptions (Solar)'!$AU$21*'Assumptions (Solar)'!$AU$3)/10^9,0)</f>
        <v>0.5788751793</v>
      </c>
      <c r="AY1109" s="160">
        <f>IF($AW$902&gt;0,'Assumptions (Solar)'!X14*Model!$AW$902*('Assumptions (Solar)'!$AU$20*'Assumptions (Solar)'!$AU$2+'Assumptions (Solar)'!$AU$21*'Assumptions (Solar)'!$AU$3)/10^9,0)</f>
        <v>0.3473251076</v>
      </c>
      <c r="AZ1109" s="160">
        <f>IF($AW$902&gt;0,'Assumptions (Solar)'!Y14*Model!$AW$902*('Assumptions (Solar)'!$AU$20*'Assumptions (Solar)'!$AU$2+'Assumptions (Solar)'!$AU$21*'Assumptions (Solar)'!$AU$3)/10^9,0)</f>
        <v>0.2083950646</v>
      </c>
      <c r="BA1109" s="160">
        <f>IF($AW$902&gt;0,'Assumptions (Solar)'!Z14*Model!$AW$902*('Assumptions (Solar)'!$AU$20*'Assumptions (Solar)'!$AU$2+'Assumptions (Solar)'!$AU$21*'Assumptions (Solar)'!$AU$3)/10^9,0)</f>
        <v>0.2083950646</v>
      </c>
      <c r="BB1109" s="160">
        <f>IF($AW$902&gt;0,'Assumptions (Solar)'!AA14*Model!$AW$902*('Assumptions (Solar)'!$AU$20*'Assumptions (Solar)'!$AU$2+'Assumptions (Solar)'!$AU$21*'Assumptions (Solar)'!$AU$3)/10^9,0)</f>
        <v>0.1041975323</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0.7305878282</v>
      </c>
      <c r="AY1110" s="160">
        <f>IF($AX$902&gt;0,'Assumptions (Solar)'!W14*Model!$AX$902*('Assumptions (Solar)'!$AV$20*'Assumptions (Solar)'!$AV$2+'Assumptions (Solar)'!$AV$21*'Assumptions (Solar)'!$AV$3)/10^9,0)</f>
        <v>1.168940525</v>
      </c>
      <c r="AZ1110" s="160">
        <f>IF($AX$902&gt;0,'Assumptions (Solar)'!X14*Model!$AX$902*('Assumptions (Solar)'!$AV$20*'Assumptions (Solar)'!$AV$2+'Assumptions (Solar)'!$AV$21*'Assumptions (Solar)'!$AV$3)/10^9,0)</f>
        <v>0.701364315</v>
      </c>
      <c r="BA1110" s="160">
        <f>IF($AX$902&gt;0,'Assumptions (Solar)'!Y14*Model!$AX$902*('Assumptions (Solar)'!$AV$20*'Assumptions (Solar)'!$AV$2+'Assumptions (Solar)'!$AV$21*'Assumptions (Solar)'!$AV$3)/10^9,0)</f>
        <v>0.420818589</v>
      </c>
      <c r="BB1110" s="160">
        <f>IF($AX$902&gt;0,'Assumptions (Solar)'!Z14*Model!$AX$902*('Assumptions (Solar)'!$AV$20*'Assumptions (Solar)'!$AV$2+'Assumptions (Solar)'!$AV$21*'Assumptions (Solar)'!$AV$3)/10^9,0)</f>
        <v>0.420818589</v>
      </c>
      <c r="BC1110" s="160">
        <f>IF($AX$902&gt;0,'Assumptions (Solar)'!AA14*Model!$AX$902*('Assumptions (Solar)'!$AV$20*'Assumptions (Solar)'!$AV$2+'Assumptions (Solar)'!$AV$21*'Assumptions (Solar)'!$AV$3)/10^9,0)</f>
        <v>0.2104092945</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0.7365417853</v>
      </c>
      <c r="AZ1111" s="160">
        <f>IF($AY$902&gt;0,'Assumptions (Solar)'!W14*Model!$AY$902*('Assumptions (Solar)'!$AW$20*'Assumptions (Solar)'!$AW$2+'Assumptions (Solar)'!$AW$21*'Assumptions (Solar)'!$AW$3)/10^9,0)</f>
        <v>1.178466856</v>
      </c>
      <c r="BA1111" s="160">
        <f>IF($AY$902&gt;0,'Assumptions (Solar)'!X14*Model!$AY$902*('Assumptions (Solar)'!$AW$20*'Assumptions (Solar)'!$AW$2+'Assumptions (Solar)'!$AW$21*'Assumptions (Solar)'!$AW$3)/10^9,0)</f>
        <v>0.7070801139</v>
      </c>
      <c r="BB1111" s="160">
        <f>IF($AY$902&gt;0,'Assumptions (Solar)'!Y14*Model!$AY$902*('Assumptions (Solar)'!$AW$20*'Assumptions (Solar)'!$AW$2+'Assumptions (Solar)'!$AW$21*'Assumptions (Solar)'!$AW$3)/10^9,0)</f>
        <v>0.4242480683</v>
      </c>
      <c r="BC1111" s="160">
        <f>IF($AY$902&gt;0,'Assumptions (Solar)'!Z14*Model!$AY$902*('Assumptions (Solar)'!$AW$20*'Assumptions (Solar)'!$AW$2+'Assumptions (Solar)'!$AW$21*'Assumptions (Solar)'!$AW$3)/10^9,0)</f>
        <v>0.4242480683</v>
      </c>
      <c r="BD1111" s="160">
        <f>IF($AY$902&gt;0,'Assumptions (Solar)'!AA14*Model!$AY$902*('Assumptions (Solar)'!$AW$20*'Assumptions (Solar)'!$AW$2+'Assumptions (Solar)'!$AW$21*'Assumptions (Solar)'!$AW$3)/10^9,0)</f>
        <v>0.2121240342</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0.7435076129</v>
      </c>
      <c r="BA1112" s="160">
        <f>IF($AZ$902&gt;0,'Assumptions (Solar)'!W14*Model!$AZ$902*('Assumptions (Solar)'!$AX$20*'Assumptions (Solar)'!$AX$2+'Assumptions (Solar)'!$AX$21*'Assumptions (Solar)'!$AX$3)/10^9,0)</f>
        <v>1.189612181</v>
      </c>
      <c r="BB1112" s="160">
        <f>IF($AZ$902&gt;0,'Assumptions (Solar)'!X14*Model!$AZ$902*('Assumptions (Solar)'!$AX$20*'Assumptions (Solar)'!$AX$2+'Assumptions (Solar)'!$AX$21*'Assumptions (Solar)'!$AX$3)/10^9,0)</f>
        <v>0.7137673083</v>
      </c>
      <c r="BC1112" s="160">
        <f>IF($AZ$902&gt;0,'Assumptions (Solar)'!Y14*Model!$AZ$902*('Assumptions (Solar)'!$AX$20*'Assumptions (Solar)'!$AX$2+'Assumptions (Solar)'!$AX$21*'Assumptions (Solar)'!$AX$3)/10^9,0)</f>
        <v>0.428260385</v>
      </c>
      <c r="BD1112" s="160">
        <f>IF($AZ$902&gt;0,'Assumptions (Solar)'!Z14*Model!$AZ$902*('Assumptions (Solar)'!$AX$20*'Assumptions (Solar)'!$AX$2+'Assumptions (Solar)'!$AX$21*'Assumptions (Solar)'!$AX$3)/10^9,0)</f>
        <v>0.428260385</v>
      </c>
      <c r="BE1112" s="160">
        <f>IF($AZ$902&gt;0,'Assumptions (Solar)'!AA14*Model!$AZ$902*('Assumptions (Solar)'!$AX$20*'Assumptions (Solar)'!$AX$2+'Assumptions (Solar)'!$AX$21*'Assumptions (Solar)'!$AX$3)/10^9,0)</f>
        <v>0.2141301925</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0.7493866507</v>
      </c>
      <c r="BB1113" s="160">
        <f>IF($BA$902&gt;0,'Assumptions (Solar)'!W14*Model!$BA$902*('Assumptions (Solar)'!$AY$20*'Assumptions (Solar)'!$AY$2+'Assumptions (Solar)'!$AY$21*'Assumptions (Solar)'!$AY$3)/10^9,0)</f>
        <v>1.199018641</v>
      </c>
      <c r="BC1113" s="160">
        <f>IF($BA$902&gt;0,'Assumptions (Solar)'!X14*Model!$BA$902*('Assumptions (Solar)'!$AY$20*'Assumptions (Solar)'!$AY$2+'Assumptions (Solar)'!$AY$21*'Assumptions (Solar)'!$AY$3)/10^9,0)</f>
        <v>0.7194111847</v>
      </c>
      <c r="BD1113" s="160">
        <f>IF($BA$902&gt;0,'Assumptions (Solar)'!Y14*Model!$BA$902*('Assumptions (Solar)'!$AY$20*'Assumptions (Solar)'!$AY$2+'Assumptions (Solar)'!$AY$21*'Assumptions (Solar)'!$AY$3)/10^9,0)</f>
        <v>0.4316467108</v>
      </c>
      <c r="BE1113" s="160">
        <f>IF($BA$902&gt;0,'Assumptions (Solar)'!Z14*Model!$BA$902*('Assumptions (Solar)'!$AY$20*'Assumptions (Solar)'!$AY$2+'Assumptions (Solar)'!$AY$21*'Assumptions (Solar)'!$AY$3)/10^9,0)</f>
        <v>0.4316467108</v>
      </c>
      <c r="BF1113" s="160">
        <f>IF($BA$902&gt;0,'Assumptions (Solar)'!AA14*Model!$BA$902*('Assumptions (Solar)'!$AY$20*'Assumptions (Solar)'!$AY$2+'Assumptions (Solar)'!$AY$21*'Assumptions (Solar)'!$AY$3)/10^9,0)</f>
        <v>0.2158233554</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-0.07195886376</v>
      </c>
      <c r="J1114" s="160">
        <f>IF(Model!J900+Model!J901-Model!J899-J1062+J1010&gt;0,(1-'Assumptions (Solar)'!I33)*(Model!J900+Model!J901-Model!J899-J1062+J1010)+J1062-J957+J958,Model!J900+Model!J901-Model!J899+J1010-J957+J958)</f>
        <v>-0.05407856645</v>
      </c>
      <c r="K1114" s="160">
        <f>IF(Model!K900+Model!K901-Model!K899-K1062+K1010&gt;0,(1-'Assumptions (Solar)'!J33)*(Model!K900+Model!K901-Model!K899-K1062+K1010)+K1062-K957+K958,Model!K900+Model!K901-Model!K899+K1010-K957+K958)</f>
        <v>-0.03548565015</v>
      </c>
      <c r="L1114" s="160">
        <f>IF(Model!L900+Model!L901-Model!L899-L1062+L1010&gt;0,(1-'Assumptions (Solar)'!K33)*(Model!L900+Model!L901-Model!L899-L1062+L1010)+L1062-L957+L958,Model!L900+Model!L901-Model!L899+L1010-L957+L958)</f>
        <v>-0.2205388617</v>
      </c>
      <c r="M1114" s="160">
        <f>IF(Model!M900+Model!M901-Model!M899-M1062+M1010&gt;0,(1-'Assumptions (Solar)'!L33)*(Model!M900+Model!M901-Model!M899-M1062+M1010)+M1062-M957+M958,Model!M900+Model!M901-Model!M899+M1010-M957+M958)</f>
        <v>-0.1605650495</v>
      </c>
      <c r="N1114" s="160">
        <f>IF(Model!N900+Model!N901-Model!N899-N1062+N1010&gt;0,(1-'Assumptions (Solar)'!M33)*(Model!N900+Model!N901-Model!N899-N1062+N1010)+N1062-N957+N958,Model!N900+Model!N901-Model!N899+N1010-N957+N958)</f>
        <v>-0.5387353921</v>
      </c>
      <c r="O1114" s="160">
        <f>IF(Model!O900+Model!O901-Model!O899-O1062+O1010&gt;0,(1-'Assumptions (Solar)'!N33)*(Model!O900+Model!O901-Model!O899-O1062+O1010)+O1062-O957+O958,Model!O900+Model!O901-Model!O899+O1010-O957+O958)</f>
        <v>-0.2236815095</v>
      </c>
      <c r="P1114" s="160">
        <f>IF(Model!P900+Model!P901-Model!P899-P1062+P1010&gt;0,(1-'Assumptions (Solar)'!O33)*(Model!P900+Model!P901-Model!P899-P1062+P1010)+P1062-P957+P958,Model!P900+Model!P901-Model!P899+P1010-P957+P958)</f>
        <v>-0.5800132631</v>
      </c>
      <c r="Q1114" s="160">
        <f>IF(Model!Q900+Model!Q901-Model!Q899-Q1062+Q1010&gt;0,(1-'Assumptions (Solar)'!P33)*(Model!Q900+Model!Q901-Model!Q899-Q1062+Q1010)+Q1062-Q957+Q958,Model!Q900+Model!Q901-Model!Q899+Q1010-Q957+Q958)</f>
        <v>-0.9679462545</v>
      </c>
      <c r="R1114" s="160">
        <f>IF(Model!R900+Model!R901-Model!R899-R1062+R1010&gt;0,(1-'Assumptions (Solar)'!Q33)*(Model!R900+Model!R901-Model!R899-R1062+R1010)+R1062-R957+R958,Model!R900+Model!R901-Model!R899+R1010-R957+R958)</f>
        <v>-2.750021089</v>
      </c>
      <c r="S1114" s="160">
        <f>IF(Model!S900+Model!S901-Model!S899-S1062+S1010&gt;0,(1-'Assumptions (Solar)'!R33)*(Model!S900+Model!S901-Model!S899-S1062+S1010)+S1062-S957+S958,Model!S900+Model!S901-Model!S899+S1010-S957+S958)</f>
        <v>-1.308857612</v>
      </c>
      <c r="T1114" s="160">
        <f>IF(Model!T900+Model!T901-Model!T899-T1062+T1010&gt;0,(1-'Assumptions (Solar)'!S33)*(Model!T900+Model!T901-Model!T899-T1062+T1010)+T1062-T957+T958,Model!T900+Model!T901-Model!T899+T1010-T957+T958)</f>
        <v>-0.8562540836</v>
      </c>
      <c r="U1114" s="160">
        <f>IF(Model!U900+Model!U901-Model!U899-U1062+U1010&gt;0,(1-'Assumptions (Solar)'!T33)*(Model!U900+Model!U901-Model!U899-U1062+U1010)+U1062-U957+U958,Model!U900+Model!U901-Model!U899+U1010-U957+U958)</f>
        <v>-0.6123418315</v>
      </c>
      <c r="V1114" s="160">
        <f>IF(Model!V900+Model!V901-Model!V899-V1062+V1010&gt;0,(1-'Assumptions (Solar)'!U33)*(Model!V900+Model!V901-Model!V899-V1062+V1010)+V1062-V957+V958,Model!V900+Model!V901-Model!V899+V1010-V957+V958)</f>
        <v>-0.5612594977</v>
      </c>
      <c r="W1114" s="160">
        <f>IF(Model!W900+Model!W901-Model!W899-W1062+W1010&gt;0,(1-'Assumptions (Solar)'!V33)*(Model!W900+Model!W901-Model!W899-W1062+W1010)+W1062-W957+W958,Model!W900+Model!W901-Model!W899+W1010-W957+W958)</f>
        <v>-1.660359359</v>
      </c>
      <c r="X1114" s="160">
        <f>IF(Model!X900+Model!X901-Model!X899-X1062+X1010&gt;0,(1-'Assumptions (Solar)'!W33)*(Model!X900+Model!X901-Model!X899-X1062+X1010)+X1062-X957+X958,Model!X900+Model!X901-Model!X899+X1010-X957+X958)</f>
        <v>-1.334983896</v>
      </c>
      <c r="Y1114" s="160">
        <f>IF(Model!Y900+Model!Y901-Model!Y899-Y1062+Y1010&gt;0,(1-'Assumptions (Solar)'!X33)*(Model!Y900+Model!Y901-Model!Y899-Y1062+Y1010)+Y1062-Y957+Y958,Model!Y900+Model!Y901-Model!Y899+Y1010-Y957+Y958)</f>
        <v>-1.184715749</v>
      </c>
      <c r="Z1114" s="160">
        <f>IF(Model!Z900+Model!Z901-Model!Z899-Z1062+Z1010&gt;0,(1-'Assumptions (Solar)'!Y33)*(Model!Z900+Model!Z901-Model!Z899-Z1062+Z1010)+Z1062-Z957+Z958,Model!Z900+Model!Z901-Model!Z899+Z1010-Z957+Z958)</f>
        <v>-1.104371197</v>
      </c>
      <c r="AA1114" s="160">
        <f>IF(Model!AA900+Model!AA901-Model!AA899-AA1062+AA1010&gt;0,(1-'Assumptions (Solar)'!Z33)*(Model!AA900+Model!AA901-Model!AA899-AA1062+AA1010)+AA1062-AA957+AA958,Model!AA900+Model!AA901-Model!AA899+AA1010-AA957+AA958)</f>
        <v>-0.9244094889</v>
      </c>
      <c r="AB1114" s="160">
        <f>IF(Model!AB900+Model!AB901-Model!AB899-AB1062+AB1010&gt;0,(1-'Assumptions (Solar)'!AA33)*(Model!AB900+Model!AB901-Model!AB899-AB1062+AB1010)+AB1062-AB957+AB958,Model!AB900+Model!AB901-Model!AB899+AB1010-AB957+AB958)</f>
        <v>-0.6382442488</v>
      </c>
      <c r="AC1114" s="160">
        <f>IF(Model!AC900+Model!AC901-Model!AC899-AC1062+AC1010&gt;0,(1-'Assumptions (Solar)'!AB33)*(Model!AC900+Model!AC901-Model!AC899-AC1062+AC1010)+AC1062-AC957+AC958,Model!AC900+Model!AC901-Model!AC899+AC1010-AC957+AC958)</f>
        <v>0.009828113197</v>
      </c>
      <c r="AD1114" s="160">
        <f>IF(Model!AD900+Model!AD901-Model!AD899-AD1062+AD1010&gt;0,(1-'Assumptions (Solar)'!AC33)*(Model!AD900+Model!AD901-Model!AD899-AD1062+AD1010)+AD1062-AD957+AD958,Model!AD900+Model!AD901-Model!AD899+AD1010-AD957+AD958)</f>
        <v>0.2833085383</v>
      </c>
      <c r="AE1114" s="160">
        <f>IF(Model!AE900+Model!AE901-Model!AE899-AE1062+AE1010&gt;0,(1-'Assumptions (Solar)'!AD33)*(Model!AE900+Model!AE901-Model!AE899-AE1062+AE1010)+AE1062-AE957+AE958,Model!AE900+Model!AE901-Model!AE899+AE1010-AE957+AE958)</f>
        <v>0.4351074786</v>
      </c>
      <c r="AF1114" s="160">
        <f>IF(Model!AF900+Model!AF901-Model!AF899-AF1062+AF1010&gt;0,(1-'Assumptions (Solar)'!AE33)*(Model!AF900+Model!AF901-Model!AF899-AF1062+AF1010)+AF1062-AF957+AF958,Model!AF900+Model!AF901-Model!AF899+AF1010-AF957+AF958)</f>
        <v>0.534542863</v>
      </c>
      <c r="AG1114" s="160">
        <f>IF(Model!AG900+Model!AG901-Model!AG899-AG1062+AG1010&gt;0,(1-'Assumptions (Solar)'!AF33)*(Model!AG900+Model!AG901-Model!AG899-AG1062+AG1010)+AG1062-AG957+AG958,Model!AG900+Model!AG901-Model!AG899+AG1010-AG957+AG958)</f>
        <v>0.6469556527</v>
      </c>
      <c r="AH1114" s="160">
        <f>IF(Model!AH900+Model!AH901-Model!AH899-AH1062+AH1010&gt;0,(1-'Assumptions (Solar)'!AG33)*(Model!AH900+Model!AH901-Model!AH899-AH1062+AH1010)+AH1062-AH957+AH958,Model!AH900+Model!AH901-Model!AH899+AH1010-AH957+AH958)</f>
        <v>0.9938040092</v>
      </c>
      <c r="AI1114" s="160">
        <f>IF(Model!AI900+Model!AI901-Model!AI899-AI1062+AI1010&gt;0,(1-'Assumptions (Solar)'!AH33)*(Model!AI900+Model!AI901-Model!AI899-AI1062+AI1010)+AI1062-AI957+AI958,Model!AI900+Model!AI901-Model!AI899+AI1010-AI957+AI958)</f>
        <v>1.249866618</v>
      </c>
      <c r="AJ1114" s="160">
        <f>IF(Model!AJ900+Model!AJ901-Model!AJ899-AJ1062+AJ1010&gt;0,(1-'Assumptions (Solar)'!AI33)*(Model!AJ900+Model!AJ901-Model!AJ899-AJ1062+AJ1010)+AJ1062-AJ957+AJ958,Model!AJ900+Model!AJ901-Model!AJ899+AJ1010-AJ957+AJ958)</f>
        <v>1.527237287</v>
      </c>
      <c r="AK1114" s="160">
        <f>IF(Model!AK900+Model!AK901-Model!AK899-AK1062+AK1010&gt;0,(1-'Assumptions (Solar)'!AJ33)*(Model!AK900+Model!AK901-Model!AK899-AK1062+AK1010)+AK1062-AK957+AK958,Model!AK900+Model!AK901-Model!AK899+AK1010-AK957+AK958)</f>
        <v>1.808764959</v>
      </c>
      <c r="AL1114" s="160">
        <f>IF(Model!AL900+Model!AL901-Model!AL899-AL1062+AL1010&gt;0,(1-'Assumptions (Solar)'!AK33)*(Model!AL900+Model!AL901-Model!AL899-AL1062+AL1010)+AL1062-AL957+AL958,Model!AL900+Model!AL901-Model!AL899+AL1010-AL957+AL958)</f>
        <v>2.068111922</v>
      </c>
      <c r="AM1114" s="160">
        <f>IF(Model!AM900+Model!AM901-Model!AM899-AM1062+AM1010&gt;0,(1-'Assumptions (Solar)'!AL33)*(Model!AM900+Model!AM901-Model!AM899-AM1062+AM1010)+AM1062-AM957+AM958,Model!AM900+Model!AM901-Model!AM899+AM1010-AM957+AM958)</f>
        <v>2.386207141</v>
      </c>
      <c r="AN1114" s="160">
        <f>IF(Model!AN900+Model!AN901-Model!AN899-AN1062+AN1010&gt;0,(1-'Assumptions (Solar)'!AM33)*(Model!AN900+Model!AN901-Model!AN899-AN1062+AN1010)+AN1062-AN957+AN958,Model!AN900+Model!AN901-Model!AN899+AN1010-AN957+AN958)</f>
        <v>2.617055898</v>
      </c>
      <c r="AO1114" s="160">
        <f>IF(Model!AO900+Model!AO901-Model!AO899-AO1062+AO1010&gt;0,(1-'Assumptions (Solar)'!AN33)*(Model!AO900+Model!AO901-Model!AO899-AO1062+AO1010)+AO1062-AO957+AO958,Model!AO900+Model!AO901-Model!AO899+AO1010-AO957+AO958)</f>
        <v>3.020259959</v>
      </c>
      <c r="AP1114" s="160">
        <f>IF(Model!AP900+Model!AP901-Model!AP899-AP1062+AP1010&gt;0,(1-'Assumptions (Solar)'!AO33)*(Model!AP900+Model!AP901-Model!AP899-AP1062+AP1010)+AP1062-AP957+AP958,Model!AP900+Model!AP901-Model!AP899+AP1010-AP957+AP958)</f>
        <v>3.25657764</v>
      </c>
      <c r="AQ1114" s="160">
        <f>IF(Model!AQ900+Model!AQ901-Model!AQ899-AQ1062+AQ1010&gt;0,(1-'Assumptions (Solar)'!AP33)*(Model!AQ900+Model!AQ901-Model!AQ899-AQ1062+AQ1010)+AQ1062-AQ957+AQ958,Model!AQ900+Model!AQ901-Model!AQ899+AQ1010-AQ957+AQ958)</f>
        <v>3.468613267</v>
      </c>
      <c r="AR1114" s="160">
        <f>IF(Model!AR900+Model!AR901-Model!AR899-AR1062+AR1010&gt;0,(1-'Assumptions (Solar)'!AQ33)*(Model!AR900+Model!AR901-Model!AR899-AR1062+AR1010)+AR1062-AR957+AR958,Model!AR900+Model!AR901-Model!AR899+AR1010-AR957+AR958)</f>
        <v>3.217430999</v>
      </c>
      <c r="AS1114" s="160">
        <f>IF(Model!AS900+Model!AS901-Model!AS899-AS1062+AS1010&gt;0,(1-'Assumptions (Solar)'!AR33)*(Model!AS900+Model!AS901-Model!AS899-AS1062+AS1010)+AS1062-AS957+AS958,Model!AS900+Model!AS901-Model!AS899+AS1010-AS957+AS958)</f>
        <v>4.036811199</v>
      </c>
      <c r="AT1114" s="160">
        <f>IF(Model!AT900+Model!AT901-Model!AT899-AT1062+AT1010&gt;0,(1-'Assumptions (Solar)'!AS33)*(Model!AT900+Model!AT901-Model!AT899-AT1062+AT1010)+AT1062-AT957+AT958,Model!AT900+Model!AT901-Model!AT899+AT1010-AT957+AT958)</f>
        <v>4.537733702</v>
      </c>
      <c r="AU1114" s="160">
        <f>IF(Model!AU900+Model!AU901-Model!AU899-AU1062+AU1010&gt;0,(1-'Assumptions (Solar)'!AT33)*(Model!AU900+Model!AU901-Model!AU899-AU1062+AU1010)+AU1062-AU957+AU958,Model!AU900+Model!AU901-Model!AU899+AU1010-AU957+AU958)</f>
        <v>4.943663658</v>
      </c>
      <c r="AV1114" s="160">
        <f>IF(Model!AV900+Model!AV901-Model!AV899-AV1062+AV1010&gt;0,(1-'Assumptions (Solar)'!AU33)*(Model!AV900+Model!AV901-Model!AV899-AV1062+AV1010)+AV1062-AV957+AV958,Model!AV900+Model!AV901-Model!AV899+AV1010-AV957+AV958)</f>
        <v>5.285658626</v>
      </c>
      <c r="AW1114" s="160">
        <f>IF(Model!AW900+Model!AW901-Model!AW899-AW1062+AW1010&gt;0,(1-'Assumptions (Solar)'!AV33)*(Model!AW900+Model!AW901-Model!AW899-AW1062+AW1010)+AW1062-AW957+AW958,Model!AW900+Model!AW901-Model!AW899+AW1010-AW957+AW958)</f>
        <v>4.919994059</v>
      </c>
      <c r="AX1114" s="160">
        <f>IF(Model!AX900+Model!AX901-Model!AX899-AX1062+AX1010&gt;0,(1-'Assumptions (Solar)'!AW33)*(Model!AX900+Model!AX901-Model!AX899-AX1062+AX1010)+AX1062-AX957+AX958,Model!AX900+Model!AX901-Model!AX899+AX1010-AX957+AX958)</f>
        <v>5.241552117</v>
      </c>
      <c r="AY1114" s="160">
        <f>IF(Model!AY900+Model!AY901-Model!AY899-AY1062+AY1010&gt;0,(1-'Assumptions (Solar)'!AX33)*(Model!AY900+Model!AY901-Model!AY899-AY1062+AY1010)+AY1062-AY957+AY958,Model!AY900+Model!AY901-Model!AY899+AY1010-AY957+AY958)</f>
        <v>5.768289936</v>
      </c>
      <c r="AZ1114" s="160">
        <f>IF(Model!AZ900+Model!AZ901-Model!AZ899-AZ1062+AZ1010&gt;0,(1-'Assumptions (Solar)'!AY33)*(Model!AZ900+Model!AZ901-Model!AZ899-AZ1062+AZ1010)+AZ1062-AZ957+AZ958,Model!AZ900+Model!AZ901-Model!AZ899+AZ1010-AZ957+AZ958)</f>
        <v>6.190929326</v>
      </c>
      <c r="BA1114" s="160">
        <f>IF(Model!BA900+Model!BA901-Model!BA899-BA1062+BA1010&gt;0,(1-'Assumptions (Solar)'!AZ33)*(Model!BA900+Model!BA901-Model!BA899-BA1062+BA1010)+BA1062-BA957+BA958,Model!BA900+Model!BA901-Model!BA899+BA1010-BA957+BA958)</f>
        <v>8.081404216</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-0.330526086</v>
      </c>
      <c r="X1115" s="160">
        <f>IF(Model!X900+Model!X901-Model!X899-X1062+X1010&gt;0,'Assumptions (Solar)'!W33*(Model!X900+Model!X901-Model!X899-X1062+X1010)-'Assumptions (Solar)'!W34*Model!X898/10^3,-'Assumptions (Solar)'!W34*Model!X898/10^3)</f>
        <v>-0.4377682976</v>
      </c>
      <c r="Y1115" s="160">
        <f>IF(Model!Y900+Model!Y901-Model!Y899-Y1062+Y1010&gt;0,'Assumptions (Solar)'!X33*(Model!Y900+Model!Y901-Model!Y899-Y1062+Y1010)-'Assumptions (Solar)'!X34*Model!Y898/10^3,-'Assumptions (Solar)'!X34*Model!Y898/10^3)</f>
        <v>-0.5491466975</v>
      </c>
      <c r="Z1115" s="160">
        <f>IF(Model!Z900+Model!Z901-Model!Z899-Z1062+Z1010&gt;0,'Assumptions (Solar)'!Y33*(Model!Z900+Model!Z901-Model!Z899-Z1062+Z1010)-'Assumptions (Solar)'!Y34*Model!Z898/10^3,-'Assumptions (Solar)'!Y34*Model!Z898/10^3)</f>
        <v>-0.6647834138</v>
      </c>
      <c r="AA1115" s="160">
        <f>IF(Model!AA900+Model!AA901-Model!AA899-AA1062+AA1010&gt;0,'Assumptions (Solar)'!Z33*(Model!AA900+Model!AA901-Model!AA899-AA1062+AA1010)-'Assumptions (Solar)'!Z34*Model!AA898/10^3,-'Assumptions (Solar)'!Z34*Model!AA898/10^3)</f>
        <v>-0.784803797</v>
      </c>
      <c r="AB1115" s="160">
        <f>IF(Model!AB900+Model!AB901-Model!AB899-AB1062+AB1010&gt;0,'Assumptions (Solar)'!AA33*(Model!AB900+Model!AB901-Model!AB899-AB1062+AB1010)-'Assumptions (Solar)'!AA34*Model!AB898/10^3,-'Assumptions (Solar)'!AA34*Model!AB898/10^3)</f>
        <v>-0.9093364997</v>
      </c>
      <c r="AC1115" s="160">
        <f>IF(Model!AC900+Model!AC901-Model!AC899-AC1062+AC1010&gt;0,'Assumptions (Solar)'!AB33*(Model!AC900+Model!AC901-Model!AC899-AC1062+AC1010)-'Assumptions (Solar)'!AB34*Model!AC898/10^3,-'Assumptions (Solar)'!AB34*Model!AC898/10^3)</f>
        <v>-1.038513559</v>
      </c>
      <c r="AD1115" s="160">
        <f>IF(Model!AD900+Model!AD901-Model!AD899-AD1062+AD1010&gt;0,'Assumptions (Solar)'!AC33*(Model!AD900+Model!AD901-Model!AD899-AD1062+AD1010)-'Assumptions (Solar)'!AC34*Model!AD898/10^3,-'Assumptions (Solar)'!AC34*Model!AD898/10^3)</f>
        <v>-1.172470478</v>
      </c>
      <c r="AE1115" s="160">
        <f>IF(Model!AE900+Model!AE901-Model!AE899-AE1062+AE1010&gt;0,'Assumptions (Solar)'!AD33*(Model!AE900+Model!AE901-Model!AE899-AE1062+AE1010)-'Assumptions (Solar)'!AD34*Model!AE898/10^3,-'Assumptions (Solar)'!AD34*Model!AE898/10^3)</f>
        <v>-1.262545802</v>
      </c>
      <c r="AF1115" s="160">
        <f>IF(Model!AF900+Model!AF901-Model!AF899-AF1062+AF1010&gt;0,'Assumptions (Solar)'!AE33*(Model!AF900+Model!AF901-Model!AF899-AF1062+AF1010)-'Assumptions (Solar)'!AE34*Model!AF898/10^3,-'Assumptions (Solar)'!AE34*Model!AF898/10^3)</f>
        <v>-1.334366208</v>
      </c>
      <c r="AG1115" s="160">
        <f>IF(Model!AG900+Model!AG901-Model!AG899-AG1062+AG1010&gt;0,'Assumptions (Solar)'!AF33*(Model!AG900+Model!AG901-Model!AG899-AG1062+AG1010)-'Assumptions (Solar)'!AF34*Model!AG898/10^3,-'Assumptions (Solar)'!AF34*Model!AG898/10^3)</f>
        <v>-1.405080604</v>
      </c>
      <c r="AH1115" s="160">
        <f>IF(Model!AH900+Model!AH901-Model!AH899-AH1062+AH1010&gt;0,'Assumptions (Solar)'!AG33*(Model!AH900+Model!AH901-Model!AH899-AH1062+AH1010)-'Assumptions (Solar)'!AG34*Model!AH898/10^3,-'Assumptions (Solar)'!AG34*Model!AH898/10^3)</f>
        <v>-1.476235539</v>
      </c>
      <c r="AI1115" s="160">
        <f>IF(Model!AI900+Model!AI901-Model!AI899-AI1062+AI1010&gt;0,'Assumptions (Solar)'!AH33*(Model!AI900+Model!AI901-Model!AI899-AI1062+AI1010)-'Assumptions (Solar)'!AH34*Model!AI898/10^3,-'Assumptions (Solar)'!AH34*Model!AI898/10^3)</f>
        <v>-1.558882793</v>
      </c>
      <c r="AJ1115" s="160">
        <f>IF(Model!AJ900+Model!AJ901-Model!AJ899-AJ1062+AJ1010&gt;0,'Assumptions (Solar)'!AI33*(Model!AJ900+Model!AJ901-Model!AJ899-AJ1062+AJ1010)-'Assumptions (Solar)'!AI34*Model!AJ898/10^3,-'Assumptions (Solar)'!AI34*Model!AJ898/10^3)</f>
        <v>-1.65308593</v>
      </c>
      <c r="AK1115" s="160">
        <f>IF(Model!AK900+Model!AK901-Model!AK899-AK1062+AK1010&gt;0,'Assumptions (Solar)'!AJ33*(Model!AK900+Model!AK901-Model!AK899-AK1062+AK1010)-'Assumptions (Solar)'!AJ34*Model!AK898/10^3,-'Assumptions (Solar)'!AJ34*Model!AK898/10^3)</f>
        <v>-1.754828505</v>
      </c>
      <c r="AL1115" s="160">
        <f>IF(Model!AL900+Model!AL901-Model!AL899-AL1062+AL1010&gt;0,'Assumptions (Solar)'!AK33*(Model!AL900+Model!AL901-Model!AL899-AL1062+AL1010)-'Assumptions (Solar)'!AK34*Model!AL898/10^3,-'Assumptions (Solar)'!AK34*Model!AL898/10^3)</f>
        <v>-1.859967631</v>
      </c>
      <c r="AM1115" s="160">
        <f>IF(Model!AM900+Model!AM901-Model!AM899-AM1062+AM1010&gt;0,'Assumptions (Solar)'!AL33*(Model!AM900+Model!AM901-Model!AM899-AM1062+AM1010)-'Assumptions (Solar)'!AL34*Model!AM898/10^3,-'Assumptions (Solar)'!AL34*Model!AM898/10^3)</f>
        <v>-1.970442653</v>
      </c>
      <c r="AN1115" s="160">
        <f>IF(Model!AN900+Model!AN901-Model!AN899-AN1062+AN1010&gt;0,'Assumptions (Solar)'!AM33*(Model!AN900+Model!AN901-Model!AN899-AN1062+AN1010)-'Assumptions (Solar)'!AM34*Model!AN898/10^3,-'Assumptions (Solar)'!AM34*Model!AN898/10^3)</f>
        <v>-2.08773491</v>
      </c>
      <c r="AO1115" s="160">
        <f>IF(Model!AO900+Model!AO901-Model!AO899-AO1062+AO1010&gt;0,'Assumptions (Solar)'!AN33*(Model!AO900+Model!AO901-Model!AO899-AO1062+AO1010)-'Assumptions (Solar)'!AN34*Model!AO898/10^3,-'Assumptions (Solar)'!AN34*Model!AO898/10^3)</f>
        <v>-2.213023335</v>
      </c>
      <c r="AP1115" s="160">
        <f>IF(Model!AP900+Model!AP901-Model!AP899-AP1062+AP1010&gt;0,'Assumptions (Solar)'!AO33*(Model!AP900+Model!AP901-Model!AP899-AP1062+AP1010)-'Assumptions (Solar)'!AO34*Model!AP898/10^3,-'Assumptions (Solar)'!AO34*Model!AP898/10^3)</f>
        <v>-2.335441852</v>
      </c>
      <c r="AQ1115" s="160">
        <f>IF(Model!AQ900+Model!AQ901-Model!AQ899-AQ1062+AQ1010&gt;0,'Assumptions (Solar)'!AP33*(Model!AQ900+Model!AQ901-Model!AQ899-AQ1062+AQ1010)-'Assumptions (Solar)'!AP34*Model!AQ898/10^3,-'Assumptions (Solar)'!AP34*Model!AQ898/10^3)</f>
        <v>-2.467472416</v>
      </c>
      <c r="AR1115" s="160">
        <f>IF(Model!AR900+Model!AR901-Model!AR899-AR1062+AR1010&gt;0,'Assumptions (Solar)'!AQ33*(Model!AR900+Model!AR901-Model!AR899-AR1062+AR1010)-'Assumptions (Solar)'!AQ34*Model!AR898/10^3,-'Assumptions (Solar)'!AQ34*Model!AR898/10^3)</f>
        <v>-2.625729782</v>
      </c>
      <c r="AS1115" s="160">
        <f>IF(Model!AS900+Model!AS901-Model!AS899-AS1062+AS1010&gt;0,'Assumptions (Solar)'!AR33*(Model!AS900+Model!AS901-Model!AS899-AS1062+AS1010)-'Assumptions (Solar)'!AR34*Model!AS898/10^3,-'Assumptions (Solar)'!AR34*Model!AS898/10^3)</f>
        <v>-2.86422404</v>
      </c>
      <c r="AT1115" s="160">
        <f>IF(Model!AT900+Model!AT901-Model!AT899-AT1062+AT1010&gt;0,'Assumptions (Solar)'!AS33*(Model!AT900+Model!AT901-Model!AT899-AT1062+AT1010)-'Assumptions (Solar)'!AS34*Model!AT898/10^3,-'Assumptions (Solar)'!AS34*Model!AT898/10^3)</f>
        <v>-3.055132347</v>
      </c>
      <c r="AU1115" s="160">
        <f>IF(Model!AU900+Model!AU901-Model!AU899-AU1062+AU1010&gt;0,'Assumptions (Solar)'!AT33*(Model!AU900+Model!AU901-Model!AU899-AU1062+AU1010)-'Assumptions (Solar)'!AT34*Model!AU898/10^3,-'Assumptions (Solar)'!AT34*Model!AU898/10^3)</f>
        <v>-3.153471312</v>
      </c>
      <c r="AV1115" s="160">
        <f>IF(Model!AV900+Model!AV901-Model!AV899-AV1062+AV1010&gt;0,'Assumptions (Solar)'!AU33*(Model!AV900+Model!AV901-Model!AV899-AV1062+AV1010)-'Assumptions (Solar)'!AU34*Model!AV898/10^3,-'Assumptions (Solar)'!AU34*Model!AV898/10^3)</f>
        <v>-3.248662919</v>
      </c>
      <c r="AW1115" s="160">
        <f>IF(Model!AW900+Model!AW901-Model!AW899-AW1062+AW1010&gt;0,'Assumptions (Solar)'!AV33*(Model!AW900+Model!AW901-Model!AW899-AW1062+AW1010)-'Assumptions (Solar)'!AV34*Model!AW898/10^3,-'Assumptions (Solar)'!AV34*Model!AW898/10^3)</f>
        <v>-3.372330719</v>
      </c>
      <c r="AX1115" s="160">
        <f>IF(Model!AX900+Model!AX901-Model!AX899-AX1062+AX1010&gt;0,'Assumptions (Solar)'!AW33*(Model!AX900+Model!AX901-Model!AX899-AX1062+AX1010)-'Assumptions (Solar)'!AW34*Model!AX898/10^3,-'Assumptions (Solar)'!AW34*Model!AX898/10^3)</f>
        <v>-3.580207128</v>
      </c>
      <c r="AY1115" s="160">
        <f>IF(Model!AY900+Model!AY901-Model!AY899-AY1062+AY1010&gt;0,'Assumptions (Solar)'!AX33*(Model!AY900+Model!AY901-Model!AY899-AY1062+AY1010)-'Assumptions (Solar)'!AX34*Model!AY898/10^3,-'Assumptions (Solar)'!AX34*Model!AY898/10^3)</f>
        <v>-3.807449107</v>
      </c>
      <c r="AZ1115" s="160">
        <f>IF(Model!AZ900+Model!AZ901-Model!AZ899-AZ1062+AZ1010&gt;0,'Assumptions (Solar)'!AY33*(Model!AZ900+Model!AZ901-Model!AZ899-AZ1062+AZ1010)-'Assumptions (Solar)'!AY34*Model!AZ898/10^3,-'Assumptions (Solar)'!AY34*Model!AZ898/10^3)</f>
        <v>-4.030494368</v>
      </c>
      <c r="BA1115" s="160">
        <f>IF(Model!BA900+Model!BA901-Model!BA899-BA1062+BA1010&gt;0,'Assumptions (Solar)'!AZ33*(Model!BA900+Model!BA901-Model!BA899-BA1062+BA1010)-'Assumptions (Solar)'!AZ34*Model!BA898/10^3,-'Assumptions (Solar)'!AZ34*Model!BA898/10^3)</f>
        <v>-4.249900827</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0.041076</v>
      </c>
      <c r="K1116" s="256">
        <f>K902*'Assumptions (Solar)'!$V$32/1000000000</f>
        <v>0.022168</v>
      </c>
      <c r="L1116" s="256">
        <f>L902*'Assumptions (Solar)'!$V$32/1000000000</f>
        <v>0.009943</v>
      </c>
      <c r="M1116" s="256">
        <f>M902*'Assumptions (Solar)'!$V$32/1000000000</f>
        <v>0.116382</v>
      </c>
      <c r="N1116" s="256">
        <f>N902*'Assumptions (Solar)'!$V$32/1000000000</f>
        <v>0.072372</v>
      </c>
      <c r="O1116" s="256">
        <f>O902*'Assumptions (Solar)'!$V$32/1000000000</f>
        <v>0.362675</v>
      </c>
      <c r="P1116" s="256">
        <f>P902*'Assumptions (Solar)'!$V$32/1000000000</f>
        <v>0.057865</v>
      </c>
      <c r="Q1116" s="256">
        <f>Q902*'Assumptions (Solar)'!$V$32/1000000000</f>
        <v>0.411086</v>
      </c>
      <c r="R1116" s="256">
        <f>R902*'Assumptions (Solar)'!$V$32/1000000000</f>
        <v>0.761862</v>
      </c>
      <c r="S1116" s="256">
        <f>S902*'Assumptions (Solar)'!$V$32/1000000000</f>
        <v>2.698628</v>
      </c>
      <c r="T1116" s="256">
        <f>T902*'Assumptions (Solar)'!$V$32/1000000000</f>
        <v>0.789735</v>
      </c>
      <c r="U1116" s="256">
        <f>U902*'Assumptions (Solar)'!$V$32/1000000000</f>
        <v>0.305788</v>
      </c>
      <c r="V1116" s="256">
        <f>V902*'Assumptions (Solar)'!$V$32/1000000000</f>
        <v>0</v>
      </c>
      <c r="W1116" s="256">
        <f>W902*'Assumptions (Solar)'!$V$32/1000000000</f>
        <v>0</v>
      </c>
      <c r="X1116" s="256">
        <f>X902*'Assumptions (Solar)'!$V$32/1000000000</f>
        <v>2.413937998</v>
      </c>
      <c r="Y1116" s="256">
        <f>Y902*'Assumptions (Solar)'!$V$32/1000000000</f>
        <v>2.413937998</v>
      </c>
      <c r="Z1116" s="256">
        <f>Z902*'Assumptions (Solar)'!$V$32/1000000000</f>
        <v>2.413937998</v>
      </c>
      <c r="AA1116" s="256">
        <f>AA902*'Assumptions (Solar)'!$V$32/1000000000</f>
        <v>2.413937998</v>
      </c>
      <c r="AB1116" s="256">
        <f>AB902*'Assumptions (Solar)'!$V$32/1000000000</f>
        <v>2.413937998</v>
      </c>
      <c r="AC1116" s="256">
        <f>AC902*'Assumptions (Solar)'!$V$32/1000000000</f>
        <v>2.413937998</v>
      </c>
      <c r="AD1116" s="256">
        <f>AD902*'Assumptions (Solar)'!$V$32/1000000000</f>
        <v>2.413937998</v>
      </c>
      <c r="AE1116" s="256">
        <f>AE902*'Assumptions (Solar)'!$V$32/1000000000</f>
        <v>2.413937998</v>
      </c>
      <c r="AF1116" s="256">
        <f>AF902*'Assumptions (Solar)'!$V$32/1000000000</f>
        <v>2.413937998</v>
      </c>
      <c r="AG1116" s="256">
        <f>AG902*'Assumptions (Solar)'!$V$32/1000000000</f>
        <v>2.413937998</v>
      </c>
      <c r="AH1116" s="256">
        <f>AH902*'Assumptions (Solar)'!$V$32/1000000000</f>
        <v>2.413937998</v>
      </c>
      <c r="AI1116" s="256">
        <f>AI902*'Assumptions (Solar)'!$V$32/1000000000</f>
        <v>2.413937998</v>
      </c>
      <c r="AJ1116" s="256">
        <f>AJ902*'Assumptions (Solar)'!$V$32/1000000000</f>
        <v>2.455013998</v>
      </c>
      <c r="AK1116" s="256">
        <f>AK902*'Assumptions (Solar)'!$V$32/1000000000</f>
        <v>2.436105998</v>
      </c>
      <c r="AL1116" s="256">
        <f>AL902*'Assumptions (Solar)'!$V$32/1000000000</f>
        <v>2.423880998</v>
      </c>
      <c r="AM1116" s="256">
        <f>AM902*'Assumptions (Solar)'!$V$32/1000000000</f>
        <v>2.530319998</v>
      </c>
      <c r="AN1116" s="256">
        <f>AN902*'Assumptions (Solar)'!$V$32/1000000000</f>
        <v>2.486309998</v>
      </c>
      <c r="AO1116" s="256">
        <f>AO902*'Assumptions (Solar)'!$V$32/1000000000</f>
        <v>2.776612998</v>
      </c>
      <c r="AP1116" s="256">
        <f>AP902*'Assumptions (Solar)'!$V$32/1000000000</f>
        <v>2.471802998</v>
      </c>
      <c r="AQ1116" s="256">
        <f>AQ902*'Assumptions (Solar)'!$V$32/1000000000</f>
        <v>2.825023998</v>
      </c>
      <c r="AR1116" s="256">
        <f>AR902*'Assumptions (Solar)'!$V$32/1000000000</f>
        <v>3.175799998</v>
      </c>
      <c r="AS1116" s="256">
        <f>AS902*'Assumptions (Solar)'!$V$32/1000000000</f>
        <v>5.112565998</v>
      </c>
      <c r="AT1116" s="256">
        <f>AT902*'Assumptions (Solar)'!$V$32/1000000000</f>
        <v>3.203672998</v>
      </c>
      <c r="AU1116" s="256">
        <f>AU902*'Assumptions (Solar)'!$V$32/1000000000</f>
        <v>2.719725998</v>
      </c>
      <c r="AV1116" s="256">
        <f>AV902*'Assumptions (Solar)'!$V$32/1000000000</f>
        <v>2.413937998</v>
      </c>
      <c r="AW1116" s="256">
        <f>AW902*'Assumptions (Solar)'!$V$32/1000000000</f>
        <v>2.413937998</v>
      </c>
      <c r="AX1116" s="256">
        <f>AX902*'Assumptions (Solar)'!$V$32/1000000000</f>
        <v>4.827875997</v>
      </c>
      <c r="AY1116" s="256">
        <f>AY902*'Assumptions (Solar)'!$V$32/1000000000</f>
        <v>4.827875997</v>
      </c>
      <c r="AZ1116" s="256">
        <f>AZ902*'Assumptions (Solar)'!$V$32/1000000000</f>
        <v>4.827875997</v>
      </c>
      <c r="BA1116" s="256">
        <f>BA902*'Assumptions (Solar)'!$V$32/1000000000</f>
        <v>4.827875997</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0</v>
      </c>
      <c r="AL1120" s="252">
        <f>'Assumptions (Nuclear)'!AK46</f>
        <v>0</v>
      </c>
      <c r="AM1120" s="252">
        <f>'Assumptions (Nuclear)'!AL46</f>
        <v>0</v>
      </c>
      <c r="AN1120" s="252">
        <f>'Assumptions (Nuclear)'!AM46</f>
        <v>0</v>
      </c>
      <c r="AO1120" s="252">
        <f>'Assumptions (Nuclear)'!AN46</f>
        <v>0</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0</v>
      </c>
      <c r="AW1120" s="252">
        <f>'Assumptions (Nuclear)'!AV46</f>
        <v>0</v>
      </c>
      <c r="AX1120" s="252">
        <f>'Assumptions (Nuclear)'!AW46</f>
        <v>0</v>
      </c>
      <c r="AY1120" s="252">
        <f>'Assumptions (Nuclear)'!AX46</f>
        <v>0</v>
      </c>
      <c r="AZ1120" s="252">
        <f>'Assumptions (Nuclear)'!AY46</f>
        <v>0</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0</v>
      </c>
      <c r="Y1121" s="167">
        <f>X1121-'Assumptions (Nuclear)'!X46+X1129</f>
        <v>227.7765111</v>
      </c>
      <c r="Z1121" s="167">
        <f>Y1121-'Assumptions (Nuclear)'!Y46+Y1129</f>
        <v>455.5530222</v>
      </c>
      <c r="AA1121" s="167">
        <f>Z1121-'Assumptions (Nuclear)'!Z46+Z1129</f>
        <v>683.3295333</v>
      </c>
      <c r="AB1121" s="167">
        <f>AA1121-'Assumptions (Nuclear)'!AA46+AA1129</f>
        <v>911.1060443</v>
      </c>
      <c r="AC1121" s="167">
        <f>AB1121-'Assumptions (Nuclear)'!AB46+AB1129</f>
        <v>1138.882555</v>
      </c>
      <c r="AD1121" s="167">
        <f>AC1121-'Assumptions (Nuclear)'!AC46+AC1129</f>
        <v>1366.659067</v>
      </c>
      <c r="AE1121" s="167">
        <f>AD1121-'Assumptions (Nuclear)'!AD46+AD1129</f>
        <v>1594.435578</v>
      </c>
      <c r="AF1121" s="167">
        <f>AE1121-'Assumptions (Nuclear)'!AE46+AE1129</f>
        <v>1822.212089</v>
      </c>
      <c r="AG1121" s="167">
        <f>AF1121-'Assumptions (Nuclear)'!AF46+AF1129</f>
        <v>2049.9886</v>
      </c>
      <c r="AH1121" s="167">
        <f>AG1121-'Assumptions (Nuclear)'!AG46+AG1129</f>
        <v>2277.765111</v>
      </c>
      <c r="AI1121" s="167">
        <f>AH1121-'Assumptions (Nuclear)'!AH46+AH1129</f>
        <v>2505.541622</v>
      </c>
      <c r="AJ1121" s="167">
        <f>AI1121-'Assumptions (Nuclear)'!AI46+AI1129</f>
        <v>2733.318133</v>
      </c>
      <c r="AK1121" s="167">
        <f>AJ1121-'Assumptions (Nuclear)'!AJ46+AJ1129</f>
        <v>2961.094644</v>
      </c>
      <c r="AL1121" s="167">
        <f>AK1121-'Assumptions (Nuclear)'!AK46+AK1129</f>
        <v>3188.871155</v>
      </c>
      <c r="AM1121" s="167">
        <f>AL1121-'Assumptions (Nuclear)'!AL46+AL1129</f>
        <v>3416.647666</v>
      </c>
      <c r="AN1121" s="167">
        <f>AM1121-'Assumptions (Nuclear)'!AM46+AM1129</f>
        <v>3644.424177</v>
      </c>
      <c r="AO1121" s="167">
        <f>AN1121-'Assumptions (Nuclear)'!AN46+AN1129</f>
        <v>3872.200688</v>
      </c>
      <c r="AP1121" s="167">
        <f>AO1121-'Assumptions (Nuclear)'!AO46+AO1129</f>
        <v>4099.9772</v>
      </c>
      <c r="AQ1121" s="167">
        <f>AP1121-'Assumptions (Nuclear)'!AP46+AP1129</f>
        <v>4327.753711</v>
      </c>
      <c r="AR1121" s="167">
        <f>AQ1121-'Assumptions (Nuclear)'!AQ46+AQ1129</f>
        <v>4555.530222</v>
      </c>
      <c r="AS1121" s="167">
        <f>AR1121-'Assumptions (Nuclear)'!AR46+AR1129</f>
        <v>4783.306733</v>
      </c>
      <c r="AT1121" s="167">
        <f>AS1121-'Assumptions (Nuclear)'!AS46+AS1129</f>
        <v>5011.083244</v>
      </c>
      <c r="AU1121" s="167">
        <f>AT1121-'Assumptions (Nuclear)'!AT46+AT1129</f>
        <v>5238.859755</v>
      </c>
      <c r="AV1121" s="167">
        <f>AU1121-'Assumptions (Nuclear)'!AU46+AU1129</f>
        <v>5466.636266</v>
      </c>
      <c r="AW1121" s="167">
        <f>AV1121-'Assumptions (Nuclear)'!AV46+AV1129</f>
        <v>5694.412777</v>
      </c>
      <c r="AX1121" s="167">
        <f>AW1121-'Assumptions (Nuclear)'!AW46+AW1129</f>
        <v>5922.189288</v>
      </c>
      <c r="AY1121" s="167">
        <f>AX1121-'Assumptions (Nuclear)'!AX46+AX1129</f>
        <v>6149.965799</v>
      </c>
      <c r="AZ1121" s="167">
        <f>AY1121-'Assumptions (Nuclear)'!AY46+AY1129</f>
        <v>6377.74231</v>
      </c>
      <c r="BA1121" s="167">
        <f>AZ1121-'Assumptions (Nuclear)'!AZ46+AZ1129</f>
        <v>6605.518821</v>
      </c>
    </row>
    <row r="1122" ht="15.75" customHeight="1">
      <c r="A1122" s="261" t="s">
        <v>350</v>
      </c>
      <c r="B1122" s="150" t="s">
        <v>149</v>
      </c>
      <c r="C1122" s="151">
        <v>0.0</v>
      </c>
      <c r="D1122" s="151">
        <v>0.0</v>
      </c>
      <c r="E1122" s="151">
        <v>0.0</v>
      </c>
      <c r="F1122" s="151">
        <v>0.0</v>
      </c>
      <c r="G1122" s="151">
        <v>0.0</v>
      </c>
      <c r="H1122" s="151">
        <v>0.0</v>
      </c>
      <c r="I1122" s="151">
        <v>0.0</v>
      </c>
      <c r="J1122" s="151">
        <v>0.0</v>
      </c>
      <c r="K1122" s="151">
        <v>0.0</v>
      </c>
      <c r="L1122" s="151">
        <v>0.0</v>
      </c>
      <c r="M1122" s="151">
        <v>0.0</v>
      </c>
      <c r="N1122" s="151">
        <v>0.0</v>
      </c>
      <c r="O1122" s="151">
        <v>0.0</v>
      </c>
      <c r="P1122" s="151">
        <v>0.0</v>
      </c>
      <c r="Q1122" s="151">
        <v>0.0</v>
      </c>
      <c r="R1122" s="151">
        <v>0.0</v>
      </c>
      <c r="S1122" s="151">
        <v>0.0</v>
      </c>
      <c r="T1122" s="151">
        <v>0.0</v>
      </c>
      <c r="U1122" s="151">
        <v>0.0</v>
      </c>
      <c r="V1122" s="172">
        <f t="shared" ref="V1122:W1122" si="44">U1122+V1129</f>
        <v>0</v>
      </c>
      <c r="W1122" s="153">
        <f t="shared" si="44"/>
        <v>0</v>
      </c>
      <c r="X1122" s="154">
        <f t="shared" ref="X1122:AZ1122" si="45">W1122+($BA$1122-$W$1122)/($BA$2-$W$2)</f>
        <v>227.7765111</v>
      </c>
      <c r="Y1122" s="154">
        <f t="shared" si="45"/>
        <v>455.5530222</v>
      </c>
      <c r="Z1122" s="154">
        <f t="shared" si="45"/>
        <v>683.3295333</v>
      </c>
      <c r="AA1122" s="154">
        <f t="shared" si="45"/>
        <v>911.1060443</v>
      </c>
      <c r="AB1122" s="154">
        <f t="shared" si="45"/>
        <v>1138.882555</v>
      </c>
      <c r="AC1122" s="154">
        <f t="shared" si="45"/>
        <v>1366.659067</v>
      </c>
      <c r="AD1122" s="154">
        <f t="shared" si="45"/>
        <v>1594.435578</v>
      </c>
      <c r="AE1122" s="154">
        <f t="shared" si="45"/>
        <v>1822.212089</v>
      </c>
      <c r="AF1122" s="154">
        <f t="shared" si="45"/>
        <v>2049.9886</v>
      </c>
      <c r="AG1122" s="154">
        <f t="shared" si="45"/>
        <v>2277.765111</v>
      </c>
      <c r="AH1122" s="154">
        <f t="shared" si="45"/>
        <v>2505.541622</v>
      </c>
      <c r="AI1122" s="154">
        <f t="shared" si="45"/>
        <v>2733.318133</v>
      </c>
      <c r="AJ1122" s="154">
        <f t="shared" si="45"/>
        <v>2961.094644</v>
      </c>
      <c r="AK1122" s="154">
        <f t="shared" si="45"/>
        <v>3188.871155</v>
      </c>
      <c r="AL1122" s="154">
        <f t="shared" si="45"/>
        <v>3416.647666</v>
      </c>
      <c r="AM1122" s="154">
        <f t="shared" si="45"/>
        <v>3644.424177</v>
      </c>
      <c r="AN1122" s="154">
        <f t="shared" si="45"/>
        <v>3872.200688</v>
      </c>
      <c r="AO1122" s="154">
        <f t="shared" si="45"/>
        <v>4099.9772</v>
      </c>
      <c r="AP1122" s="154">
        <f t="shared" si="45"/>
        <v>4327.753711</v>
      </c>
      <c r="AQ1122" s="154">
        <f t="shared" si="45"/>
        <v>4555.530222</v>
      </c>
      <c r="AR1122" s="154">
        <f t="shared" si="45"/>
        <v>4783.306733</v>
      </c>
      <c r="AS1122" s="154">
        <f t="shared" si="45"/>
        <v>5011.083244</v>
      </c>
      <c r="AT1122" s="154">
        <f t="shared" si="45"/>
        <v>5238.859755</v>
      </c>
      <c r="AU1122" s="154">
        <f t="shared" si="45"/>
        <v>5466.636266</v>
      </c>
      <c r="AV1122" s="154">
        <f t="shared" si="45"/>
        <v>5694.412777</v>
      </c>
      <c r="AW1122" s="154">
        <f t="shared" si="45"/>
        <v>5922.189288</v>
      </c>
      <c r="AX1122" s="154">
        <f t="shared" si="45"/>
        <v>6149.965799</v>
      </c>
      <c r="AY1122" s="154">
        <f t="shared" si="45"/>
        <v>6377.74231</v>
      </c>
      <c r="AZ1122" s="154">
        <f t="shared" si="45"/>
        <v>6605.518821</v>
      </c>
      <c r="BA1122" s="155">
        <f>Inputs!$H$4</f>
        <v>6833.295333</v>
      </c>
    </row>
    <row r="1123" ht="15.75" customHeight="1">
      <c r="A1123" s="262" t="s">
        <v>28</v>
      </c>
      <c r="B1123" s="159" t="s">
        <v>150</v>
      </c>
      <c r="C1123" s="156">
        <v>0.0</v>
      </c>
      <c r="D1123" s="156">
        <v>0.0</v>
      </c>
      <c r="E1123" s="156">
        <v>0.0</v>
      </c>
      <c r="F1123" s="156">
        <v>0.0</v>
      </c>
      <c r="G1123" s="156">
        <v>0.0</v>
      </c>
      <c r="H1123" s="156">
        <v>0.0</v>
      </c>
      <c r="I1123" s="156">
        <v>0.0</v>
      </c>
      <c r="J1123" s="156">
        <v>0.0</v>
      </c>
      <c r="K1123" s="156">
        <v>0.0</v>
      </c>
      <c r="L1123" s="156">
        <v>0.0</v>
      </c>
      <c r="M1123" s="156">
        <v>0.0</v>
      </c>
      <c r="N1123" s="156">
        <v>0.0</v>
      </c>
      <c r="O1123" s="156">
        <v>0.0</v>
      </c>
      <c r="P1123" s="156">
        <v>0.0</v>
      </c>
      <c r="Q1123" s="156">
        <v>0.0</v>
      </c>
      <c r="R1123" s="156">
        <v>0.0</v>
      </c>
      <c r="S1123" s="156">
        <v>0.0</v>
      </c>
      <c r="T1123" s="156">
        <v>0.0</v>
      </c>
      <c r="U1123" s="156">
        <v>0.0</v>
      </c>
      <c r="V1123" s="157">
        <f t="shared" ref="V1123:W1123" si="46">U1123</f>
        <v>0</v>
      </c>
      <c r="W1123" s="157">
        <f t="shared" si="46"/>
        <v>0</v>
      </c>
      <c r="X1123" s="154">
        <f t="shared" ref="X1123:AZ1123" si="47">W1123+($BA$1123-$W$1123)/($BA$2-$W$2)</f>
        <v>1.895556125</v>
      </c>
      <c r="Y1123" s="154">
        <f t="shared" si="47"/>
        <v>3.79111225</v>
      </c>
      <c r="Z1123" s="154">
        <f t="shared" si="47"/>
        <v>5.686668376</v>
      </c>
      <c r="AA1123" s="154">
        <f t="shared" si="47"/>
        <v>7.582224501</v>
      </c>
      <c r="AB1123" s="154">
        <f t="shared" si="47"/>
        <v>9.477780626</v>
      </c>
      <c r="AC1123" s="154">
        <f t="shared" si="47"/>
        <v>11.37333675</v>
      </c>
      <c r="AD1123" s="154">
        <f t="shared" si="47"/>
        <v>13.26889288</v>
      </c>
      <c r="AE1123" s="154">
        <f t="shared" si="47"/>
        <v>15.164449</v>
      </c>
      <c r="AF1123" s="154">
        <f t="shared" si="47"/>
        <v>17.06000513</v>
      </c>
      <c r="AG1123" s="154">
        <f t="shared" si="47"/>
        <v>18.95556125</v>
      </c>
      <c r="AH1123" s="154">
        <f t="shared" si="47"/>
        <v>20.85111738</v>
      </c>
      <c r="AI1123" s="154">
        <f t="shared" si="47"/>
        <v>22.7466735</v>
      </c>
      <c r="AJ1123" s="154">
        <f t="shared" si="47"/>
        <v>24.64222963</v>
      </c>
      <c r="AK1123" s="154">
        <f t="shared" si="47"/>
        <v>26.53778575</v>
      </c>
      <c r="AL1123" s="154">
        <f t="shared" si="47"/>
        <v>28.43334188</v>
      </c>
      <c r="AM1123" s="154">
        <f t="shared" si="47"/>
        <v>30.328898</v>
      </c>
      <c r="AN1123" s="154">
        <f t="shared" si="47"/>
        <v>32.22445413</v>
      </c>
      <c r="AO1123" s="154">
        <f t="shared" si="47"/>
        <v>34.12001025</v>
      </c>
      <c r="AP1123" s="154">
        <f t="shared" si="47"/>
        <v>36.01556638</v>
      </c>
      <c r="AQ1123" s="154">
        <f t="shared" si="47"/>
        <v>37.9111225</v>
      </c>
      <c r="AR1123" s="154">
        <f t="shared" si="47"/>
        <v>39.80667863</v>
      </c>
      <c r="AS1123" s="154">
        <f t="shared" si="47"/>
        <v>41.70223476</v>
      </c>
      <c r="AT1123" s="154">
        <f t="shared" si="47"/>
        <v>43.59779088</v>
      </c>
      <c r="AU1123" s="154">
        <f t="shared" si="47"/>
        <v>45.49334701</v>
      </c>
      <c r="AV1123" s="154">
        <f t="shared" si="47"/>
        <v>47.38890313</v>
      </c>
      <c r="AW1123" s="154">
        <f t="shared" si="47"/>
        <v>49.28445926</v>
      </c>
      <c r="AX1123" s="154">
        <f t="shared" si="47"/>
        <v>51.18001538</v>
      </c>
      <c r="AY1123" s="154">
        <f t="shared" si="47"/>
        <v>53.07557151</v>
      </c>
      <c r="AZ1123" s="154">
        <f t="shared" si="47"/>
        <v>54.97112763</v>
      </c>
      <c r="BA1123" s="243">
        <f>Inputs!$I$4</f>
        <v>56.86668376</v>
      </c>
    </row>
    <row r="1124" ht="15.75" customHeight="1">
      <c r="A1124" s="262" t="s">
        <v>421</v>
      </c>
      <c r="B1124" s="159" t="s">
        <v>351</v>
      </c>
      <c r="C1124" s="95">
        <f>C1123*'Assumptions (Nuclear)'!B20/10^3</f>
        <v>0</v>
      </c>
      <c r="D1124" s="95">
        <f>D1123*'Assumptions (Nuclear)'!C20/10^3</f>
        <v>0</v>
      </c>
      <c r="E1124" s="95">
        <f>E1123*'Assumptions (Nuclear)'!D20/10^3</f>
        <v>0</v>
      </c>
      <c r="F1124" s="95">
        <f>F1123*'Assumptions (Nuclear)'!E20/10^3</f>
        <v>0</v>
      </c>
      <c r="G1124" s="95">
        <f>G1123*'Assumptions (Nuclear)'!F20/10^3</f>
        <v>0</v>
      </c>
      <c r="H1124" s="95">
        <f>H1123*'Assumptions (Nuclear)'!G20/10^3</f>
        <v>0</v>
      </c>
      <c r="I1124" s="95">
        <f>I1123*'Assumptions (Nuclear)'!H20/10^3</f>
        <v>0</v>
      </c>
      <c r="J1124" s="95">
        <f>J1123*'Assumptions (Nuclear)'!I20/10^3</f>
        <v>0</v>
      </c>
      <c r="K1124" s="95">
        <f>K1123*'Assumptions (Nuclear)'!J20/10^3</f>
        <v>0</v>
      </c>
      <c r="L1124" s="95">
        <f>L1123*'Assumptions (Nuclear)'!K20/10^3</f>
        <v>0</v>
      </c>
      <c r="M1124" s="95">
        <f>M1123*'Assumptions (Nuclear)'!L20/10^3</f>
        <v>0</v>
      </c>
      <c r="N1124" s="95">
        <f>N1123*'Assumptions (Nuclear)'!M20/10^3</f>
        <v>0</v>
      </c>
      <c r="O1124" s="95">
        <f>O1123*'Assumptions (Nuclear)'!N20/10^3</f>
        <v>0</v>
      </c>
      <c r="P1124" s="95">
        <f>P1123*'Assumptions (Nuclear)'!O20/10^3</f>
        <v>0</v>
      </c>
      <c r="Q1124" s="95">
        <f>Q1123*'Assumptions (Nuclear)'!P20/10^3</f>
        <v>0</v>
      </c>
      <c r="R1124" s="95">
        <f>R1123*'Assumptions (Nuclear)'!Q20/10^3</f>
        <v>0</v>
      </c>
      <c r="S1124" s="95">
        <f>S1123*'Assumptions (Nuclear)'!R20/10^3</f>
        <v>0</v>
      </c>
      <c r="T1124" s="95">
        <f>T1123*'Assumptions (Nuclear)'!S20/10^3</f>
        <v>0</v>
      </c>
      <c r="U1124" s="95">
        <f>U1123*'Assumptions (Nuclear)'!T20/10^3</f>
        <v>0</v>
      </c>
      <c r="V1124" s="95">
        <f>V1123*'Assumptions (Nuclear)'!U20/10^3</f>
        <v>0</v>
      </c>
      <c r="W1124" s="95">
        <f>W1123*'Assumptions (Nuclear)'!V20/10^3</f>
        <v>0</v>
      </c>
      <c r="X1124" s="95">
        <f>X1123*'Assumptions (Nuclear)'!W20/10^3</f>
        <v>0.0413568494</v>
      </c>
      <c r="Y1124" s="95">
        <f>Y1123*'Assumptions (Nuclear)'!X20/10^3</f>
        <v>0.08383812846</v>
      </c>
      <c r="Z1124" s="95">
        <f>Z1123*'Assumptions (Nuclear)'!Y20/10^3</f>
        <v>0.1274667658</v>
      </c>
      <c r="AA1124" s="95">
        <f>AA1123*'Assumptions (Nuclear)'!Z20/10^3</f>
        <v>0.1722661057</v>
      </c>
      <c r="AB1124" s="95">
        <f>AB1123*'Assumptions (Nuclear)'!AA20/10^3</f>
        <v>0.2182599151</v>
      </c>
      <c r="AC1124" s="95">
        <f>AC1123*'Assumptions (Nuclear)'!AB20/10^3</f>
        <v>0.2654723906</v>
      </c>
      <c r="AD1124" s="95">
        <f>AD1123*'Assumptions (Nuclear)'!AC20/10^3</f>
        <v>0.3139281662</v>
      </c>
      <c r="AE1124" s="95">
        <f>AE1123*'Assumptions (Nuclear)'!AD20/10^3</f>
        <v>0.3636523202</v>
      </c>
      <c r="AF1124" s="95">
        <f>AF1123*'Assumptions (Nuclear)'!AE20/10^3</f>
        <v>0.4146703832</v>
      </c>
      <c r="AG1124" s="95">
        <f>AG1123*'Assumptions (Nuclear)'!AF20/10^3</f>
        <v>0.4670083454</v>
      </c>
      <c r="AH1124" s="95">
        <f>AH1123*'Assumptions (Nuclear)'!AG20/10^3</f>
        <v>0.5206926645</v>
      </c>
      <c r="AI1124" s="95">
        <f>AI1123*'Assumptions (Nuclear)'!AH20/10^3</f>
        <v>0.5757502736</v>
      </c>
      <c r="AJ1124" s="95">
        <f>AJ1123*'Assumptions (Nuclear)'!AI20/10^3</f>
        <v>0.6322085895</v>
      </c>
      <c r="AK1124" s="95">
        <f>AK1123*'Assumptions (Nuclear)'!AJ20/10^3</f>
        <v>0.6900955203</v>
      </c>
      <c r="AL1124" s="95">
        <f>AL1123*'Assumptions (Nuclear)'!AK20/10^3</f>
        <v>0.7494394742</v>
      </c>
      <c r="AM1124" s="95">
        <f>AM1123*'Assumptions (Nuclear)'!AL20/10^3</f>
        <v>0.8102693678</v>
      </c>
      <c r="AN1124" s="95">
        <f>AN1123*'Assumptions (Nuclear)'!AM20/10^3</f>
        <v>0.8726146345</v>
      </c>
      <c r="AO1124" s="95">
        <f>AO1123*'Assumptions (Nuclear)'!AN20/10^3</f>
        <v>0.9365052336</v>
      </c>
      <c r="AP1124" s="95">
        <f>AP1123*'Assumptions (Nuclear)'!AO20/10^3</f>
        <v>1.001971658</v>
      </c>
      <c r="AQ1124" s="95">
        <f>AQ1123*'Assumptions (Nuclear)'!AP20/10^3</f>
        <v>1.069044946</v>
      </c>
      <c r="AR1124" s="95">
        <f>AR1123*'Assumptions (Nuclear)'!AQ20/10^3</f>
        <v>1.137756687</v>
      </c>
      <c r="AS1124" s="95">
        <f>AS1123*'Assumptions (Nuclear)'!AR20/10^3</f>
        <v>1.208139032</v>
      </c>
      <c r="AT1124" s="95">
        <f>AT1123*'Assumptions (Nuclear)'!AS20/10^3</f>
        <v>1.280224704</v>
      </c>
      <c r="AU1124" s="95">
        <f>AU1123*'Assumptions (Nuclear)'!AT20/10^3</f>
        <v>1.354047008</v>
      </c>
      <c r="AV1124" s="95">
        <f>AV1123*'Assumptions (Nuclear)'!AU20/10^3</f>
        <v>1.429639838</v>
      </c>
      <c r="AW1124" s="95">
        <f>AW1123*'Assumptions (Nuclear)'!AV20/10^3</f>
        <v>1.50703769</v>
      </c>
      <c r="AX1124" s="95">
        <f>AX1123*'Assumptions (Nuclear)'!AW20/10^3</f>
        <v>1.586275669</v>
      </c>
      <c r="AY1124" s="95">
        <f>AY1123*'Assumptions (Nuclear)'!AX20/10^3</f>
        <v>1.667389502</v>
      </c>
      <c r="AZ1124" s="95">
        <f>AZ1123*'Assumptions (Nuclear)'!AY20/10^3</f>
        <v>1.750415547</v>
      </c>
      <c r="BA1124" s="95">
        <f>BA1123*'Assumptions (Nuclear)'!AZ20/10^3</f>
        <v>1.835390805</v>
      </c>
    </row>
    <row r="1125" ht="15.75" customHeight="1">
      <c r="A1125" s="261" t="s">
        <v>422</v>
      </c>
      <c r="B1125" s="150" t="s">
        <v>351</v>
      </c>
      <c r="C1125" s="95">
        <f>C1123*'Assumptions (Nuclear)'!B22/10^3</f>
        <v>0</v>
      </c>
      <c r="D1125" s="95">
        <f>D1123*'Assumptions (Nuclear)'!C22/10^3</f>
        <v>0</v>
      </c>
      <c r="E1125" s="95">
        <f>E1123*'Assumptions (Nuclear)'!D22/10^3</f>
        <v>0</v>
      </c>
      <c r="F1125" s="95">
        <f>F1123*'Assumptions (Nuclear)'!E22/10^3</f>
        <v>0</v>
      </c>
      <c r="G1125" s="95">
        <f>G1123*'Assumptions (Nuclear)'!F22/10^3</f>
        <v>0</v>
      </c>
      <c r="H1125" s="95">
        <f>H1123*'Assumptions (Nuclear)'!G22/10^3</f>
        <v>0</v>
      </c>
      <c r="I1125" s="95">
        <f>I1123*'Assumptions (Nuclear)'!H22/10^3</f>
        <v>0</v>
      </c>
      <c r="J1125" s="95">
        <f>J1123*'Assumptions (Nuclear)'!I22/10^3</f>
        <v>0</v>
      </c>
      <c r="K1125" s="95">
        <f>K1123*'Assumptions (Nuclear)'!J22/10^3</f>
        <v>0</v>
      </c>
      <c r="L1125" s="95">
        <f>L1123*'Assumptions (Nuclear)'!K22/10^3</f>
        <v>0</v>
      </c>
      <c r="M1125" s="95">
        <f>M1123*'Assumptions (Nuclear)'!L22/10^3</f>
        <v>0</v>
      </c>
      <c r="N1125" s="95">
        <f>N1123*'Assumptions (Nuclear)'!M22/10^3</f>
        <v>0</v>
      </c>
      <c r="O1125" s="95">
        <f>O1123*'Assumptions (Nuclear)'!N22/10^3</f>
        <v>0</v>
      </c>
      <c r="P1125" s="95">
        <f>P1123*'Assumptions (Nuclear)'!O22/10^3</f>
        <v>0</v>
      </c>
      <c r="Q1125" s="95">
        <f>Q1123*'Assumptions (Nuclear)'!P22/10^3</f>
        <v>0</v>
      </c>
      <c r="R1125" s="95">
        <f>R1123*'Assumptions (Nuclear)'!Q22/10^3</f>
        <v>0</v>
      </c>
      <c r="S1125" s="95">
        <f>S1123*'Assumptions (Nuclear)'!R22/10^3</f>
        <v>0</v>
      </c>
      <c r="T1125" s="95">
        <f>T1123*'Assumptions (Nuclear)'!S22/10^3</f>
        <v>0</v>
      </c>
      <c r="U1125" s="95">
        <f>U1123*'Assumptions (Nuclear)'!T22/10^3</f>
        <v>0</v>
      </c>
      <c r="V1125" s="95">
        <f>V1123*'Assumptions (Nuclear)'!U22/10^3</f>
        <v>0</v>
      </c>
      <c r="W1125" s="95">
        <f>W1123*'Assumptions (Nuclear)'!V22/10^3</f>
        <v>0</v>
      </c>
      <c r="X1125" s="95">
        <f>X1123*'Assumptions (Nuclear)'!W22/10^3</f>
        <v>0.01211121696</v>
      </c>
      <c r="Y1125" s="95">
        <f>Y1123*'Assumptions (Nuclear)'!X22/10^3</f>
        <v>0.0236676006</v>
      </c>
      <c r="Z1125" s="95">
        <f>Z1123*'Assumptions (Nuclear)'!Y22/10^3</f>
        <v>0.03468821423</v>
      </c>
      <c r="AA1125" s="95">
        <f>AA1123*'Assumptions (Nuclear)'!Z22/10^3</f>
        <v>0.04519153898</v>
      </c>
      <c r="AB1125" s="95">
        <f>AB1123*'Assumptions (Nuclear)'!AA22/10^3</f>
        <v>0.05519549039</v>
      </c>
      <c r="AC1125" s="95">
        <f>AC1123*'Assumptions (Nuclear)'!AB22/10^3</f>
        <v>0.06471743471</v>
      </c>
      <c r="AD1125" s="95">
        <f>AD1123*'Assumptions (Nuclear)'!AC22/10^3</f>
        <v>0.07534468101</v>
      </c>
      <c r="AE1125" s="95">
        <f>AE1123*'Assumptions (Nuclear)'!AD22/10^3</f>
        <v>0.08592688343</v>
      </c>
      <c r="AF1125" s="95">
        <f>AF1123*'Assumptions (Nuclear)'!AE22/10^3</f>
        <v>0.09646418454</v>
      </c>
      <c r="AG1125" s="95">
        <f>AG1123*'Assumptions (Nuclear)'!AF22/10^3</f>
        <v>0.1069567265</v>
      </c>
      <c r="AH1125" s="95">
        <f>AH1123*'Assumptions (Nuclear)'!AG22/10^3</f>
        <v>0.1174046511</v>
      </c>
      <c r="AI1125" s="95">
        <f>AI1123*'Assumptions (Nuclear)'!AH22/10^3</f>
        <v>0.1278080998</v>
      </c>
      <c r="AJ1125" s="95">
        <f>AJ1123*'Assumptions (Nuclear)'!AI22/10^3</f>
        <v>0.1381672135</v>
      </c>
      <c r="AK1125" s="95">
        <f>AK1123*'Assumptions (Nuclear)'!AJ22/10^3</f>
        <v>0.1484821327</v>
      </c>
      <c r="AL1125" s="95">
        <f>AL1123*'Assumptions (Nuclear)'!AK22/10^3</f>
        <v>0.1587529978</v>
      </c>
      <c r="AM1125" s="95">
        <f>AM1123*'Assumptions (Nuclear)'!AL22/10^3</f>
        <v>0.1689799485</v>
      </c>
      <c r="AN1125" s="95">
        <f>AN1123*'Assumptions (Nuclear)'!AM22/10^3</f>
        <v>0.1791631241</v>
      </c>
      <c r="AO1125" s="95">
        <f>AO1123*'Assumptions (Nuclear)'!AN22/10^3</f>
        <v>0.1893026637</v>
      </c>
      <c r="AP1125" s="95">
        <f>AP1123*'Assumptions (Nuclear)'!AO22/10^3</f>
        <v>0.199398706</v>
      </c>
      <c r="AQ1125" s="95">
        <f>AQ1123*'Assumptions (Nuclear)'!AP22/10^3</f>
        <v>0.2094513891</v>
      </c>
      <c r="AR1125" s="95">
        <f>AR1123*'Assumptions (Nuclear)'!AQ22/10^3</f>
        <v>0.2194608509</v>
      </c>
      <c r="AS1125" s="95">
        <f>AS1123*'Assumptions (Nuclear)'!AR22/10^3</f>
        <v>0.2294272289</v>
      </c>
      <c r="AT1125" s="95">
        <f>AT1123*'Assumptions (Nuclear)'!AS22/10^3</f>
        <v>0.23935066</v>
      </c>
      <c r="AU1125" s="95">
        <f>AU1123*'Assumptions (Nuclear)'!AT22/10^3</f>
        <v>0.2492312811</v>
      </c>
      <c r="AV1125" s="95">
        <f>AV1123*'Assumptions (Nuclear)'!AU22/10^3</f>
        <v>0.2590692283</v>
      </c>
      <c r="AW1125" s="95">
        <f>AW1123*'Assumptions (Nuclear)'!AV22/10^3</f>
        <v>0.2688646376</v>
      </c>
      <c r="AX1125" s="95">
        <f>AX1123*'Assumptions (Nuclear)'!AW22/10^3</f>
        <v>0.2786176445</v>
      </c>
      <c r="AY1125" s="95">
        <f>AY1123*'Assumptions (Nuclear)'!AX22/10^3</f>
        <v>0.2883283842</v>
      </c>
      <c r="AZ1125" s="95">
        <f>AZ1123*'Assumptions (Nuclear)'!AY22/10^3</f>
        <v>0.2979969914</v>
      </c>
      <c r="BA1125" s="95">
        <f>BA1123*'Assumptions (Nuclear)'!AZ22/10^3</f>
        <v>0.3076236004</v>
      </c>
    </row>
    <row r="1126" ht="15.75" customHeight="1">
      <c r="A1126" s="262" t="s">
        <v>34</v>
      </c>
      <c r="B1126" s="159" t="s">
        <v>351</v>
      </c>
      <c r="C1126" s="95">
        <f>C1123*'Assumptions (Nuclear)'!B25/10^3</f>
        <v>0</v>
      </c>
      <c r="D1126" s="95">
        <f>D1123*'Assumptions (Nuclear)'!C25/10^3</f>
        <v>0</v>
      </c>
      <c r="E1126" s="95">
        <f>E1123*'Assumptions (Nuclear)'!D25/10^3</f>
        <v>0</v>
      </c>
      <c r="F1126" s="95">
        <f>F1123*'Assumptions (Nuclear)'!E25/10^3</f>
        <v>0</v>
      </c>
      <c r="G1126" s="95">
        <f>G1123*'Assumptions (Nuclear)'!F25/10^3</f>
        <v>0</v>
      </c>
      <c r="H1126" s="95">
        <f>H1123*'Assumptions (Nuclear)'!G25/10^3</f>
        <v>0</v>
      </c>
      <c r="I1126" s="95">
        <f>I1123*'Assumptions (Nuclear)'!H25/10^3</f>
        <v>0</v>
      </c>
      <c r="J1126" s="95">
        <f>J1123*'Assumptions (Nuclear)'!I25/10^3</f>
        <v>0</v>
      </c>
      <c r="K1126" s="95">
        <f>K1123*'Assumptions (Nuclear)'!J25/10^3</f>
        <v>0</v>
      </c>
      <c r="L1126" s="95">
        <f>L1123*'Assumptions (Nuclear)'!K25/10^3</f>
        <v>0</v>
      </c>
      <c r="M1126" s="95">
        <f>M1123*'Assumptions (Nuclear)'!L25/10^3</f>
        <v>0</v>
      </c>
      <c r="N1126" s="95">
        <f>N1123*'Assumptions (Nuclear)'!M25/10^3</f>
        <v>0</v>
      </c>
      <c r="O1126" s="95">
        <f>O1123*'Assumptions (Nuclear)'!N25/10^3</f>
        <v>0</v>
      </c>
      <c r="P1126" s="95">
        <f>P1123*'Assumptions (Nuclear)'!O25/10^3</f>
        <v>0</v>
      </c>
      <c r="Q1126" s="95">
        <f>Q1123*'Assumptions (Nuclear)'!P25/10^3</f>
        <v>0</v>
      </c>
      <c r="R1126" s="95">
        <f>R1123*'Assumptions (Nuclear)'!Q25/10^3</f>
        <v>0</v>
      </c>
      <c r="S1126" s="95">
        <f>S1123*'Assumptions (Nuclear)'!R25/10^3</f>
        <v>0</v>
      </c>
      <c r="T1126" s="95">
        <f>T1123*'Assumptions (Nuclear)'!S25/10^3</f>
        <v>0</v>
      </c>
      <c r="U1126" s="95">
        <f>U1123*'Assumptions (Nuclear)'!T25/10^3</f>
        <v>0</v>
      </c>
      <c r="V1126" s="95">
        <f>V1123*'Assumptions (Nuclear)'!U25/10^3</f>
        <v>0</v>
      </c>
      <c r="W1126" s="95">
        <f>W1123*'Assumptions (Nuclear)'!V25/10^3</f>
        <v>0</v>
      </c>
      <c r="X1126" s="95">
        <f>X1123*'Assumptions (Nuclear)'!W25/10^3</f>
        <v>0.01277695516</v>
      </c>
      <c r="Y1126" s="95">
        <f>Y1123*'Assumptions (Nuclear)'!X25/10^3</f>
        <v>0.02577097129</v>
      </c>
      <c r="Z1126" s="95">
        <f>Z1123*'Assumptions (Nuclear)'!Y25/10^3</f>
        <v>0.03898481406</v>
      </c>
      <c r="AA1126" s="95">
        <f>AA1123*'Assumptions (Nuclear)'!Z25/10^3</f>
        <v>0.05242128043</v>
      </c>
      <c r="AB1126" s="95">
        <f>AB1123*'Assumptions (Nuclear)'!AA25/10^3</f>
        <v>0.06608319904</v>
      </c>
      <c r="AC1126" s="95">
        <f>AC1123*'Assumptions (Nuclear)'!AB25/10^3</f>
        <v>0.0799734305</v>
      </c>
      <c r="AD1126" s="95">
        <f>AD1123*'Assumptions (Nuclear)'!AC25/10^3</f>
        <v>0.09409486777</v>
      </c>
      <c r="AE1126" s="95">
        <f>AE1123*'Assumptions (Nuclear)'!AD25/10^3</f>
        <v>0.1084504365</v>
      </c>
      <c r="AF1126" s="95">
        <f>AF1123*'Assumptions (Nuclear)'!AE25/10^3</f>
        <v>0.1230430953</v>
      </c>
      <c r="AG1126" s="95">
        <f>AG1123*'Assumptions (Nuclear)'!AF25/10^3</f>
        <v>0.1378758361</v>
      </c>
      <c r="AH1126" s="95">
        <f>AH1123*'Assumptions (Nuclear)'!AG25/10^3</f>
        <v>0.1529516848</v>
      </c>
      <c r="AI1126" s="95">
        <f>AI1123*'Assumptions (Nuclear)'!AH25/10^3</f>
        <v>0.1682737012</v>
      </c>
      <c r="AJ1126" s="95">
        <f>AJ1123*'Assumptions (Nuclear)'!AI25/10^3</f>
        <v>0.1838449794</v>
      </c>
      <c r="AK1126" s="95">
        <f>AK1123*'Assumptions (Nuclear)'!AJ25/10^3</f>
        <v>0.1996686487</v>
      </c>
      <c r="AL1126" s="95">
        <f>AL1123*'Assumptions (Nuclear)'!AK25/10^3</f>
        <v>0.2157478731</v>
      </c>
      <c r="AM1126" s="95">
        <f>AM1123*'Assumptions (Nuclear)'!AL25/10^3</f>
        <v>0.2320858525</v>
      </c>
      <c r="AN1126" s="95">
        <f>AN1123*'Assumptions (Nuclear)'!AM25/10^3</f>
        <v>0.2486858227</v>
      </c>
      <c r="AO1126" s="95">
        <f>AO1123*'Assumptions (Nuclear)'!AN25/10^3</f>
        <v>0.2655510555</v>
      </c>
      <c r="AP1126" s="95">
        <f>AP1123*'Assumptions (Nuclear)'!AO25/10^3</f>
        <v>0.2826848597</v>
      </c>
      <c r="AQ1126" s="95">
        <f>AQ1123*'Assumptions (Nuclear)'!AP25/10^3</f>
        <v>0.3000905811</v>
      </c>
      <c r="AR1126" s="95">
        <f>AR1123*'Assumptions (Nuclear)'!AQ25/10^3</f>
        <v>0.3177716028</v>
      </c>
      <c r="AS1126" s="95">
        <f>AS1123*'Assumptions (Nuclear)'!AR25/10^3</f>
        <v>0.3357313459</v>
      </c>
      <c r="AT1126" s="95">
        <f>AT1123*'Assumptions (Nuclear)'!AS25/10^3</f>
        <v>0.3539732698</v>
      </c>
      <c r="AU1126" s="95">
        <f>AU1123*'Assumptions (Nuclear)'!AT25/10^3</f>
        <v>0.3725008725</v>
      </c>
      <c r="AV1126" s="95">
        <f>AV1123*'Assumptions (Nuclear)'!AU25/10^3</f>
        <v>0.391317691</v>
      </c>
      <c r="AW1126" s="95">
        <f>AW1123*'Assumptions (Nuclear)'!AV25/10^3</f>
        <v>0.4104273018</v>
      </c>
      <c r="AX1126" s="95">
        <f>AX1123*'Assumptions (Nuclear)'!AW25/10^3</f>
        <v>0.4298333214</v>
      </c>
      <c r="AY1126" s="95">
        <f>AY1123*'Assumptions (Nuclear)'!AX25/10^3</f>
        <v>0.4495394064</v>
      </c>
      <c r="AZ1126" s="95">
        <f>AZ1123*'Assumptions (Nuclear)'!AY25/10^3</f>
        <v>0.4695492545</v>
      </c>
      <c r="BA1126" s="95">
        <f>BA1123*'Assumptions (Nuclear)'!AZ25/10^3</f>
        <v>0.4898666041</v>
      </c>
    </row>
    <row r="1127" ht="15.75" customHeight="1">
      <c r="A1127" s="262" t="s">
        <v>36</v>
      </c>
      <c r="B1127" s="159" t="s">
        <v>351</v>
      </c>
      <c r="C1127" s="95">
        <f>C1123*'Assumptions (Nuclear)'!B37/10^3</f>
        <v>0</v>
      </c>
      <c r="D1127" s="95">
        <f>D1123*'Assumptions (Nuclear)'!C37/10^3</f>
        <v>0</v>
      </c>
      <c r="E1127" s="95">
        <f>E1123*'Assumptions (Nuclear)'!D37/10^3</f>
        <v>0</v>
      </c>
      <c r="F1127" s="95">
        <f>F1123*'Assumptions (Nuclear)'!E37/10^3</f>
        <v>0</v>
      </c>
      <c r="G1127" s="95">
        <f>G1123*'Assumptions (Nuclear)'!F37/10^3</f>
        <v>0</v>
      </c>
      <c r="H1127" s="95">
        <f>H1123*'Assumptions (Nuclear)'!G37/10^3</f>
        <v>0</v>
      </c>
      <c r="I1127" s="95">
        <f>I1123*'Assumptions (Nuclear)'!H37/10^3</f>
        <v>0</v>
      </c>
      <c r="J1127" s="95">
        <f>J1123*'Assumptions (Nuclear)'!I37/10^3</f>
        <v>0</v>
      </c>
      <c r="K1127" s="95">
        <f>K1123*'Assumptions (Nuclear)'!J37/10^3</f>
        <v>0</v>
      </c>
      <c r="L1127" s="95">
        <f>L1123*'Assumptions (Nuclear)'!K37/10^3</f>
        <v>0</v>
      </c>
      <c r="M1127" s="95">
        <f>M1123*'Assumptions (Nuclear)'!L37/10^3</f>
        <v>0</v>
      </c>
      <c r="N1127" s="95">
        <f>N1123*'Assumptions (Nuclear)'!M37/10^3</f>
        <v>0</v>
      </c>
      <c r="O1127" s="95">
        <f>O1123*'Assumptions (Nuclear)'!N37/10^3</f>
        <v>0</v>
      </c>
      <c r="P1127" s="95">
        <f>P1123*'Assumptions (Nuclear)'!O37/10^3</f>
        <v>0</v>
      </c>
      <c r="Q1127" s="95">
        <f>Q1123*'Assumptions (Nuclear)'!P37/10^3</f>
        <v>0</v>
      </c>
      <c r="R1127" s="95">
        <f>R1123*'Assumptions (Nuclear)'!Q37/10^3</f>
        <v>0</v>
      </c>
      <c r="S1127" s="95">
        <f>S1123*'Assumptions (Nuclear)'!R37/10^3</f>
        <v>0</v>
      </c>
      <c r="T1127" s="95">
        <f>T1123*'Assumptions (Nuclear)'!S37/10^3</f>
        <v>0</v>
      </c>
      <c r="U1127" s="95">
        <f>U1123*'Assumptions (Nuclear)'!T37/10^3</f>
        <v>0</v>
      </c>
      <c r="V1127" s="95">
        <f>V1123*'Assumptions (Nuclear)'!U37/10^3</f>
        <v>0</v>
      </c>
      <c r="W1127" s="95">
        <f>W1123*'Assumptions (Nuclear)'!V37/10^3</f>
        <v>0</v>
      </c>
      <c r="X1127" s="95">
        <f>X1123*'Assumptions (Nuclear)'!W37/10^3</f>
        <v>0.1296716394</v>
      </c>
      <c r="Y1127" s="95">
        <f>Y1123*'Assumptions (Nuclear)'!X37/10^3</f>
        <v>0.2617377832</v>
      </c>
      <c r="Z1127" s="95">
        <f>Z1123*'Assumptions (Nuclear)'!Y37/10^3</f>
        <v>0.3990103752</v>
      </c>
      <c r="AA1127" s="95">
        <f>AA1123*'Assumptions (Nuclear)'!Z37/10^3</f>
        <v>0.542125564</v>
      </c>
      <c r="AB1127" s="95">
        <f>AB1123*'Assumptions (Nuclear)'!AA37/10^3</f>
        <v>0.6967741124</v>
      </c>
      <c r="AC1127" s="95">
        <f>AC1123*'Assumptions (Nuclear)'!AB37/10^3</f>
        <v>0.8496294268</v>
      </c>
      <c r="AD1127" s="95">
        <f>AD1123*'Assumptions (Nuclear)'!AC37/10^3</f>
        <v>1.010712933</v>
      </c>
      <c r="AE1127" s="95">
        <f>AE1123*'Assumptions (Nuclear)'!AD37/10^3</f>
        <v>1.175388557</v>
      </c>
      <c r="AF1127" s="95">
        <f>AF1123*'Assumptions (Nuclear)'!AE37/10^3</f>
        <v>1.346666137</v>
      </c>
      <c r="AG1127" s="95">
        <f>AG1123*'Assumptions (Nuclear)'!AF37/10^3</f>
        <v>1.523927798</v>
      </c>
      <c r="AH1127" s="95">
        <f>AH1123*'Assumptions (Nuclear)'!AG37/10^3</f>
        <v>1.709775361</v>
      </c>
      <c r="AI1127" s="95">
        <f>AI1123*'Assumptions (Nuclear)'!AH37/10^3</f>
        <v>1.894528355</v>
      </c>
      <c r="AJ1127" s="95">
        <f>AJ1123*'Assumptions (Nuclear)'!AI37/10^3</f>
        <v>2.083554235</v>
      </c>
      <c r="AK1127" s="95">
        <f>AK1123*'Assumptions (Nuclear)'!AJ37/10^3</f>
        <v>2.278071466</v>
      </c>
      <c r="AL1127" s="95">
        <f>AL1123*'Assumptions (Nuclear)'!AK37/10^3</f>
        <v>2.481733163</v>
      </c>
      <c r="AM1127" s="95">
        <f>AM1123*'Assumptions (Nuclear)'!AL37/10^3</f>
        <v>2.702048836</v>
      </c>
      <c r="AN1127" s="95">
        <f>AN1123*'Assumptions (Nuclear)'!AM37/10^3</f>
        <v>2.92743408</v>
      </c>
      <c r="AO1127" s="95">
        <f>AO1123*'Assumptions (Nuclear)'!AN37/10^3</f>
        <v>3.169232717</v>
      </c>
      <c r="AP1127" s="95">
        <f>AP1123*'Assumptions (Nuclear)'!AO37/10^3</f>
        <v>3.420051869</v>
      </c>
      <c r="AQ1127" s="95">
        <f>AQ1123*'Assumptions (Nuclear)'!AP37/10^3</f>
        <v>3.673513844</v>
      </c>
      <c r="AR1127" s="95">
        <f>AR1123*'Assumptions (Nuclear)'!AQ37/10^3</f>
        <v>3.932618017</v>
      </c>
      <c r="AS1127" s="95">
        <f>AS1123*'Assumptions (Nuclear)'!AR37/10^3</f>
        <v>4.198369148</v>
      </c>
      <c r="AT1127" s="95">
        <f>AT1123*'Assumptions (Nuclear)'!AS37/10^3</f>
        <v>4.476176906</v>
      </c>
      <c r="AU1127" s="95">
        <f>AU1123*'Assumptions (Nuclear)'!AT37/10^3</f>
        <v>4.767618149</v>
      </c>
      <c r="AV1127" s="95">
        <f>AV1123*'Assumptions (Nuclear)'!AU37/10^3</f>
        <v>5.069718406</v>
      </c>
      <c r="AW1127" s="95">
        <f>AW1123*'Assumptions (Nuclear)'!AV37/10^3</f>
        <v>5.370989813</v>
      </c>
      <c r="AX1127" s="95">
        <f>AX1123*'Assumptions (Nuclear)'!AW37/10^3</f>
        <v>5.700154765</v>
      </c>
      <c r="AY1127" s="95">
        <f>AY1123*'Assumptions (Nuclear)'!AX37/10^3</f>
        <v>6.124353574</v>
      </c>
      <c r="AZ1127" s="95">
        <f>AZ1123*'Assumptions (Nuclear)'!AY37/10^3</f>
        <v>6.512044693</v>
      </c>
      <c r="BA1127" s="95">
        <f>BA1123*'Assumptions (Nuclear)'!AZ37/10^3</f>
        <v>6.874011181</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v>
      </c>
      <c r="K1128" s="95">
        <f>K1122*'Assumptions (Nuclear)'!J39*'Assumptions (Nuclear)'!J40*365/10^9</f>
        <v>0</v>
      </c>
      <c r="L1128" s="95">
        <f>L1122*'Assumptions (Nuclear)'!K39*'Assumptions (Nuclear)'!K40*365/10^9</f>
        <v>0</v>
      </c>
      <c r="M1128" s="95">
        <f>M1122*'Assumptions (Nuclear)'!L39*'Assumptions (Nuclear)'!L40*365/10^9</f>
        <v>0</v>
      </c>
      <c r="N1128" s="95">
        <f>N1122*'Assumptions (Nuclear)'!M39*'Assumptions (Nuclear)'!M40*365/10^9</f>
        <v>0</v>
      </c>
      <c r="O1128" s="95">
        <f>O1122*'Assumptions (Nuclear)'!N39*'Assumptions (Nuclear)'!N40*365/10^9</f>
        <v>0</v>
      </c>
      <c r="P1128" s="95">
        <f>P1122*'Assumptions (Nuclear)'!O39*'Assumptions (Nuclear)'!O40*365/10^9</f>
        <v>0</v>
      </c>
      <c r="Q1128" s="95">
        <f>Q1122*'Assumptions (Nuclear)'!P39*'Assumptions (Nuclear)'!P40*365/10^9</f>
        <v>0</v>
      </c>
      <c r="R1128" s="95">
        <f>R1122*'Assumptions (Nuclear)'!Q39*'Assumptions (Nuclear)'!Q40*365/10^9</f>
        <v>0</v>
      </c>
      <c r="S1128" s="95">
        <f>S1122*'Assumptions (Nuclear)'!R39*'Assumptions (Nuclear)'!R40*365/10^9</f>
        <v>0</v>
      </c>
      <c r="T1128" s="95">
        <f>T1122*'Assumptions (Nuclear)'!S39*'Assumptions (Nuclear)'!S40*365/10^9</f>
        <v>0</v>
      </c>
      <c r="U1128" s="95">
        <f>U1122*'Assumptions (Nuclear)'!T39*'Assumptions (Nuclear)'!T40*365/10^9</f>
        <v>0</v>
      </c>
      <c r="V1128" s="95">
        <f>V1122*'Assumptions (Nuclear)'!U39*'Assumptions (Nuclear)'!U40*365/10^9</f>
        <v>0</v>
      </c>
      <c r="W1128" s="95">
        <f>W1122*'Assumptions (Nuclear)'!V39*'Assumptions (Nuclear)'!V40*365/10^9</f>
        <v>0</v>
      </c>
      <c r="X1128" s="95">
        <f>X1122*'Assumptions (Nuclear)'!W39*'Assumptions (Nuclear)'!W40*365/10^9</f>
        <v>0.007505702971</v>
      </c>
      <c r="Y1128" s="95">
        <f>Y1122*'Assumptions (Nuclear)'!X39*'Assumptions (Nuclear)'!X40*365/10^9</f>
        <v>0.01515000555</v>
      </c>
      <c r="Z1128" s="95">
        <f>Z1122*'Assumptions (Nuclear)'!Y39*'Assumptions (Nuclear)'!Y40*365/10^9</f>
        <v>0.02309566974</v>
      </c>
      <c r="AA1128" s="95">
        <f>AA1122*'Assumptions (Nuclear)'!Z39*'Assumptions (Nuclear)'!Z40*365/10^9</f>
        <v>0.03137951734</v>
      </c>
      <c r="AB1128" s="95">
        <f>AB1122*'Assumptions (Nuclear)'!AA39*'Assumptions (Nuclear)'!AA40*365/10^9</f>
        <v>0.04033094322</v>
      </c>
      <c r="AC1128" s="95">
        <f>AC1122*'Assumptions (Nuclear)'!AB39*'Assumptions (Nuclear)'!AB40*365/10^9</f>
        <v>0.04917857245</v>
      </c>
      <c r="AD1128" s="95">
        <f>AD1122*'Assumptions (Nuclear)'!AC39*'Assumptions (Nuclear)'!AC40*365/10^9</f>
        <v>0.05850246902</v>
      </c>
      <c r="AE1128" s="95">
        <f>AE1122*'Assumptions (Nuclear)'!AD39*'Assumptions (Nuclear)'!AD40*365/10^9</f>
        <v>0.06803428585</v>
      </c>
      <c r="AF1128" s="95">
        <f>AF1122*'Assumptions (Nuclear)'!AE39*'Assumptions (Nuclear)'!AE40*365/10^9</f>
        <v>0.07794823964</v>
      </c>
      <c r="AG1128" s="95">
        <f>AG1122*'Assumptions (Nuclear)'!AF39*'Assumptions (Nuclear)'!AF40*365/10^9</f>
        <v>0.08820856628</v>
      </c>
      <c r="AH1128" s="95">
        <f>AH1122*'Assumptions (Nuclear)'!AG39*'Assumptions (Nuclear)'!AG40*365/10^9</f>
        <v>0.09896586538</v>
      </c>
      <c r="AI1128" s="95">
        <f>AI1122*'Assumptions (Nuclear)'!AH39*'Assumptions (Nuclear)'!AH40*365/10^9</f>
        <v>0.1096598082</v>
      </c>
      <c r="AJ1128" s="95">
        <f>AJ1122*'Assumptions (Nuclear)'!AI39*'Assumptions (Nuclear)'!AI40*365/10^9</f>
        <v>0.1206010758</v>
      </c>
      <c r="AK1128" s="95">
        <f>AK1122*'Assumptions (Nuclear)'!AJ39*'Assumptions (Nuclear)'!AJ40*365/10^9</f>
        <v>0.1318601959</v>
      </c>
      <c r="AL1128" s="95">
        <f>AL1122*'Assumptions (Nuclear)'!AK39*'Assumptions (Nuclear)'!AK40*365/10^9</f>
        <v>0.1436486194</v>
      </c>
      <c r="AM1128" s="95">
        <f>AM1122*'Assumptions (Nuclear)'!AL39*'Assumptions (Nuclear)'!AL40*365/10^9</f>
        <v>0.1564010147</v>
      </c>
      <c r="AN1128" s="95">
        <f>AN1122*'Assumptions (Nuclear)'!AM39*'Assumptions (Nuclear)'!AM40*365/10^9</f>
        <v>0.1694468488</v>
      </c>
      <c r="AO1128" s="95">
        <f>AO1122*'Assumptions (Nuclear)'!AN39*'Assumptions (Nuclear)'!AN40*365/10^9</f>
        <v>0.1834427291</v>
      </c>
      <c r="AP1128" s="95">
        <f>AP1122*'Assumptions (Nuclear)'!AO39*'Assumptions (Nuclear)'!AO40*365/10^9</f>
        <v>0.1979607383</v>
      </c>
      <c r="AQ1128" s="95">
        <f>AQ1122*'Assumptions (Nuclear)'!AP39*'Assumptions (Nuclear)'!AP40*365/10^9</f>
        <v>0.2126317204</v>
      </c>
      <c r="AR1128" s="95">
        <f>AR1122*'Assumptions (Nuclear)'!AQ39*'Assumptions (Nuclear)'!AQ40*365/10^9</f>
        <v>0.2276292864</v>
      </c>
      <c r="AS1128" s="95">
        <f>AS1122*'Assumptions (Nuclear)'!AR39*'Assumptions (Nuclear)'!AR40*365/10^9</f>
        <v>0.243011594</v>
      </c>
      <c r="AT1128" s="95">
        <f>AT1122*'Assumptions (Nuclear)'!AS39*'Assumptions (Nuclear)'!AS40*365/10^9</f>
        <v>0.2590917679</v>
      </c>
      <c r="AU1128" s="95">
        <f>AU1122*'Assumptions (Nuclear)'!AT39*'Assumptions (Nuclear)'!AT40*365/10^9</f>
        <v>0.2759610804</v>
      </c>
      <c r="AV1128" s="95">
        <f>AV1122*'Assumptions (Nuclear)'!AU39*'Assumptions (Nuclear)'!AU40*365/10^9</f>
        <v>0.293447362</v>
      </c>
      <c r="AW1128" s="95">
        <f>AW1122*'Assumptions (Nuclear)'!AV39*'Assumptions (Nuclear)'!AV40*365/10^9</f>
        <v>0.3108856677</v>
      </c>
      <c r="AX1128" s="95">
        <f>AX1122*'Assumptions (Nuclear)'!AW39*'Assumptions (Nuclear)'!AW40*365/10^9</f>
        <v>0.3299385182</v>
      </c>
      <c r="AY1128" s="95">
        <f>AY1122*'Assumptions (Nuclear)'!AX39*'Assumptions (Nuclear)'!AX40*365/10^9</f>
        <v>0.3544921544</v>
      </c>
      <c r="AZ1128" s="95">
        <f>AZ1122*'Assumptions (Nuclear)'!AY39*'Assumptions (Nuclear)'!AY40*365/10^9</f>
        <v>0.3769326387</v>
      </c>
      <c r="BA1128" s="95">
        <f>BA1122*'Assumptions (Nuclear)'!AZ39*'Assumptions (Nuclear)'!AZ40*365/10^9</f>
        <v>0.3978841201</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227.7765111</v>
      </c>
      <c r="Y1129" s="148">
        <f t="shared" si="48"/>
        <v>227.7765111</v>
      </c>
      <c r="Z1129" s="148">
        <f t="shared" si="48"/>
        <v>227.7765111</v>
      </c>
      <c r="AA1129" s="148">
        <f t="shared" si="48"/>
        <v>227.7765111</v>
      </c>
      <c r="AB1129" s="148">
        <f t="shared" si="48"/>
        <v>227.7765111</v>
      </c>
      <c r="AC1129" s="148">
        <f t="shared" si="48"/>
        <v>227.7765111</v>
      </c>
      <c r="AD1129" s="148">
        <f t="shared" si="48"/>
        <v>227.7765111</v>
      </c>
      <c r="AE1129" s="148">
        <f t="shared" si="48"/>
        <v>227.7765111</v>
      </c>
      <c r="AF1129" s="148">
        <f t="shared" si="48"/>
        <v>227.7765111</v>
      </c>
      <c r="AG1129" s="148">
        <f t="shared" si="48"/>
        <v>227.7765111</v>
      </c>
      <c r="AH1129" s="148">
        <f t="shared" si="48"/>
        <v>227.7765111</v>
      </c>
      <c r="AI1129" s="148">
        <f t="shared" si="48"/>
        <v>227.7765111</v>
      </c>
      <c r="AJ1129" s="148">
        <f t="shared" si="48"/>
        <v>227.7765111</v>
      </c>
      <c r="AK1129" s="148">
        <f t="shared" si="48"/>
        <v>227.7765111</v>
      </c>
      <c r="AL1129" s="148">
        <f t="shared" si="48"/>
        <v>227.7765111</v>
      </c>
      <c r="AM1129" s="148">
        <f t="shared" si="48"/>
        <v>227.7765111</v>
      </c>
      <c r="AN1129" s="148">
        <f t="shared" si="48"/>
        <v>227.7765111</v>
      </c>
      <c r="AO1129" s="148">
        <f t="shared" si="48"/>
        <v>227.7765111</v>
      </c>
      <c r="AP1129" s="148">
        <f t="shared" si="48"/>
        <v>227.7765111</v>
      </c>
      <c r="AQ1129" s="148">
        <f t="shared" si="48"/>
        <v>227.7765111</v>
      </c>
      <c r="AR1129" s="148">
        <f t="shared" si="48"/>
        <v>227.7765111</v>
      </c>
      <c r="AS1129" s="148">
        <f t="shared" si="48"/>
        <v>227.7765111</v>
      </c>
      <c r="AT1129" s="148">
        <f t="shared" si="48"/>
        <v>227.7765111</v>
      </c>
      <c r="AU1129" s="148">
        <f t="shared" si="48"/>
        <v>227.7765111</v>
      </c>
      <c r="AV1129" s="148">
        <f t="shared" si="48"/>
        <v>227.7765111</v>
      </c>
      <c r="AW1129" s="148">
        <f t="shared" si="48"/>
        <v>227.7765111</v>
      </c>
      <c r="AX1129" s="148">
        <f t="shared" si="48"/>
        <v>227.7765111</v>
      </c>
      <c r="AY1129" s="148">
        <f t="shared" si="48"/>
        <v>227.7765111</v>
      </c>
      <c r="AZ1129" s="148">
        <f t="shared" si="48"/>
        <v>227.7765111</v>
      </c>
      <c r="BA1129" s="148">
        <f t="shared" si="48"/>
        <v>227.7765111</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0.2587111158</v>
      </c>
      <c r="S1131" s="176">
        <f t="shared" si="49"/>
        <v>0.5227789902</v>
      </c>
      <c r="T1131" s="176">
        <f t="shared" si="49"/>
        <v>0.7989392391</v>
      </c>
      <c r="U1131" s="176">
        <f t="shared" si="49"/>
        <v>1.091201339</v>
      </c>
      <c r="V1131" s="176">
        <f t="shared" si="49"/>
        <v>1.383451825</v>
      </c>
      <c r="W1131" s="176">
        <f t="shared" si="49"/>
        <v>1.683770091</v>
      </c>
      <c r="X1131" s="176">
        <f t="shared" si="49"/>
        <v>1.707929423</v>
      </c>
      <c r="Y1131" s="176">
        <f t="shared" si="49"/>
        <v>1.732144482</v>
      </c>
      <c r="Z1131" s="176">
        <f t="shared" si="49"/>
        <v>1.756654324</v>
      </c>
      <c r="AA1131" s="176">
        <f t="shared" si="49"/>
        <v>1.781717009</v>
      </c>
      <c r="AB1131" s="176">
        <f t="shared" si="49"/>
        <v>1.806828242</v>
      </c>
      <c r="AC1131" s="176">
        <f t="shared" si="49"/>
        <v>1.832241143</v>
      </c>
      <c r="AD1131" s="176">
        <f t="shared" si="49"/>
        <v>1.856873776</v>
      </c>
      <c r="AE1131" s="176">
        <f t="shared" si="49"/>
        <v>1.882875472</v>
      </c>
      <c r="AF1131" s="176">
        <f t="shared" si="49"/>
        <v>1.908339827</v>
      </c>
      <c r="AG1131" s="176">
        <f t="shared" si="49"/>
        <v>1.932357859</v>
      </c>
      <c r="AH1131" s="176">
        <f t="shared" si="49"/>
        <v>1.956879526</v>
      </c>
      <c r="AI1131" s="176">
        <f t="shared" si="49"/>
        <v>1.981025468</v>
      </c>
      <c r="AJ1131" s="176">
        <f t="shared" si="49"/>
        <v>2.005368747</v>
      </c>
      <c r="AK1131" s="176">
        <f t="shared" si="49"/>
        <v>2.031769604</v>
      </c>
      <c r="AL1131" s="176">
        <f t="shared" si="49"/>
        <v>2.05780464</v>
      </c>
      <c r="AM1131" s="176">
        <f t="shared" si="49"/>
        <v>2.081179597</v>
      </c>
      <c r="AN1131" s="176">
        <f t="shared" si="49"/>
        <v>2.10797145</v>
      </c>
      <c r="AO1131" s="176">
        <f t="shared" si="49"/>
        <v>2.134010909</v>
      </c>
      <c r="AP1131" s="176">
        <f t="shared" si="49"/>
        <v>2.158897041</v>
      </c>
      <c r="AQ1131" s="176">
        <f t="shared" si="49"/>
        <v>2.183245119</v>
      </c>
      <c r="AR1131" s="176">
        <f t="shared" si="49"/>
        <v>2.211629005</v>
      </c>
      <c r="AS1131" s="176">
        <f t="shared" si="49"/>
        <v>2.23739219</v>
      </c>
      <c r="AT1131" s="176">
        <f t="shared" si="49"/>
        <v>2.264795736</v>
      </c>
      <c r="AU1131" s="176">
        <f t="shared" si="49"/>
        <v>2.292040537</v>
      </c>
      <c r="AV1131" s="176">
        <f t="shared" si="49"/>
        <v>1.93418455</v>
      </c>
      <c r="AW1131" s="176">
        <f t="shared" si="49"/>
        <v>1.563971345</v>
      </c>
      <c r="AX1131" s="176">
        <f t="shared" si="49"/>
        <v>1.187086611</v>
      </c>
      <c r="AY1131" s="176">
        <f t="shared" si="49"/>
        <v>0.8007302751</v>
      </c>
      <c r="AZ1131" s="176">
        <f t="shared" si="49"/>
        <v>0.4051354349</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0.2587111158</v>
      </c>
      <c r="S1153" s="160">
        <f>IF($X$1129&gt;0,'Assumptions (Nuclear)'!$V$14*Model!$X$1129*'Assumptions (Nuclear)'!R$2/10^9,0)</f>
        <v>0.2613894951</v>
      </c>
      <c r="T1153" s="160">
        <f>IF($X$1129&gt;0,'Assumptions (Nuclear)'!$V$14*Model!$X$1129*'Assumptions (Nuclear)'!S$2/10^9,0)</f>
        <v>0.2663130797</v>
      </c>
      <c r="U1153" s="160">
        <f>IF($X$1129&gt;0,'Assumptions (Nuclear)'!$V$14*Model!$X$1129*'Assumptions (Nuclear)'!T$2/10^9,0)</f>
        <v>0.2728003348</v>
      </c>
      <c r="V1153" s="160">
        <f>IF($X$1129&gt;0,'Assumptions (Nuclear)'!$V$14*Model!$X$1129*'Assumptions (Nuclear)'!U$2/10^9,0)</f>
        <v>0.2766903651</v>
      </c>
      <c r="W1153" s="160">
        <f>IF($X$1129&gt;0,'Assumptions (Nuclear)'!$V$14*Model!$X$1129*'Assumptions (Nuclear)'!V$2/10^9,0)</f>
        <v>0.2806283485</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0.2613894951</v>
      </c>
      <c r="T1154" s="160">
        <f>IF($Y$1129&gt;0,'Assumptions (Nuclear)'!$V$14*Model!$Y$1129*'Assumptions (Nuclear)'!S$2/10^9,0)</f>
        <v>0.2663130797</v>
      </c>
      <c r="U1154" s="160">
        <f>IF($Y$1129&gt;0,'Assumptions (Nuclear)'!$V$14*Model!$Y$1129*'Assumptions (Nuclear)'!T$2/10^9,0)</f>
        <v>0.2728003348</v>
      </c>
      <c r="V1154" s="160">
        <f>IF($Y$1129&gt;0,'Assumptions (Nuclear)'!$V$14*Model!$Y$1129*'Assumptions (Nuclear)'!U$2/10^9,0)</f>
        <v>0.2766903651</v>
      </c>
      <c r="W1154" s="160">
        <f>IF($Y$1129&gt;0,'Assumptions (Nuclear)'!$V$14*Model!$Y$1129*'Assumptions (Nuclear)'!V$2/10^9,0)</f>
        <v>0.2806283485</v>
      </c>
      <c r="X1154" s="160">
        <f>IF($Y$1129&gt;0,'Assumptions (Nuclear)'!$V$14*Model!$Y$1129*'Assumptions (Nuclear)'!W$2/10^9,0)</f>
        <v>0.2846549039</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0.2663130797</v>
      </c>
      <c r="U1155" s="160">
        <f>IF($Z$1129&gt;0,'Assumptions (Nuclear)'!$V$14*Model!$Z$1129*'Assumptions (Nuclear)'!T$2/10^9,0)</f>
        <v>0.2728003348</v>
      </c>
      <c r="V1155" s="160">
        <f>IF($Z$1129&gt;0,'Assumptions (Nuclear)'!$V$14*Model!$Z$1129*'Assumptions (Nuclear)'!U$2/10^9,0)</f>
        <v>0.2766903651</v>
      </c>
      <c r="W1155" s="160">
        <f>IF($Z$1129&gt;0,'Assumptions (Nuclear)'!$V$14*Model!$Z$1129*'Assumptions (Nuclear)'!V$2/10^9,0)</f>
        <v>0.2806283485</v>
      </c>
      <c r="X1155" s="160">
        <f>IF($Z$1129&gt;0,'Assumptions (Nuclear)'!$V$14*Model!$Z$1129*'Assumptions (Nuclear)'!W$2/10^9,0)</f>
        <v>0.2846549039</v>
      </c>
      <c r="Y1155" s="160">
        <f>IF($Z$1129&gt;0,'Assumptions (Nuclear)'!$V$14*Model!$Z$1129*'Assumptions (Nuclear)'!X$2/10^9,0)</f>
        <v>0.2886907469</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0.2728003348</v>
      </c>
      <c r="V1156" s="160">
        <f>IF($AA$1129&gt;0,'Assumptions (Nuclear)'!$V$14*Model!$AA$1129*'Assumptions (Nuclear)'!U$2/10^9,0)</f>
        <v>0.2766903651</v>
      </c>
      <c r="W1156" s="160">
        <f>IF($AA$1129&gt;0,'Assumptions (Nuclear)'!$V$14*Model!$AA$1129*'Assumptions (Nuclear)'!V$2/10^9,0)</f>
        <v>0.2806283485</v>
      </c>
      <c r="X1156" s="160">
        <f>IF($AA$1129&gt;0,'Assumptions (Nuclear)'!$V$14*Model!$AA$1129*'Assumptions (Nuclear)'!W$2/10^9,0)</f>
        <v>0.2846549039</v>
      </c>
      <c r="Y1156" s="160">
        <f>IF($AA$1129&gt;0,'Assumptions (Nuclear)'!$V$14*Model!$AA$1129*'Assumptions (Nuclear)'!X$2/10^9,0)</f>
        <v>0.2886907469</v>
      </c>
      <c r="Z1156" s="160">
        <f>IF($AA$1129&gt;0,'Assumptions (Nuclear)'!$V$14*Model!$AA$1129*'Assumptions (Nuclear)'!Y$2/10^9,0)</f>
        <v>0.2927757206</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0.2766903651</v>
      </c>
      <c r="W1157" s="160">
        <f>IF($AB$1129&gt;0,'Assumptions (Nuclear)'!$V$14*Model!$AB$1129*'Assumptions (Nuclear)'!V$2/10^9,0)</f>
        <v>0.2806283485</v>
      </c>
      <c r="X1157" s="160">
        <f>IF($AB$1129&gt;0,'Assumptions (Nuclear)'!$V$14*Model!$AB$1129*'Assumptions (Nuclear)'!W$2/10^9,0)</f>
        <v>0.2846549039</v>
      </c>
      <c r="Y1157" s="160">
        <f>IF($AB$1129&gt;0,'Assumptions (Nuclear)'!$V$14*Model!$AB$1129*'Assumptions (Nuclear)'!X$2/10^9,0)</f>
        <v>0.2886907469</v>
      </c>
      <c r="Z1157" s="160">
        <f>IF($AB$1129&gt;0,'Assumptions (Nuclear)'!$V$14*Model!$AB$1129*'Assumptions (Nuclear)'!Y$2/10^9,0)</f>
        <v>0.2927757206</v>
      </c>
      <c r="AA1157" s="160">
        <f>IF($AB$1129&gt;0,'Assumptions (Nuclear)'!$V$14*Model!$AB$1129*'Assumptions (Nuclear)'!Z$2/10^9,0)</f>
        <v>0.2969528348</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0.2806283485</v>
      </c>
      <c r="X1158" s="160">
        <f>IF($AC$1129&gt;0,'Assumptions (Nuclear)'!$V$14*Model!$AC$1129*'Assumptions (Nuclear)'!W$2/10^9,0)</f>
        <v>0.2846549039</v>
      </c>
      <c r="Y1158" s="160">
        <f>IF($AC$1129&gt;0,'Assumptions (Nuclear)'!$V$14*Model!$AC$1129*'Assumptions (Nuclear)'!X$2/10^9,0)</f>
        <v>0.2886907469</v>
      </c>
      <c r="Z1158" s="160">
        <f>IF($AC$1129&gt;0,'Assumptions (Nuclear)'!$V$14*Model!$AC$1129*'Assumptions (Nuclear)'!Y$2/10^9,0)</f>
        <v>0.2927757206</v>
      </c>
      <c r="AA1158" s="160">
        <f>IF($AC$1129&gt;0,'Assumptions (Nuclear)'!$V$14*Model!$AC$1129*'Assumptions (Nuclear)'!Z$2/10^9,0)</f>
        <v>0.2969528348</v>
      </c>
      <c r="AB1158" s="160">
        <f>IF($AC$1129&gt;0,'Assumptions (Nuclear)'!$V$14*Model!$AC$1129*'Assumptions (Nuclear)'!AA$2/10^9,0)</f>
        <v>0.3011380404</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0.2846549039</v>
      </c>
      <c r="Y1159" s="160">
        <f>IF($AD$1129&gt;0,'Assumptions (Nuclear)'!$V$14*Model!$AD$1129*'Assumptions (Nuclear)'!X$2/10^9,0)</f>
        <v>0.2886907469</v>
      </c>
      <c r="Z1159" s="160">
        <f>IF($AD$1129&gt;0,'Assumptions (Nuclear)'!$V$14*Model!$AD$1129*'Assumptions (Nuclear)'!Y$2/10^9,0)</f>
        <v>0.2927757206</v>
      </c>
      <c r="AA1159" s="160">
        <f>IF($AD$1129&gt;0,'Assumptions (Nuclear)'!$V$14*Model!$AD$1129*'Assumptions (Nuclear)'!Z$2/10^9,0)</f>
        <v>0.2969528348</v>
      </c>
      <c r="AB1159" s="160">
        <f>IF($AD$1129&gt;0,'Assumptions (Nuclear)'!$V$14*Model!$AD$1129*'Assumptions (Nuclear)'!AA$2/10^9,0)</f>
        <v>0.3011380404</v>
      </c>
      <c r="AC1159" s="160">
        <f>IF($AD$1129&gt;0,'Assumptions (Nuclear)'!$V$14*Model!$AD$1129*'Assumptions (Nuclear)'!AB$2/10^9,0)</f>
        <v>0.3053735238</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0.2886907469</v>
      </c>
      <c r="Z1160" s="160">
        <f>IF($AE$1129&gt;0,'Assumptions (Nuclear)'!$V$14*Model!$AE$1129*'Assumptions (Nuclear)'!Y$2/10^9,0)</f>
        <v>0.2927757206</v>
      </c>
      <c r="AA1160" s="160">
        <f>IF($AE$1129&gt;0,'Assumptions (Nuclear)'!$V$14*Model!$AE$1129*'Assumptions (Nuclear)'!Z$2/10^9,0)</f>
        <v>0.2969528348</v>
      </c>
      <c r="AB1160" s="160">
        <f>IF($AE$1129&gt;0,'Assumptions (Nuclear)'!$V$14*Model!$AE$1129*'Assumptions (Nuclear)'!AA$2/10^9,0)</f>
        <v>0.3011380404</v>
      </c>
      <c r="AC1160" s="160">
        <f>IF($AE$1129&gt;0,'Assumptions (Nuclear)'!$V$14*Model!$AE$1129*'Assumptions (Nuclear)'!AB$2/10^9,0)</f>
        <v>0.3053735238</v>
      </c>
      <c r="AD1160" s="160">
        <f>IF($AE$1129&gt;0,'Assumptions (Nuclear)'!$V$14*Model!$AE$1129*'Assumptions (Nuclear)'!AC$2/10^9,0)</f>
        <v>0.3094789627</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0.2927757206</v>
      </c>
      <c r="AA1161" s="160">
        <f>IF($AF$1129&gt;0,'Assumptions (Nuclear)'!$V$14*Model!$AF$1129*'Assumptions (Nuclear)'!Z$2/10^9,0)</f>
        <v>0.2969528348</v>
      </c>
      <c r="AB1161" s="160">
        <f>IF($AF$1129&gt;0,'Assumptions (Nuclear)'!$V$14*Model!$AF$1129*'Assumptions (Nuclear)'!AA$2/10^9,0)</f>
        <v>0.3011380404</v>
      </c>
      <c r="AC1161" s="160">
        <f>IF($AF$1129&gt;0,'Assumptions (Nuclear)'!$V$14*Model!$AF$1129*'Assumptions (Nuclear)'!AB$2/10^9,0)</f>
        <v>0.3053735238</v>
      </c>
      <c r="AD1161" s="160">
        <f>IF($AF$1129&gt;0,'Assumptions (Nuclear)'!$V$14*Model!$AF$1129*'Assumptions (Nuclear)'!AC$2/10^9,0)</f>
        <v>0.3094789627</v>
      </c>
      <c r="AE1161" s="160">
        <f>IF($AF$1129&gt;0,'Assumptions (Nuclear)'!$V$14*Model!$AF$1129*'Assumptions (Nuclear)'!AD$2/10^9,0)</f>
        <v>0.3138125786</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0.2969528348</v>
      </c>
      <c r="AB1162" s="160">
        <f>IF($AG$1129&gt;0,'Assumptions (Nuclear)'!$V$14*Model!$AG$1129*'Assumptions (Nuclear)'!AA$2/10^9,0)</f>
        <v>0.3011380404</v>
      </c>
      <c r="AC1162" s="160">
        <f>IF($AG$1129&gt;0,'Assumptions (Nuclear)'!$V$14*Model!$AG$1129*'Assumptions (Nuclear)'!AB$2/10^9,0)</f>
        <v>0.3053735238</v>
      </c>
      <c r="AD1162" s="160">
        <f>IF($AG$1129&gt;0,'Assumptions (Nuclear)'!$V$14*Model!$AG$1129*'Assumptions (Nuclear)'!AC$2/10^9,0)</f>
        <v>0.3094789627</v>
      </c>
      <c r="AE1162" s="160">
        <f>IF($AG$1129&gt;0,'Assumptions (Nuclear)'!$V$14*Model!$AG$1129*'Assumptions (Nuclear)'!AD$2/10^9,0)</f>
        <v>0.3138125786</v>
      </c>
      <c r="AF1162" s="160">
        <f>IF($AG$1129&gt;0,'Assumptions (Nuclear)'!$V$14*Model!$AG$1129*'Assumptions (Nuclear)'!AE$2/10^9,0)</f>
        <v>0.3180566379</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0.3011380404</v>
      </c>
      <c r="AC1163" s="160">
        <f>IF($AH$1129&gt;0,'Assumptions (Nuclear)'!$V$14*Model!$AH$1129*'Assumptions (Nuclear)'!AB$2/10^9,0)</f>
        <v>0.3053735238</v>
      </c>
      <c r="AD1163" s="160">
        <f>IF($AH$1129&gt;0,'Assumptions (Nuclear)'!$V$14*Model!$AH$1129*'Assumptions (Nuclear)'!AC$2/10^9,0)</f>
        <v>0.3094789627</v>
      </c>
      <c r="AE1163" s="160">
        <f>IF($AH$1129&gt;0,'Assumptions (Nuclear)'!$V$14*Model!$AH$1129*'Assumptions (Nuclear)'!AD$2/10^9,0)</f>
        <v>0.3138125786</v>
      </c>
      <c r="AF1163" s="160">
        <f>IF($AH$1129&gt;0,'Assumptions (Nuclear)'!$V$14*Model!$AH$1129*'Assumptions (Nuclear)'!AE$2/10^9,0)</f>
        <v>0.3180566379</v>
      </c>
      <c r="AG1163" s="160">
        <f>IF($AH$1129&gt;0,'Assumptions (Nuclear)'!$V$14*Model!$AH$1129*'Assumptions (Nuclear)'!AF$2/10^9,0)</f>
        <v>0.3220596432</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0.3053735238</v>
      </c>
      <c r="AD1164" s="160">
        <f>IF($AI$1129&gt;0,'Assumptions (Nuclear)'!$V$14*Model!$AI$1129*'Assumptions (Nuclear)'!AC$2/10^9,0)</f>
        <v>0.3094789627</v>
      </c>
      <c r="AE1164" s="160">
        <f>IF($AI$1129&gt;0,'Assumptions (Nuclear)'!$V$14*Model!$AI$1129*'Assumptions (Nuclear)'!AD$2/10^9,0)</f>
        <v>0.3138125786</v>
      </c>
      <c r="AF1164" s="160">
        <f>IF($AI$1129&gt;0,'Assumptions (Nuclear)'!$V$14*Model!$AI$1129*'Assumptions (Nuclear)'!AE$2/10^9,0)</f>
        <v>0.3180566379</v>
      </c>
      <c r="AG1164" s="160">
        <f>IF($AI$1129&gt;0,'Assumptions (Nuclear)'!$V$14*Model!$AI$1129*'Assumptions (Nuclear)'!AF$2/10^9,0)</f>
        <v>0.3220596432</v>
      </c>
      <c r="AH1164" s="160">
        <f>IF($AI$1129&gt;0,'Assumptions (Nuclear)'!$V$14*Model!$AI$1129*'Assumptions (Nuclear)'!AG$2/10^9,0)</f>
        <v>0.3261465877</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0.3094789627</v>
      </c>
      <c r="AE1165" s="177">
        <f>IF($AJ$1129&gt;0,'Assumptions (Nuclear)'!$V$14*Model!$AJ$1129*'Assumptions (Nuclear)'!AD$2/10^9,0)</f>
        <v>0.3138125786</v>
      </c>
      <c r="AF1165" s="177">
        <f>IF($AJ$1129&gt;0,'Assumptions (Nuclear)'!$V$14*Model!$AJ$1129*'Assumptions (Nuclear)'!AE$2/10^9,0)</f>
        <v>0.3180566379</v>
      </c>
      <c r="AG1165" s="177">
        <f>IF($AJ$1129&gt;0,'Assumptions (Nuclear)'!$V$14*Model!$AJ$1129*'Assumptions (Nuclear)'!AF$2/10^9,0)</f>
        <v>0.3220596432</v>
      </c>
      <c r="AH1165" s="177">
        <f>IF($AJ$1129&gt;0,'Assumptions (Nuclear)'!$V$14*Model!$AJ$1129*'Assumptions (Nuclear)'!AG$2/10^9,0)</f>
        <v>0.3261465877</v>
      </c>
      <c r="AI1165" s="177">
        <f>IF($AJ$1129&gt;0,'Assumptions (Nuclear)'!$V$14*Model!$AJ$1129*'Assumptions (Nuclear)'!AH$2/10^9,0)</f>
        <v>0.3301709114</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0.3138125786</v>
      </c>
      <c r="AF1166" s="160">
        <f>IF($AK$1129&gt;0,'Assumptions (Nuclear)'!$V$14*Model!$AK$1129*'Assumptions (Nuclear)'!AE$2/10^9,0)</f>
        <v>0.3180566379</v>
      </c>
      <c r="AG1166" s="160">
        <f>IF($AK$1129&gt;0,'Assumptions (Nuclear)'!$V$14*Model!$AK$1129*'Assumptions (Nuclear)'!AF$2/10^9,0)</f>
        <v>0.3220596432</v>
      </c>
      <c r="AH1166" s="160">
        <f>IF($AK$1129&gt;0,'Assumptions (Nuclear)'!$V$14*Model!$AK$1129*'Assumptions (Nuclear)'!AG$2/10^9,0)</f>
        <v>0.3261465877</v>
      </c>
      <c r="AI1166" s="160">
        <f>IF($AK$1129&gt;0,'Assumptions (Nuclear)'!$V$14*Model!$AK$1129*'Assumptions (Nuclear)'!AH$2/10^9,0)</f>
        <v>0.3301709114</v>
      </c>
      <c r="AJ1166" s="160">
        <f>IF($AK$1129&gt;0,'Assumptions (Nuclear)'!$V$14*Model!$AK$1129*'Assumptions (Nuclear)'!AI$2/10^9,0)</f>
        <v>0.3342281245</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0.3180566379</v>
      </c>
      <c r="AG1167" s="160">
        <f>IF($AL$1129&gt;0,'Assumptions (Nuclear)'!$V$14*Model!$AL$1129*'Assumptions (Nuclear)'!AF$2/10^9,0)</f>
        <v>0.3220596432</v>
      </c>
      <c r="AH1167" s="160">
        <f>IF($AL$1129&gt;0,'Assumptions (Nuclear)'!$V$14*Model!$AL$1129*'Assumptions (Nuclear)'!AG$2/10^9,0)</f>
        <v>0.3261465877</v>
      </c>
      <c r="AI1167" s="160">
        <f>IF($AL$1129&gt;0,'Assumptions (Nuclear)'!$V$14*Model!$AL$1129*'Assumptions (Nuclear)'!AH$2/10^9,0)</f>
        <v>0.3301709114</v>
      </c>
      <c r="AJ1167" s="160">
        <f>IF($AL$1129&gt;0,'Assumptions (Nuclear)'!$V$14*Model!$AL$1129*'Assumptions (Nuclear)'!AI$2/10^9,0)</f>
        <v>0.3342281245</v>
      </c>
      <c r="AK1167" s="160">
        <f>IF($AL$1129&gt;0,'Assumptions (Nuclear)'!$V$14*Model!$AL$1129*'Assumptions (Nuclear)'!AJ$2/10^9,0)</f>
        <v>0.3386282673</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0.3220596432</v>
      </c>
      <c r="AH1168" s="160">
        <f>IF($AM$1129&gt;0,'Assumptions (Nuclear)'!$V$14*Model!$AM$1129*'Assumptions (Nuclear)'!AG$2/10^9,0)</f>
        <v>0.3261465877</v>
      </c>
      <c r="AI1168" s="160">
        <f>IF($AM$1129&gt;0,'Assumptions (Nuclear)'!$V$14*Model!$AM$1129*'Assumptions (Nuclear)'!AH$2/10^9,0)</f>
        <v>0.3301709114</v>
      </c>
      <c r="AJ1168" s="160">
        <f>IF($AM$1129&gt;0,'Assumptions (Nuclear)'!$V$14*Model!$AM$1129*'Assumptions (Nuclear)'!AI$2/10^9,0)</f>
        <v>0.3342281245</v>
      </c>
      <c r="AK1168" s="160">
        <f>IF($AM$1129&gt;0,'Assumptions (Nuclear)'!$V$14*Model!$AM$1129*'Assumptions (Nuclear)'!AJ$2/10^9,0)</f>
        <v>0.3386282673</v>
      </c>
      <c r="AL1168" s="160">
        <f>IF($AM$1129&gt;0,'Assumptions (Nuclear)'!$V$14*Model!$AM$1129*'Assumptions (Nuclear)'!AK$2/10^9,0)</f>
        <v>0.34296744</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0.3261465877</v>
      </c>
      <c r="AI1169" s="160">
        <f>IF($AN$1129&gt;0,'Assumptions (Nuclear)'!$V$14*Model!$AN$1129*'Assumptions (Nuclear)'!AH$2/10^9,0)</f>
        <v>0.3301709114</v>
      </c>
      <c r="AJ1169" s="160">
        <f>IF($AN$1129&gt;0,'Assumptions (Nuclear)'!$V$14*Model!$AN$1129*'Assumptions (Nuclear)'!AI$2/10^9,0)</f>
        <v>0.3342281245</v>
      </c>
      <c r="AK1169" s="160">
        <f>IF($AN$1129&gt;0,'Assumptions (Nuclear)'!$V$14*Model!$AN$1129*'Assumptions (Nuclear)'!AJ$2/10^9,0)</f>
        <v>0.3386282673</v>
      </c>
      <c r="AL1169" s="160">
        <f>IF($AN$1129&gt;0,'Assumptions (Nuclear)'!$V$14*Model!$AN$1129*'Assumptions (Nuclear)'!AK$2/10^9,0)</f>
        <v>0.34296744</v>
      </c>
      <c r="AM1169" s="160">
        <f>IF($AN$1129&gt;0,'Assumptions (Nuclear)'!$V$14*Model!$AN$1129*'Assumptions (Nuclear)'!AL$2/10^9,0)</f>
        <v>0.3468632661</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0.3301709114</v>
      </c>
      <c r="AJ1170" s="160">
        <f>IF($AO$1129&gt;0,'Assumptions (Nuclear)'!$V$14*Model!$AO$1129*'Assumptions (Nuclear)'!AI$2/10^9,0)</f>
        <v>0.3342281245</v>
      </c>
      <c r="AK1170" s="160">
        <f>IF($AO$1129&gt;0,'Assumptions (Nuclear)'!$V$14*Model!$AO$1129*'Assumptions (Nuclear)'!AJ$2/10^9,0)</f>
        <v>0.3386282673</v>
      </c>
      <c r="AL1170" s="160">
        <f>IF($AO$1129&gt;0,'Assumptions (Nuclear)'!$V$14*Model!$AO$1129*'Assumptions (Nuclear)'!AK$2/10^9,0)</f>
        <v>0.34296744</v>
      </c>
      <c r="AM1170" s="160">
        <f>IF($AO$1129&gt;0,'Assumptions (Nuclear)'!$V$14*Model!$AO$1129*'Assumptions (Nuclear)'!AL$2/10^9,0)</f>
        <v>0.3468632661</v>
      </c>
      <c r="AN1170" s="160">
        <f>IF($AO$1129&gt;0,'Assumptions (Nuclear)'!$V$14*Model!$AO$1129*'Assumptions (Nuclear)'!AM$2/10^9,0)</f>
        <v>0.351328575</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0.3342281245</v>
      </c>
      <c r="AK1171" s="160">
        <f>IF($AP$1129&gt;0,'Assumptions (Nuclear)'!$V$14*Model!$AP$1129*'Assumptions (Nuclear)'!AJ$2/10^9,0)</f>
        <v>0.3386282673</v>
      </c>
      <c r="AL1171" s="160">
        <f>IF($AP$1129&gt;0,'Assumptions (Nuclear)'!$V$14*Model!$AP$1129*'Assumptions (Nuclear)'!AK$2/10^9,0)</f>
        <v>0.34296744</v>
      </c>
      <c r="AM1171" s="160">
        <f>IF($AP$1129&gt;0,'Assumptions (Nuclear)'!$V$14*Model!$AP$1129*'Assumptions (Nuclear)'!AL$2/10^9,0)</f>
        <v>0.3468632661</v>
      </c>
      <c r="AN1171" s="160">
        <f>IF($AP$1129&gt;0,'Assumptions (Nuclear)'!$V$14*Model!$AP$1129*'Assumptions (Nuclear)'!AM$2/10^9,0)</f>
        <v>0.351328575</v>
      </c>
      <c r="AO1171" s="160">
        <f>IF($AP$1129&gt;0,'Assumptions (Nuclear)'!$V$14*Model!$AP$1129*'Assumptions (Nuclear)'!AN$2/10^9,0)</f>
        <v>0.3556684848</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0.3386282673</v>
      </c>
      <c r="AL1172" s="160">
        <f>IF($AQ$1129&gt;0,'Assumptions (Nuclear)'!$V$14*Model!$AQ$1129*'Assumptions (Nuclear)'!AK$2/10^9,0)</f>
        <v>0.34296744</v>
      </c>
      <c r="AM1172" s="160">
        <f>IF($AQ$1129&gt;0,'Assumptions (Nuclear)'!$V$14*Model!$AQ$1129*'Assumptions (Nuclear)'!AL$2/10^9,0)</f>
        <v>0.3468632661</v>
      </c>
      <c r="AN1172" s="160">
        <f>IF($AQ$1129&gt;0,'Assumptions (Nuclear)'!$V$14*Model!$AQ$1129*'Assumptions (Nuclear)'!AM$2/10^9,0)</f>
        <v>0.351328575</v>
      </c>
      <c r="AO1172" s="160">
        <f>IF($AQ$1129&gt;0,'Assumptions (Nuclear)'!$V$14*Model!$AQ$1129*'Assumptions (Nuclear)'!AN$2/10^9,0)</f>
        <v>0.3556684848</v>
      </c>
      <c r="AP1172" s="160">
        <f>IF($AQ$1129&gt;0,'Assumptions (Nuclear)'!$V$14*Model!$AQ$1129*'Assumptions (Nuclear)'!AO$2/10^9,0)</f>
        <v>0.3598161734</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0.34296744</v>
      </c>
      <c r="AM1173" s="160">
        <f>IF($AR$1129&gt;0,'Assumptions (Nuclear)'!$V$14*Model!$AR$1129*'Assumptions (Nuclear)'!AL$2/10^9,0)</f>
        <v>0.3468632661</v>
      </c>
      <c r="AN1173" s="160">
        <f>IF($AR$1129&gt;0,'Assumptions (Nuclear)'!$V$14*Model!$AR$1129*'Assumptions (Nuclear)'!AM$2/10^9,0)</f>
        <v>0.351328575</v>
      </c>
      <c r="AO1173" s="160">
        <f>IF($AR$1129&gt;0,'Assumptions (Nuclear)'!$V$14*Model!$AR$1129*'Assumptions (Nuclear)'!AN$2/10^9,0)</f>
        <v>0.3556684848</v>
      </c>
      <c r="AP1173" s="160">
        <f>IF($AR$1129&gt;0,'Assumptions (Nuclear)'!$V$14*Model!$AR$1129*'Assumptions (Nuclear)'!AO$2/10^9,0)</f>
        <v>0.3598161734</v>
      </c>
      <c r="AQ1173" s="160">
        <f>IF($AR$1129&gt;0,'Assumptions (Nuclear)'!$V$14*Model!$AR$1129*'Assumptions (Nuclear)'!AP$2/10^9,0)</f>
        <v>0.3638741865</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0.3468632661</v>
      </c>
      <c r="AN1174" s="160">
        <f>IF($AS$1129&gt;0,'Assumptions (Nuclear)'!$V$14*Model!$AS$1129*'Assumptions (Nuclear)'!AM$2/10^9,0)</f>
        <v>0.351328575</v>
      </c>
      <c r="AO1174" s="160">
        <f>IF($AS$1129&gt;0,'Assumptions (Nuclear)'!$V$14*Model!$AS$1129*'Assumptions (Nuclear)'!AN$2/10^9,0)</f>
        <v>0.3556684848</v>
      </c>
      <c r="AP1174" s="160">
        <f>IF($AS$1129&gt;0,'Assumptions (Nuclear)'!$V$14*Model!$AS$1129*'Assumptions (Nuclear)'!AO$2/10^9,0)</f>
        <v>0.3598161734</v>
      </c>
      <c r="AQ1174" s="160">
        <f>IF($AS$1129&gt;0,'Assumptions (Nuclear)'!$V$14*Model!$AS$1129*'Assumptions (Nuclear)'!AP$2/10^9,0)</f>
        <v>0.3638741865</v>
      </c>
      <c r="AR1174" s="160">
        <f>IF($AS$1129&gt;0,'Assumptions (Nuclear)'!$V$14*Model!$AS$1129*'Assumptions (Nuclear)'!AQ$2/10^9,0)</f>
        <v>0.3686048341</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0.351328575</v>
      </c>
      <c r="AO1175" s="160">
        <f>IF($AT$1129&gt;0,'Assumptions (Nuclear)'!$V$14*Model!$AT$1129*'Assumptions (Nuclear)'!AN$2/10^9,0)</f>
        <v>0.3556684848</v>
      </c>
      <c r="AP1175" s="160">
        <f>IF($AT$1129&gt;0,'Assumptions (Nuclear)'!$V$14*Model!$AT$1129*'Assumptions (Nuclear)'!AO$2/10^9,0)</f>
        <v>0.3598161734</v>
      </c>
      <c r="AQ1175" s="160">
        <f>IF($AT$1129&gt;0,'Assumptions (Nuclear)'!$V$14*Model!$AT$1129*'Assumptions (Nuclear)'!AP$2/10^9,0)</f>
        <v>0.3638741865</v>
      </c>
      <c r="AR1175" s="160">
        <f>IF($AT$1129&gt;0,'Assumptions (Nuclear)'!$V$14*Model!$AT$1129*'Assumptions (Nuclear)'!AQ$2/10^9,0)</f>
        <v>0.3686048341</v>
      </c>
      <c r="AS1175" s="160">
        <f>IF($AT$1129&gt;0,'Assumptions (Nuclear)'!$V$14*Model!$AT$1129*'Assumptions (Nuclear)'!AR$2/10^9,0)</f>
        <v>0.3728986983</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0.3556684848</v>
      </c>
      <c r="AP1176" s="160">
        <f>IF($AU$1129&gt;0,'Assumptions (Nuclear)'!$V$14*Model!$AU$1129*'Assumptions (Nuclear)'!AO$2/10^9,0)</f>
        <v>0.3598161734</v>
      </c>
      <c r="AQ1176" s="160">
        <f>IF($AU$1129&gt;0,'Assumptions (Nuclear)'!$V$14*Model!$AU$1129*'Assumptions (Nuclear)'!AP$2/10^9,0)</f>
        <v>0.3638741865</v>
      </c>
      <c r="AR1176" s="160">
        <f>IF($AU$1129&gt;0,'Assumptions (Nuclear)'!$V$14*Model!$AU$1129*'Assumptions (Nuclear)'!AQ$2/10^9,0)</f>
        <v>0.3686048341</v>
      </c>
      <c r="AS1176" s="160">
        <f>IF($AU$1129&gt;0,'Assumptions (Nuclear)'!$V$14*Model!$AU$1129*'Assumptions (Nuclear)'!AR$2/10^9,0)</f>
        <v>0.3728986983</v>
      </c>
      <c r="AT1176" s="160">
        <f>IF($AU$1129&gt;0,'Assumptions (Nuclear)'!$V$14*Model!$AU$1129*'Assumptions (Nuclear)'!AS$2/10^9,0)</f>
        <v>0.3774659559</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0.3598161734</v>
      </c>
      <c r="AQ1177" s="160">
        <f>IF($AV$1129&gt;0,'Assumptions (Nuclear)'!$V$14*Model!$AV$1129*'Assumptions (Nuclear)'!AP$2/10^9,0)</f>
        <v>0.3638741865</v>
      </c>
      <c r="AR1177" s="160">
        <f>IF($AV$1129&gt;0,'Assumptions (Nuclear)'!$V$14*Model!$AV$1129*'Assumptions (Nuclear)'!AQ$2/10^9,0)</f>
        <v>0.3686048341</v>
      </c>
      <c r="AS1177" s="160">
        <f>IF($AV$1129&gt;0,'Assumptions (Nuclear)'!$V$14*Model!$AV$1129*'Assumptions (Nuclear)'!AR$2/10^9,0)</f>
        <v>0.3728986983</v>
      </c>
      <c r="AT1177" s="160">
        <f>IF($AV$1129&gt;0,'Assumptions (Nuclear)'!$V$14*Model!$AV$1129*'Assumptions (Nuclear)'!AS$2/10^9,0)</f>
        <v>0.3774659559</v>
      </c>
      <c r="AU1177" s="160">
        <f>IF($AV$1129&gt;0,'Assumptions (Nuclear)'!$V$14*Model!$AV$1129*'Assumptions (Nuclear)'!AT$2/10^9,0)</f>
        <v>0.3820067561</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0.3638741865</v>
      </c>
      <c r="AR1178" s="160">
        <f>IF($AW$1129&gt;0,'Assumptions (Nuclear)'!$V$14*Model!$AW$1129*'Assumptions (Nuclear)'!AQ$2/10^9,0)</f>
        <v>0.3686048341</v>
      </c>
      <c r="AS1178" s="160">
        <f>IF($AW$1129&gt;0,'Assumptions (Nuclear)'!$V$14*Model!$AW$1129*'Assumptions (Nuclear)'!AR$2/10^9,0)</f>
        <v>0.3728986983</v>
      </c>
      <c r="AT1178" s="160">
        <f>IF($AW$1129&gt;0,'Assumptions (Nuclear)'!$V$14*Model!$AW$1129*'Assumptions (Nuclear)'!AS$2/10^9,0)</f>
        <v>0.3774659559</v>
      </c>
      <c r="AU1178" s="160">
        <f>IF($AW$1129&gt;0,'Assumptions (Nuclear)'!$V$14*Model!$AW$1129*'Assumptions (Nuclear)'!AT$2/10^9,0)</f>
        <v>0.3820067561</v>
      </c>
      <c r="AV1178" s="160">
        <f>IF($AW$1129&gt;0,'Assumptions (Nuclear)'!$V$14*Model!$AW$1129*'Assumptions (Nuclear)'!AU$2/10^9,0)</f>
        <v>0.38683691</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0.3686048341</v>
      </c>
      <c r="AS1179" s="160">
        <f>IF($AX$1129&gt;0,'Assumptions (Nuclear)'!$V$14*Model!$AX$1129*'Assumptions (Nuclear)'!AR$2/10^9,0)</f>
        <v>0.3728986983</v>
      </c>
      <c r="AT1179" s="160">
        <f>IF($AX$1129&gt;0,'Assumptions (Nuclear)'!$V$14*Model!$AX$1129*'Assumptions (Nuclear)'!AS$2/10^9,0)</f>
        <v>0.3774659559</v>
      </c>
      <c r="AU1179" s="160">
        <f>IF($AX$1129&gt;0,'Assumptions (Nuclear)'!$V$14*Model!$AX$1129*'Assumptions (Nuclear)'!AT$2/10^9,0)</f>
        <v>0.3820067561</v>
      </c>
      <c r="AV1179" s="160">
        <f>IF($AX$1129&gt;0,'Assumptions (Nuclear)'!$V$14*Model!$AX$1129*'Assumptions (Nuclear)'!AU$2/10^9,0)</f>
        <v>0.38683691</v>
      </c>
      <c r="AW1179" s="160">
        <f>IF($AX$1129&gt;0,'Assumptions (Nuclear)'!$V$14*Model!$AX$1129*'Assumptions (Nuclear)'!AV$2/10^9,0)</f>
        <v>0.3909928363</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0.3728986983</v>
      </c>
      <c r="AT1180" s="160">
        <f>IF($AY$1129&gt;0,'Assumptions (Nuclear)'!$V$14*Model!$AY$1129*'Assumptions (Nuclear)'!AS$2/10^9,0)</f>
        <v>0.3774659559</v>
      </c>
      <c r="AU1180" s="160">
        <f>IF($AY$1129&gt;0,'Assumptions (Nuclear)'!$V$14*Model!$AY$1129*'Assumptions (Nuclear)'!AT$2/10^9,0)</f>
        <v>0.3820067561</v>
      </c>
      <c r="AV1180" s="160">
        <f>IF($AY$1129&gt;0,'Assumptions (Nuclear)'!$V$14*Model!$AY$1129*'Assumptions (Nuclear)'!AU$2/10^9,0)</f>
        <v>0.38683691</v>
      </c>
      <c r="AW1180" s="160">
        <f>IF($AY$1129&gt;0,'Assumptions (Nuclear)'!$V$14*Model!$AY$1129*'Assumptions (Nuclear)'!AV$2/10^9,0)</f>
        <v>0.3909928363</v>
      </c>
      <c r="AX1180" s="160">
        <f>IF($AY$1129&gt;0,'Assumptions (Nuclear)'!$V$14*Model!$AY$1129*'Assumptions (Nuclear)'!AW$2/10^9,0)</f>
        <v>0.3956955371</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0.3774659559</v>
      </c>
      <c r="AU1181" s="160">
        <f>IF($AZ$1129&gt;0,'Assumptions (Nuclear)'!$V$14*Model!$AZ$1129*'Assumptions (Nuclear)'!AT$2/10^9,0)</f>
        <v>0.3820067561</v>
      </c>
      <c r="AV1181" s="160">
        <f>IF($AZ$1129&gt;0,'Assumptions (Nuclear)'!$V$14*Model!$AZ$1129*'Assumptions (Nuclear)'!AU$2/10^9,0)</f>
        <v>0.38683691</v>
      </c>
      <c r="AW1181" s="160">
        <f>IF($AZ$1129&gt;0,'Assumptions (Nuclear)'!$V$14*Model!$AZ$1129*'Assumptions (Nuclear)'!AV$2/10^9,0)</f>
        <v>0.3909928363</v>
      </c>
      <c r="AX1181" s="160">
        <f>IF($AZ$1129&gt;0,'Assumptions (Nuclear)'!$V$14*Model!$AZ$1129*'Assumptions (Nuclear)'!AW$2/10^9,0)</f>
        <v>0.3956955371</v>
      </c>
      <c r="AY1181" s="160">
        <f>IF($AZ$1129&gt;0,'Assumptions (Nuclear)'!$V$14*Model!$AZ$1129*'Assumptions (Nuclear)'!AX$2/10^9,0)</f>
        <v>0.4003651376</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0.3820067561</v>
      </c>
      <c r="AV1182" s="160">
        <f>IF($BA$1129&gt;0,'Assumptions (Nuclear)'!$V$14*Model!$BA$1129*'Assumptions (Nuclear)'!AU$2/10^9,0)</f>
        <v>0.38683691</v>
      </c>
      <c r="AW1182" s="160">
        <f>IF($BA$1129&gt;0,'Assumptions (Nuclear)'!$V$14*Model!$BA$1129*'Assumptions (Nuclear)'!AV$2/10^9,0)</f>
        <v>0.3909928363</v>
      </c>
      <c r="AX1182" s="160">
        <f>IF($BA$1129&gt;0,'Assumptions (Nuclear)'!$V$14*Model!$BA$1129*'Assumptions (Nuclear)'!AW$2/10^9,0)</f>
        <v>0.3956955371</v>
      </c>
      <c r="AY1182" s="160">
        <f>IF($BA$1129&gt;0,'Assumptions (Nuclear)'!$V$14*Model!$BA$1129*'Assumptions (Nuclear)'!AX$2/10^9,0)</f>
        <v>0.4003651376</v>
      </c>
      <c r="AZ1182" s="160">
        <f>IF($BA$1129&gt;0,'Assumptions (Nuclear)'!$V$14*Model!$BA$1129*'Assumptions (Nuclear)'!AY$2/10^9,0)</f>
        <v>0.4051354349</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0.1034844463</v>
      </c>
      <c r="S1183" s="176">
        <f>'Assumptions (Nuclear)'!$V$5*Model!S1131</f>
        <v>0.2091115961</v>
      </c>
      <c r="T1183" s="176">
        <f>'Assumptions (Nuclear)'!$V$5*Model!T1131</f>
        <v>0.3195756956</v>
      </c>
      <c r="U1183" s="176">
        <f>'Assumptions (Nuclear)'!$V$5*Model!U1131</f>
        <v>0.4364805356</v>
      </c>
      <c r="V1183" s="176">
        <f>'Assumptions (Nuclear)'!$V$5*Model!V1131</f>
        <v>0.5533807301</v>
      </c>
      <c r="W1183" s="176">
        <f>'Assumptions (Nuclear)'!$V$5*Model!W1131</f>
        <v>0.6735080364</v>
      </c>
      <c r="X1183" s="176">
        <f>'Assumptions (Nuclear)'!$V$5*Model!X1131</f>
        <v>0.6831717693</v>
      </c>
      <c r="Y1183" s="176">
        <f>'Assumptions (Nuclear)'!$V$5*Model!Y1131</f>
        <v>0.6928577926</v>
      </c>
      <c r="Z1183" s="176">
        <f>'Assumptions (Nuclear)'!$V$5*Model!Z1131</f>
        <v>0.7026617295</v>
      </c>
      <c r="AA1183" s="176">
        <f>'Assumptions (Nuclear)'!$V$5*Model!AA1131</f>
        <v>0.7126868035</v>
      </c>
      <c r="AB1183" s="176">
        <f>'Assumptions (Nuclear)'!$V$5*Model!AB1131</f>
        <v>0.7227312969</v>
      </c>
      <c r="AC1183" s="176">
        <f>'Assumptions (Nuclear)'!$V$5*Model!AC1131</f>
        <v>0.7328964572</v>
      </c>
      <c r="AD1183" s="176">
        <f>'Assumptions (Nuclear)'!$V$5*Model!AD1131</f>
        <v>0.7427495106</v>
      </c>
      <c r="AE1183" s="176">
        <f>'Assumptions (Nuclear)'!$V$5*Model!AE1131</f>
        <v>0.7531501887</v>
      </c>
      <c r="AF1183" s="176">
        <f>'Assumptions (Nuclear)'!$V$5*Model!AF1131</f>
        <v>0.763335931</v>
      </c>
      <c r="AG1183" s="176">
        <f>'Assumptions (Nuclear)'!$V$5*Model!AG1131</f>
        <v>0.7729431438</v>
      </c>
      <c r="AH1183" s="176">
        <f>'Assumptions (Nuclear)'!$V$5*Model!AH1131</f>
        <v>0.7827518104</v>
      </c>
      <c r="AI1183" s="176">
        <f>'Assumptions (Nuclear)'!$V$5*Model!AI1131</f>
        <v>0.7924101873</v>
      </c>
      <c r="AJ1183" s="176">
        <f>'Assumptions (Nuclear)'!$V$5*Model!AJ1131</f>
        <v>0.8021474988</v>
      </c>
      <c r="AK1183" s="176">
        <f>'Assumptions (Nuclear)'!$V$5*Model!AK1131</f>
        <v>0.8127078414</v>
      </c>
      <c r="AL1183" s="176">
        <f>'Assumptions (Nuclear)'!$V$5*Model!AL1131</f>
        <v>0.8231218559</v>
      </c>
      <c r="AM1183" s="176">
        <f>'Assumptions (Nuclear)'!$V$5*Model!AM1131</f>
        <v>0.8324718387</v>
      </c>
      <c r="AN1183" s="176">
        <f>'Assumptions (Nuclear)'!$V$5*Model!AN1131</f>
        <v>0.8431885799</v>
      </c>
      <c r="AO1183" s="176">
        <f>'Assumptions (Nuclear)'!$V$5*Model!AO1131</f>
        <v>0.8536043635</v>
      </c>
      <c r="AP1183" s="176">
        <f>'Assumptions (Nuclear)'!$V$5*Model!AP1131</f>
        <v>0.8635588162</v>
      </c>
      <c r="AQ1183" s="176">
        <f>'Assumptions (Nuclear)'!$V$5*Model!AQ1131</f>
        <v>0.8732980475</v>
      </c>
      <c r="AR1183" s="176">
        <f>'Assumptions (Nuclear)'!$V$5*Model!AR1131</f>
        <v>0.8846516018</v>
      </c>
      <c r="AS1183" s="176">
        <f>'Assumptions (Nuclear)'!$V$5*Model!AS1131</f>
        <v>0.8949568759</v>
      </c>
      <c r="AT1183" s="176">
        <f>'Assumptions (Nuclear)'!$V$5*Model!AT1131</f>
        <v>0.9059182942</v>
      </c>
      <c r="AU1183" s="176">
        <f>'Assumptions (Nuclear)'!$V$5*Model!AU1131</f>
        <v>0.9168162147</v>
      </c>
      <c r="AV1183" s="176">
        <f>'Assumptions (Nuclear)'!$V$5*Model!AV1131</f>
        <v>0.77367382</v>
      </c>
      <c r="AW1183" s="176">
        <f>'Assumptions (Nuclear)'!$V$5*Model!AW1131</f>
        <v>0.6255885381</v>
      </c>
      <c r="AX1183" s="176">
        <f>'Assumptions (Nuclear)'!$V$5*Model!AX1131</f>
        <v>0.4748346445</v>
      </c>
      <c r="AY1183" s="176">
        <f>'Assumptions (Nuclear)'!$V$5*Model!AY1131</f>
        <v>0.32029211</v>
      </c>
      <c r="AZ1183" s="176">
        <f>'Assumptions (Nuclear)'!$V$5*Model!AZ1131</f>
        <v>0.162054174</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0.1552266695</v>
      </c>
      <c r="S1184" s="176">
        <f>'Assumptions (Nuclear)'!$V$6*Model!S1131</f>
        <v>0.3136673941</v>
      </c>
      <c r="T1184" s="176">
        <f>'Assumptions (Nuclear)'!$V$6*Model!T1131</f>
        <v>0.4793635434</v>
      </c>
      <c r="U1184" s="176">
        <f>'Assumptions (Nuclear)'!$V$6*Model!U1131</f>
        <v>0.6547208035</v>
      </c>
      <c r="V1184" s="176">
        <f>'Assumptions (Nuclear)'!$V$6*Model!V1131</f>
        <v>0.8300710952</v>
      </c>
      <c r="W1184" s="176">
        <f>'Assumptions (Nuclear)'!$V$6*Model!W1131</f>
        <v>1.010262055</v>
      </c>
      <c r="X1184" s="176">
        <f>'Assumptions (Nuclear)'!$V$6*Model!X1131</f>
        <v>1.024757654</v>
      </c>
      <c r="Y1184" s="176">
        <f>'Assumptions (Nuclear)'!$V$6*Model!Y1131</f>
        <v>1.039286689</v>
      </c>
      <c r="Z1184" s="176">
        <f>'Assumptions (Nuclear)'!$V$6*Model!Z1131</f>
        <v>1.053992594</v>
      </c>
      <c r="AA1184" s="176">
        <f>'Assumptions (Nuclear)'!$V$6*Model!AA1131</f>
        <v>1.069030205</v>
      </c>
      <c r="AB1184" s="176">
        <f>'Assumptions (Nuclear)'!$V$6*Model!AB1131</f>
        <v>1.084096945</v>
      </c>
      <c r="AC1184" s="176">
        <f>'Assumptions (Nuclear)'!$V$6*Model!AC1131</f>
        <v>1.099344686</v>
      </c>
      <c r="AD1184" s="176">
        <f>'Assumptions (Nuclear)'!$V$6*Model!AD1131</f>
        <v>1.114124266</v>
      </c>
      <c r="AE1184" s="176">
        <f>'Assumptions (Nuclear)'!$V$6*Model!AE1131</f>
        <v>1.129725283</v>
      </c>
      <c r="AF1184" s="176">
        <f>'Assumptions (Nuclear)'!$V$6*Model!AF1131</f>
        <v>1.145003896</v>
      </c>
      <c r="AG1184" s="176">
        <f>'Assumptions (Nuclear)'!$V$6*Model!AG1131</f>
        <v>1.159414716</v>
      </c>
      <c r="AH1184" s="176">
        <f>'Assumptions (Nuclear)'!$V$6*Model!AH1131</f>
        <v>1.174127716</v>
      </c>
      <c r="AI1184" s="176">
        <f>'Assumptions (Nuclear)'!$V$6*Model!AI1131</f>
        <v>1.188615281</v>
      </c>
      <c r="AJ1184" s="176">
        <f>'Assumptions (Nuclear)'!$V$6*Model!AJ1131</f>
        <v>1.203221248</v>
      </c>
      <c r="AK1184" s="176">
        <f>'Assumptions (Nuclear)'!$V$6*Model!AK1131</f>
        <v>1.219061762</v>
      </c>
      <c r="AL1184" s="176">
        <f>'Assumptions (Nuclear)'!$V$6*Model!AL1131</f>
        <v>1.234682784</v>
      </c>
      <c r="AM1184" s="176">
        <f>'Assumptions (Nuclear)'!$V$6*Model!AM1131</f>
        <v>1.248707758</v>
      </c>
      <c r="AN1184" s="176">
        <f>'Assumptions (Nuclear)'!$V$6*Model!AN1131</f>
        <v>1.26478287</v>
      </c>
      <c r="AO1184" s="176">
        <f>'Assumptions (Nuclear)'!$V$6*Model!AO1131</f>
        <v>1.280406545</v>
      </c>
      <c r="AP1184" s="176">
        <f>'Assumptions (Nuclear)'!$V$6*Model!AP1131</f>
        <v>1.295338224</v>
      </c>
      <c r="AQ1184" s="176">
        <f>'Assumptions (Nuclear)'!$V$6*Model!AQ1131</f>
        <v>1.309947071</v>
      </c>
      <c r="AR1184" s="176">
        <f>'Assumptions (Nuclear)'!$V$6*Model!AR1131</f>
        <v>1.326977403</v>
      </c>
      <c r="AS1184" s="176">
        <f>'Assumptions (Nuclear)'!$V$6*Model!AS1131</f>
        <v>1.342435314</v>
      </c>
      <c r="AT1184" s="176">
        <f>'Assumptions (Nuclear)'!$V$6*Model!AT1131</f>
        <v>1.358877441</v>
      </c>
      <c r="AU1184" s="176">
        <f>'Assumptions (Nuclear)'!$V$6*Model!AU1131</f>
        <v>1.375224322</v>
      </c>
      <c r="AV1184" s="176">
        <f>'Assumptions (Nuclear)'!$V$6*Model!AV1131</f>
        <v>1.16051073</v>
      </c>
      <c r="AW1184" s="176">
        <f>'Assumptions (Nuclear)'!$V$6*Model!AW1131</f>
        <v>0.9383828072</v>
      </c>
      <c r="AX1184" s="176">
        <f>'Assumptions (Nuclear)'!$V$6*Model!AX1131</f>
        <v>0.7122519667</v>
      </c>
      <c r="AY1184" s="176">
        <f>'Assumptions (Nuclear)'!$V$6*Model!AY1131</f>
        <v>0.4804381651</v>
      </c>
      <c r="AZ1184" s="176">
        <f>'Assumptions (Nuclear)'!$V$6*Model!AZ1131</f>
        <v>0.2430812609</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-0.0305338039</v>
      </c>
      <c r="Y1185" s="177">
        <f t="array" ref="Y1185">SUM(IF(ISERROR(Y1186:Y1236),"",Y1186:Y1236))</f>
        <v>-0.06300800152</v>
      </c>
      <c r="Z1185" s="177">
        <f t="array" ref="Z1185">SUM(IF(ISERROR(Z1186:Z1236),"",Z1186:Z1236))</f>
        <v>-0.09754040197</v>
      </c>
      <c r="AA1185" s="177">
        <f t="array" ref="AA1185">SUM(IF(ISERROR(AA1186:AA1236),"",AA1186:AA1236))</f>
        <v>-0.1342129298</v>
      </c>
      <c r="AB1185" s="177">
        <f t="array" ref="AB1185">SUM(IF(ISERROR(AB1186:AB1236),"",AB1186:AB1236))</f>
        <v>-0.1730836061</v>
      </c>
      <c r="AC1185" s="177">
        <f t="array" ref="AC1185">SUM(IF(ISERROR(AC1186:AC1236),"",AC1186:AC1236))</f>
        <v>-0.2142624183</v>
      </c>
      <c r="AD1185" s="177">
        <f t="array" ref="AD1185">SUM(IF(ISERROR(AD1186:AD1236),"",AD1186:AD1236))</f>
        <v>-0.2578646222</v>
      </c>
      <c r="AE1185" s="177">
        <f t="array" ref="AE1185">SUM(IF(ISERROR(AE1186:AE1236),"",AE1186:AE1236))</f>
        <v>-0.3040068188</v>
      </c>
      <c r="AF1185" s="177">
        <f t="array" ref="AF1185">SUM(IF(ISERROR(AF1186:AF1236),"",AF1186:AF1236))</f>
        <v>-0.3528152824</v>
      </c>
      <c r="AG1185" s="177">
        <f t="array" ref="AG1185">SUM(IF(ISERROR(AG1186:AG1236),"",AG1186:AG1236))</f>
        <v>-0.4044196654</v>
      </c>
      <c r="AH1185" s="177">
        <f t="array" ref="AH1185">SUM(IF(ISERROR(AH1186:AH1236),"",AH1186:AH1236))</f>
        <v>-0.4589494853</v>
      </c>
      <c r="AI1185" s="177">
        <f t="array" ref="AI1185">SUM(IF(ISERROR(AI1186:AI1236),"",AI1186:AI1236))</f>
        <v>-0.5165418446</v>
      </c>
      <c r="AJ1185" s="177">
        <f t="array" ref="AJ1185">SUM(IF(ISERROR(AJ1186:AJ1236),"",AJ1186:AJ1236))</f>
        <v>-0.5773382252</v>
      </c>
      <c r="AK1185" s="177">
        <f t="array" ref="AK1185">SUM(IF(ISERROR(AK1186:AK1236),"",AK1186:AK1236))</f>
        <v>-0.6414899072</v>
      </c>
      <c r="AL1185" s="177">
        <f t="array" ref="AL1185">SUM(IF(ISERROR(AL1186:AL1236),"",AL1186:AL1236))</f>
        <v>-0.7091575242</v>
      </c>
      <c r="AM1185" s="177">
        <f t="array" ref="AM1185">SUM(IF(ISERROR(AM1186:AM1236),"",AM1186:AM1236))</f>
        <v>-0.7192619535</v>
      </c>
      <c r="AN1185" s="177">
        <f t="array" ref="AN1185">SUM(IF(ISERROR(AN1186:AN1236),"",AN1186:AN1236))</f>
        <v>-0.7293318753</v>
      </c>
      <c r="AO1185" s="177">
        <f t="array" ref="AO1185">SUM(IF(ISERROR(AO1186:AO1236),"",AO1186:AO1236))</f>
        <v>-0.739321365</v>
      </c>
      <c r="AP1185" s="177">
        <f t="array" ref="AP1185">SUM(IF(ISERROR(AP1186:AP1236),"",AP1186:AP1236))</f>
        <v>-0.7492643367</v>
      </c>
      <c r="AQ1185" s="177">
        <f t="array" ref="AQ1185">SUM(IF(ISERROR(AQ1186:AQ1236),"",AQ1186:AQ1236))</f>
        <v>-0.7592478173</v>
      </c>
      <c r="AR1185" s="177">
        <f t="array" ref="AR1185">SUM(IF(ISERROR(AR1186:AR1236),"",AR1186:AR1236))</f>
        <v>-0.7692560849</v>
      </c>
      <c r="AS1185" s="177">
        <f t="array" ref="AS1185">SUM(IF(ISERROR(AS1186:AS1236),"",AS1186:AS1236))</f>
        <v>-0.7792864396</v>
      </c>
      <c r="AT1185" s="177">
        <f t="array" ref="AT1185">SUM(IF(ISERROR(AT1186:AT1236),"",AT1186:AT1236))</f>
        <v>-0.78934446</v>
      </c>
      <c r="AU1185" s="177">
        <f t="array" ref="AU1185">SUM(IF(ISERROR(AU1186:AU1236),"",AU1186:AU1236))</f>
        <v>-0.7994221038</v>
      </c>
      <c r="AV1185" s="177">
        <f t="array" ref="AV1185">SUM(IF(ISERROR(AV1186:AV1236),"",AV1186:AV1236))</f>
        <v>-0.8095180699</v>
      </c>
      <c r="AW1185" s="177">
        <f t="array" ref="AW1185">SUM(IF(ISERROR(AW1186:AW1236),"",AW1186:AW1236))</f>
        <v>-0.8196527162</v>
      </c>
      <c r="AX1185" s="177">
        <f t="array" ref="AX1185">SUM(IF(ISERROR(AX1186:AX1236),"",AX1186:AX1236))</f>
        <v>-0.8298334524</v>
      </c>
      <c r="AY1185" s="177">
        <f t="array" ref="AY1185">SUM(IF(ISERROR(AY1186:AY1236),"",AY1186:AY1236))</f>
        <v>-0.8400699404</v>
      </c>
      <c r="AZ1185" s="177">
        <f t="array" ref="AZ1185">SUM(IF(ISERROR(AZ1186:AZ1236),"",AZ1186:AZ1236))</f>
        <v>-0.8503737527</v>
      </c>
      <c r="BA1185" s="177">
        <f t="array" ref="BA1185">SUM(IF(ISERROR(BA1186:BA1236),"",BA1186:BA1236))</f>
        <v>-0.8607494017</v>
      </c>
      <c r="BB1185" s="177">
        <f t="array" ref="BB1185">SUM(IF(ISERROR(BB1186:BB1236),"",BB1186:BB1236))</f>
        <v>-0.8260778068</v>
      </c>
      <c r="BC1185" s="177">
        <f t="array" ref="BC1185">SUM(IF(ISERROR(BC1186:BC1236),"",BC1186:BC1236))</f>
        <v>-0.7888195403</v>
      </c>
      <c r="BD1185" s="177">
        <f t="array" ref="BD1185">SUM(IF(ISERROR(BD1186:BD1236),"",BD1186:BD1236))</f>
        <v>-0.7488373996</v>
      </c>
      <c r="BE1185" s="177">
        <f t="array" ref="BE1185">SUM(IF(ISERROR(BE1186:BE1236),"",BE1186:BE1236))</f>
        <v>-0.7059900436</v>
      </c>
      <c r="BF1185" s="177">
        <f t="array" ref="BF1185">SUM(IF(ISERROR(BF1186:BF1236),"",BF1186:BF1236))</f>
        <v>-0.6601379465</v>
      </c>
      <c r="BG1185" s="177">
        <f t="array" ref="BG1185">SUM(IF(ISERROR(BG1186:BG1236),"",BG1186:BG1236))</f>
        <v>-0.611151346</v>
      </c>
      <c r="BH1185" s="177">
        <f t="array" ref="BH1185">SUM(IF(ISERROR(BH1186:BH1236),"",BH1186:BH1236))</f>
        <v>-0.5588665208</v>
      </c>
      <c r="BI1185" s="177">
        <f t="array" ref="BI1185">SUM(IF(ISERROR(BI1186:BI1236),"",BI1186:BI1236))</f>
        <v>-0.5031117241</v>
      </c>
      <c r="BJ1185" s="177">
        <f t="array" ref="BJ1185">SUM(IF(ISERROR(BJ1186:BJ1236),"",BJ1186:BJ1236))</f>
        <v>-0.4437182696</v>
      </c>
      <c r="BK1185" s="177">
        <f t="array" ref="BK1185">SUM(IF(ISERROR(BK1186:BK1236),"",BK1186:BK1236))</f>
        <v>-0.3805057096</v>
      </c>
      <c r="BL1185" s="177">
        <f t="array" ref="BL1185">SUM(IF(ISERROR(BL1186:BL1236),"",BL1186:BL1236))</f>
        <v>-0.3132667791</v>
      </c>
      <c r="BM1185" s="177">
        <f t="array" ref="BM1185">SUM(IF(ISERROR(BM1186:BM1236),"",BM1186:BM1236))</f>
        <v>-0.2418065157</v>
      </c>
      <c r="BN1185" s="177">
        <f t="array" ref="BN1185">SUM(IF(ISERROR(BN1186:BN1236),"",BN1186:BN1236))</f>
        <v>-0.1659254649</v>
      </c>
      <c r="BO1185" s="177">
        <f t="array" ref="BO1185">SUM(IF(ISERROR(BO1186:BO1236),"",BO1186:BO1236))</f>
        <v>-0.0853994033</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-0.0305338039</v>
      </c>
      <c r="Y1207" s="160">
        <f>IF($X$1129&gt;0,PPMT('Assumptions (Nuclear)'!$V$7,Model!X1,'Assumptions (Nuclear)'!$V$10,'Assumptions (Nuclear)'!$V$5*Model!$X$1129*average('Assumptions (Nuclear)'!$Q$2:$V$2)/10^9),0)</f>
        <v>-0.03198415958</v>
      </c>
      <c r="Z1207" s="160">
        <f>IF($X$1129&gt;0,PPMT('Assumptions (Nuclear)'!$V$7,Model!Y1,'Assumptions (Nuclear)'!$V$10,'Assumptions (Nuclear)'!$V$5*Model!$X$1129*average('Assumptions (Nuclear)'!$Q$2:$V$2)/10^9),0)</f>
        <v>-0.03350340716</v>
      </c>
      <c r="AA1207" s="160">
        <f>IF($X$1129&gt;0,PPMT('Assumptions (Nuclear)'!$V$7,Model!Z1,'Assumptions (Nuclear)'!$V$10,'Assumptions (Nuclear)'!$V$5*Model!$X$1129*average('Assumptions (Nuclear)'!$Q$2:$V$2)/10^9),0)</f>
        <v>-0.035094819</v>
      </c>
      <c r="AB1207" s="160">
        <f>IF($X$1129&gt;0,PPMT('Assumptions (Nuclear)'!$V$7,Model!AA1,'Assumptions (Nuclear)'!$V$10,'Assumptions (Nuclear)'!$V$5*Model!$X$1129*average('Assumptions (Nuclear)'!$Q$2:$V$2)/10^9),0)</f>
        <v>-0.03676182291</v>
      </c>
      <c r="AC1207" s="160">
        <f>IF($X$1129&gt;0,PPMT('Assumptions (Nuclear)'!$V$7,Model!AB1,'Assumptions (Nuclear)'!$V$10,'Assumptions (Nuclear)'!$V$5*Model!$X$1129*average('Assumptions (Nuclear)'!$Q$2:$V$2)/10^9),0)</f>
        <v>-0.03850800949</v>
      </c>
      <c r="AD1207" s="160">
        <f>IF($X$1129&gt;0,PPMT('Assumptions (Nuclear)'!$V$7,Model!AC1,'Assumptions (Nuclear)'!$V$10,'Assumptions (Nuclear)'!$V$5*Model!$X$1129*average('Assumptions (Nuclear)'!$Q$2:$V$2)/10^9),0)</f>
        <v>-0.04033713995</v>
      </c>
      <c r="AE1207" s="160">
        <f>IF($X$1129&gt;0,PPMT('Assumptions (Nuclear)'!$V$7,Model!AD1,'Assumptions (Nuclear)'!$V$10,'Assumptions (Nuclear)'!$V$5*Model!$X$1129*average('Assumptions (Nuclear)'!$Q$2:$V$2)/10^9),0)</f>
        <v>-0.04225315409</v>
      </c>
      <c r="AF1207" s="160">
        <f>IF($X$1129&gt;0,PPMT('Assumptions (Nuclear)'!$V$7,Model!AE1,'Assumptions (Nuclear)'!$V$10,'Assumptions (Nuclear)'!$V$5*Model!$X$1129*average('Assumptions (Nuclear)'!$Q$2:$V$2)/10^9),0)</f>
        <v>-0.04426017891</v>
      </c>
      <c r="AG1207" s="160">
        <f>IF($X$1129&gt;0,PPMT('Assumptions (Nuclear)'!$V$7,Model!AF1,'Assumptions (Nuclear)'!$V$10,'Assumptions (Nuclear)'!$V$5*Model!$X$1129*average('Assumptions (Nuclear)'!$Q$2:$V$2)/10^9),0)</f>
        <v>-0.04636253741</v>
      </c>
      <c r="AH1207" s="160">
        <f>IF($X$1129&gt;0,PPMT('Assumptions (Nuclear)'!$V$7,Model!AG1,'Assumptions (Nuclear)'!$V$10,'Assumptions (Nuclear)'!$V$5*Model!$X$1129*average('Assumptions (Nuclear)'!$Q$2:$V$2)/10^9),0)</f>
        <v>-0.04856475794</v>
      </c>
      <c r="AI1207" s="160">
        <f>IF($X$1129&gt;0,PPMT('Assumptions (Nuclear)'!$V$7,Model!AH1,'Assumptions (Nuclear)'!$V$10,'Assumptions (Nuclear)'!$V$5*Model!$X$1129*average('Assumptions (Nuclear)'!$Q$2:$V$2)/10^9),0)</f>
        <v>-0.05087158394</v>
      </c>
      <c r="AJ1207" s="160">
        <f>IF($X$1129&gt;0,PPMT('Assumptions (Nuclear)'!$V$7,Model!AI1,'Assumptions (Nuclear)'!$V$10,'Assumptions (Nuclear)'!$V$5*Model!$X$1129*average('Assumptions (Nuclear)'!$Q$2:$V$2)/10^9),0)</f>
        <v>-0.05328798418</v>
      </c>
      <c r="AK1207" s="160">
        <f>IF($X$1129&gt;0,PPMT('Assumptions (Nuclear)'!$V$7,Model!AJ1,'Assumptions (Nuclear)'!$V$10,'Assumptions (Nuclear)'!$V$5*Model!$X$1129*average('Assumptions (Nuclear)'!$Q$2:$V$2)/10^9),0)</f>
        <v>-0.05581916343</v>
      </c>
      <c r="AL1207" s="160">
        <f>IF($X$1129&gt;0,PPMT('Assumptions (Nuclear)'!$V$7,Model!AK1,'Assumptions (Nuclear)'!$V$10,'Assumptions (Nuclear)'!$V$5*Model!$X$1129*average('Assumptions (Nuclear)'!$Q$2:$V$2)/10^9),0)</f>
        <v>-0.05847057369</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-0.03102384194</v>
      </c>
      <c r="Z1208" s="160">
        <f>IF($Y$1129&gt;0,PPMT('Assumptions (Nuclear)'!$V$7,Model!X1,'Assumptions (Nuclear)'!$V$10,'Assumptions (Nuclear)'!$V$5*Model!$Y$1129*AVERAGE('Assumptions (Nuclear)'!$R$2:$W$2)/10^9),0)</f>
        <v>-0.03249747443</v>
      </c>
      <c r="AA1208" s="160">
        <f>IF($Y$1129&gt;0,PPMT('Assumptions (Nuclear)'!$V$7,Model!Y1,'Assumptions (Nuclear)'!$V$10,'Assumptions (Nuclear)'!$V$5*Model!$Y$1129*AVERAGE('Assumptions (Nuclear)'!$R$2:$W$2)/10^9),0)</f>
        <v>-0.03404110447</v>
      </c>
      <c r="AB1208" s="160">
        <f>IF($Y$1129&gt;0,PPMT('Assumptions (Nuclear)'!$V$7,Model!Z1,'Assumptions (Nuclear)'!$V$10,'Assumptions (Nuclear)'!$V$5*Model!$Y$1129*AVERAGE('Assumptions (Nuclear)'!$R$2:$W$2)/10^9),0)</f>
        <v>-0.03565805693</v>
      </c>
      <c r="AC1208" s="160">
        <f>IF($Y$1129&gt;0,PPMT('Assumptions (Nuclear)'!$V$7,Model!AA1,'Assumptions (Nuclear)'!$V$10,'Assumptions (Nuclear)'!$V$5*Model!$Y$1129*AVERAGE('Assumptions (Nuclear)'!$R$2:$W$2)/10^9),0)</f>
        <v>-0.03735181463</v>
      </c>
      <c r="AD1208" s="160">
        <f>IF($Y$1129&gt;0,PPMT('Assumptions (Nuclear)'!$V$7,Model!AB1,'Assumptions (Nuclear)'!$V$10,'Assumptions (Nuclear)'!$V$5*Model!$Y$1129*AVERAGE('Assumptions (Nuclear)'!$R$2:$W$2)/10^9),0)</f>
        <v>-0.03912602583</v>
      </c>
      <c r="AE1208" s="160">
        <f>IF($Y$1129&gt;0,PPMT('Assumptions (Nuclear)'!$V$7,Model!AC1,'Assumptions (Nuclear)'!$V$10,'Assumptions (Nuclear)'!$V$5*Model!$Y$1129*AVERAGE('Assumptions (Nuclear)'!$R$2:$W$2)/10^9),0)</f>
        <v>-0.04098451206</v>
      </c>
      <c r="AF1208" s="160">
        <f>IF($Y$1129&gt;0,PPMT('Assumptions (Nuclear)'!$V$7,Model!AD1,'Assumptions (Nuclear)'!$V$10,'Assumptions (Nuclear)'!$V$5*Model!$Y$1129*AVERAGE('Assumptions (Nuclear)'!$R$2:$W$2)/10^9),0)</f>
        <v>-0.04293127638</v>
      </c>
      <c r="AG1208" s="160">
        <f>IF($Y$1129&gt;0,PPMT('Assumptions (Nuclear)'!$V$7,Model!AE1,'Assumptions (Nuclear)'!$V$10,'Assumptions (Nuclear)'!$V$5*Model!$Y$1129*AVERAGE('Assumptions (Nuclear)'!$R$2:$W$2)/10^9),0)</f>
        <v>-0.04497051201</v>
      </c>
      <c r="AH1208" s="160">
        <f>IF($Y$1129&gt;0,PPMT('Assumptions (Nuclear)'!$V$7,Model!AF1,'Assumptions (Nuclear)'!$V$10,'Assumptions (Nuclear)'!$V$5*Model!$Y$1129*AVERAGE('Assumptions (Nuclear)'!$R$2:$W$2)/10^9),0)</f>
        <v>-0.04710661133</v>
      </c>
      <c r="AI1208" s="160">
        <f>IF($Y$1129&gt;0,PPMT('Assumptions (Nuclear)'!$V$7,Model!AG1,'Assumptions (Nuclear)'!$V$10,'Assumptions (Nuclear)'!$V$5*Model!$Y$1129*AVERAGE('Assumptions (Nuclear)'!$R$2:$W$2)/10^9),0)</f>
        <v>-0.04934417536</v>
      </c>
      <c r="AJ1208" s="160">
        <f>IF($Y$1129&gt;0,PPMT('Assumptions (Nuclear)'!$V$7,Model!AH1,'Assumptions (Nuclear)'!$V$10,'Assumptions (Nuclear)'!$V$5*Model!$Y$1129*AVERAGE('Assumptions (Nuclear)'!$R$2:$W$2)/10^9),0)</f>
        <v>-0.05168802369</v>
      </c>
      <c r="AK1208" s="160">
        <f>IF($Y$1129&gt;0,PPMT('Assumptions (Nuclear)'!$V$7,Model!AI1,'Assumptions (Nuclear)'!$V$10,'Assumptions (Nuclear)'!$V$5*Model!$Y$1129*AVERAGE('Assumptions (Nuclear)'!$R$2:$W$2)/10^9),0)</f>
        <v>-0.05414320482</v>
      </c>
      <c r="AL1208" s="160">
        <f>IF($Y$1129&gt;0,PPMT('Assumptions (Nuclear)'!$V$7,Model!AJ1,'Assumptions (Nuclear)'!$V$10,'Assumptions (Nuclear)'!$V$5*Model!$Y$1129*AVERAGE('Assumptions (Nuclear)'!$R$2:$W$2)/10^9),0)</f>
        <v>-0.05671500705</v>
      </c>
      <c r="AM1208" s="160">
        <f>IF($Y$1129&gt;0,PPMT('Assumptions (Nuclear)'!$V$7,Model!AK1,'Assumptions (Nuclear)'!$V$10,'Assumptions (Nuclear)'!$V$5*Model!$Y$1129*AVERAGE('Assumptions (Nuclear)'!$R$2:$W$2)/10^9),0)</f>
        <v>-0.05940896988</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-0.03153952037</v>
      </c>
      <c r="AA1209" s="160">
        <f>IF($Z$1129&gt;0,PPMT('Assumptions (Nuclear)'!$V$7,Model!X1,'Assumptions (Nuclear)'!$V$10,'Assumptions (Nuclear)'!$V$5*Model!$Z$1129*AVERAGE('Assumptions (Nuclear)'!$S$2:$X$2)/10^9),0)</f>
        <v>-0.03303764759</v>
      </c>
      <c r="AB1209" s="160">
        <f>IF($Z$1129&gt;0,PPMT('Assumptions (Nuclear)'!$V$7,Model!Y1,'Assumptions (Nuclear)'!$V$10,'Assumptions (Nuclear)'!$V$5*Model!$Z$1129*AVERAGE('Assumptions (Nuclear)'!$S$2:$X$2)/10^9),0)</f>
        <v>-0.03460693585</v>
      </c>
      <c r="AC1209" s="160">
        <f>IF($Z$1129&gt;0,PPMT('Assumptions (Nuclear)'!$V$7,Model!Z1,'Assumptions (Nuclear)'!$V$10,'Assumptions (Nuclear)'!$V$5*Model!$Z$1129*AVERAGE('Assumptions (Nuclear)'!$S$2:$X$2)/10^9),0)</f>
        <v>-0.0362507653</v>
      </c>
      <c r="AD1209" s="160">
        <f>IF($Z$1129&gt;0,PPMT('Assumptions (Nuclear)'!$V$7,Model!AA1,'Assumptions (Nuclear)'!$V$10,'Assumptions (Nuclear)'!$V$5*Model!$Z$1129*AVERAGE('Assumptions (Nuclear)'!$S$2:$X$2)/10^9),0)</f>
        <v>-0.03797267666</v>
      </c>
      <c r="AE1209" s="160">
        <f>IF($Z$1129&gt;0,PPMT('Assumptions (Nuclear)'!$V$7,Model!AB1,'Assumptions (Nuclear)'!$V$10,'Assumptions (Nuclear)'!$V$5*Model!$Z$1129*AVERAGE('Assumptions (Nuclear)'!$S$2:$X$2)/10^9),0)</f>
        <v>-0.0397763788</v>
      </c>
      <c r="AF1209" s="160">
        <f>IF($Z$1129&gt;0,PPMT('Assumptions (Nuclear)'!$V$7,Model!AC1,'Assumptions (Nuclear)'!$V$10,'Assumptions (Nuclear)'!$V$5*Model!$Z$1129*AVERAGE('Assumptions (Nuclear)'!$S$2:$X$2)/10^9),0)</f>
        <v>-0.04166575679</v>
      </c>
      <c r="AG1209" s="160">
        <f>IF($Z$1129&gt;0,PPMT('Assumptions (Nuclear)'!$V$7,Model!AD1,'Assumptions (Nuclear)'!$V$10,'Assumptions (Nuclear)'!$V$5*Model!$Z$1129*AVERAGE('Assumptions (Nuclear)'!$S$2:$X$2)/10^9),0)</f>
        <v>-0.04364488024</v>
      </c>
      <c r="AH1209" s="160">
        <f>IF($Z$1129&gt;0,PPMT('Assumptions (Nuclear)'!$V$7,Model!AE1,'Assumptions (Nuclear)'!$V$10,'Assumptions (Nuclear)'!$V$5*Model!$Z$1129*AVERAGE('Assumptions (Nuclear)'!$S$2:$X$2)/10^9),0)</f>
        <v>-0.04571801205</v>
      </c>
      <c r="AI1209" s="160">
        <f>IF($Z$1129&gt;0,PPMT('Assumptions (Nuclear)'!$V$7,Model!AF1,'Assumptions (Nuclear)'!$V$10,'Assumptions (Nuclear)'!$V$5*Model!$Z$1129*AVERAGE('Assumptions (Nuclear)'!$S$2:$X$2)/10^9),0)</f>
        <v>-0.04788961762</v>
      </c>
      <c r="AJ1209" s="160">
        <f>IF($Z$1129&gt;0,PPMT('Assumptions (Nuclear)'!$V$7,Model!AG1,'Assumptions (Nuclear)'!$V$10,'Assumptions (Nuclear)'!$V$5*Model!$Z$1129*AVERAGE('Assumptions (Nuclear)'!$S$2:$X$2)/10^9),0)</f>
        <v>-0.05016437446</v>
      </c>
      <c r="AK1209" s="160">
        <f>IF($Z$1129&gt;0,PPMT('Assumptions (Nuclear)'!$V$7,Model!AH1,'Assumptions (Nuclear)'!$V$10,'Assumptions (Nuclear)'!$V$5*Model!$Z$1129*AVERAGE('Assumptions (Nuclear)'!$S$2:$X$2)/10^9),0)</f>
        <v>-0.05254718224</v>
      </c>
      <c r="AL1209" s="160">
        <f>IF($Z$1129&gt;0,PPMT('Assumptions (Nuclear)'!$V$7,Model!AI1,'Assumptions (Nuclear)'!$V$10,'Assumptions (Nuclear)'!$V$5*Model!$Z$1129*AVERAGE('Assumptions (Nuclear)'!$S$2:$X$2)/10^9),0)</f>
        <v>-0.0550431734</v>
      </c>
      <c r="AM1209" s="160">
        <f>IF($Z$1129&gt;0,PPMT('Assumptions (Nuclear)'!$V$7,Model!AJ1,'Assumptions (Nuclear)'!$V$10,'Assumptions (Nuclear)'!$V$5*Model!$Z$1129*AVERAGE('Assumptions (Nuclear)'!$S$2:$X$2)/10^9),0)</f>
        <v>-0.05765772414</v>
      </c>
      <c r="AN1209" s="160">
        <f>IF($Z$1129&gt;0,PPMT('Assumptions (Nuclear)'!$V$7,Model!AK1,'Assumptions (Nuclear)'!$V$10,'Assumptions (Nuclear)'!$V$5*Model!$Z$1129*AVERAGE('Assumptions (Nuclear)'!$S$2:$X$2)/10^9),0)</f>
        <v>-0.06039646603</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-0.03203935874</v>
      </c>
      <c r="AB1210" s="160">
        <f>IF($AA$1129&gt;0,PPMT('Assumptions (Nuclear)'!$V$7,Model!X1,'Assumptions (Nuclear)'!$V$10,'Assumptions (Nuclear)'!$V$5*Model!$AA$1129*AVERAGE('Assumptions (Nuclear)'!$T$2:$Y$2)/10^9),0)</f>
        <v>-0.03356122828</v>
      </c>
      <c r="AC1210" s="160">
        <f>IF($AA$1129&gt;0,PPMT('Assumptions (Nuclear)'!$V$7,Model!Y1,'Assumptions (Nuclear)'!$V$10,'Assumptions (Nuclear)'!$V$5*Model!$AA$1129*AVERAGE('Assumptions (Nuclear)'!$T$2:$Y$2)/10^9),0)</f>
        <v>-0.03515538663</v>
      </c>
      <c r="AD1210" s="160">
        <f>IF($AA$1129&gt;0,PPMT('Assumptions (Nuclear)'!$V$7,Model!Z1,'Assumptions (Nuclear)'!$V$10,'Assumptions (Nuclear)'!$V$5*Model!$AA$1129*AVERAGE('Assumptions (Nuclear)'!$T$2:$Y$2)/10^9),0)</f>
        <v>-0.03682526749</v>
      </c>
      <c r="AE1210" s="160">
        <f>IF($AA$1129&gt;0,PPMT('Assumptions (Nuclear)'!$V$7,Model!AA1,'Assumptions (Nuclear)'!$V$10,'Assumptions (Nuclear)'!$V$5*Model!$AA$1129*AVERAGE('Assumptions (Nuclear)'!$T$2:$Y$2)/10^9),0)</f>
        <v>-0.0385744677</v>
      </c>
      <c r="AF1210" s="160">
        <f>IF($AA$1129&gt;0,PPMT('Assumptions (Nuclear)'!$V$7,Model!AB1,'Assumptions (Nuclear)'!$V$10,'Assumptions (Nuclear)'!$V$5*Model!$AA$1129*AVERAGE('Assumptions (Nuclear)'!$T$2:$Y$2)/10^9),0)</f>
        <v>-0.04040675491</v>
      </c>
      <c r="AG1210" s="160">
        <f>IF($AA$1129&gt;0,PPMT('Assumptions (Nuclear)'!$V$7,Model!AC1,'Assumptions (Nuclear)'!$V$10,'Assumptions (Nuclear)'!$V$5*Model!$AA$1129*AVERAGE('Assumptions (Nuclear)'!$T$2:$Y$2)/10^9),0)</f>
        <v>-0.04232607577</v>
      </c>
      <c r="AH1210" s="160">
        <f>IF($AA$1129&gt;0,PPMT('Assumptions (Nuclear)'!$V$7,Model!AD1,'Assumptions (Nuclear)'!$V$10,'Assumptions (Nuclear)'!$V$5*Model!$AA$1129*AVERAGE('Assumptions (Nuclear)'!$T$2:$Y$2)/10^9),0)</f>
        <v>-0.04433656437</v>
      </c>
      <c r="AI1210" s="160">
        <f>IF($AA$1129&gt;0,PPMT('Assumptions (Nuclear)'!$V$7,Model!AE1,'Assumptions (Nuclear)'!$V$10,'Assumptions (Nuclear)'!$V$5*Model!$AA$1129*AVERAGE('Assumptions (Nuclear)'!$T$2:$Y$2)/10^9),0)</f>
        <v>-0.04644255118</v>
      </c>
      <c r="AJ1210" s="160">
        <f>IF($AA$1129&gt;0,PPMT('Assumptions (Nuclear)'!$V$7,Model!AF1,'Assumptions (Nuclear)'!$V$10,'Assumptions (Nuclear)'!$V$5*Model!$AA$1129*AVERAGE('Assumptions (Nuclear)'!$T$2:$Y$2)/10^9),0)</f>
        <v>-0.04864857236</v>
      </c>
      <c r="AK1210" s="160">
        <f>IF($AA$1129&gt;0,PPMT('Assumptions (Nuclear)'!$V$7,Model!AG1,'Assumptions (Nuclear)'!$V$10,'Assumptions (Nuclear)'!$V$5*Model!$AA$1129*AVERAGE('Assumptions (Nuclear)'!$T$2:$Y$2)/10^9),0)</f>
        <v>-0.05095937954</v>
      </c>
      <c r="AL1210" s="160">
        <f>IF($AA$1129&gt;0,PPMT('Assumptions (Nuclear)'!$V$7,Model!AH1,'Assumptions (Nuclear)'!$V$10,'Assumptions (Nuclear)'!$V$5*Model!$AA$1129*AVERAGE('Assumptions (Nuclear)'!$T$2:$Y$2)/10^9),0)</f>
        <v>-0.05337995007</v>
      </c>
      <c r="AM1210" s="160">
        <f>IF($AA$1129&gt;0,PPMT('Assumptions (Nuclear)'!$V$7,Model!AI1,'Assumptions (Nuclear)'!$V$10,'Assumptions (Nuclear)'!$V$5*Model!$AA$1129*AVERAGE('Assumptions (Nuclear)'!$T$2:$Y$2)/10^9),0)</f>
        <v>-0.0559154977</v>
      </c>
      <c r="AN1210" s="160">
        <f>IF($AA$1129&gt;0,PPMT('Assumptions (Nuclear)'!$V$7,Model!AJ1,'Assumptions (Nuclear)'!$V$10,'Assumptions (Nuclear)'!$V$5*Model!$AA$1129*AVERAGE('Assumptions (Nuclear)'!$T$2:$Y$2)/10^9),0)</f>
        <v>-0.05857148384</v>
      </c>
      <c r="AO1210" s="160">
        <f>IF($AA$1129&gt;0,PPMT('Assumptions (Nuclear)'!$V$7,Model!AK1,'Assumptions (Nuclear)'!$V$10,'Assumptions (Nuclear)'!$V$5*Model!$AA$1129*AVERAGE('Assumptions (Nuclear)'!$T$2:$Y$2)/10^9),0)</f>
        <v>-0.06135362932</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-0.03249556212</v>
      </c>
      <c r="AC1211" s="160">
        <f>IF($AB$1129&gt;0,PPMT('Assumptions (Nuclear)'!$V$7,Model!X1,'Assumptions (Nuclear)'!$V$10,'Assumptions (Nuclear)'!$V$5*Model!$AB$1129*AVERAGE('Assumptions (Nuclear)'!$U$2:$Z$2)/10^9),0)</f>
        <v>-0.03403910132</v>
      </c>
      <c r="AD1211" s="160">
        <f>IF($AB$1129&gt;0,PPMT('Assumptions (Nuclear)'!$V$7,Model!Y1,'Assumptions (Nuclear)'!$V$10,'Assumptions (Nuclear)'!$V$5*Model!$AB$1129*AVERAGE('Assumptions (Nuclear)'!$U$2:$Z$2)/10^9),0)</f>
        <v>-0.03565595864</v>
      </c>
      <c r="AE1211" s="160">
        <f>IF($AB$1129&gt;0,PPMT('Assumptions (Nuclear)'!$V$7,Model!Z1,'Assumptions (Nuclear)'!$V$10,'Assumptions (Nuclear)'!$V$5*Model!$AB$1129*AVERAGE('Assumptions (Nuclear)'!$U$2:$Z$2)/10^9),0)</f>
        <v>-0.03734961667</v>
      </c>
      <c r="AF1211" s="160">
        <f>IF($AB$1129&gt;0,PPMT('Assumptions (Nuclear)'!$V$7,Model!AA1,'Assumptions (Nuclear)'!$V$10,'Assumptions (Nuclear)'!$V$5*Model!$AB$1129*AVERAGE('Assumptions (Nuclear)'!$U$2:$Z$2)/10^9),0)</f>
        <v>-0.03912372346</v>
      </c>
      <c r="AG1211" s="160">
        <f>IF($AB$1129&gt;0,PPMT('Assumptions (Nuclear)'!$V$7,Model!AB1,'Assumptions (Nuclear)'!$V$10,'Assumptions (Nuclear)'!$V$5*Model!$AB$1129*AVERAGE('Assumptions (Nuclear)'!$U$2:$Z$2)/10^9),0)</f>
        <v>-0.04098210033</v>
      </c>
      <c r="AH1211" s="160">
        <f>IF($AB$1129&gt;0,PPMT('Assumptions (Nuclear)'!$V$7,Model!AC1,'Assumptions (Nuclear)'!$V$10,'Assumptions (Nuclear)'!$V$5*Model!$AB$1129*AVERAGE('Assumptions (Nuclear)'!$U$2:$Z$2)/10^9),0)</f>
        <v>-0.04292875009</v>
      </c>
      <c r="AI1211" s="160">
        <f>IF($AB$1129&gt;0,PPMT('Assumptions (Nuclear)'!$V$7,Model!AD1,'Assumptions (Nuclear)'!$V$10,'Assumptions (Nuclear)'!$V$5*Model!$AB$1129*AVERAGE('Assumptions (Nuclear)'!$U$2:$Z$2)/10^9),0)</f>
        <v>-0.04496786572</v>
      </c>
      <c r="AJ1211" s="160">
        <f>IF($AB$1129&gt;0,PPMT('Assumptions (Nuclear)'!$V$7,Model!AE1,'Assumptions (Nuclear)'!$V$10,'Assumptions (Nuclear)'!$V$5*Model!$AB$1129*AVERAGE('Assumptions (Nuclear)'!$U$2:$Z$2)/10^9),0)</f>
        <v>-0.04710383934</v>
      </c>
      <c r="AK1211" s="160">
        <f>IF($AB$1129&gt;0,PPMT('Assumptions (Nuclear)'!$V$7,Model!AF1,'Assumptions (Nuclear)'!$V$10,'Assumptions (Nuclear)'!$V$5*Model!$AB$1129*AVERAGE('Assumptions (Nuclear)'!$U$2:$Z$2)/10^9),0)</f>
        <v>-0.04934127171</v>
      </c>
      <c r="AL1211" s="160">
        <f>IF($AB$1129&gt;0,PPMT('Assumptions (Nuclear)'!$V$7,Model!AG1,'Assumptions (Nuclear)'!$V$10,'Assumptions (Nuclear)'!$V$5*Model!$AB$1129*AVERAGE('Assumptions (Nuclear)'!$U$2:$Z$2)/10^9),0)</f>
        <v>-0.05168498212</v>
      </c>
      <c r="AM1211" s="160">
        <f>IF($AB$1129&gt;0,PPMT('Assumptions (Nuclear)'!$V$7,Model!AH1,'Assumptions (Nuclear)'!$V$10,'Assumptions (Nuclear)'!$V$5*Model!$AB$1129*AVERAGE('Assumptions (Nuclear)'!$U$2:$Z$2)/10^9),0)</f>
        <v>-0.05414001877</v>
      </c>
      <c r="AN1211" s="160">
        <f>IF($AB$1129&gt;0,PPMT('Assumptions (Nuclear)'!$V$7,Model!AI1,'Assumptions (Nuclear)'!$V$10,'Assumptions (Nuclear)'!$V$5*Model!$AB$1129*AVERAGE('Assumptions (Nuclear)'!$U$2:$Z$2)/10^9),0)</f>
        <v>-0.05671166966</v>
      </c>
      <c r="AO1211" s="160">
        <f>IF($AB$1129&gt;0,PPMT('Assumptions (Nuclear)'!$V$7,Model!AJ1,'Assumptions (Nuclear)'!$V$10,'Assumptions (Nuclear)'!$V$5*Model!$AB$1129*AVERAGE('Assumptions (Nuclear)'!$U$2:$Z$2)/10^9),0)</f>
        <v>-0.05940547397</v>
      </c>
      <c r="AP1211" s="160">
        <f>IF($AB$1129&gt;0,PPMT('Assumptions (Nuclear)'!$V$7,Model!AK1,'Assumptions (Nuclear)'!$V$10,'Assumptions (Nuclear)'!$V$5*Model!$AB$1129*AVERAGE('Assumptions (Nuclear)'!$U$2:$Z$2)/10^9),0)</f>
        <v>-0.06222723398</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-0.03295734091</v>
      </c>
      <c r="AD1212" s="160">
        <f>IF($AC$1129&gt;0,PPMT('Assumptions (Nuclear)'!$V$7,Model!X1,'Assumptions (Nuclear)'!$V$10,'Assumptions (Nuclear)'!$V$5*Model!$AC$1129*AVERAGE('Assumptions (Nuclear)'!$V$2:$AA$2)/10^9),0)</f>
        <v>-0.0345228146</v>
      </c>
      <c r="AE1212" s="160">
        <f>IF($AC$1129&gt;0,PPMT('Assumptions (Nuclear)'!$V$7,Model!Y1,'Assumptions (Nuclear)'!$V$10,'Assumptions (Nuclear)'!$V$5*Model!$AC$1129*AVERAGE('Assumptions (Nuclear)'!$V$2:$AA$2)/10^9),0)</f>
        <v>-0.03616264829</v>
      </c>
      <c r="AF1212" s="160">
        <f>IF($AC$1129&gt;0,PPMT('Assumptions (Nuclear)'!$V$7,Model!Z1,'Assumptions (Nuclear)'!$V$10,'Assumptions (Nuclear)'!$V$5*Model!$AC$1129*AVERAGE('Assumptions (Nuclear)'!$V$2:$AA$2)/10^9),0)</f>
        <v>-0.03788037409</v>
      </c>
      <c r="AG1212" s="160">
        <f>IF($AC$1129&gt;0,PPMT('Assumptions (Nuclear)'!$V$7,Model!AA1,'Assumptions (Nuclear)'!$V$10,'Assumptions (Nuclear)'!$V$5*Model!$AC$1129*AVERAGE('Assumptions (Nuclear)'!$V$2:$AA$2)/10^9),0)</f>
        <v>-0.03967969186</v>
      </c>
      <c r="AH1212" s="160">
        <f>IF($AC$1129&gt;0,PPMT('Assumptions (Nuclear)'!$V$7,Model!AB1,'Assumptions (Nuclear)'!$V$10,'Assumptions (Nuclear)'!$V$5*Model!$AC$1129*AVERAGE('Assumptions (Nuclear)'!$V$2:$AA$2)/10^9),0)</f>
        <v>-0.04156447722</v>
      </c>
      <c r="AI1212" s="160">
        <f>IF($AC$1129&gt;0,PPMT('Assumptions (Nuclear)'!$V$7,Model!AC1,'Assumptions (Nuclear)'!$V$10,'Assumptions (Nuclear)'!$V$5*Model!$AC$1129*AVERAGE('Assumptions (Nuclear)'!$V$2:$AA$2)/10^9),0)</f>
        <v>-0.04353878989</v>
      </c>
      <c r="AJ1212" s="160">
        <f>IF($AC$1129&gt;0,PPMT('Assumptions (Nuclear)'!$V$7,Model!AD1,'Assumptions (Nuclear)'!$V$10,'Assumptions (Nuclear)'!$V$5*Model!$AC$1129*AVERAGE('Assumptions (Nuclear)'!$V$2:$AA$2)/10^9),0)</f>
        <v>-0.04560688241</v>
      </c>
      <c r="AK1212" s="160">
        <f>IF($AC$1129&gt;0,PPMT('Assumptions (Nuclear)'!$V$7,Model!AE1,'Assumptions (Nuclear)'!$V$10,'Assumptions (Nuclear)'!$V$5*Model!$AC$1129*AVERAGE('Assumptions (Nuclear)'!$V$2:$AA$2)/10^9),0)</f>
        <v>-0.04777320932</v>
      </c>
      <c r="AL1212" s="160">
        <f>IF($AC$1129&gt;0,PPMT('Assumptions (Nuclear)'!$V$7,Model!AF1,'Assumptions (Nuclear)'!$V$10,'Assumptions (Nuclear)'!$V$5*Model!$AC$1129*AVERAGE('Assumptions (Nuclear)'!$V$2:$AA$2)/10^9),0)</f>
        <v>-0.05004243676</v>
      </c>
      <c r="AM1212" s="160">
        <f>IF($AC$1129&gt;0,PPMT('Assumptions (Nuclear)'!$V$7,Model!AG1,'Assumptions (Nuclear)'!$V$10,'Assumptions (Nuclear)'!$V$5*Model!$AC$1129*AVERAGE('Assumptions (Nuclear)'!$V$2:$AA$2)/10^9),0)</f>
        <v>-0.05241945251</v>
      </c>
      <c r="AN1212" s="160">
        <f>IF($AC$1129&gt;0,PPMT('Assumptions (Nuclear)'!$V$7,Model!AH1,'Assumptions (Nuclear)'!$V$10,'Assumptions (Nuclear)'!$V$5*Model!$AC$1129*AVERAGE('Assumptions (Nuclear)'!$V$2:$AA$2)/10^9),0)</f>
        <v>-0.0549093765</v>
      </c>
      <c r="AO1212" s="160">
        <f>IF($AC$1129&gt;0,PPMT('Assumptions (Nuclear)'!$V$7,Model!AI1,'Assumptions (Nuclear)'!$V$10,'Assumptions (Nuclear)'!$V$5*Model!$AC$1129*AVERAGE('Assumptions (Nuclear)'!$V$2:$AA$2)/10^9),0)</f>
        <v>-0.05751757189</v>
      </c>
      <c r="AP1212" s="160">
        <f>IF($AC$1129&gt;0,PPMT('Assumptions (Nuclear)'!$V$7,Model!AJ1,'Assumptions (Nuclear)'!$V$10,'Assumptions (Nuclear)'!$V$5*Model!$AC$1129*AVERAGE('Assumptions (Nuclear)'!$V$2:$AA$2)/10^9),0)</f>
        <v>-0.06024965655</v>
      </c>
      <c r="AQ1212" s="160">
        <f>IF($AC$1129&gt;0,PPMT('Assumptions (Nuclear)'!$V$7,Model!AK1,'Assumptions (Nuclear)'!$V$10,'Assumptions (Nuclear)'!$V$5*Model!$AC$1129*AVERAGE('Assumptions (Nuclear)'!$V$2:$AA$2)/10^9),0)</f>
        <v>-0.06311151524</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-0.03342473901</v>
      </c>
      <c r="AE1213" s="160">
        <f>IF($AD$1129&gt;0,PPMT('Assumptions (Nuclear)'!$V$7,Model!X1,'Assumptions (Nuclear)'!$V$10,'Assumptions (Nuclear)'!$V$5*Model!$AD$1129*AVERAGE('Assumptions (Nuclear)'!$W$2:$AB$2)/10^9),0)</f>
        <v>-0.03501241411</v>
      </c>
      <c r="AF1213" s="160">
        <f>IF($AD$1129&gt;0,PPMT('Assumptions (Nuclear)'!$V$7,Model!Y1,'Assumptions (Nuclear)'!$V$10,'Assumptions (Nuclear)'!$V$5*Model!$AD$1129*AVERAGE('Assumptions (Nuclear)'!$W$2:$AB$2)/10^9),0)</f>
        <v>-0.03667550378</v>
      </c>
      <c r="AG1213" s="160">
        <f>IF($AD$1129&gt;0,PPMT('Assumptions (Nuclear)'!$V$7,Model!Z1,'Assumptions (Nuclear)'!$V$10,'Assumptions (Nuclear)'!$V$5*Model!$AD$1129*AVERAGE('Assumptions (Nuclear)'!$W$2:$AB$2)/10^9),0)</f>
        <v>-0.03841759021</v>
      </c>
      <c r="AH1213" s="160">
        <f>IF($AD$1129&gt;0,PPMT('Assumptions (Nuclear)'!$V$7,Model!AA1,'Assumptions (Nuclear)'!$V$10,'Assumptions (Nuclear)'!$V$5*Model!$AD$1129*AVERAGE('Assumptions (Nuclear)'!$W$2:$AB$2)/10^9),0)</f>
        <v>-0.04024242574</v>
      </c>
      <c r="AI1213" s="160">
        <f>IF($AD$1129&gt;0,PPMT('Assumptions (Nuclear)'!$V$7,Model!AB1,'Assumptions (Nuclear)'!$V$10,'Assumptions (Nuclear)'!$V$5*Model!$AD$1129*AVERAGE('Assumptions (Nuclear)'!$W$2:$AB$2)/10^9),0)</f>
        <v>-0.04215394097</v>
      </c>
      <c r="AJ1213" s="160">
        <f>IF($AD$1129&gt;0,PPMT('Assumptions (Nuclear)'!$V$7,Model!AC1,'Assumptions (Nuclear)'!$V$10,'Assumptions (Nuclear)'!$V$5*Model!$AD$1129*AVERAGE('Assumptions (Nuclear)'!$W$2:$AB$2)/10^9),0)</f>
        <v>-0.04415625316</v>
      </c>
      <c r="AK1213" s="160">
        <f>IF($AD$1129&gt;0,PPMT('Assumptions (Nuclear)'!$V$7,Model!AD1,'Assumptions (Nuclear)'!$V$10,'Assumptions (Nuclear)'!$V$5*Model!$AD$1129*AVERAGE('Assumptions (Nuclear)'!$W$2:$AB$2)/10^9),0)</f>
        <v>-0.04625367519</v>
      </c>
      <c r="AL1213" s="160">
        <f>IF($AD$1129&gt;0,PPMT('Assumptions (Nuclear)'!$V$7,Model!AE1,'Assumptions (Nuclear)'!$V$10,'Assumptions (Nuclear)'!$V$5*Model!$AD$1129*AVERAGE('Assumptions (Nuclear)'!$W$2:$AB$2)/10^9),0)</f>
        <v>-0.04845072476</v>
      </c>
      <c r="AM1213" s="160">
        <f>IF($AD$1129&gt;0,PPMT('Assumptions (Nuclear)'!$V$7,Model!AF1,'Assumptions (Nuclear)'!$V$10,'Assumptions (Nuclear)'!$V$5*Model!$AD$1129*AVERAGE('Assumptions (Nuclear)'!$W$2:$AB$2)/10^9),0)</f>
        <v>-0.05075213419</v>
      </c>
      <c r="AN1213" s="160">
        <f>IF($AD$1129&gt;0,PPMT('Assumptions (Nuclear)'!$V$7,Model!AG1,'Assumptions (Nuclear)'!$V$10,'Assumptions (Nuclear)'!$V$5*Model!$AD$1129*AVERAGE('Assumptions (Nuclear)'!$W$2:$AB$2)/10^9),0)</f>
        <v>-0.05316286056</v>
      </c>
      <c r="AO1213" s="160">
        <f>IF($AD$1129&gt;0,PPMT('Assumptions (Nuclear)'!$V$7,Model!AH1,'Assumptions (Nuclear)'!$V$10,'Assumptions (Nuclear)'!$V$5*Model!$AD$1129*AVERAGE('Assumptions (Nuclear)'!$W$2:$AB$2)/10^9),0)</f>
        <v>-0.05568809644</v>
      </c>
      <c r="AP1213" s="160">
        <f>IF($AD$1129&gt;0,PPMT('Assumptions (Nuclear)'!$V$7,Model!AI1,'Assumptions (Nuclear)'!$V$10,'Assumptions (Nuclear)'!$V$5*Model!$AD$1129*AVERAGE('Assumptions (Nuclear)'!$W$2:$AB$2)/10^9),0)</f>
        <v>-0.05833328102</v>
      </c>
      <c r="AQ1213" s="160">
        <f>IF($AD$1129&gt;0,PPMT('Assumptions (Nuclear)'!$V$7,Model!AJ1,'Assumptions (Nuclear)'!$V$10,'Assumptions (Nuclear)'!$V$5*Model!$AD$1129*AVERAGE('Assumptions (Nuclear)'!$W$2:$AB$2)/10^9),0)</f>
        <v>-0.06110411186</v>
      </c>
      <c r="AR1213" s="160">
        <f>IF($AD$1129&gt;0,PPMT('Assumptions (Nuclear)'!$V$7,Model!AK1,'Assumptions (Nuclear)'!$V$10,'Assumptions (Nuclear)'!$V$5*Model!$AD$1129*AVERAGE('Assumptions (Nuclear)'!$W$2:$AB$2)/10^9),0)</f>
        <v>-0.06400655718</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-0.03389362709</v>
      </c>
      <c r="AF1214" s="160">
        <f>IF($AE$1129&gt;0,PPMT('Assumptions (Nuclear)'!$V$7,Model!X1,'Assumptions (Nuclear)'!$V$10,'Assumptions (Nuclear)'!$V$5*Model!$AE$1129*AVERAGE('Assumptions (Nuclear)'!$X$2:$AC$2)/10^9),0)</f>
        <v>-0.03550357438</v>
      </c>
      <c r="AG1214" s="160">
        <f>IF($AE$1129&gt;0,PPMT('Assumptions (Nuclear)'!$V$7,Model!Y1,'Assumptions (Nuclear)'!$V$10,'Assumptions (Nuclear)'!$V$5*Model!$AE$1129*AVERAGE('Assumptions (Nuclear)'!$X$2:$AC$2)/10^9),0)</f>
        <v>-0.03718999416</v>
      </c>
      <c r="AH1214" s="160">
        <f>IF($AE$1129&gt;0,PPMT('Assumptions (Nuclear)'!$V$7,Model!Z1,'Assumptions (Nuclear)'!$V$10,'Assumptions (Nuclear)'!$V$5*Model!$AE$1129*AVERAGE('Assumptions (Nuclear)'!$X$2:$AC$2)/10^9),0)</f>
        <v>-0.03895651889</v>
      </c>
      <c r="AI1214" s="160">
        <f>IF($AE$1129&gt;0,PPMT('Assumptions (Nuclear)'!$V$7,Model!AA1,'Assumptions (Nuclear)'!$V$10,'Assumptions (Nuclear)'!$V$5*Model!$AE$1129*AVERAGE('Assumptions (Nuclear)'!$X$2:$AC$2)/10^9),0)</f>
        <v>-0.04080695353</v>
      </c>
      <c r="AJ1214" s="160">
        <f>IF($AE$1129&gt;0,PPMT('Assumptions (Nuclear)'!$V$7,Model!AB1,'Assumptions (Nuclear)'!$V$10,'Assumptions (Nuclear)'!$V$5*Model!$AE$1129*AVERAGE('Assumptions (Nuclear)'!$X$2:$AC$2)/10^9),0)</f>
        <v>-0.04274528383</v>
      </c>
      <c r="AK1214" s="160">
        <f>IF($AE$1129&gt;0,PPMT('Assumptions (Nuclear)'!$V$7,Model!AC1,'Assumptions (Nuclear)'!$V$10,'Assumptions (Nuclear)'!$V$5*Model!$AE$1129*AVERAGE('Assumptions (Nuclear)'!$X$2:$AC$2)/10^9),0)</f>
        <v>-0.04477568481</v>
      </c>
      <c r="AL1214" s="160">
        <f>IF($AE$1129&gt;0,PPMT('Assumptions (Nuclear)'!$V$7,Model!AD1,'Assumptions (Nuclear)'!$V$10,'Assumptions (Nuclear)'!$V$5*Model!$AE$1129*AVERAGE('Assumptions (Nuclear)'!$X$2:$AC$2)/10^9),0)</f>
        <v>-0.04690252984</v>
      </c>
      <c r="AM1214" s="160">
        <f>IF($AE$1129&gt;0,PPMT('Assumptions (Nuclear)'!$V$7,Model!AE1,'Assumptions (Nuclear)'!$V$10,'Assumptions (Nuclear)'!$V$5*Model!$AE$1129*AVERAGE('Assumptions (Nuclear)'!$X$2:$AC$2)/10^9),0)</f>
        <v>-0.04913040001</v>
      </c>
      <c r="AN1214" s="160">
        <f>IF($AE$1129&gt;0,PPMT('Assumptions (Nuclear)'!$V$7,Model!AF1,'Assumptions (Nuclear)'!$V$10,'Assumptions (Nuclear)'!$V$5*Model!$AE$1129*AVERAGE('Assumptions (Nuclear)'!$X$2:$AC$2)/10^9),0)</f>
        <v>-0.05146409401</v>
      </c>
      <c r="AO1214" s="160">
        <f>IF($AE$1129&gt;0,PPMT('Assumptions (Nuclear)'!$V$7,Model!AG1,'Assumptions (Nuclear)'!$V$10,'Assumptions (Nuclear)'!$V$5*Model!$AE$1129*AVERAGE('Assumptions (Nuclear)'!$X$2:$AC$2)/10^9),0)</f>
        <v>-0.05390863847</v>
      </c>
      <c r="AP1214" s="160">
        <f>IF($AE$1129&gt;0,PPMT('Assumptions (Nuclear)'!$V$7,Model!AH1,'Assumptions (Nuclear)'!$V$10,'Assumptions (Nuclear)'!$V$5*Model!$AE$1129*AVERAGE('Assumptions (Nuclear)'!$X$2:$AC$2)/10^9),0)</f>
        <v>-0.0564692988</v>
      </c>
      <c r="AQ1214" s="160">
        <f>IF($AE$1129&gt;0,PPMT('Assumptions (Nuclear)'!$V$7,Model!AI1,'Assumptions (Nuclear)'!$V$10,'Assumptions (Nuclear)'!$V$5*Model!$AE$1129*AVERAGE('Assumptions (Nuclear)'!$X$2:$AC$2)/10^9),0)</f>
        <v>-0.05915159049</v>
      </c>
      <c r="AR1214" s="160">
        <f>IF($AE$1129&gt;0,PPMT('Assumptions (Nuclear)'!$V$7,Model!AJ1,'Assumptions (Nuclear)'!$V$10,'Assumptions (Nuclear)'!$V$5*Model!$AE$1129*AVERAGE('Assumptions (Nuclear)'!$X$2:$AC$2)/10^9),0)</f>
        <v>-0.06196129104</v>
      </c>
      <c r="AS1214" s="160">
        <f>IF($AE$1129&gt;0,PPMT('Assumptions (Nuclear)'!$V$7,Model!AK1,'Assumptions (Nuclear)'!$V$10,'Assumptions (Nuclear)'!$V$5*Model!$AE$1129*AVERAGE('Assumptions (Nuclear)'!$X$2:$AC$2)/10^9),0)</f>
        <v>-0.06490445236</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-0.03436813965</v>
      </c>
      <c r="AG1215" s="160">
        <f>IF($AF$1129&gt;0,PPMT('Assumptions (Nuclear)'!$V$7,Model!X1,'Assumptions (Nuclear)'!$V$10,'Assumptions (Nuclear)'!$V$5*Model!$AF$1129*AVERAGE('Assumptions (Nuclear)'!$Y$2:$AD$2)/10^9),0)</f>
        <v>-0.03600062628</v>
      </c>
      <c r="AH1215" s="160">
        <f>IF($AF$1129&gt;0,PPMT('Assumptions (Nuclear)'!$V$7,Model!Y1,'Assumptions (Nuclear)'!$V$10,'Assumptions (Nuclear)'!$V$5*Model!$AF$1129*AVERAGE('Assumptions (Nuclear)'!$Y$2:$AD$2)/10^9),0)</f>
        <v>-0.03771065603</v>
      </c>
      <c r="AI1215" s="160">
        <f>IF($AF$1129&gt;0,PPMT('Assumptions (Nuclear)'!$V$7,Model!Z1,'Assumptions (Nuclear)'!$V$10,'Assumptions (Nuclear)'!$V$5*Model!$AF$1129*AVERAGE('Assumptions (Nuclear)'!$Y$2:$AD$2)/10^9),0)</f>
        <v>-0.03950191219</v>
      </c>
      <c r="AJ1215" s="160">
        <f>IF($AF$1129&gt;0,PPMT('Assumptions (Nuclear)'!$V$7,Model!AA1,'Assumptions (Nuclear)'!$V$10,'Assumptions (Nuclear)'!$V$5*Model!$AF$1129*AVERAGE('Assumptions (Nuclear)'!$Y$2:$AD$2)/10^9),0)</f>
        <v>-0.04137825302</v>
      </c>
      <c r="AK1215" s="160">
        <f>IF($AF$1129&gt;0,PPMT('Assumptions (Nuclear)'!$V$7,Model!AB1,'Assumptions (Nuclear)'!$V$10,'Assumptions (Nuclear)'!$V$5*Model!$AF$1129*AVERAGE('Assumptions (Nuclear)'!$Y$2:$AD$2)/10^9),0)</f>
        <v>-0.04334372004</v>
      </c>
      <c r="AL1215" s="160">
        <f>IF($AF$1129&gt;0,PPMT('Assumptions (Nuclear)'!$V$7,Model!AC1,'Assumptions (Nuclear)'!$V$10,'Assumptions (Nuclear)'!$V$5*Model!$AF$1129*AVERAGE('Assumptions (Nuclear)'!$Y$2:$AD$2)/10^9),0)</f>
        <v>-0.04540254674</v>
      </c>
      <c r="AM1215" s="160">
        <f>IF($AF$1129&gt;0,PPMT('Assumptions (Nuclear)'!$V$7,Model!AD1,'Assumptions (Nuclear)'!$V$10,'Assumptions (Nuclear)'!$V$5*Model!$AF$1129*AVERAGE('Assumptions (Nuclear)'!$Y$2:$AD$2)/10^9),0)</f>
        <v>-0.04755916771</v>
      </c>
      <c r="AN1215" s="160">
        <f>IF($AF$1129&gt;0,PPMT('Assumptions (Nuclear)'!$V$7,Model!AE1,'Assumptions (Nuclear)'!$V$10,'Assumptions (Nuclear)'!$V$5*Model!$AF$1129*AVERAGE('Assumptions (Nuclear)'!$Y$2:$AD$2)/10^9),0)</f>
        <v>-0.04981822818</v>
      </c>
      <c r="AO1215" s="160">
        <f>IF($AF$1129&gt;0,PPMT('Assumptions (Nuclear)'!$V$7,Model!AF1,'Assumptions (Nuclear)'!$V$10,'Assumptions (Nuclear)'!$V$5*Model!$AF$1129*AVERAGE('Assumptions (Nuclear)'!$Y$2:$AD$2)/10^9),0)</f>
        <v>-0.05218459402</v>
      </c>
      <c r="AP1215" s="160">
        <f>IF($AF$1129&gt;0,PPMT('Assumptions (Nuclear)'!$V$7,Model!AG1,'Assumptions (Nuclear)'!$V$10,'Assumptions (Nuclear)'!$V$5*Model!$AF$1129*AVERAGE('Assumptions (Nuclear)'!$Y$2:$AD$2)/10^9),0)</f>
        <v>-0.05466336224</v>
      </c>
      <c r="AQ1215" s="160">
        <f>IF($AF$1129&gt;0,PPMT('Assumptions (Nuclear)'!$V$7,Model!AH1,'Assumptions (Nuclear)'!$V$10,'Assumptions (Nuclear)'!$V$5*Model!$AF$1129*AVERAGE('Assumptions (Nuclear)'!$Y$2:$AD$2)/10^9),0)</f>
        <v>-0.05725987194</v>
      </c>
      <c r="AR1215" s="160">
        <f>IF($AF$1129&gt;0,PPMT('Assumptions (Nuclear)'!$V$7,Model!AI1,'Assumptions (Nuclear)'!$V$10,'Assumptions (Nuclear)'!$V$5*Model!$AF$1129*AVERAGE('Assumptions (Nuclear)'!$Y$2:$AD$2)/10^9),0)</f>
        <v>-0.05997971586</v>
      </c>
      <c r="AS1215" s="160">
        <f>IF($AF$1129&gt;0,PPMT('Assumptions (Nuclear)'!$V$7,Model!AJ1,'Assumptions (Nuclear)'!$V$10,'Assumptions (Nuclear)'!$V$5*Model!$AF$1129*AVERAGE('Assumptions (Nuclear)'!$Y$2:$AD$2)/10^9),0)</f>
        <v>-0.06282875236</v>
      </c>
      <c r="AT1215" s="160">
        <f>IF($AF$1129&gt;0,PPMT('Assumptions (Nuclear)'!$V$7,Model!AK1,'Assumptions (Nuclear)'!$V$10,'Assumptions (Nuclear)'!$V$5*Model!$AF$1129*AVERAGE('Assumptions (Nuclear)'!$Y$2:$AD$2)/10^9),0)</f>
        <v>-0.0658131181</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-0.03484565709</v>
      </c>
      <c r="AH1216" s="160">
        <f>IF($AG$1129&gt;0,PPMT('Assumptions (Nuclear)'!$V$7,Model!X1,'Assumptions (Nuclear)'!$V$10,'Assumptions (Nuclear)'!$V$5*Model!$AG$1129*AVERAGE('Assumptions (Nuclear)'!$Z$2:$AE$2)/10^9),0)</f>
        <v>-0.0365008258</v>
      </c>
      <c r="AI1216" s="160">
        <f>IF($AG$1129&gt;0,PPMT('Assumptions (Nuclear)'!$V$7,Model!Y1,'Assumptions (Nuclear)'!$V$10,'Assumptions (Nuclear)'!$V$5*Model!$AG$1129*AVERAGE('Assumptions (Nuclear)'!$Z$2:$AE$2)/10^9),0)</f>
        <v>-0.03823461503</v>
      </c>
      <c r="AJ1216" s="160">
        <f>IF($AG$1129&gt;0,PPMT('Assumptions (Nuclear)'!$V$7,Model!Z1,'Assumptions (Nuclear)'!$V$10,'Assumptions (Nuclear)'!$V$5*Model!$AG$1129*AVERAGE('Assumptions (Nuclear)'!$Z$2:$AE$2)/10^9),0)</f>
        <v>-0.04005075924</v>
      </c>
      <c r="AK1216" s="160">
        <f>IF($AG$1129&gt;0,PPMT('Assumptions (Nuclear)'!$V$7,Model!AA1,'Assumptions (Nuclear)'!$V$10,'Assumptions (Nuclear)'!$V$5*Model!$AG$1129*AVERAGE('Assumptions (Nuclear)'!$Z$2:$AE$2)/10^9),0)</f>
        <v>-0.0419531703</v>
      </c>
      <c r="AL1216" s="160">
        <f>IF($AG$1129&gt;0,PPMT('Assumptions (Nuclear)'!$V$7,Model!AB1,'Assumptions (Nuclear)'!$V$10,'Assumptions (Nuclear)'!$V$5*Model!$AG$1129*AVERAGE('Assumptions (Nuclear)'!$Z$2:$AE$2)/10^9),0)</f>
        <v>-0.04394594589</v>
      </c>
      <c r="AM1216" s="160">
        <f>IF($AG$1129&gt;0,PPMT('Assumptions (Nuclear)'!$V$7,Model!AC1,'Assumptions (Nuclear)'!$V$10,'Assumptions (Nuclear)'!$V$5*Model!$AG$1129*AVERAGE('Assumptions (Nuclear)'!$Z$2:$AE$2)/10^9),0)</f>
        <v>-0.04603337832</v>
      </c>
      <c r="AN1216" s="160">
        <f>IF($AG$1129&gt;0,PPMT('Assumptions (Nuclear)'!$V$7,Model!AD1,'Assumptions (Nuclear)'!$V$10,'Assumptions (Nuclear)'!$V$5*Model!$AG$1129*AVERAGE('Assumptions (Nuclear)'!$Z$2:$AE$2)/10^9),0)</f>
        <v>-0.04821996379</v>
      </c>
      <c r="AO1216" s="160">
        <f>IF($AG$1129&gt;0,PPMT('Assumptions (Nuclear)'!$V$7,Model!AE1,'Assumptions (Nuclear)'!$V$10,'Assumptions (Nuclear)'!$V$5*Model!$AG$1129*AVERAGE('Assumptions (Nuclear)'!$Z$2:$AE$2)/10^9),0)</f>
        <v>-0.05051041207</v>
      </c>
      <c r="AP1216" s="160">
        <f>IF($AG$1129&gt;0,PPMT('Assumptions (Nuclear)'!$V$7,Model!AF1,'Assumptions (Nuclear)'!$V$10,'Assumptions (Nuclear)'!$V$5*Model!$AG$1129*AVERAGE('Assumptions (Nuclear)'!$Z$2:$AE$2)/10^9),0)</f>
        <v>-0.05290965665</v>
      </c>
      <c r="AQ1216" s="160">
        <f>IF($AG$1129&gt;0,PPMT('Assumptions (Nuclear)'!$V$7,Model!AG1,'Assumptions (Nuclear)'!$V$10,'Assumptions (Nuclear)'!$V$5*Model!$AG$1129*AVERAGE('Assumptions (Nuclear)'!$Z$2:$AE$2)/10^9),0)</f>
        <v>-0.05542286534</v>
      </c>
      <c r="AR1216" s="160">
        <f>IF($AG$1129&gt;0,PPMT('Assumptions (Nuclear)'!$V$7,Model!AH1,'Assumptions (Nuclear)'!$V$10,'Assumptions (Nuclear)'!$V$5*Model!$AG$1129*AVERAGE('Assumptions (Nuclear)'!$Z$2:$AE$2)/10^9),0)</f>
        <v>-0.05805545144</v>
      </c>
      <c r="AS1216" s="160">
        <f>IF($AG$1129&gt;0,PPMT('Assumptions (Nuclear)'!$V$7,Model!AI1,'Assumptions (Nuclear)'!$V$10,'Assumptions (Nuclear)'!$V$5*Model!$AG$1129*AVERAGE('Assumptions (Nuclear)'!$Z$2:$AE$2)/10^9),0)</f>
        <v>-0.06081308538</v>
      </c>
      <c r="AT1216" s="160">
        <f>IF($AG$1129&gt;0,PPMT('Assumptions (Nuclear)'!$V$7,Model!AJ1,'Assumptions (Nuclear)'!$V$10,'Assumptions (Nuclear)'!$V$5*Model!$AG$1129*AVERAGE('Assumptions (Nuclear)'!$Z$2:$AE$2)/10^9),0)</f>
        <v>-0.06370170694</v>
      </c>
      <c r="AU1216" s="160">
        <f>IF($AG$1129&gt;0,PPMT('Assumptions (Nuclear)'!$V$7,Model!AK1,'Assumptions (Nuclear)'!$V$10,'Assumptions (Nuclear)'!$V$5*Model!$AG$1129*AVERAGE('Assumptions (Nuclear)'!$Z$2:$AE$2)/10^9),0)</f>
        <v>-0.06672753802</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-0.03531988588</v>
      </c>
      <c r="AI1217" s="160">
        <f>IF($AH$1129&gt;0,PPMT('Assumptions (Nuclear)'!$V$7,Model!X1,'Assumptions (Nuclear)'!$V$10,'Assumptions (Nuclear)'!$V$5*Model!$AH$1129*AVERAGE('Assumptions (Nuclear)'!$AA$2:$AF$2)/10^9),0)</f>
        <v>-0.03699758046</v>
      </c>
      <c r="AJ1217" s="160">
        <f>IF($AH$1129&gt;0,PPMT('Assumptions (Nuclear)'!$V$7,Model!Y1,'Assumptions (Nuclear)'!$V$10,'Assumptions (Nuclear)'!$V$5*Model!$AH$1129*AVERAGE('Assumptions (Nuclear)'!$AA$2:$AF$2)/10^9),0)</f>
        <v>-0.03875496553</v>
      </c>
      <c r="AK1217" s="160">
        <f>IF($AH$1129&gt;0,PPMT('Assumptions (Nuclear)'!$V$7,Model!Z1,'Assumptions (Nuclear)'!$V$10,'Assumptions (Nuclear)'!$V$5*Model!$AH$1129*AVERAGE('Assumptions (Nuclear)'!$AA$2:$AF$2)/10^9),0)</f>
        <v>-0.04059582639</v>
      </c>
      <c r="AL1217" s="160">
        <f>IF($AH$1129&gt;0,PPMT('Assumptions (Nuclear)'!$V$7,Model!AA1,'Assumptions (Nuclear)'!$V$10,'Assumptions (Nuclear)'!$V$5*Model!$AH$1129*AVERAGE('Assumptions (Nuclear)'!$AA$2:$AF$2)/10^9),0)</f>
        <v>-0.04252412815</v>
      </c>
      <c r="AM1217" s="160">
        <f>IF($AH$1129&gt;0,PPMT('Assumptions (Nuclear)'!$V$7,Model!AB1,'Assumptions (Nuclear)'!$V$10,'Assumptions (Nuclear)'!$V$5*Model!$AH$1129*AVERAGE('Assumptions (Nuclear)'!$AA$2:$AF$2)/10^9),0)</f>
        <v>-0.04454402423</v>
      </c>
      <c r="AN1217" s="160">
        <f>IF($AH$1129&gt;0,PPMT('Assumptions (Nuclear)'!$V$7,Model!AC1,'Assumptions (Nuclear)'!$V$10,'Assumptions (Nuclear)'!$V$5*Model!$AH$1129*AVERAGE('Assumptions (Nuclear)'!$AA$2:$AF$2)/10^9),0)</f>
        <v>-0.04665986538</v>
      </c>
      <c r="AO1217" s="160">
        <f>IF($AH$1129&gt;0,PPMT('Assumptions (Nuclear)'!$V$7,Model!AD1,'Assumptions (Nuclear)'!$V$10,'Assumptions (Nuclear)'!$V$5*Model!$AH$1129*AVERAGE('Assumptions (Nuclear)'!$AA$2:$AF$2)/10^9),0)</f>
        <v>-0.04887620899</v>
      </c>
      <c r="AP1217" s="160">
        <f>IF($AH$1129&gt;0,PPMT('Assumptions (Nuclear)'!$V$7,Model!AE1,'Assumptions (Nuclear)'!$V$10,'Assumptions (Nuclear)'!$V$5*Model!$AH$1129*AVERAGE('Assumptions (Nuclear)'!$AA$2:$AF$2)/10^9),0)</f>
        <v>-0.05119782892</v>
      </c>
      <c r="AQ1217" s="160">
        <f>IF($AH$1129&gt;0,PPMT('Assumptions (Nuclear)'!$V$7,Model!AF1,'Assumptions (Nuclear)'!$V$10,'Assumptions (Nuclear)'!$V$5*Model!$AH$1129*AVERAGE('Assumptions (Nuclear)'!$AA$2:$AF$2)/10^9),0)</f>
        <v>-0.05362972579</v>
      </c>
      <c r="AR1217" s="160">
        <f>IF($AH$1129&gt;0,PPMT('Assumptions (Nuclear)'!$V$7,Model!AG1,'Assumptions (Nuclear)'!$V$10,'Assumptions (Nuclear)'!$V$5*Model!$AH$1129*AVERAGE('Assumptions (Nuclear)'!$AA$2:$AF$2)/10^9),0)</f>
        <v>-0.05617713777</v>
      </c>
      <c r="AS1217" s="160">
        <f>IF($AH$1129&gt;0,PPMT('Assumptions (Nuclear)'!$V$7,Model!AH1,'Assumptions (Nuclear)'!$V$10,'Assumptions (Nuclear)'!$V$5*Model!$AH$1129*AVERAGE('Assumptions (Nuclear)'!$AA$2:$AF$2)/10^9),0)</f>
        <v>-0.05884555181</v>
      </c>
      <c r="AT1217" s="160">
        <f>IF($AH$1129&gt;0,PPMT('Assumptions (Nuclear)'!$V$7,Model!AI1,'Assumptions (Nuclear)'!$V$10,'Assumptions (Nuclear)'!$V$5*Model!$AH$1129*AVERAGE('Assumptions (Nuclear)'!$AA$2:$AF$2)/10^9),0)</f>
        <v>-0.06164071552</v>
      </c>
      <c r="AU1217" s="160">
        <f>IF($AH$1129&gt;0,PPMT('Assumptions (Nuclear)'!$V$7,Model!AJ1,'Assumptions (Nuclear)'!$V$10,'Assumptions (Nuclear)'!$V$5*Model!$AH$1129*AVERAGE('Assumptions (Nuclear)'!$AA$2:$AF$2)/10^9),0)</f>
        <v>-0.06456864951</v>
      </c>
      <c r="AV1217" s="160">
        <f>IF($AH$1129&gt;0,PPMT('Assumptions (Nuclear)'!$V$7,Model!AK1,'Assumptions (Nuclear)'!$V$10,'Assumptions (Nuclear)'!$V$5*Model!$AH$1129*AVERAGE('Assumptions (Nuclear)'!$AA$2:$AF$2)/10^9),0)</f>
        <v>-0.06763566036</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-0.03579225867</v>
      </c>
      <c r="AJ1218" s="160">
        <f>IF($AI$1129&gt;0,PPMT('Assumptions (Nuclear)'!$V$7,Model!X1,'Assumptions (Nuclear)'!$V$10,'Assumptions (Nuclear)'!$V$5*Model!$AI$1129*AVERAGE('Assumptions (Nuclear)'!$AB$2:$AG$2)/10^9),0)</f>
        <v>-0.03749239095</v>
      </c>
      <c r="AK1218" s="160">
        <f>IF($AI$1129&gt;0,PPMT('Assumptions (Nuclear)'!$V$7,Model!Y1,'Assumptions (Nuclear)'!$V$10,'Assumptions (Nuclear)'!$V$5*Model!$AI$1129*AVERAGE('Assumptions (Nuclear)'!$AB$2:$AG$2)/10^9),0)</f>
        <v>-0.03927327953</v>
      </c>
      <c r="AL1218" s="160">
        <f>IF($AI$1129&gt;0,PPMT('Assumptions (Nuclear)'!$V$7,Model!Z1,'Assumptions (Nuclear)'!$V$10,'Assumptions (Nuclear)'!$V$5*Model!$AI$1129*AVERAGE('Assumptions (Nuclear)'!$AB$2:$AG$2)/10^9),0)</f>
        <v>-0.0411387603</v>
      </c>
      <c r="AM1218" s="160">
        <f>IF($AI$1129&gt;0,PPMT('Assumptions (Nuclear)'!$V$7,Model!AA1,'Assumptions (Nuclear)'!$V$10,'Assumptions (Nuclear)'!$V$5*Model!$AI$1129*AVERAGE('Assumptions (Nuclear)'!$AB$2:$AG$2)/10^9),0)</f>
        <v>-0.04309285142</v>
      </c>
      <c r="AN1218" s="160">
        <f>IF($AI$1129&gt;0,PPMT('Assumptions (Nuclear)'!$V$7,Model!AB1,'Assumptions (Nuclear)'!$V$10,'Assumptions (Nuclear)'!$V$5*Model!$AI$1129*AVERAGE('Assumptions (Nuclear)'!$AB$2:$AG$2)/10^9),0)</f>
        <v>-0.04513976186</v>
      </c>
      <c r="AO1218" s="160">
        <f>IF($AI$1129&gt;0,PPMT('Assumptions (Nuclear)'!$V$7,Model!AC1,'Assumptions (Nuclear)'!$V$10,'Assumptions (Nuclear)'!$V$5*Model!$AI$1129*AVERAGE('Assumptions (Nuclear)'!$AB$2:$AG$2)/10^9),0)</f>
        <v>-0.04728390055</v>
      </c>
      <c r="AP1218" s="160">
        <f>IF($AI$1129&gt;0,PPMT('Assumptions (Nuclear)'!$V$7,Model!AD1,'Assumptions (Nuclear)'!$V$10,'Assumptions (Nuclear)'!$V$5*Model!$AI$1129*AVERAGE('Assumptions (Nuclear)'!$AB$2:$AG$2)/10^9),0)</f>
        <v>-0.04952988582</v>
      </c>
      <c r="AQ1218" s="160">
        <f>IF($AI$1129&gt;0,PPMT('Assumptions (Nuclear)'!$V$7,Model!AE1,'Assumptions (Nuclear)'!$V$10,'Assumptions (Nuclear)'!$V$5*Model!$AI$1129*AVERAGE('Assumptions (Nuclear)'!$AB$2:$AG$2)/10^9),0)</f>
        <v>-0.0518825554</v>
      </c>
      <c r="AR1218" s="160">
        <f>IF($AI$1129&gt;0,PPMT('Assumptions (Nuclear)'!$V$7,Model!AF1,'Assumptions (Nuclear)'!$V$10,'Assumptions (Nuclear)'!$V$5*Model!$AI$1129*AVERAGE('Assumptions (Nuclear)'!$AB$2:$AG$2)/10^9),0)</f>
        <v>-0.05434697678</v>
      </c>
      <c r="AS1218" s="160">
        <f>IF($AI$1129&gt;0,PPMT('Assumptions (Nuclear)'!$V$7,Model!AG1,'Assumptions (Nuclear)'!$V$10,'Assumptions (Nuclear)'!$V$5*Model!$AI$1129*AVERAGE('Assumptions (Nuclear)'!$AB$2:$AG$2)/10^9),0)</f>
        <v>-0.05692845818</v>
      </c>
      <c r="AT1218" s="160">
        <f>IF($AI$1129&gt;0,PPMT('Assumptions (Nuclear)'!$V$7,Model!AH1,'Assumptions (Nuclear)'!$V$10,'Assumptions (Nuclear)'!$V$5*Model!$AI$1129*AVERAGE('Assumptions (Nuclear)'!$AB$2:$AG$2)/10^9),0)</f>
        <v>-0.05963255994</v>
      </c>
      <c r="AU1218" s="160">
        <f>IF($AI$1129&gt;0,PPMT('Assumptions (Nuclear)'!$V$7,Model!AI1,'Assumptions (Nuclear)'!$V$10,'Assumptions (Nuclear)'!$V$5*Model!$AI$1129*AVERAGE('Assumptions (Nuclear)'!$AB$2:$AG$2)/10^9),0)</f>
        <v>-0.06246510654</v>
      </c>
      <c r="AV1218" s="160">
        <f>IF($AI$1129&gt;0,PPMT('Assumptions (Nuclear)'!$V$7,Model!AJ1,'Assumptions (Nuclear)'!$V$10,'Assumptions (Nuclear)'!$V$5*Model!$AI$1129*AVERAGE('Assumptions (Nuclear)'!$AB$2:$AG$2)/10^9),0)</f>
        <v>-0.0654321991</v>
      </c>
      <c r="AW1218" s="160">
        <f>IF($AI$1129&gt;0,PPMT('Assumptions (Nuclear)'!$V$7,Model!AK1,'Assumptions (Nuclear)'!$V$10,'Assumptions (Nuclear)'!$V$5*Model!$AI$1129*AVERAGE('Assumptions (Nuclear)'!$AB$2:$AG$2)/10^9),0)</f>
        <v>-0.06854022856</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-0.03626064298</v>
      </c>
      <c r="AK1219" s="177">
        <f>IF($AJ$1129&gt;0,PPMT('Assumptions (Nuclear)'!$V$7,Model!X1,'Assumptions (Nuclear)'!$V$10,'Assumptions (Nuclear)'!$V$5*Model!$AJ$1129*AVERAGE('Assumptions (Nuclear)'!$AC$2:$AH$2)/10^9),0)</f>
        <v>-0.03798302352</v>
      </c>
      <c r="AL1219" s="177">
        <f>IF($AJ$1129&gt;0,PPMT('Assumptions (Nuclear)'!$V$7,Model!Y1,'Assumptions (Nuclear)'!$V$10,'Assumptions (Nuclear)'!$V$5*Model!$AJ$1129*AVERAGE('Assumptions (Nuclear)'!$AC$2:$AH$2)/10^9),0)</f>
        <v>-0.03978721713</v>
      </c>
      <c r="AM1219" s="177">
        <f>IF($AJ$1129&gt;0,PPMT('Assumptions (Nuclear)'!$V$7,Model!Z1,'Assumptions (Nuclear)'!$V$10,'Assumptions (Nuclear)'!$V$5*Model!$AJ$1129*AVERAGE('Assumptions (Nuclear)'!$AC$2:$AH$2)/10^9),0)</f>
        <v>-0.04167710995</v>
      </c>
      <c r="AN1219" s="177">
        <f>IF($AJ$1129&gt;0,PPMT('Assumptions (Nuclear)'!$V$7,Model!AA1,'Assumptions (Nuclear)'!$V$10,'Assumptions (Nuclear)'!$V$5*Model!$AJ$1129*AVERAGE('Assumptions (Nuclear)'!$AC$2:$AH$2)/10^9),0)</f>
        <v>-0.04365677267</v>
      </c>
      <c r="AO1219" s="177">
        <f>IF($AJ$1129&gt;0,PPMT('Assumptions (Nuclear)'!$V$7,Model!AB1,'Assumptions (Nuclear)'!$V$10,'Assumptions (Nuclear)'!$V$5*Model!$AJ$1129*AVERAGE('Assumptions (Nuclear)'!$AC$2:$AH$2)/10^9),0)</f>
        <v>-0.04573046937</v>
      </c>
      <c r="AP1219" s="177">
        <f>IF($AJ$1129&gt;0,PPMT('Assumptions (Nuclear)'!$V$7,Model!AC1,'Assumptions (Nuclear)'!$V$10,'Assumptions (Nuclear)'!$V$5*Model!$AJ$1129*AVERAGE('Assumptions (Nuclear)'!$AC$2:$AH$2)/10^9),0)</f>
        <v>-0.04790266667</v>
      </c>
      <c r="AQ1219" s="177">
        <f>IF($AJ$1129&gt;0,PPMT('Assumptions (Nuclear)'!$V$7,Model!AD1,'Assumptions (Nuclear)'!$V$10,'Assumptions (Nuclear)'!$V$5*Model!$AJ$1129*AVERAGE('Assumptions (Nuclear)'!$AC$2:$AH$2)/10^9),0)</f>
        <v>-0.05017804334</v>
      </c>
      <c r="AR1219" s="177">
        <f>IF($AJ$1129&gt;0,PPMT('Assumptions (Nuclear)'!$V$7,Model!AE1,'Assumptions (Nuclear)'!$V$10,'Assumptions (Nuclear)'!$V$5*Model!$AJ$1129*AVERAGE('Assumptions (Nuclear)'!$AC$2:$AH$2)/10^9),0)</f>
        <v>-0.05256150039</v>
      </c>
      <c r="AS1219" s="177">
        <f>IF($AJ$1129&gt;0,PPMT('Assumptions (Nuclear)'!$V$7,Model!AF1,'Assumptions (Nuclear)'!$V$10,'Assumptions (Nuclear)'!$V$5*Model!$AJ$1129*AVERAGE('Assumptions (Nuclear)'!$AC$2:$AH$2)/10^9),0)</f>
        <v>-0.05505817166</v>
      </c>
      <c r="AT1219" s="177">
        <f>IF($AJ$1129&gt;0,PPMT('Assumptions (Nuclear)'!$V$7,Model!AG1,'Assumptions (Nuclear)'!$V$10,'Assumptions (Nuclear)'!$V$5*Model!$AJ$1129*AVERAGE('Assumptions (Nuclear)'!$AC$2:$AH$2)/10^9),0)</f>
        <v>-0.05767343482</v>
      </c>
      <c r="AU1219" s="177">
        <f>IF($AJ$1129&gt;0,PPMT('Assumptions (Nuclear)'!$V$7,Model!AH1,'Assumptions (Nuclear)'!$V$10,'Assumptions (Nuclear)'!$V$5*Model!$AJ$1129*AVERAGE('Assumptions (Nuclear)'!$AC$2:$AH$2)/10^9),0)</f>
        <v>-0.06041292297</v>
      </c>
      <c r="AV1219" s="177">
        <f>IF($AJ$1129&gt;0,PPMT('Assumptions (Nuclear)'!$V$7,Model!AI1,'Assumptions (Nuclear)'!$V$10,'Assumptions (Nuclear)'!$V$5*Model!$AJ$1129*AVERAGE('Assumptions (Nuclear)'!$AC$2:$AH$2)/10^9),0)</f>
        <v>-0.06328253681</v>
      </c>
      <c r="AW1219" s="177">
        <f>IF($AJ$1129&gt;0,PPMT('Assumptions (Nuclear)'!$V$7,Model!AJ1,'Assumptions (Nuclear)'!$V$10,'Assumptions (Nuclear)'!$V$5*Model!$AJ$1129*AVERAGE('Assumptions (Nuclear)'!$AC$2:$AH$2)/10^9),0)</f>
        <v>-0.06628845731</v>
      </c>
      <c r="AX1219" s="177">
        <f>IF($AJ$1129&gt;0,PPMT('Assumptions (Nuclear)'!$V$7,Model!AK1,'Assumptions (Nuclear)'!$V$10,'Assumptions (Nuclear)'!$V$5*Model!$AJ$1129*AVERAGE('Assumptions (Nuclear)'!$AC$2:$AH$2)/10^9),0)</f>
        <v>-0.06943715903</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-0.03672811637</v>
      </c>
      <c r="AL1220" s="160">
        <f>IF($AK$1129&gt;0,PPMT('Assumptions (Nuclear)'!$V$7,Model!X1,'Assumptions (Nuclear)'!$V$10,'Assumptions (Nuclear)'!$V$5*Model!$AK$1129*AVERAGE('Assumptions (Nuclear)'!$AD$2:$AI$2)/10^9),0)</f>
        <v>-0.0384727019</v>
      </c>
      <c r="AM1220" s="160">
        <f>IF($AK$1129&gt;0,PPMT('Assumptions (Nuclear)'!$V$7,Model!Y1,'Assumptions (Nuclear)'!$V$10,'Assumptions (Nuclear)'!$V$5*Model!$AK$1129*AVERAGE('Assumptions (Nuclear)'!$AD$2:$AI$2)/10^9),0)</f>
        <v>-0.04030015524</v>
      </c>
      <c r="AN1220" s="160">
        <f>IF($AK$1129&gt;0,PPMT('Assumptions (Nuclear)'!$V$7,Model!Z1,'Assumptions (Nuclear)'!$V$10,'Assumptions (Nuclear)'!$V$5*Model!$AK$1129*AVERAGE('Assumptions (Nuclear)'!$AD$2:$AI$2)/10^9),0)</f>
        <v>-0.04221441262</v>
      </c>
      <c r="AO1220" s="160">
        <f>IF($AK$1129&gt;0,PPMT('Assumptions (Nuclear)'!$V$7,Model!AA1,'Assumptions (Nuclear)'!$V$10,'Assumptions (Nuclear)'!$V$5*Model!$AK$1129*AVERAGE('Assumptions (Nuclear)'!$AD$2:$AI$2)/10^9),0)</f>
        <v>-0.04421959722</v>
      </c>
      <c r="AP1220" s="160">
        <f>IF($AK$1129&gt;0,PPMT('Assumptions (Nuclear)'!$V$7,Model!AB1,'Assumptions (Nuclear)'!$V$10,'Assumptions (Nuclear)'!$V$5*Model!$AK$1129*AVERAGE('Assumptions (Nuclear)'!$AD$2:$AI$2)/10^9),0)</f>
        <v>-0.04632002808</v>
      </c>
      <c r="AQ1220" s="160">
        <f>IF($AK$1129&gt;0,PPMT('Assumptions (Nuclear)'!$V$7,Model!AC1,'Assumptions (Nuclear)'!$V$10,'Assumptions (Nuclear)'!$V$5*Model!$AK$1129*AVERAGE('Assumptions (Nuclear)'!$AD$2:$AI$2)/10^9),0)</f>
        <v>-0.04852022942</v>
      </c>
      <c r="AR1220" s="160">
        <f>IF($AK$1129&gt;0,PPMT('Assumptions (Nuclear)'!$V$7,Model!AD1,'Assumptions (Nuclear)'!$V$10,'Assumptions (Nuclear)'!$V$5*Model!$AK$1129*AVERAGE('Assumptions (Nuclear)'!$AD$2:$AI$2)/10^9),0)</f>
        <v>-0.05082494031</v>
      </c>
      <c r="AS1220" s="160">
        <f>IF($AK$1129&gt;0,PPMT('Assumptions (Nuclear)'!$V$7,Model!AE1,'Assumptions (Nuclear)'!$V$10,'Assumptions (Nuclear)'!$V$5*Model!$AK$1129*AVERAGE('Assumptions (Nuclear)'!$AD$2:$AI$2)/10^9),0)</f>
        <v>-0.05323912498</v>
      </c>
      <c r="AT1220" s="160">
        <f>IF($AK$1129&gt;0,PPMT('Assumptions (Nuclear)'!$V$7,Model!AF1,'Assumptions (Nuclear)'!$V$10,'Assumptions (Nuclear)'!$V$5*Model!$AK$1129*AVERAGE('Assumptions (Nuclear)'!$AD$2:$AI$2)/10^9),0)</f>
        <v>-0.05576798342</v>
      </c>
      <c r="AU1220" s="160">
        <f>IF($AK$1129&gt;0,PPMT('Assumptions (Nuclear)'!$V$7,Model!AG1,'Assumptions (Nuclear)'!$V$10,'Assumptions (Nuclear)'!$V$5*Model!$AK$1129*AVERAGE('Assumptions (Nuclear)'!$AD$2:$AI$2)/10^9),0)</f>
        <v>-0.05841696263</v>
      </c>
      <c r="AV1220" s="160">
        <f>IF($AK$1129&gt;0,PPMT('Assumptions (Nuclear)'!$V$7,Model!AH1,'Assumptions (Nuclear)'!$V$10,'Assumptions (Nuclear)'!$V$5*Model!$AK$1129*AVERAGE('Assumptions (Nuclear)'!$AD$2:$AI$2)/10^9),0)</f>
        <v>-0.06119176835</v>
      </c>
      <c r="AW1220" s="160">
        <f>IF($AK$1129&gt;0,PPMT('Assumptions (Nuclear)'!$V$7,Model!AI1,'Assumptions (Nuclear)'!$V$10,'Assumptions (Nuclear)'!$V$5*Model!$AK$1129*AVERAGE('Assumptions (Nuclear)'!$AD$2:$AI$2)/10^9),0)</f>
        <v>-0.06409837735</v>
      </c>
      <c r="AX1220" s="160">
        <f>IF($AK$1129&gt;0,PPMT('Assumptions (Nuclear)'!$V$7,Model!AJ1,'Assumptions (Nuclear)'!$V$10,'Assumptions (Nuclear)'!$V$5*Model!$AK$1129*AVERAGE('Assumptions (Nuclear)'!$AD$2:$AI$2)/10^9),0)</f>
        <v>-0.06714305027</v>
      </c>
      <c r="AY1220" s="160">
        <f>IF($AK$1129&gt;0,PPMT('Assumptions (Nuclear)'!$V$7,Model!AK1,'Assumptions (Nuclear)'!$V$10,'Assumptions (Nuclear)'!$V$5*Model!$AK$1129*AVERAGE('Assumptions (Nuclear)'!$AD$2:$AI$2)/10^9),0)</f>
        <v>-0.07033234516</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-0.03719684636</v>
      </c>
      <c r="AM1221" s="177">
        <f>IF($AL$1129&gt;0,PPMT('Assumptions (Nuclear)'!$V$7,Model!X1,'Assumptions (Nuclear)'!$V$10,'Assumptions (Nuclear)'!$V$5*Model!$AL$1129*AVERAGE('Assumptions (Nuclear)'!$AE$2:$AJ$2)/10^9),0)</f>
        <v>-0.03896369656</v>
      </c>
      <c r="AN1221" s="177">
        <f>IF($AL$1129&gt;0,PPMT('Assumptions (Nuclear)'!$V$7,Model!Y1,'Assumptions (Nuclear)'!$V$10,'Assumptions (Nuclear)'!$V$5*Model!$AL$1129*AVERAGE('Assumptions (Nuclear)'!$AE$2:$AJ$2)/10^9),0)</f>
        <v>-0.04081447215</v>
      </c>
      <c r="AO1221" s="177">
        <f>IF($AL$1129&gt;0,PPMT('Assumptions (Nuclear)'!$V$7,Model!Z1,'Assumptions (Nuclear)'!$V$10,'Assumptions (Nuclear)'!$V$5*Model!$AL$1129*AVERAGE('Assumptions (Nuclear)'!$AE$2:$AJ$2)/10^9),0)</f>
        <v>-0.04275315958</v>
      </c>
      <c r="AP1221" s="177">
        <f>IF($AL$1129&gt;0,PPMT('Assumptions (Nuclear)'!$V$7,Model!AA1,'Assumptions (Nuclear)'!$V$10,'Assumptions (Nuclear)'!$V$5*Model!$AL$1129*AVERAGE('Assumptions (Nuclear)'!$AE$2:$AJ$2)/10^9),0)</f>
        <v>-0.04478393466</v>
      </c>
      <c r="AQ1221" s="177">
        <f>IF($AL$1129&gt;0,PPMT('Assumptions (Nuclear)'!$V$7,Model!AB1,'Assumptions (Nuclear)'!$V$10,'Assumptions (Nuclear)'!$V$5*Model!$AL$1129*AVERAGE('Assumptions (Nuclear)'!$AE$2:$AJ$2)/10^9),0)</f>
        <v>-0.04691117155</v>
      </c>
      <c r="AR1221" s="177">
        <f>IF($AL$1129&gt;0,PPMT('Assumptions (Nuclear)'!$V$7,Model!AC1,'Assumptions (Nuclear)'!$V$10,'Assumptions (Nuclear)'!$V$5*Model!$AL$1129*AVERAGE('Assumptions (Nuclear)'!$AE$2:$AJ$2)/10^9),0)</f>
        <v>-0.0491394522</v>
      </c>
      <c r="AS1221" s="177">
        <f>IF($AL$1129&gt;0,PPMT('Assumptions (Nuclear)'!$V$7,Model!AD1,'Assumptions (Nuclear)'!$V$10,'Assumptions (Nuclear)'!$V$5*Model!$AL$1129*AVERAGE('Assumptions (Nuclear)'!$AE$2:$AJ$2)/10^9),0)</f>
        <v>-0.05147357618</v>
      </c>
      <c r="AT1221" s="177">
        <f>IF($AL$1129&gt;0,PPMT('Assumptions (Nuclear)'!$V$7,Model!AE1,'Assumptions (Nuclear)'!$V$10,'Assumptions (Nuclear)'!$V$5*Model!$AL$1129*AVERAGE('Assumptions (Nuclear)'!$AE$2:$AJ$2)/10^9),0)</f>
        <v>-0.05391857105</v>
      </c>
      <c r="AU1221" s="177">
        <f>IF($AL$1129&gt;0,PPMT('Assumptions (Nuclear)'!$V$7,Model!AF1,'Assumptions (Nuclear)'!$V$10,'Assumptions (Nuclear)'!$V$5*Model!$AL$1129*AVERAGE('Assumptions (Nuclear)'!$AE$2:$AJ$2)/10^9),0)</f>
        <v>-0.05647970318</v>
      </c>
      <c r="AV1221" s="177">
        <f>IF($AL$1129&gt;0,PPMT('Assumptions (Nuclear)'!$V$7,Model!AG1,'Assumptions (Nuclear)'!$V$10,'Assumptions (Nuclear)'!$V$5*Model!$AL$1129*AVERAGE('Assumptions (Nuclear)'!$AE$2:$AJ$2)/10^9),0)</f>
        <v>-0.05916248908</v>
      </c>
      <c r="AW1221" s="177">
        <f>IF($AL$1129&gt;0,PPMT('Assumptions (Nuclear)'!$V$7,Model!AH1,'Assumptions (Nuclear)'!$V$10,'Assumptions (Nuclear)'!$V$5*Model!$AL$1129*AVERAGE('Assumptions (Nuclear)'!$AE$2:$AJ$2)/10^9),0)</f>
        <v>-0.06197270731</v>
      </c>
      <c r="AX1221" s="177">
        <f>IF($AL$1129&gt;0,PPMT('Assumptions (Nuclear)'!$V$7,Model!AI1,'Assumptions (Nuclear)'!$V$10,'Assumptions (Nuclear)'!$V$5*Model!$AL$1129*AVERAGE('Assumptions (Nuclear)'!$AE$2:$AJ$2)/10^9),0)</f>
        <v>-0.0649164109</v>
      </c>
      <c r="AY1221" s="177">
        <f>IF($AL$1129&gt;0,PPMT('Assumptions (Nuclear)'!$V$7,Model!AJ1,'Assumptions (Nuclear)'!$V$10,'Assumptions (Nuclear)'!$V$5*Model!$AL$1129*AVERAGE('Assumptions (Nuclear)'!$AE$2:$AJ$2)/10^9),0)</f>
        <v>-0.06799994042</v>
      </c>
      <c r="AZ1221" s="177">
        <f>IF($AL$1129&gt;0,PPMT('Assumptions (Nuclear)'!$V$7,Model!AK1,'Assumptions (Nuclear)'!$V$10,'Assumptions (Nuclear)'!$V$5*Model!$AL$1129*AVERAGE('Assumptions (Nuclear)'!$AE$2:$AJ$2)/10^9),0)</f>
        <v>-0.07122993759</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-0.03766737289</v>
      </c>
      <c r="AN1222" s="160">
        <f>IF($AM$1129&gt;0,PPMT('Assumptions (Nuclear)'!$V$7,Model!X1,'Assumptions (Nuclear)'!$V$10,'Assumptions (Nuclear)'!$V$5*Model!$AM$1129*AVERAGE('Assumptions (Nuclear)'!$AF$2:$AK$2)/10^9),0)</f>
        <v>-0.03945657311</v>
      </c>
      <c r="AO1222" s="160">
        <f>IF($AM$1129&gt;0,PPMT('Assumptions (Nuclear)'!$V$7,Model!Y1,'Assumptions (Nuclear)'!$V$10,'Assumptions (Nuclear)'!$V$5*Model!$AM$1129*AVERAGE('Assumptions (Nuclear)'!$AF$2:$AK$2)/10^9),0)</f>
        <v>-0.04133076033</v>
      </c>
      <c r="AP1222" s="160">
        <f>IF($AM$1129&gt;0,PPMT('Assumptions (Nuclear)'!$V$7,Model!Z1,'Assumptions (Nuclear)'!$V$10,'Assumptions (Nuclear)'!$V$5*Model!$AM$1129*AVERAGE('Assumptions (Nuclear)'!$AF$2:$AK$2)/10^9),0)</f>
        <v>-0.04329397145</v>
      </c>
      <c r="AQ1222" s="160">
        <f>IF($AM$1129&gt;0,PPMT('Assumptions (Nuclear)'!$V$7,Model!AA1,'Assumptions (Nuclear)'!$V$10,'Assumptions (Nuclear)'!$V$5*Model!$AM$1129*AVERAGE('Assumptions (Nuclear)'!$AF$2:$AK$2)/10^9),0)</f>
        <v>-0.04535043509</v>
      </c>
      <c r="AR1222" s="160">
        <f>IF($AM$1129&gt;0,PPMT('Assumptions (Nuclear)'!$V$7,Model!AB1,'Assumptions (Nuclear)'!$V$10,'Assumptions (Nuclear)'!$V$5*Model!$AM$1129*AVERAGE('Assumptions (Nuclear)'!$AF$2:$AK$2)/10^9),0)</f>
        <v>-0.04750458076</v>
      </c>
      <c r="AS1222" s="160">
        <f>IF($AM$1129&gt;0,PPMT('Assumptions (Nuclear)'!$V$7,Model!AC1,'Assumptions (Nuclear)'!$V$10,'Assumptions (Nuclear)'!$V$5*Model!$AM$1129*AVERAGE('Assumptions (Nuclear)'!$AF$2:$AK$2)/10^9),0)</f>
        <v>-0.04976104834</v>
      </c>
      <c r="AT1222" s="160">
        <f>IF($AM$1129&gt;0,PPMT('Assumptions (Nuclear)'!$V$7,Model!AD1,'Assumptions (Nuclear)'!$V$10,'Assumptions (Nuclear)'!$V$5*Model!$AM$1129*AVERAGE('Assumptions (Nuclear)'!$AF$2:$AK$2)/10^9),0)</f>
        <v>-0.05212469814</v>
      </c>
      <c r="AU1222" s="160">
        <f>IF($AM$1129&gt;0,PPMT('Assumptions (Nuclear)'!$V$7,Model!AE1,'Assumptions (Nuclear)'!$V$10,'Assumptions (Nuclear)'!$V$5*Model!$AM$1129*AVERAGE('Assumptions (Nuclear)'!$AF$2:$AK$2)/10^9),0)</f>
        <v>-0.0546006213</v>
      </c>
      <c r="AV1222" s="160">
        <f>IF($AM$1129&gt;0,PPMT('Assumptions (Nuclear)'!$V$7,Model!AF1,'Assumptions (Nuclear)'!$V$10,'Assumptions (Nuclear)'!$V$5*Model!$AM$1129*AVERAGE('Assumptions (Nuclear)'!$AF$2:$AK$2)/10^9),0)</f>
        <v>-0.05719415081</v>
      </c>
      <c r="AW1222" s="160">
        <f>IF($AM$1129&gt;0,PPMT('Assumptions (Nuclear)'!$V$7,Model!AG1,'Assumptions (Nuclear)'!$V$10,'Assumptions (Nuclear)'!$V$5*Model!$AM$1129*AVERAGE('Assumptions (Nuclear)'!$AF$2:$AK$2)/10^9),0)</f>
        <v>-0.05991087297</v>
      </c>
      <c r="AX1222" s="160">
        <f>IF($AM$1129&gt;0,PPMT('Assumptions (Nuclear)'!$V$7,Model!AH1,'Assumptions (Nuclear)'!$V$10,'Assumptions (Nuclear)'!$V$5*Model!$AM$1129*AVERAGE('Assumptions (Nuclear)'!$AF$2:$AK$2)/10^9),0)</f>
        <v>-0.06275663944</v>
      </c>
      <c r="AY1222" s="160">
        <f>IF($AM$1129&gt;0,PPMT('Assumptions (Nuclear)'!$V$7,Model!AI1,'Assumptions (Nuclear)'!$V$10,'Assumptions (Nuclear)'!$V$5*Model!$AM$1129*AVERAGE('Assumptions (Nuclear)'!$AF$2:$AK$2)/10^9),0)</f>
        <v>-0.06573757981</v>
      </c>
      <c r="AZ1222" s="160">
        <f>IF($AM$1129&gt;0,PPMT('Assumptions (Nuclear)'!$V$7,Model!AJ1,'Assumptions (Nuclear)'!$V$10,'Assumptions (Nuclear)'!$V$5*Model!$AM$1129*AVERAGE('Assumptions (Nuclear)'!$AF$2:$AK$2)/10^9),0)</f>
        <v>-0.06886011486</v>
      </c>
      <c r="BA1222" s="160">
        <f>IF($AM$1129&gt;0,PPMT('Assumptions (Nuclear)'!$V$7,Model!AK1,'Assumptions (Nuclear)'!$V$10,'Assumptions (Nuclear)'!$V$5*Model!$AM$1129*AVERAGE('Assumptions (Nuclear)'!$AF$2:$AK$2)/10^9),0)</f>
        <v>-0.07213097031</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-0.03813587498</v>
      </c>
      <c r="AO1223" s="160">
        <f>IF($AN$1129&gt;0,PPMT('Assumptions (Nuclear)'!$V$7,Model!X1,'Assumptions (Nuclear)'!$V$10,'Assumptions (Nuclear)'!$V$5*Model!$AN$1129*AVERAGE('Assumptions (Nuclear)'!$AG$2:$AL$2)/10^9),0)</f>
        <v>-0.03994732904</v>
      </c>
      <c r="AP1223" s="160">
        <f>IF($AN$1129&gt;0,PPMT('Assumptions (Nuclear)'!$V$7,Model!Y1,'Assumptions (Nuclear)'!$V$10,'Assumptions (Nuclear)'!$V$5*Model!$AN$1129*AVERAGE('Assumptions (Nuclear)'!$AG$2:$AL$2)/10^9),0)</f>
        <v>-0.04184482717</v>
      </c>
      <c r="AQ1223" s="160">
        <f>IF($AN$1129&gt;0,PPMT('Assumptions (Nuclear)'!$V$7,Model!Z1,'Assumptions (Nuclear)'!$V$10,'Assumptions (Nuclear)'!$V$5*Model!$AN$1129*AVERAGE('Assumptions (Nuclear)'!$AG$2:$AL$2)/10^9),0)</f>
        <v>-0.04383245646</v>
      </c>
      <c r="AR1223" s="160">
        <f>IF($AN$1129&gt;0,PPMT('Assumptions (Nuclear)'!$V$7,Model!AA1,'Assumptions (Nuclear)'!$V$10,'Assumptions (Nuclear)'!$V$5*Model!$AN$1129*AVERAGE('Assumptions (Nuclear)'!$AG$2:$AL$2)/10^9),0)</f>
        <v>-0.04591449814</v>
      </c>
      <c r="AS1223" s="160">
        <f>IF($AN$1129&gt;0,PPMT('Assumptions (Nuclear)'!$V$7,Model!AB1,'Assumptions (Nuclear)'!$V$10,'Assumptions (Nuclear)'!$V$5*Model!$AN$1129*AVERAGE('Assumptions (Nuclear)'!$AG$2:$AL$2)/10^9),0)</f>
        <v>-0.0480954368</v>
      </c>
      <c r="AT1223" s="160">
        <f>IF($AN$1129&gt;0,PPMT('Assumptions (Nuclear)'!$V$7,Model!AC1,'Assumptions (Nuclear)'!$V$10,'Assumptions (Nuclear)'!$V$5*Model!$AN$1129*AVERAGE('Assumptions (Nuclear)'!$AG$2:$AL$2)/10^9),0)</f>
        <v>-0.05037997005</v>
      </c>
      <c r="AU1223" s="160">
        <f>IF($AN$1129&gt;0,PPMT('Assumptions (Nuclear)'!$V$7,Model!AD1,'Assumptions (Nuclear)'!$V$10,'Assumptions (Nuclear)'!$V$5*Model!$AN$1129*AVERAGE('Assumptions (Nuclear)'!$AG$2:$AL$2)/10^9),0)</f>
        <v>-0.05277301863</v>
      </c>
      <c r="AV1223" s="160">
        <f>IF($AN$1129&gt;0,PPMT('Assumptions (Nuclear)'!$V$7,Model!AE1,'Assumptions (Nuclear)'!$V$10,'Assumptions (Nuclear)'!$V$5*Model!$AN$1129*AVERAGE('Assumptions (Nuclear)'!$AG$2:$AL$2)/10^9),0)</f>
        <v>-0.05527973701</v>
      </c>
      <c r="AW1223" s="160">
        <f>IF($AN$1129&gt;0,PPMT('Assumptions (Nuclear)'!$V$7,Model!AF1,'Assumptions (Nuclear)'!$V$10,'Assumptions (Nuclear)'!$V$5*Model!$AN$1129*AVERAGE('Assumptions (Nuclear)'!$AG$2:$AL$2)/10^9),0)</f>
        <v>-0.05790552452</v>
      </c>
      <c r="AX1223" s="160">
        <f>IF($AN$1129&gt;0,PPMT('Assumptions (Nuclear)'!$V$7,Model!AG1,'Assumptions (Nuclear)'!$V$10,'Assumptions (Nuclear)'!$V$5*Model!$AN$1129*AVERAGE('Assumptions (Nuclear)'!$AG$2:$AL$2)/10^9),0)</f>
        <v>-0.06065603694</v>
      </c>
      <c r="AY1223" s="160">
        <f>IF($AN$1129&gt;0,PPMT('Assumptions (Nuclear)'!$V$7,Model!AH1,'Assumptions (Nuclear)'!$V$10,'Assumptions (Nuclear)'!$V$5*Model!$AN$1129*AVERAGE('Assumptions (Nuclear)'!$AG$2:$AL$2)/10^9),0)</f>
        <v>-0.06353719869</v>
      </c>
      <c r="AZ1223" s="160">
        <f>IF($AN$1129&gt;0,PPMT('Assumptions (Nuclear)'!$V$7,Model!AI1,'Assumptions (Nuclear)'!$V$10,'Assumptions (Nuclear)'!$V$5*Model!$AN$1129*AVERAGE('Assumptions (Nuclear)'!$AG$2:$AL$2)/10^9),0)</f>
        <v>-0.06655521563</v>
      </c>
      <c r="BA1223" s="160">
        <f>IF($AN$1129&gt;0,PPMT('Assumptions (Nuclear)'!$V$7,Model!AJ1,'Assumptions (Nuclear)'!$V$10,'Assumptions (Nuclear)'!$V$5*Model!$AN$1129*AVERAGE('Assumptions (Nuclear)'!$AG$2:$AL$2)/10^9),0)</f>
        <v>-0.06971658837</v>
      </c>
      <c r="BB1223" s="160">
        <f>IF($AN$1129&gt;0,PPMT('Assumptions (Nuclear)'!$V$7,Model!AK1,'Assumptions (Nuclear)'!$V$10,'Assumptions (Nuclear)'!$V$5*Model!$AN$1129*AVERAGE('Assumptions (Nuclear)'!$AG$2:$AL$2)/10^9),0)</f>
        <v>-0.07302812632</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-0.03861152378</v>
      </c>
      <c r="AP1224" s="160">
        <f>IF($AO$1129&gt;0,PPMT('Assumptions (Nuclear)'!$V$7,Model!X1,'Assumptions (Nuclear)'!$V$10,'Assumptions (Nuclear)'!$V$5*Model!$AO$1129*AVERAGE('Assumptions (Nuclear)'!$AH$2:$AM$2)/10^9),0)</f>
        <v>-0.04044557116</v>
      </c>
      <c r="AQ1224" s="160">
        <f>IF($AO$1129&gt;0,PPMT('Assumptions (Nuclear)'!$V$7,Model!Y1,'Assumptions (Nuclear)'!$V$10,'Assumptions (Nuclear)'!$V$5*Model!$AO$1129*AVERAGE('Assumptions (Nuclear)'!$AH$2:$AM$2)/10^9),0)</f>
        <v>-0.04236673579</v>
      </c>
      <c r="AR1224" s="160">
        <f>IF($AO$1129&gt;0,PPMT('Assumptions (Nuclear)'!$V$7,Model!Z1,'Assumptions (Nuclear)'!$V$10,'Assumptions (Nuclear)'!$V$5*Model!$AO$1129*AVERAGE('Assumptions (Nuclear)'!$AH$2:$AM$2)/10^9),0)</f>
        <v>-0.04437915574</v>
      </c>
      <c r="AS1224" s="160">
        <f>IF($AO$1129&gt;0,PPMT('Assumptions (Nuclear)'!$V$7,Model!AA1,'Assumptions (Nuclear)'!$V$10,'Assumptions (Nuclear)'!$V$5*Model!$AO$1129*AVERAGE('Assumptions (Nuclear)'!$AH$2:$AM$2)/10^9),0)</f>
        <v>-0.04648716564</v>
      </c>
      <c r="AT1224" s="160">
        <f>IF($AO$1129&gt;0,PPMT('Assumptions (Nuclear)'!$V$7,Model!AB1,'Assumptions (Nuclear)'!$V$10,'Assumptions (Nuclear)'!$V$5*Model!$AO$1129*AVERAGE('Assumptions (Nuclear)'!$AH$2:$AM$2)/10^9),0)</f>
        <v>-0.04869530601</v>
      </c>
      <c r="AU1224" s="160">
        <f>IF($AO$1129&gt;0,PPMT('Assumptions (Nuclear)'!$V$7,Model!AC1,'Assumptions (Nuclear)'!$V$10,'Assumptions (Nuclear)'!$V$5*Model!$AO$1129*AVERAGE('Assumptions (Nuclear)'!$AH$2:$AM$2)/10^9),0)</f>
        <v>-0.05100833304</v>
      </c>
      <c r="AV1224" s="160">
        <f>IF($AO$1129&gt;0,PPMT('Assumptions (Nuclear)'!$V$7,Model!AD1,'Assumptions (Nuclear)'!$V$10,'Assumptions (Nuclear)'!$V$5*Model!$AO$1129*AVERAGE('Assumptions (Nuclear)'!$AH$2:$AM$2)/10^9),0)</f>
        <v>-0.05343122886</v>
      </c>
      <c r="AW1224" s="160">
        <f>IF($AO$1129&gt;0,PPMT('Assumptions (Nuclear)'!$V$7,Model!AE1,'Assumptions (Nuclear)'!$V$10,'Assumptions (Nuclear)'!$V$5*Model!$AO$1129*AVERAGE('Assumptions (Nuclear)'!$AH$2:$AM$2)/10^9),0)</f>
        <v>-0.05596921223</v>
      </c>
      <c r="AX1224" s="160">
        <f>IF($AO$1129&gt;0,PPMT('Assumptions (Nuclear)'!$V$7,Model!AF1,'Assumptions (Nuclear)'!$V$10,'Assumptions (Nuclear)'!$V$5*Model!$AO$1129*AVERAGE('Assumptions (Nuclear)'!$AH$2:$AM$2)/10^9),0)</f>
        <v>-0.05862774981</v>
      </c>
      <c r="AY1224" s="160">
        <f>IF($AO$1129&gt;0,PPMT('Assumptions (Nuclear)'!$V$7,Model!AG1,'Assumptions (Nuclear)'!$V$10,'Assumptions (Nuclear)'!$V$5*Model!$AO$1129*AVERAGE('Assumptions (Nuclear)'!$AH$2:$AM$2)/10^9),0)</f>
        <v>-0.06141256793</v>
      </c>
      <c r="AZ1224" s="160">
        <f>IF($AO$1129&gt;0,PPMT('Assumptions (Nuclear)'!$V$7,Model!AH1,'Assumptions (Nuclear)'!$V$10,'Assumptions (Nuclear)'!$V$5*Model!$AO$1129*AVERAGE('Assumptions (Nuclear)'!$AH$2:$AM$2)/10^9),0)</f>
        <v>-0.06432966491</v>
      </c>
      <c r="BA1224" s="160">
        <f>IF($AO$1129&gt;0,PPMT('Assumptions (Nuclear)'!$V$7,Model!AI1,'Assumptions (Nuclear)'!$V$10,'Assumptions (Nuclear)'!$V$5*Model!$AO$1129*AVERAGE('Assumptions (Nuclear)'!$AH$2:$AM$2)/10^9),0)</f>
        <v>-0.06738532399</v>
      </c>
      <c r="BB1224" s="160">
        <f>IF($AO$1129&gt;0,PPMT('Assumptions (Nuclear)'!$V$7,Model!AJ1,'Assumptions (Nuclear)'!$V$10,'Assumptions (Nuclear)'!$V$5*Model!$AO$1129*AVERAGE('Assumptions (Nuclear)'!$AH$2:$AM$2)/10^9),0)</f>
        <v>-0.07058612688</v>
      </c>
      <c r="BC1224" s="160">
        <f>IF($AO$1129&gt;0,PPMT('Assumptions (Nuclear)'!$V$7,Model!AK1,'Assumptions (Nuclear)'!$V$10,'Assumptions (Nuclear)'!$V$5*Model!$AO$1129*AVERAGE('Assumptions (Nuclear)'!$AH$2:$AM$2)/10^9),0)</f>
        <v>-0.0739389679</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-0.03909313352</v>
      </c>
      <c r="AQ1225" s="160">
        <f>IF($AP$1129&gt;0,PPMT('Assumptions (Nuclear)'!$V$7,Model!X1,'Assumptions (Nuclear)'!$V$10,'Assumptions (Nuclear)'!$V$5*Model!$AP$1129*AVERAGE('Assumptions (Nuclear)'!$AI$2:$AN$2)/10^9),0)</f>
        <v>-0.04095005736</v>
      </c>
      <c r="AR1225" s="160">
        <f>IF($AP$1129&gt;0,PPMT('Assumptions (Nuclear)'!$V$7,Model!Y1,'Assumptions (Nuclear)'!$V$10,'Assumptions (Nuclear)'!$V$5*Model!$AP$1129*AVERAGE('Assumptions (Nuclear)'!$AI$2:$AN$2)/10^9),0)</f>
        <v>-0.04289518508</v>
      </c>
      <c r="AS1225" s="160">
        <f>IF($AP$1129&gt;0,PPMT('Assumptions (Nuclear)'!$V$7,Model!Z1,'Assumptions (Nuclear)'!$V$10,'Assumptions (Nuclear)'!$V$5*Model!$AP$1129*AVERAGE('Assumptions (Nuclear)'!$AI$2:$AN$2)/10^9),0)</f>
        <v>-0.04493270638</v>
      </c>
      <c r="AT1225" s="160">
        <f>IF($AP$1129&gt;0,PPMT('Assumptions (Nuclear)'!$V$7,Model!AA1,'Assumptions (Nuclear)'!$V$10,'Assumptions (Nuclear)'!$V$5*Model!$AP$1129*AVERAGE('Assumptions (Nuclear)'!$AI$2:$AN$2)/10^9),0)</f>
        <v>-0.04706700993</v>
      </c>
      <c r="AU1225" s="160">
        <f>IF($AP$1129&gt;0,PPMT('Assumptions (Nuclear)'!$V$7,Model!AB1,'Assumptions (Nuclear)'!$V$10,'Assumptions (Nuclear)'!$V$5*Model!$AP$1129*AVERAGE('Assumptions (Nuclear)'!$AI$2:$AN$2)/10^9),0)</f>
        <v>-0.0493026929</v>
      </c>
      <c r="AV1225" s="160">
        <f>IF($AP$1129&gt;0,PPMT('Assumptions (Nuclear)'!$V$7,Model!AC1,'Assumptions (Nuclear)'!$V$10,'Assumptions (Nuclear)'!$V$5*Model!$AP$1129*AVERAGE('Assumptions (Nuclear)'!$AI$2:$AN$2)/10^9),0)</f>
        <v>-0.05164457081</v>
      </c>
      <c r="AW1225" s="160">
        <f>IF($AP$1129&gt;0,PPMT('Assumptions (Nuclear)'!$V$7,Model!AD1,'Assumptions (Nuclear)'!$V$10,'Assumptions (Nuclear)'!$V$5*Model!$AP$1129*AVERAGE('Assumptions (Nuclear)'!$AI$2:$AN$2)/10^9),0)</f>
        <v>-0.05409768793</v>
      </c>
      <c r="AX1225" s="160">
        <f>IF($AP$1129&gt;0,PPMT('Assumptions (Nuclear)'!$V$7,Model!AE1,'Assumptions (Nuclear)'!$V$10,'Assumptions (Nuclear)'!$V$5*Model!$AP$1129*AVERAGE('Assumptions (Nuclear)'!$AI$2:$AN$2)/10^9),0)</f>
        <v>-0.0566673281</v>
      </c>
      <c r="AY1225" s="160">
        <f>IF($AP$1129&gt;0,PPMT('Assumptions (Nuclear)'!$V$7,Model!AF1,'Assumptions (Nuclear)'!$V$10,'Assumptions (Nuclear)'!$V$5*Model!$AP$1129*AVERAGE('Assumptions (Nuclear)'!$AI$2:$AN$2)/10^9),0)</f>
        <v>-0.05935902619</v>
      </c>
      <c r="AZ1225" s="160">
        <f>IF($AP$1129&gt;0,PPMT('Assumptions (Nuclear)'!$V$7,Model!AG1,'Assumptions (Nuclear)'!$V$10,'Assumptions (Nuclear)'!$V$5*Model!$AP$1129*AVERAGE('Assumptions (Nuclear)'!$AI$2:$AN$2)/10^9),0)</f>
        <v>-0.06217857993</v>
      </c>
      <c r="BA1225" s="160">
        <f>IF($AP$1129&gt;0,PPMT('Assumptions (Nuclear)'!$V$7,Model!AH1,'Assumptions (Nuclear)'!$V$10,'Assumptions (Nuclear)'!$V$5*Model!$AP$1129*AVERAGE('Assumptions (Nuclear)'!$AI$2:$AN$2)/10^9),0)</f>
        <v>-0.06513206248</v>
      </c>
      <c r="BB1225" s="160">
        <f>IF($AP$1129&gt;0,PPMT('Assumptions (Nuclear)'!$V$7,Model!AI1,'Assumptions (Nuclear)'!$V$10,'Assumptions (Nuclear)'!$V$5*Model!$AP$1129*AVERAGE('Assumptions (Nuclear)'!$AI$2:$AN$2)/10^9),0)</f>
        <v>-0.06822583545</v>
      </c>
      <c r="BC1225" s="160">
        <f>IF($AP$1129&gt;0,PPMT('Assumptions (Nuclear)'!$V$7,Model!AJ1,'Assumptions (Nuclear)'!$V$10,'Assumptions (Nuclear)'!$V$5*Model!$AP$1129*AVERAGE('Assumptions (Nuclear)'!$AI$2:$AN$2)/10^9),0)</f>
        <v>-0.07146656263</v>
      </c>
      <c r="BD1225" s="160">
        <f>IF($AP$1129&gt;0,PPMT('Assumptions (Nuclear)'!$V$7,Model!AK1,'Assumptions (Nuclear)'!$V$10,'Assumptions (Nuclear)'!$V$5*Model!$AP$1129*AVERAGE('Assumptions (Nuclear)'!$AI$2:$AN$2)/10^9),0)</f>
        <v>-0.07486122436</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-0.0395764522</v>
      </c>
      <c r="AR1226" s="160">
        <f>IF($AQ$1129&gt;0,PPMT('Assumptions (Nuclear)'!$V$7,Model!X1,'Assumptions (Nuclear)'!$V$10,'Assumptions (Nuclear)'!$V$5*Model!$AQ$1129*AVERAGE('Assumptions (Nuclear)'!$AJ$2:$AO$2)/10^9),0)</f>
        <v>-0.04145633368</v>
      </c>
      <c r="AS1226" s="160">
        <f>IF($AQ$1129&gt;0,PPMT('Assumptions (Nuclear)'!$V$7,Model!Y1,'Assumptions (Nuclear)'!$V$10,'Assumptions (Nuclear)'!$V$5*Model!$AQ$1129*AVERAGE('Assumptions (Nuclear)'!$AJ$2:$AO$2)/10^9),0)</f>
        <v>-0.04342550953</v>
      </c>
      <c r="AT1226" s="160">
        <f>IF($AQ$1129&gt;0,PPMT('Assumptions (Nuclear)'!$V$7,Model!Z1,'Assumptions (Nuclear)'!$V$10,'Assumptions (Nuclear)'!$V$5*Model!$AQ$1129*AVERAGE('Assumptions (Nuclear)'!$AJ$2:$AO$2)/10^9),0)</f>
        <v>-0.04548822123</v>
      </c>
      <c r="AU1226" s="160">
        <f>IF($AQ$1129&gt;0,PPMT('Assumptions (Nuclear)'!$V$7,Model!AA1,'Assumptions (Nuclear)'!$V$10,'Assumptions (Nuclear)'!$V$5*Model!$AQ$1129*AVERAGE('Assumptions (Nuclear)'!$AJ$2:$AO$2)/10^9),0)</f>
        <v>-0.04764891174</v>
      </c>
      <c r="AV1226" s="160">
        <f>IF($AQ$1129&gt;0,PPMT('Assumptions (Nuclear)'!$V$7,Model!AB1,'Assumptions (Nuclear)'!$V$10,'Assumptions (Nuclear)'!$V$5*Model!$AQ$1129*AVERAGE('Assumptions (Nuclear)'!$AJ$2:$AO$2)/10^9),0)</f>
        <v>-0.04991223504</v>
      </c>
      <c r="AW1226" s="160">
        <f>IF($AQ$1129&gt;0,PPMT('Assumptions (Nuclear)'!$V$7,Model!AC1,'Assumptions (Nuclear)'!$V$10,'Assumptions (Nuclear)'!$V$5*Model!$AQ$1129*AVERAGE('Assumptions (Nuclear)'!$AJ$2:$AO$2)/10^9),0)</f>
        <v>-0.05228306621</v>
      </c>
      <c r="AX1226" s="160">
        <f>IF($AQ$1129&gt;0,PPMT('Assumptions (Nuclear)'!$V$7,Model!AD1,'Assumptions (Nuclear)'!$V$10,'Assumptions (Nuclear)'!$V$5*Model!$AQ$1129*AVERAGE('Assumptions (Nuclear)'!$AJ$2:$AO$2)/10^9),0)</f>
        <v>-0.05476651185</v>
      </c>
      <c r="AY1226" s="160">
        <f>IF($AQ$1129&gt;0,PPMT('Assumptions (Nuclear)'!$V$7,Model!AE1,'Assumptions (Nuclear)'!$V$10,'Assumptions (Nuclear)'!$V$5*Model!$AQ$1129*AVERAGE('Assumptions (Nuclear)'!$AJ$2:$AO$2)/10^9),0)</f>
        <v>-0.05736792117</v>
      </c>
      <c r="AZ1226" s="160">
        <f>IF($AQ$1129&gt;0,PPMT('Assumptions (Nuclear)'!$V$7,Model!AF1,'Assumptions (Nuclear)'!$V$10,'Assumptions (Nuclear)'!$V$5*Model!$AQ$1129*AVERAGE('Assumptions (Nuclear)'!$AJ$2:$AO$2)/10^9),0)</f>
        <v>-0.06009289742</v>
      </c>
      <c r="BA1226" s="160">
        <f>IF($AQ$1129&gt;0,PPMT('Assumptions (Nuclear)'!$V$7,Model!AG1,'Assumptions (Nuclear)'!$V$10,'Assumptions (Nuclear)'!$V$5*Model!$AQ$1129*AVERAGE('Assumptions (Nuclear)'!$AJ$2:$AO$2)/10^9),0)</f>
        <v>-0.06294731005</v>
      </c>
      <c r="BB1226" s="160">
        <f>IF($AQ$1129&gt;0,PPMT('Assumptions (Nuclear)'!$V$7,Model!AH1,'Assumptions (Nuclear)'!$V$10,'Assumptions (Nuclear)'!$V$5*Model!$AQ$1129*AVERAGE('Assumptions (Nuclear)'!$AJ$2:$AO$2)/10^9),0)</f>
        <v>-0.06593730728</v>
      </c>
      <c r="BC1226" s="160">
        <f>IF($AQ$1129&gt;0,PPMT('Assumptions (Nuclear)'!$V$7,Model!AI1,'Assumptions (Nuclear)'!$V$10,'Assumptions (Nuclear)'!$V$5*Model!$AQ$1129*AVERAGE('Assumptions (Nuclear)'!$AJ$2:$AO$2)/10^9),0)</f>
        <v>-0.06906932937</v>
      </c>
      <c r="BD1226" s="160">
        <f>IF($AQ$1129&gt;0,PPMT('Assumptions (Nuclear)'!$V$7,Model!AJ1,'Assumptions (Nuclear)'!$V$10,'Assumptions (Nuclear)'!$V$5*Model!$AQ$1129*AVERAGE('Assumptions (Nuclear)'!$AJ$2:$AO$2)/10^9),0)</f>
        <v>-0.07235012252</v>
      </c>
      <c r="BE1226" s="160">
        <f>IF($AQ$1129&gt;0,PPMT('Assumptions (Nuclear)'!$V$7,Model!AK1,'Assumptions (Nuclear)'!$V$10,'Assumptions (Nuclear)'!$V$5*Model!$AQ$1129*AVERAGE('Assumptions (Nuclear)'!$AJ$2:$AO$2)/10^9),0)</f>
        <v>-0.07578675334</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-0.04005330857</v>
      </c>
      <c r="AS1227" s="160">
        <f>IF($AR$1129&gt;0,PPMT('Assumptions (Nuclear)'!$V$7,Model!X1,'Assumptions (Nuclear)'!$V$10,'Assumptions (Nuclear)'!$V$5*Model!$AR$1129*AVERAGE('Assumptions (Nuclear)'!$AK$2:$AP$2)/10^9),0)</f>
        <v>-0.04195584073</v>
      </c>
      <c r="AT1227" s="160">
        <f>IF($AR$1129&gt;0,PPMT('Assumptions (Nuclear)'!$V$7,Model!Y1,'Assumptions (Nuclear)'!$V$10,'Assumptions (Nuclear)'!$V$5*Model!$AR$1129*AVERAGE('Assumptions (Nuclear)'!$AK$2:$AP$2)/10^9),0)</f>
        <v>-0.04394874317</v>
      </c>
      <c r="AU1227" s="160">
        <f>IF($AR$1129&gt;0,PPMT('Assumptions (Nuclear)'!$V$7,Model!Z1,'Assumptions (Nuclear)'!$V$10,'Assumptions (Nuclear)'!$V$5*Model!$AR$1129*AVERAGE('Assumptions (Nuclear)'!$AK$2:$AP$2)/10^9),0)</f>
        <v>-0.04603630847</v>
      </c>
      <c r="AV1227" s="160">
        <f>IF($AR$1129&gt;0,PPMT('Assumptions (Nuclear)'!$V$7,Model!AA1,'Assumptions (Nuclear)'!$V$10,'Assumptions (Nuclear)'!$V$5*Model!$AR$1129*AVERAGE('Assumptions (Nuclear)'!$AK$2:$AP$2)/10^9),0)</f>
        <v>-0.04822303312</v>
      </c>
      <c r="AW1227" s="160">
        <f>IF($AR$1129&gt;0,PPMT('Assumptions (Nuclear)'!$V$7,Model!AB1,'Assumptions (Nuclear)'!$V$10,'Assumptions (Nuclear)'!$V$5*Model!$AR$1129*AVERAGE('Assumptions (Nuclear)'!$AK$2:$AP$2)/10^9),0)</f>
        <v>-0.05051362719</v>
      </c>
      <c r="AX1227" s="160">
        <f>IF($AR$1129&gt;0,PPMT('Assumptions (Nuclear)'!$V$7,Model!AC1,'Assumptions (Nuclear)'!$V$10,'Assumptions (Nuclear)'!$V$5*Model!$AR$1129*AVERAGE('Assumptions (Nuclear)'!$AK$2:$AP$2)/10^9),0)</f>
        <v>-0.05291302448</v>
      </c>
      <c r="AY1227" s="160">
        <f>IF($AR$1129&gt;0,PPMT('Assumptions (Nuclear)'!$V$7,Model!AD1,'Assumptions (Nuclear)'!$V$10,'Assumptions (Nuclear)'!$V$5*Model!$AR$1129*AVERAGE('Assumptions (Nuclear)'!$AK$2:$AP$2)/10^9),0)</f>
        <v>-0.05542639315</v>
      </c>
      <c r="AZ1227" s="160">
        <f>IF($AR$1129&gt;0,PPMT('Assumptions (Nuclear)'!$V$7,Model!AE1,'Assumptions (Nuclear)'!$V$10,'Assumptions (Nuclear)'!$V$5*Model!$AR$1129*AVERAGE('Assumptions (Nuclear)'!$AK$2:$AP$2)/10^9),0)</f>
        <v>-0.05805914682</v>
      </c>
      <c r="BA1227" s="160">
        <f>IF($AR$1129&gt;0,PPMT('Assumptions (Nuclear)'!$V$7,Model!AF1,'Assumptions (Nuclear)'!$V$10,'Assumptions (Nuclear)'!$V$5*Model!$AR$1129*AVERAGE('Assumptions (Nuclear)'!$AK$2:$AP$2)/10^9),0)</f>
        <v>-0.0608169563</v>
      </c>
      <c r="BB1227" s="160">
        <f>IF($AR$1129&gt;0,PPMT('Assumptions (Nuclear)'!$V$7,Model!AG1,'Assumptions (Nuclear)'!$V$10,'Assumptions (Nuclear)'!$V$5*Model!$AR$1129*AVERAGE('Assumptions (Nuclear)'!$AK$2:$AP$2)/10^9),0)</f>
        <v>-0.06370576172</v>
      </c>
      <c r="BC1227" s="160">
        <f>IF($AR$1129&gt;0,PPMT('Assumptions (Nuclear)'!$V$7,Model!AH1,'Assumptions (Nuclear)'!$V$10,'Assumptions (Nuclear)'!$V$5*Model!$AR$1129*AVERAGE('Assumptions (Nuclear)'!$AK$2:$AP$2)/10^9),0)</f>
        <v>-0.0667317854</v>
      </c>
      <c r="BD1227" s="160">
        <f>IF($AR$1129&gt;0,PPMT('Assumptions (Nuclear)'!$V$7,Model!AI1,'Assumptions (Nuclear)'!$V$10,'Assumptions (Nuclear)'!$V$5*Model!$AR$1129*AVERAGE('Assumptions (Nuclear)'!$AK$2:$AP$2)/10^9),0)</f>
        <v>-0.06990154521</v>
      </c>
      <c r="BE1227" s="160">
        <f>IF($AR$1129&gt;0,PPMT('Assumptions (Nuclear)'!$V$7,Model!AJ1,'Assumptions (Nuclear)'!$V$10,'Assumptions (Nuclear)'!$V$5*Model!$AR$1129*AVERAGE('Assumptions (Nuclear)'!$AK$2:$AP$2)/10^9),0)</f>
        <v>-0.07322186861</v>
      </c>
      <c r="BF1227" s="160">
        <f>IF($AR$1129&gt;0,PPMT('Assumptions (Nuclear)'!$V$7,Model!AK1,'Assumptions (Nuclear)'!$V$10,'Assumptions (Nuclear)'!$V$5*Model!$AR$1129*AVERAGE('Assumptions (Nuclear)'!$AK$2:$AP$2)/10^9),0)</f>
        <v>-0.07669990736</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-0.04053755931</v>
      </c>
      <c r="AT1228" s="160">
        <f>IF($AS$1129&gt;0,PPMT('Assumptions (Nuclear)'!$V$7,Model!X1,'Assumptions (Nuclear)'!$V$10,'Assumptions (Nuclear)'!$V$5*Model!$AS$1129*AVERAGE('Assumptions (Nuclear)'!$AL$2:$AQ$2)/10^9),0)</f>
        <v>-0.04246309338</v>
      </c>
      <c r="AU1228" s="160">
        <f>IF($AS$1129&gt;0,PPMT('Assumptions (Nuclear)'!$V$7,Model!Y1,'Assumptions (Nuclear)'!$V$10,'Assumptions (Nuclear)'!$V$5*Model!$AS$1129*AVERAGE('Assumptions (Nuclear)'!$AL$2:$AQ$2)/10^9),0)</f>
        <v>-0.04448009031</v>
      </c>
      <c r="AV1228" s="160">
        <f>IF($AS$1129&gt;0,PPMT('Assumptions (Nuclear)'!$V$7,Model!Z1,'Assumptions (Nuclear)'!$V$10,'Assumptions (Nuclear)'!$V$5*Model!$AS$1129*AVERAGE('Assumptions (Nuclear)'!$AL$2:$AQ$2)/10^9),0)</f>
        <v>-0.0465928946</v>
      </c>
      <c r="AW1228" s="160">
        <f>IF($AS$1129&gt;0,PPMT('Assumptions (Nuclear)'!$V$7,Model!AA1,'Assumptions (Nuclear)'!$V$10,'Assumptions (Nuclear)'!$V$5*Model!$AS$1129*AVERAGE('Assumptions (Nuclear)'!$AL$2:$AQ$2)/10^9),0)</f>
        <v>-0.04880605709</v>
      </c>
      <c r="AX1228" s="160">
        <f>IF($AS$1129&gt;0,PPMT('Assumptions (Nuclear)'!$V$7,Model!AB1,'Assumptions (Nuclear)'!$V$10,'Assumptions (Nuclear)'!$V$5*Model!$AS$1129*AVERAGE('Assumptions (Nuclear)'!$AL$2:$AQ$2)/10^9),0)</f>
        <v>-0.05112434481</v>
      </c>
      <c r="AY1228" s="160">
        <f>IF($AS$1129&gt;0,PPMT('Assumptions (Nuclear)'!$V$7,Model!AC1,'Assumptions (Nuclear)'!$V$10,'Assumptions (Nuclear)'!$V$5*Model!$AS$1129*AVERAGE('Assumptions (Nuclear)'!$AL$2:$AQ$2)/10^9),0)</f>
        <v>-0.05355275118</v>
      </c>
      <c r="AZ1228" s="160">
        <f>IF($AS$1129&gt;0,PPMT('Assumptions (Nuclear)'!$V$7,Model!AD1,'Assumptions (Nuclear)'!$V$10,'Assumptions (Nuclear)'!$V$5*Model!$AS$1129*AVERAGE('Assumptions (Nuclear)'!$AL$2:$AQ$2)/10^9),0)</f>
        <v>-0.05609650687</v>
      </c>
      <c r="BA1228" s="160">
        <f>IF($AS$1129&gt;0,PPMT('Assumptions (Nuclear)'!$V$7,Model!AE1,'Assumptions (Nuclear)'!$V$10,'Assumptions (Nuclear)'!$V$5*Model!$AS$1129*AVERAGE('Assumptions (Nuclear)'!$AL$2:$AQ$2)/10^9),0)</f>
        <v>-0.05876109094</v>
      </c>
      <c r="BB1228" s="160">
        <f>IF($AS$1129&gt;0,PPMT('Assumptions (Nuclear)'!$V$7,Model!AF1,'Assumptions (Nuclear)'!$V$10,'Assumptions (Nuclear)'!$V$5*Model!$AS$1129*AVERAGE('Assumptions (Nuclear)'!$AL$2:$AQ$2)/10^9),0)</f>
        <v>-0.06155224276</v>
      </c>
      <c r="BC1228" s="160">
        <f>IF($AS$1129&gt;0,PPMT('Assumptions (Nuclear)'!$V$7,Model!AG1,'Assumptions (Nuclear)'!$V$10,'Assumptions (Nuclear)'!$V$5*Model!$AS$1129*AVERAGE('Assumptions (Nuclear)'!$AL$2:$AQ$2)/10^9),0)</f>
        <v>-0.06447597429</v>
      </c>
      <c r="BD1228" s="160">
        <f>IF($AS$1129&gt;0,PPMT('Assumptions (Nuclear)'!$V$7,Model!AH1,'Assumptions (Nuclear)'!$V$10,'Assumptions (Nuclear)'!$V$5*Model!$AS$1129*AVERAGE('Assumptions (Nuclear)'!$AL$2:$AQ$2)/10^9),0)</f>
        <v>-0.06753858307</v>
      </c>
      <c r="BE1228" s="160">
        <f>IF($AS$1129&gt;0,PPMT('Assumptions (Nuclear)'!$V$7,Model!AI1,'Assumptions (Nuclear)'!$V$10,'Assumptions (Nuclear)'!$V$5*Model!$AS$1129*AVERAGE('Assumptions (Nuclear)'!$AL$2:$AQ$2)/10^9),0)</f>
        <v>-0.07074666577</v>
      </c>
      <c r="BF1228" s="160">
        <f>IF($AS$1129&gt;0,PPMT('Assumptions (Nuclear)'!$V$7,Model!AJ1,'Assumptions (Nuclear)'!$V$10,'Assumptions (Nuclear)'!$V$5*Model!$AS$1129*AVERAGE('Assumptions (Nuclear)'!$AL$2:$AQ$2)/10^9),0)</f>
        <v>-0.07410713239</v>
      </c>
      <c r="BG1228" s="160">
        <f>IF($AS$1129&gt;0,PPMT('Assumptions (Nuclear)'!$V$7,Model!AK1,'Assumptions (Nuclear)'!$V$10,'Assumptions (Nuclear)'!$V$5*Model!$AS$1129*AVERAGE('Assumptions (Nuclear)'!$AL$2:$AQ$2)/10^9),0)</f>
        <v>-0.07762722118</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-0.04102932837</v>
      </c>
      <c r="AU1229" s="160">
        <f>IF($AT$1129&gt;0,PPMT('Assumptions (Nuclear)'!$V$7,Model!X1,'Assumptions (Nuclear)'!$V$10,'Assumptions (Nuclear)'!$V$5*Model!$AT$1129*AVERAGE('Assumptions (Nuclear)'!$AM$2:$AR$2)/10^9),0)</f>
        <v>-0.04297822146</v>
      </c>
      <c r="AV1229" s="160">
        <f>IF($AT$1129&gt;0,PPMT('Assumptions (Nuclear)'!$V$7,Model!Y1,'Assumptions (Nuclear)'!$V$10,'Assumptions (Nuclear)'!$V$5*Model!$AT$1129*AVERAGE('Assumptions (Nuclear)'!$AM$2:$AR$2)/10^9),0)</f>
        <v>-0.04501968698</v>
      </c>
      <c r="AW1229" s="160">
        <f>IF($AT$1129&gt;0,PPMT('Assumptions (Nuclear)'!$V$7,Model!Z1,'Assumptions (Nuclear)'!$V$10,'Assumptions (Nuclear)'!$V$5*Model!$AT$1129*AVERAGE('Assumptions (Nuclear)'!$AM$2:$AR$2)/10^9),0)</f>
        <v>-0.04715812211</v>
      </c>
      <c r="AX1229" s="160">
        <f>IF($AT$1129&gt;0,PPMT('Assumptions (Nuclear)'!$V$7,Model!AA1,'Assumptions (Nuclear)'!$V$10,'Assumptions (Nuclear)'!$V$5*Model!$AT$1129*AVERAGE('Assumptions (Nuclear)'!$AM$2:$AR$2)/10^9),0)</f>
        <v>-0.04939813291</v>
      </c>
      <c r="AY1229" s="160">
        <f>IF($AT$1129&gt;0,PPMT('Assumptions (Nuclear)'!$V$7,Model!AB1,'Assumptions (Nuclear)'!$V$10,'Assumptions (Nuclear)'!$V$5*Model!$AT$1129*AVERAGE('Assumptions (Nuclear)'!$AM$2:$AR$2)/10^9),0)</f>
        <v>-0.05174454423</v>
      </c>
      <c r="AZ1229" s="160">
        <f>IF($AT$1129&gt;0,PPMT('Assumptions (Nuclear)'!$V$7,Model!AC1,'Assumptions (Nuclear)'!$V$10,'Assumptions (Nuclear)'!$V$5*Model!$AT$1129*AVERAGE('Assumptions (Nuclear)'!$AM$2:$AR$2)/10^9),0)</f>
        <v>-0.05420241008</v>
      </c>
      <c r="BA1229" s="160">
        <f>IF($AT$1129&gt;0,PPMT('Assumptions (Nuclear)'!$V$7,Model!AD1,'Assumptions (Nuclear)'!$V$10,'Assumptions (Nuclear)'!$V$5*Model!$AT$1129*AVERAGE('Assumptions (Nuclear)'!$AM$2:$AR$2)/10^9),0)</f>
        <v>-0.05677702456</v>
      </c>
      <c r="BB1229" s="160">
        <f>IF($AT$1129&gt;0,PPMT('Assumptions (Nuclear)'!$V$7,Model!AE1,'Assumptions (Nuclear)'!$V$10,'Assumptions (Nuclear)'!$V$5*Model!$AT$1129*AVERAGE('Assumptions (Nuclear)'!$AM$2:$AR$2)/10^9),0)</f>
        <v>-0.05947393322</v>
      </c>
      <c r="BC1229" s="160">
        <f>IF($AT$1129&gt;0,PPMT('Assumptions (Nuclear)'!$V$7,Model!AF1,'Assumptions (Nuclear)'!$V$10,'Assumptions (Nuclear)'!$V$5*Model!$AT$1129*AVERAGE('Assumptions (Nuclear)'!$AM$2:$AR$2)/10^9),0)</f>
        <v>-0.06229894505</v>
      </c>
      <c r="BD1229" s="160">
        <f>IF($AT$1129&gt;0,PPMT('Assumptions (Nuclear)'!$V$7,Model!AG1,'Assumptions (Nuclear)'!$V$10,'Assumptions (Nuclear)'!$V$5*Model!$AT$1129*AVERAGE('Assumptions (Nuclear)'!$AM$2:$AR$2)/10^9),0)</f>
        <v>-0.06525814494</v>
      </c>
      <c r="BE1229" s="160">
        <f>IF($AT$1129&gt;0,PPMT('Assumptions (Nuclear)'!$V$7,Model!AH1,'Assumptions (Nuclear)'!$V$10,'Assumptions (Nuclear)'!$V$5*Model!$AT$1129*AVERAGE('Assumptions (Nuclear)'!$AM$2:$AR$2)/10^9),0)</f>
        <v>-0.06835790683</v>
      </c>
      <c r="BF1229" s="160">
        <f>IF($AT$1129&gt;0,PPMT('Assumptions (Nuclear)'!$V$7,Model!AI1,'Assumptions (Nuclear)'!$V$10,'Assumptions (Nuclear)'!$V$5*Model!$AT$1129*AVERAGE('Assumptions (Nuclear)'!$AM$2:$AR$2)/10^9),0)</f>
        <v>-0.0716049074</v>
      </c>
      <c r="BG1229" s="160">
        <f>IF($AT$1129&gt;0,PPMT('Assumptions (Nuclear)'!$V$7,Model!AJ1,'Assumptions (Nuclear)'!$V$10,'Assumptions (Nuclear)'!$V$5*Model!$AT$1129*AVERAGE('Assumptions (Nuclear)'!$AM$2:$AR$2)/10^9),0)</f>
        <v>-0.0750061405</v>
      </c>
      <c r="BH1229" s="160">
        <f>IF($AT$1129&gt;0,PPMT('Assumptions (Nuclear)'!$V$7,Model!AK1,'Assumptions (Nuclear)'!$V$10,'Assumptions (Nuclear)'!$V$5*Model!$AT$1129*AVERAGE('Assumptions (Nuclear)'!$AM$2:$AR$2)/10^9),0)</f>
        <v>-0.07856893218</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-0.04152302308</v>
      </c>
      <c r="AV1230" s="160">
        <f>IF($AU$1129&gt;0,PPMT('Assumptions (Nuclear)'!$V$7,Model!X1,'Assumptions (Nuclear)'!$V$10,'Assumptions (Nuclear)'!$V$5*Model!$AU$1129*AVERAGE('Assumptions (Nuclear)'!$AN$2:$AS$2)/10^9),0)</f>
        <v>-0.04349536667</v>
      </c>
      <c r="AW1230" s="160">
        <f>IF($AU$1129&gt;0,PPMT('Assumptions (Nuclear)'!$V$7,Model!Y1,'Assumptions (Nuclear)'!$V$10,'Assumptions (Nuclear)'!$V$5*Model!$AU$1129*AVERAGE('Assumptions (Nuclear)'!$AN$2:$AS$2)/10^9),0)</f>
        <v>-0.04556139659</v>
      </c>
      <c r="AX1230" s="160">
        <f>IF($AU$1129&gt;0,PPMT('Assumptions (Nuclear)'!$V$7,Model!Z1,'Assumptions (Nuclear)'!$V$10,'Assumptions (Nuclear)'!$V$5*Model!$AU$1129*AVERAGE('Assumptions (Nuclear)'!$AN$2:$AS$2)/10^9),0)</f>
        <v>-0.04772556293</v>
      </c>
      <c r="AY1230" s="160">
        <f>IF($AU$1129&gt;0,PPMT('Assumptions (Nuclear)'!$V$7,Model!AA1,'Assumptions (Nuclear)'!$V$10,'Assumptions (Nuclear)'!$V$5*Model!$AU$1129*AVERAGE('Assumptions (Nuclear)'!$AN$2:$AS$2)/10^9),0)</f>
        <v>-0.04999252717</v>
      </c>
      <c r="AZ1230" s="160">
        <f>IF($AU$1129&gt;0,PPMT('Assumptions (Nuclear)'!$V$7,Model!AB1,'Assumptions (Nuclear)'!$V$10,'Assumptions (Nuclear)'!$V$5*Model!$AU$1129*AVERAGE('Assumptions (Nuclear)'!$AN$2:$AS$2)/10^9),0)</f>
        <v>-0.05236717221</v>
      </c>
      <c r="BA1230" s="160">
        <f>IF($AU$1129&gt;0,PPMT('Assumptions (Nuclear)'!$V$7,Model!AC1,'Assumptions (Nuclear)'!$V$10,'Assumptions (Nuclear)'!$V$5*Model!$AU$1129*AVERAGE('Assumptions (Nuclear)'!$AN$2:$AS$2)/10^9),0)</f>
        <v>-0.05485461289</v>
      </c>
      <c r="BB1230" s="160">
        <f>IF($AU$1129&gt;0,PPMT('Assumptions (Nuclear)'!$V$7,Model!AD1,'Assumptions (Nuclear)'!$V$10,'Assumptions (Nuclear)'!$V$5*Model!$AU$1129*AVERAGE('Assumptions (Nuclear)'!$AN$2:$AS$2)/10^9),0)</f>
        <v>-0.057460207</v>
      </c>
      <c r="BC1230" s="160">
        <f>IF($AU$1129&gt;0,PPMT('Assumptions (Nuclear)'!$V$7,Model!AE1,'Assumptions (Nuclear)'!$V$10,'Assumptions (Nuclear)'!$V$5*Model!$AU$1129*AVERAGE('Assumptions (Nuclear)'!$AN$2:$AS$2)/10^9),0)</f>
        <v>-0.06018956683</v>
      </c>
      <c r="BD1230" s="160">
        <f>IF($AU$1129&gt;0,PPMT('Assumptions (Nuclear)'!$V$7,Model!AF1,'Assumptions (Nuclear)'!$V$10,'Assumptions (Nuclear)'!$V$5*Model!$AU$1129*AVERAGE('Assumptions (Nuclear)'!$AN$2:$AS$2)/10^9),0)</f>
        <v>-0.06304857126</v>
      </c>
      <c r="BE1230" s="160">
        <f>IF($AU$1129&gt;0,PPMT('Assumptions (Nuclear)'!$V$7,Model!AG1,'Assumptions (Nuclear)'!$V$10,'Assumptions (Nuclear)'!$V$5*Model!$AU$1129*AVERAGE('Assumptions (Nuclear)'!$AN$2:$AS$2)/10^9),0)</f>
        <v>-0.06604337839</v>
      </c>
      <c r="BF1230" s="160">
        <f>IF($AU$1129&gt;0,PPMT('Assumptions (Nuclear)'!$V$7,Model!AH1,'Assumptions (Nuclear)'!$V$10,'Assumptions (Nuclear)'!$V$5*Model!$AU$1129*AVERAGE('Assumptions (Nuclear)'!$AN$2:$AS$2)/10^9),0)</f>
        <v>-0.06918043887</v>
      </c>
      <c r="BG1230" s="160">
        <f>IF($AU$1129&gt;0,PPMT('Assumptions (Nuclear)'!$V$7,Model!AI1,'Assumptions (Nuclear)'!$V$10,'Assumptions (Nuclear)'!$V$5*Model!$AU$1129*AVERAGE('Assumptions (Nuclear)'!$AN$2:$AS$2)/10^9),0)</f>
        <v>-0.07246650971</v>
      </c>
      <c r="BH1230" s="160">
        <f>IF($AU$1129&gt;0,PPMT('Assumptions (Nuclear)'!$V$7,Model!AJ1,'Assumptions (Nuclear)'!$V$10,'Assumptions (Nuclear)'!$V$5*Model!$AU$1129*AVERAGE('Assumptions (Nuclear)'!$AN$2:$AS$2)/10^9),0)</f>
        <v>-0.07590866892</v>
      </c>
      <c r="BI1230" s="160">
        <f>IF($AU$1129&gt;0,PPMT('Assumptions (Nuclear)'!$V$7,Model!AK1,'Assumptions (Nuclear)'!$V$10,'Assumptions (Nuclear)'!$V$5*Model!$AU$1129*AVERAGE('Assumptions (Nuclear)'!$AN$2:$AS$2)/10^9),0)</f>
        <v>-0.0795143307</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-0.0420205123</v>
      </c>
      <c r="AW1231" s="160">
        <f>IF($AV$1129&gt;0,PPMT('Assumptions (Nuclear)'!$V$7,Model!X1,'Assumptions (Nuclear)'!$V$10,'Assumptions (Nuclear)'!$V$5*Model!$AV$1129*AVERAGE('Assumptions (Nuclear)'!$AO$2:$AT$2)/10^9),0)</f>
        <v>-0.04401648663</v>
      </c>
      <c r="AX1231" s="160">
        <f>IF($AV$1129&gt;0,PPMT('Assumptions (Nuclear)'!$V$7,Model!Y1,'Assumptions (Nuclear)'!$V$10,'Assumptions (Nuclear)'!$V$5*Model!$AV$1129*AVERAGE('Assumptions (Nuclear)'!$AO$2:$AT$2)/10^9),0)</f>
        <v>-0.04610726975</v>
      </c>
      <c r="AY1231" s="160">
        <f>IF($AV$1129&gt;0,PPMT('Assumptions (Nuclear)'!$V$7,Model!Z1,'Assumptions (Nuclear)'!$V$10,'Assumptions (Nuclear)'!$V$5*Model!$AV$1129*AVERAGE('Assumptions (Nuclear)'!$AO$2:$AT$2)/10^9),0)</f>
        <v>-0.04829736506</v>
      </c>
      <c r="AZ1231" s="160">
        <f>IF($AV$1129&gt;0,PPMT('Assumptions (Nuclear)'!$V$7,Model!AA1,'Assumptions (Nuclear)'!$V$10,'Assumptions (Nuclear)'!$V$5*Model!$AV$1129*AVERAGE('Assumptions (Nuclear)'!$AO$2:$AT$2)/10^9),0)</f>
        <v>-0.0505914899</v>
      </c>
      <c r="BA1231" s="160">
        <f>IF($AV$1129&gt;0,PPMT('Assumptions (Nuclear)'!$V$7,Model!AB1,'Assumptions (Nuclear)'!$V$10,'Assumptions (Nuclear)'!$V$5*Model!$AV$1129*AVERAGE('Assumptions (Nuclear)'!$AO$2:$AT$2)/10^9),0)</f>
        <v>-0.05299458567</v>
      </c>
      <c r="BB1231" s="160">
        <f>IF($AV$1129&gt;0,PPMT('Assumptions (Nuclear)'!$V$7,Model!AC1,'Assumptions (Nuclear)'!$V$10,'Assumptions (Nuclear)'!$V$5*Model!$AV$1129*AVERAGE('Assumptions (Nuclear)'!$AO$2:$AT$2)/10^9),0)</f>
        <v>-0.05551182849</v>
      </c>
      <c r="BC1231" s="160">
        <f>IF($AV$1129&gt;0,PPMT('Assumptions (Nuclear)'!$V$7,Model!AD1,'Assumptions (Nuclear)'!$V$10,'Assumptions (Nuclear)'!$V$5*Model!$AV$1129*AVERAGE('Assumptions (Nuclear)'!$AO$2:$AT$2)/10^9),0)</f>
        <v>-0.05814864034</v>
      </c>
      <c r="BD1231" s="160">
        <f>IF($AV$1129&gt;0,PPMT('Assumptions (Nuclear)'!$V$7,Model!AE1,'Assumptions (Nuclear)'!$V$10,'Assumptions (Nuclear)'!$V$5*Model!$AV$1129*AVERAGE('Assumptions (Nuclear)'!$AO$2:$AT$2)/10^9),0)</f>
        <v>-0.06091070076</v>
      </c>
      <c r="BE1231" s="160">
        <f>IF($AV$1129&gt;0,PPMT('Assumptions (Nuclear)'!$V$7,Model!AF1,'Assumptions (Nuclear)'!$V$10,'Assumptions (Nuclear)'!$V$5*Model!$AV$1129*AVERAGE('Assumptions (Nuclear)'!$AO$2:$AT$2)/10^9),0)</f>
        <v>-0.06380395904</v>
      </c>
      <c r="BF1231" s="160">
        <f>IF($AV$1129&gt;0,PPMT('Assumptions (Nuclear)'!$V$7,Model!AG1,'Assumptions (Nuclear)'!$V$10,'Assumptions (Nuclear)'!$V$5*Model!$AV$1129*AVERAGE('Assumptions (Nuclear)'!$AO$2:$AT$2)/10^9),0)</f>
        <v>-0.0668346471</v>
      </c>
      <c r="BG1231" s="160">
        <f>IF($AV$1129&gt;0,PPMT('Assumptions (Nuclear)'!$V$7,Model!AH1,'Assumptions (Nuclear)'!$V$10,'Assumptions (Nuclear)'!$V$5*Model!$AV$1129*AVERAGE('Assumptions (Nuclear)'!$AO$2:$AT$2)/10^9),0)</f>
        <v>-0.07000929284</v>
      </c>
      <c r="BH1231" s="160">
        <f>IF($AV$1129&gt;0,PPMT('Assumptions (Nuclear)'!$V$7,Model!AI1,'Assumptions (Nuclear)'!$V$10,'Assumptions (Nuclear)'!$V$5*Model!$AV$1129*AVERAGE('Assumptions (Nuclear)'!$AO$2:$AT$2)/10^9),0)</f>
        <v>-0.07333473425</v>
      </c>
      <c r="BI1231" s="160">
        <f>IF($AV$1129&gt;0,PPMT('Assumptions (Nuclear)'!$V$7,Model!AJ1,'Assumptions (Nuclear)'!$V$10,'Assumptions (Nuclear)'!$V$5*Model!$AV$1129*AVERAGE('Assumptions (Nuclear)'!$AO$2:$AT$2)/10^9),0)</f>
        <v>-0.07681813412</v>
      </c>
      <c r="BJ1231" s="160">
        <f>IF($AV$1129&gt;0,PPMT('Assumptions (Nuclear)'!$V$7,Model!AK1,'Assumptions (Nuclear)'!$V$10,'Assumptions (Nuclear)'!$V$5*Model!$AV$1129*AVERAGE('Assumptions (Nuclear)'!$AO$2:$AT$2)/10^9),0)</f>
        <v>-0.08046699549</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-0.04253089223</v>
      </c>
      <c r="AX1232" s="160">
        <f>IF($AW$1129&gt;0,PPMT('Assumptions (Nuclear)'!$V$7,Model!X1,'Assumptions (Nuclear)'!$V$10,'Assumptions (Nuclear)'!$V$5*Model!$AW$1129*AVERAGE('Assumptions (Nuclear)'!$AP$2:$AU$2)/10^9),0)</f>
        <v>-0.04455110961</v>
      </c>
      <c r="AY1232" s="160">
        <f>IF($AW$1129&gt;0,PPMT('Assumptions (Nuclear)'!$V$7,Model!Y1,'Assumptions (Nuclear)'!$V$10,'Assumptions (Nuclear)'!$V$5*Model!$AW$1129*AVERAGE('Assumptions (Nuclear)'!$AP$2:$AU$2)/10^9),0)</f>
        <v>-0.04666728732</v>
      </c>
      <c r="AZ1232" s="160">
        <f>IF($AW$1129&gt;0,PPMT('Assumptions (Nuclear)'!$V$7,Model!Z1,'Assumptions (Nuclear)'!$V$10,'Assumptions (Nuclear)'!$V$5*Model!$AW$1129*AVERAGE('Assumptions (Nuclear)'!$AP$2:$AU$2)/10^9),0)</f>
        <v>-0.04888398347</v>
      </c>
      <c r="BA1232" s="160">
        <f>IF($AW$1129&gt;0,PPMT('Assumptions (Nuclear)'!$V$7,Model!AA1,'Assumptions (Nuclear)'!$V$10,'Assumptions (Nuclear)'!$V$5*Model!$AW$1129*AVERAGE('Assumptions (Nuclear)'!$AP$2:$AU$2)/10^9),0)</f>
        <v>-0.05120597268</v>
      </c>
      <c r="BB1232" s="160">
        <f>IF($AW$1129&gt;0,PPMT('Assumptions (Nuclear)'!$V$7,Model!AB1,'Assumptions (Nuclear)'!$V$10,'Assumptions (Nuclear)'!$V$5*Model!$AW$1129*AVERAGE('Assumptions (Nuclear)'!$AP$2:$AU$2)/10^9),0)</f>
        <v>-0.05363825638</v>
      </c>
      <c r="BC1232" s="160">
        <f>IF($AW$1129&gt;0,PPMT('Assumptions (Nuclear)'!$V$7,Model!AC1,'Assumptions (Nuclear)'!$V$10,'Assumptions (Nuclear)'!$V$5*Model!$AW$1129*AVERAGE('Assumptions (Nuclear)'!$AP$2:$AU$2)/10^9),0)</f>
        <v>-0.05618607356</v>
      </c>
      <c r="BD1232" s="160">
        <f>IF($AW$1129&gt;0,PPMT('Assumptions (Nuclear)'!$V$7,Model!AD1,'Assumptions (Nuclear)'!$V$10,'Assumptions (Nuclear)'!$V$5*Model!$AW$1129*AVERAGE('Assumptions (Nuclear)'!$AP$2:$AU$2)/10^9),0)</f>
        <v>-0.05885491206</v>
      </c>
      <c r="BE1232" s="160">
        <f>IF($AW$1129&gt;0,PPMT('Assumptions (Nuclear)'!$V$7,Model!AE1,'Assumptions (Nuclear)'!$V$10,'Assumptions (Nuclear)'!$V$5*Model!$AW$1129*AVERAGE('Assumptions (Nuclear)'!$AP$2:$AU$2)/10^9),0)</f>
        <v>-0.06165052038</v>
      </c>
      <c r="BF1232" s="160">
        <f>IF($AW$1129&gt;0,PPMT('Assumptions (Nuclear)'!$V$7,Model!AF1,'Assumptions (Nuclear)'!$V$10,'Assumptions (Nuclear)'!$V$5*Model!$AW$1129*AVERAGE('Assumptions (Nuclear)'!$AP$2:$AU$2)/10^9),0)</f>
        <v>-0.0645789201</v>
      </c>
      <c r="BG1232" s="160">
        <f>IF($AW$1129&gt;0,PPMT('Assumptions (Nuclear)'!$V$7,Model!AG1,'Assumptions (Nuclear)'!$V$10,'Assumptions (Nuclear)'!$V$5*Model!$AW$1129*AVERAGE('Assumptions (Nuclear)'!$AP$2:$AU$2)/10^9),0)</f>
        <v>-0.0676464188</v>
      </c>
      <c r="BH1232" s="160">
        <f>IF($AW$1129&gt;0,PPMT('Assumptions (Nuclear)'!$V$7,Model!AH1,'Assumptions (Nuclear)'!$V$10,'Assumptions (Nuclear)'!$V$5*Model!$AW$1129*AVERAGE('Assumptions (Nuclear)'!$AP$2:$AU$2)/10^9),0)</f>
        <v>-0.07085962369</v>
      </c>
      <c r="BI1232" s="160">
        <f>IF($AW$1129&gt;0,PPMT('Assumptions (Nuclear)'!$V$7,Model!AI1,'Assumptions (Nuclear)'!$V$10,'Assumptions (Nuclear)'!$V$5*Model!$AW$1129*AVERAGE('Assumptions (Nuclear)'!$AP$2:$AU$2)/10^9),0)</f>
        <v>-0.07422545582</v>
      </c>
      <c r="BJ1232" s="160">
        <f>IF($AW$1129&gt;0,PPMT('Assumptions (Nuclear)'!$V$7,Model!AJ1,'Assumptions (Nuclear)'!$V$10,'Assumptions (Nuclear)'!$V$5*Model!$AW$1129*AVERAGE('Assumptions (Nuclear)'!$AP$2:$AU$2)/10^9),0)</f>
        <v>-0.07775116497</v>
      </c>
      <c r="BK1232" s="160">
        <f>IF($AW$1129&gt;0,PPMT('Assumptions (Nuclear)'!$V$7,Model!AK1,'Assumptions (Nuclear)'!$V$10,'Assumptions (Nuclear)'!$V$5*Model!$AW$1129*AVERAGE('Assumptions (Nuclear)'!$AP$2:$AU$2)/10^9),0)</f>
        <v>-0.08144434531</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-0.04304312159</v>
      </c>
      <c r="AY1233" s="160">
        <f>IF($AX$1129&gt;0,PPMT('Assumptions (Nuclear)'!$V$7,Model!X1,'Assumptions (Nuclear)'!$V$10,'Assumptions (Nuclear)'!$V$5*Model!$AX$1129*AVERAGE('Assumptions (Nuclear)'!$AQ$2:$AV$2)/10^9),0)</f>
        <v>-0.04508766987</v>
      </c>
      <c r="AZ1233" s="160">
        <f>IF($AX$1129&gt;0,PPMT('Assumptions (Nuclear)'!$V$7,Model!Y1,'Assumptions (Nuclear)'!$V$10,'Assumptions (Nuclear)'!$V$5*Model!$AX$1129*AVERAGE('Assumptions (Nuclear)'!$AQ$2:$AV$2)/10^9),0)</f>
        <v>-0.04722933419</v>
      </c>
      <c r="BA1233" s="160">
        <f>IF($AX$1129&gt;0,PPMT('Assumptions (Nuclear)'!$V$7,Model!Z1,'Assumptions (Nuclear)'!$V$10,'Assumptions (Nuclear)'!$V$5*Model!$AX$1129*AVERAGE('Assumptions (Nuclear)'!$AQ$2:$AV$2)/10^9),0)</f>
        <v>-0.04947272756</v>
      </c>
      <c r="BB1233" s="160">
        <f>IF($AX$1129&gt;0,PPMT('Assumptions (Nuclear)'!$V$7,Model!AA1,'Assumptions (Nuclear)'!$V$10,'Assumptions (Nuclear)'!$V$5*Model!$AX$1129*AVERAGE('Assumptions (Nuclear)'!$AQ$2:$AV$2)/10^9),0)</f>
        <v>-0.05182268212</v>
      </c>
      <c r="BC1233" s="160">
        <f>IF($AX$1129&gt;0,PPMT('Assumptions (Nuclear)'!$V$7,Model!AB1,'Assumptions (Nuclear)'!$V$10,'Assumptions (Nuclear)'!$V$5*Model!$AX$1129*AVERAGE('Assumptions (Nuclear)'!$AQ$2:$AV$2)/10^9),0)</f>
        <v>-0.05428425952</v>
      </c>
      <c r="BD1233" s="160">
        <f>IF($AX$1129&gt;0,PPMT('Assumptions (Nuclear)'!$V$7,Model!AC1,'Assumptions (Nuclear)'!$V$10,'Assumptions (Nuclear)'!$V$5*Model!$AX$1129*AVERAGE('Assumptions (Nuclear)'!$AQ$2:$AV$2)/10^9),0)</f>
        <v>-0.05686276185</v>
      </c>
      <c r="BE1233" s="160">
        <f>IF($AX$1129&gt;0,PPMT('Assumptions (Nuclear)'!$V$7,Model!AD1,'Assumptions (Nuclear)'!$V$10,'Assumptions (Nuclear)'!$V$5*Model!$AX$1129*AVERAGE('Assumptions (Nuclear)'!$AQ$2:$AV$2)/10^9),0)</f>
        <v>-0.05956374304</v>
      </c>
      <c r="BF1233" s="160">
        <f>IF($AX$1129&gt;0,PPMT('Assumptions (Nuclear)'!$V$7,Model!AE1,'Assumptions (Nuclear)'!$V$10,'Assumptions (Nuclear)'!$V$5*Model!$AX$1129*AVERAGE('Assumptions (Nuclear)'!$AQ$2:$AV$2)/10^9),0)</f>
        <v>-0.06239302083</v>
      </c>
      <c r="BG1233" s="160">
        <f>IF($AX$1129&gt;0,PPMT('Assumptions (Nuclear)'!$V$7,Model!AF1,'Assumptions (Nuclear)'!$V$10,'Assumptions (Nuclear)'!$V$5*Model!$AX$1129*AVERAGE('Assumptions (Nuclear)'!$AQ$2:$AV$2)/10^9),0)</f>
        <v>-0.06535668932</v>
      </c>
      <c r="BH1233" s="160">
        <f>IF($AX$1129&gt;0,PPMT('Assumptions (Nuclear)'!$V$7,Model!AG1,'Assumptions (Nuclear)'!$V$10,'Assumptions (Nuclear)'!$V$5*Model!$AX$1129*AVERAGE('Assumptions (Nuclear)'!$AQ$2:$AV$2)/10^9),0)</f>
        <v>-0.06846113207</v>
      </c>
      <c r="BI1233" s="160">
        <f>IF($AX$1129&gt;0,PPMT('Assumptions (Nuclear)'!$V$7,Model!AH1,'Assumptions (Nuclear)'!$V$10,'Assumptions (Nuclear)'!$V$5*Model!$AX$1129*AVERAGE('Assumptions (Nuclear)'!$AQ$2:$AV$2)/10^9),0)</f>
        <v>-0.07171303584</v>
      </c>
      <c r="BJ1233" s="160">
        <f>IF($AX$1129&gt;0,PPMT('Assumptions (Nuclear)'!$V$7,Model!AI1,'Assumptions (Nuclear)'!$V$10,'Assumptions (Nuclear)'!$V$5*Model!$AX$1129*AVERAGE('Assumptions (Nuclear)'!$AQ$2:$AV$2)/10^9),0)</f>
        <v>-0.07511940504</v>
      </c>
      <c r="BK1233" s="160">
        <f>IF($AX$1129&gt;0,PPMT('Assumptions (Nuclear)'!$V$7,Model!AJ1,'Assumptions (Nuclear)'!$V$10,'Assumptions (Nuclear)'!$V$5*Model!$AX$1129*AVERAGE('Assumptions (Nuclear)'!$AQ$2:$AV$2)/10^9),0)</f>
        <v>-0.07868757678</v>
      </c>
      <c r="BL1233" s="160">
        <f>IF($AX$1129&gt;0,PPMT('Assumptions (Nuclear)'!$V$7,Model!AK1,'Assumptions (Nuclear)'!$V$10,'Assumptions (Nuclear)'!$V$5*Model!$AX$1129*AVERAGE('Assumptions (Nuclear)'!$AQ$2:$AV$2)/10^9),0)</f>
        <v>-0.08242523668</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-0.04355482309</v>
      </c>
      <c r="AZ1234" s="160">
        <f>IF($AY$1129&gt;0,PPMT('Assumptions (Nuclear)'!$V$7,Model!X1,'Assumptions (Nuclear)'!$V$10,'Assumptions (Nuclear)'!$V$5*Model!$AY$1129*AVERAGE('Assumptions (Nuclear)'!$AR$2:$AW$2)/10^9),0)</f>
        <v>-0.04562367718</v>
      </c>
      <c r="BA1234" s="160">
        <f>IF($AY$1129&gt;0,PPMT('Assumptions (Nuclear)'!$V$7,Model!Y1,'Assumptions (Nuclear)'!$V$10,'Assumptions (Nuclear)'!$V$5*Model!$AY$1129*AVERAGE('Assumptions (Nuclear)'!$AR$2:$AW$2)/10^9),0)</f>
        <v>-0.04779080185</v>
      </c>
      <c r="BB1234" s="160">
        <f>IF($AY$1129&gt;0,PPMT('Assumptions (Nuclear)'!$V$7,Model!Z1,'Assumptions (Nuclear)'!$V$10,'Assumptions (Nuclear)'!$V$5*Model!$AY$1129*AVERAGE('Assumptions (Nuclear)'!$AR$2:$AW$2)/10^9),0)</f>
        <v>-0.05006086494</v>
      </c>
      <c r="BC1234" s="160">
        <f>IF($AY$1129&gt;0,PPMT('Assumptions (Nuclear)'!$V$7,Model!AA1,'Assumptions (Nuclear)'!$V$10,'Assumptions (Nuclear)'!$V$5*Model!$AY$1129*AVERAGE('Assumptions (Nuclear)'!$AR$2:$AW$2)/10^9),0)</f>
        <v>-0.05243875602</v>
      </c>
      <c r="BD1234" s="160">
        <f>IF($AY$1129&gt;0,PPMT('Assumptions (Nuclear)'!$V$7,Model!AB1,'Assumptions (Nuclear)'!$V$10,'Assumptions (Nuclear)'!$V$5*Model!$AY$1129*AVERAGE('Assumptions (Nuclear)'!$AR$2:$AW$2)/10^9),0)</f>
        <v>-0.05492959693</v>
      </c>
      <c r="BE1234" s="160">
        <f>IF($AY$1129&gt;0,PPMT('Assumptions (Nuclear)'!$V$7,Model!AC1,'Assumptions (Nuclear)'!$V$10,'Assumptions (Nuclear)'!$V$5*Model!$AY$1129*AVERAGE('Assumptions (Nuclear)'!$AR$2:$AW$2)/10^9),0)</f>
        <v>-0.05753875279</v>
      </c>
      <c r="BF1234" s="160">
        <f>IF($AY$1129&gt;0,PPMT('Assumptions (Nuclear)'!$V$7,Model!AD1,'Assumptions (Nuclear)'!$V$10,'Assumptions (Nuclear)'!$V$5*Model!$AY$1129*AVERAGE('Assumptions (Nuclear)'!$AR$2:$AW$2)/10^9),0)</f>
        <v>-0.06027184354</v>
      </c>
      <c r="BG1234" s="160">
        <f>IF($AY$1129&gt;0,PPMT('Assumptions (Nuclear)'!$V$7,Model!AE1,'Assumptions (Nuclear)'!$V$10,'Assumptions (Nuclear)'!$V$5*Model!$AY$1129*AVERAGE('Assumptions (Nuclear)'!$AR$2:$AW$2)/10^9),0)</f>
        <v>-0.06313475611</v>
      </c>
      <c r="BH1234" s="160">
        <f>IF($AY$1129&gt;0,PPMT('Assumptions (Nuclear)'!$V$7,Model!AF1,'Assumptions (Nuclear)'!$V$10,'Assumptions (Nuclear)'!$V$5*Model!$AY$1129*AVERAGE('Assumptions (Nuclear)'!$AR$2:$AW$2)/10^9),0)</f>
        <v>-0.06613365703</v>
      </c>
      <c r="BI1234" s="160">
        <f>IF($AY$1129&gt;0,PPMT('Assumptions (Nuclear)'!$V$7,Model!AG1,'Assumptions (Nuclear)'!$V$10,'Assumptions (Nuclear)'!$V$5*Model!$AY$1129*AVERAGE('Assumptions (Nuclear)'!$AR$2:$AW$2)/10^9),0)</f>
        <v>-0.06927500574</v>
      </c>
      <c r="BJ1234" s="160">
        <f>IF($AY$1129&gt;0,PPMT('Assumptions (Nuclear)'!$V$7,Model!AH1,'Assumptions (Nuclear)'!$V$10,'Assumptions (Nuclear)'!$V$5*Model!$AY$1129*AVERAGE('Assumptions (Nuclear)'!$AR$2:$AW$2)/10^9),0)</f>
        <v>-0.07256556851</v>
      </c>
      <c r="BK1234" s="160">
        <f>IF($AY$1129&gt;0,PPMT('Assumptions (Nuclear)'!$V$7,Model!AI1,'Assumptions (Nuclear)'!$V$10,'Assumptions (Nuclear)'!$V$5*Model!$AY$1129*AVERAGE('Assumptions (Nuclear)'!$AR$2:$AW$2)/10^9),0)</f>
        <v>-0.07601243301</v>
      </c>
      <c r="BL1234" s="160">
        <f>IF($AY$1129&gt;0,PPMT('Assumptions (Nuclear)'!$V$7,Model!AJ1,'Assumptions (Nuclear)'!$V$10,'Assumptions (Nuclear)'!$V$5*Model!$AY$1129*AVERAGE('Assumptions (Nuclear)'!$AR$2:$AW$2)/10^9),0)</f>
        <v>-0.07962302358</v>
      </c>
      <c r="BM1234" s="160">
        <f>IF($AY$1129&gt;0,PPMT('Assumptions (Nuclear)'!$V$7,Model!AK1,'Assumptions (Nuclear)'!$V$10,'Assumptions (Nuclear)'!$V$5*Model!$AY$1129*AVERAGE('Assumptions (Nuclear)'!$AR$2:$AW$2)/10^9),0)</f>
        <v>-0.0834051172</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-0.04407362165</v>
      </c>
      <c r="BA1235" s="160">
        <f>IF($AZ$1129&gt;0,PPMT('Assumptions (Nuclear)'!$V$7,Model!X1,'Assumptions (Nuclear)'!$V$10,'Assumptions (Nuclear)'!$V$5*Model!$AZ$1129*AVERAGE('Assumptions (Nuclear)'!$AS$2:$AX$2)/10^9),0)</f>
        <v>-0.04616711868</v>
      </c>
      <c r="BB1235" s="160">
        <f>IF($AZ$1129&gt;0,PPMT('Assumptions (Nuclear)'!$V$7,Model!Y1,'Assumptions (Nuclear)'!$V$10,'Assumptions (Nuclear)'!$V$5*Model!$AZ$1129*AVERAGE('Assumptions (Nuclear)'!$AS$2:$AX$2)/10^9),0)</f>
        <v>-0.04836005682</v>
      </c>
      <c r="BC1235" s="160">
        <f>IF($AZ$1129&gt;0,PPMT('Assumptions (Nuclear)'!$V$7,Model!Z1,'Assumptions (Nuclear)'!$V$10,'Assumptions (Nuclear)'!$V$5*Model!$AZ$1129*AVERAGE('Assumptions (Nuclear)'!$AS$2:$AX$2)/10^9),0)</f>
        <v>-0.05065715952</v>
      </c>
      <c r="BD1235" s="160">
        <f>IF($AZ$1129&gt;0,PPMT('Assumptions (Nuclear)'!$V$7,Model!AA1,'Assumptions (Nuclear)'!$V$10,'Assumptions (Nuclear)'!$V$5*Model!$AZ$1129*AVERAGE('Assumptions (Nuclear)'!$AS$2:$AX$2)/10^9),0)</f>
        <v>-0.0530633746</v>
      </c>
      <c r="BE1235" s="160">
        <f>IF($AZ$1129&gt;0,PPMT('Assumptions (Nuclear)'!$V$7,Model!AB1,'Assumptions (Nuclear)'!$V$10,'Assumptions (Nuclear)'!$V$5*Model!$AZ$1129*AVERAGE('Assumptions (Nuclear)'!$AS$2:$AX$2)/10^9),0)</f>
        <v>-0.05558388489</v>
      </c>
      <c r="BF1235" s="160">
        <f>IF($AZ$1129&gt;0,PPMT('Assumptions (Nuclear)'!$V$7,Model!AC1,'Assumptions (Nuclear)'!$V$10,'Assumptions (Nuclear)'!$V$5*Model!$AZ$1129*AVERAGE('Assumptions (Nuclear)'!$AS$2:$AX$2)/10^9),0)</f>
        <v>-0.05822411942</v>
      </c>
      <c r="BG1235" s="160">
        <f>IF($AZ$1129&gt;0,PPMT('Assumptions (Nuclear)'!$V$7,Model!AD1,'Assumptions (Nuclear)'!$V$10,'Assumptions (Nuclear)'!$V$5*Model!$AZ$1129*AVERAGE('Assumptions (Nuclear)'!$AS$2:$AX$2)/10^9),0)</f>
        <v>-0.06098976509</v>
      </c>
      <c r="BH1235" s="160">
        <f>IF($AZ$1129&gt;0,PPMT('Assumptions (Nuclear)'!$V$7,Model!AE1,'Assumptions (Nuclear)'!$V$10,'Assumptions (Nuclear)'!$V$5*Model!$AZ$1129*AVERAGE('Assumptions (Nuclear)'!$AS$2:$AX$2)/10^9),0)</f>
        <v>-0.06388677894</v>
      </c>
      <c r="BI1235" s="160">
        <f>IF($AZ$1129&gt;0,PPMT('Assumptions (Nuclear)'!$V$7,Model!AF1,'Assumptions (Nuclear)'!$V$10,'Assumptions (Nuclear)'!$V$5*Model!$AZ$1129*AVERAGE('Assumptions (Nuclear)'!$AS$2:$AX$2)/10^9),0)</f>
        <v>-0.06692140093</v>
      </c>
      <c r="BJ1235" s="160">
        <f>IF($AZ$1129&gt;0,PPMT('Assumptions (Nuclear)'!$V$7,Model!AG1,'Assumptions (Nuclear)'!$V$10,'Assumptions (Nuclear)'!$V$5*Model!$AZ$1129*AVERAGE('Assumptions (Nuclear)'!$AS$2:$AX$2)/10^9),0)</f>
        <v>-0.07010016748</v>
      </c>
      <c r="BK1235" s="160">
        <f>IF($AZ$1129&gt;0,PPMT('Assumptions (Nuclear)'!$V$7,Model!AH1,'Assumptions (Nuclear)'!$V$10,'Assumptions (Nuclear)'!$V$5*Model!$AZ$1129*AVERAGE('Assumptions (Nuclear)'!$AS$2:$AX$2)/10^9),0)</f>
        <v>-0.07342992543</v>
      </c>
      <c r="BL1235" s="160">
        <f>IF($AZ$1129&gt;0,PPMT('Assumptions (Nuclear)'!$V$7,Model!AI1,'Assumptions (Nuclear)'!$V$10,'Assumptions (Nuclear)'!$V$5*Model!$AZ$1129*AVERAGE('Assumptions (Nuclear)'!$AS$2:$AX$2)/10^9),0)</f>
        <v>-0.07691784689</v>
      </c>
      <c r="BM1235" s="160">
        <f>IF($AZ$1129&gt;0,PPMT('Assumptions (Nuclear)'!$V$7,Model!AJ1,'Assumptions (Nuclear)'!$V$10,'Assumptions (Nuclear)'!$V$5*Model!$AZ$1129*AVERAGE('Assumptions (Nuclear)'!$AS$2:$AX$2)/10^9),0)</f>
        <v>-0.08057144462</v>
      </c>
      <c r="BN1235" s="160">
        <f>IF($AZ$1129&gt;0,PPMT('Assumptions (Nuclear)'!$V$7,Model!AK1,'Assumptions (Nuclear)'!$V$10,'Assumptions (Nuclear)'!$V$5*Model!$AZ$1129*AVERAGE('Assumptions (Nuclear)'!$AS$2:$AX$2)/10^9),0)</f>
        <v>-0.08439858824</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-0.04459625533</v>
      </c>
      <c r="BB1236" s="160">
        <f>IF($BA$1129&gt;0,PPMT('Assumptions (Nuclear)'!$V$7,Model!X1,'Assumptions (Nuclear)'!$V$10,'Assumptions (Nuclear)'!$V$5*Model!$BA$1129*AVERAGE('Assumptions (Nuclear)'!$AT$2:$AY$2)/10^9),0)</f>
        <v>-0.04671457746</v>
      </c>
      <c r="BC1236" s="160">
        <f>IF($BA$1129&gt;0,PPMT('Assumptions (Nuclear)'!$V$7,Model!Y1,'Assumptions (Nuclear)'!$V$10,'Assumptions (Nuclear)'!$V$5*Model!$BA$1129*AVERAGE('Assumptions (Nuclear)'!$AT$2:$AY$2)/10^9),0)</f>
        <v>-0.04893351988</v>
      </c>
      <c r="BD1236" s="160">
        <f>IF($BA$1129&gt;0,PPMT('Assumptions (Nuclear)'!$V$7,Model!Z1,'Assumptions (Nuclear)'!$V$10,'Assumptions (Nuclear)'!$V$5*Model!$BA$1129*AVERAGE('Assumptions (Nuclear)'!$AT$2:$AY$2)/10^9),0)</f>
        <v>-0.05125786208</v>
      </c>
      <c r="BE1236" s="160">
        <f>IF($BA$1129&gt;0,PPMT('Assumptions (Nuclear)'!$V$7,Model!AA1,'Assumptions (Nuclear)'!$V$10,'Assumptions (Nuclear)'!$V$5*Model!$BA$1129*AVERAGE('Assumptions (Nuclear)'!$AT$2:$AY$2)/10^9),0)</f>
        <v>-0.05369261053</v>
      </c>
      <c r="BF1236" s="160">
        <f>IF($BA$1129&gt;0,PPMT('Assumptions (Nuclear)'!$V$7,Model!AB1,'Assumptions (Nuclear)'!$V$10,'Assumptions (Nuclear)'!$V$5*Model!$BA$1129*AVERAGE('Assumptions (Nuclear)'!$AT$2:$AY$2)/10^9),0)</f>
        <v>-0.05624300953</v>
      </c>
      <c r="BG1236" s="160">
        <f>IF($BA$1129&gt;0,PPMT('Assumptions (Nuclear)'!$V$7,Model!AC1,'Assumptions (Nuclear)'!$V$10,'Assumptions (Nuclear)'!$V$5*Model!$BA$1129*AVERAGE('Assumptions (Nuclear)'!$AT$2:$AY$2)/10^9),0)</f>
        <v>-0.05891455248</v>
      </c>
      <c r="BH1236" s="160">
        <f>IF($BA$1129&gt;0,PPMT('Assumptions (Nuclear)'!$V$7,Model!AD1,'Assumptions (Nuclear)'!$V$10,'Assumptions (Nuclear)'!$V$5*Model!$BA$1129*AVERAGE('Assumptions (Nuclear)'!$AT$2:$AY$2)/10^9),0)</f>
        <v>-0.06171299372</v>
      </c>
      <c r="BI1236" s="160">
        <f>IF($BA$1129&gt;0,PPMT('Assumptions (Nuclear)'!$V$7,Model!AE1,'Assumptions (Nuclear)'!$V$10,'Assumptions (Nuclear)'!$V$5*Model!$BA$1129*AVERAGE('Assumptions (Nuclear)'!$AT$2:$AY$2)/10^9),0)</f>
        <v>-0.06464436092</v>
      </c>
      <c r="BJ1236" s="160">
        <f>IF($BA$1129&gt;0,PPMT('Assumptions (Nuclear)'!$V$7,Model!AF1,'Assumptions (Nuclear)'!$V$10,'Assumptions (Nuclear)'!$V$5*Model!$BA$1129*AVERAGE('Assumptions (Nuclear)'!$AT$2:$AY$2)/10^9),0)</f>
        <v>-0.06771496807</v>
      </c>
      <c r="BK1236" s="160">
        <f>IF($BA$1129&gt;0,PPMT('Assumptions (Nuclear)'!$V$7,Model!AG1,'Assumptions (Nuclear)'!$V$10,'Assumptions (Nuclear)'!$V$5*Model!$BA$1129*AVERAGE('Assumptions (Nuclear)'!$AT$2:$AY$2)/10^9),0)</f>
        <v>-0.07093142905</v>
      </c>
      <c r="BL1236" s="160">
        <f>IF($BA$1129&gt;0,PPMT('Assumptions (Nuclear)'!$V$7,Model!AH1,'Assumptions (Nuclear)'!$V$10,'Assumptions (Nuclear)'!$V$5*Model!$BA$1129*AVERAGE('Assumptions (Nuclear)'!$AT$2:$AY$2)/10^9),0)</f>
        <v>-0.07430067193</v>
      </c>
      <c r="BM1236" s="160">
        <f>IF($BA$1129&gt;0,PPMT('Assumptions (Nuclear)'!$V$7,Model!AI1,'Assumptions (Nuclear)'!$V$10,'Assumptions (Nuclear)'!$V$5*Model!$BA$1129*AVERAGE('Assumptions (Nuclear)'!$AT$2:$AY$2)/10^9),0)</f>
        <v>-0.07782995385</v>
      </c>
      <c r="BN1236" s="160">
        <f>IF($BA$1129&gt;0,PPMT('Assumptions (Nuclear)'!$V$7,Model!AJ1,'Assumptions (Nuclear)'!$V$10,'Assumptions (Nuclear)'!$V$5*Model!$BA$1129*AVERAGE('Assumptions (Nuclear)'!$AT$2:$AY$2)/10^9),0)</f>
        <v>-0.08152687666</v>
      </c>
      <c r="BO1236" s="160">
        <f>IF($BA$1129&gt;0,PPMT('Assumptions (Nuclear)'!$V$7,Model!AK1,'Assumptions (Nuclear)'!$V$10,'Assumptions (Nuclear)'!$V$5*Model!$BA$1129*AVERAGE('Assumptions (Nuclear)'!$AT$2:$AY$2)/10^9),0)</f>
        <v>-0.0853994033</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-0.03071412204</v>
      </c>
      <c r="Y1237" s="177">
        <f t="array" ref="Y1237">SUM(IF(ISERROR(Y1238:Y1288),"",Y1238:Y1288))</f>
        <v>-0.06047082037</v>
      </c>
      <c r="Z1237" s="177">
        <f t="array" ref="Z1237">SUM(IF(ISERROR(Z1238:Z1288),"",Z1238:Z1288))</f>
        <v>-0.08920371809</v>
      </c>
      <c r="AA1237" s="177">
        <f t="array" ref="AA1237">SUM(IF(ISERROR(AA1238:AA1288),"",AA1238:AA1288))</f>
        <v>-0.116799117</v>
      </c>
      <c r="AB1237" s="177">
        <f t="array" ref="AB1237">SUM(IF(ISERROR(AB1238:AB1288),"",AB1238:AB1288))</f>
        <v>-0.1431114683</v>
      </c>
      <c r="AC1237" s="177">
        <f t="array" ref="AC1237">SUM(IF(ISERROR(AC1238:AC1288),"",AC1238:AC1288))</f>
        <v>-0.1680419683</v>
      </c>
      <c r="AD1237" s="177">
        <f t="array" ref="AD1237">SUM(IF(ISERROR(AD1238:AD1288),"",AD1238:AD1288))</f>
        <v>-0.1914866331</v>
      </c>
      <c r="AE1237" s="177">
        <f t="array" ref="AE1237">SUM(IF(ISERROR(AE1238:AE1288),"",AE1238:AE1288))</f>
        <v>-0.2133318503</v>
      </c>
      <c r="AF1237" s="177">
        <f t="array" ref="AF1237">SUM(IF(ISERROR(AF1238:AF1288),"",AF1238:AF1288))</f>
        <v>-0.2334626279</v>
      </c>
      <c r="AG1237" s="177">
        <f t="array" ref="AG1237">SUM(IF(ISERROR(AG1238:AG1288),"",AG1238:AG1288))</f>
        <v>-0.251755341</v>
      </c>
      <c r="AH1237" s="177">
        <f t="array" ref="AH1237">SUM(IF(ISERROR(AH1238:AH1288),"",AH1238:AH1288))</f>
        <v>-0.2680738753</v>
      </c>
      <c r="AI1237" s="177">
        <f t="array" ref="AI1237">SUM(IF(ISERROR(AI1238:AI1288),"",AI1238:AI1288))</f>
        <v>-0.2822774055</v>
      </c>
      <c r="AJ1237" s="177">
        <f t="array" ref="AJ1237">SUM(IF(ISERROR(AJ1238:AJ1288),"",AJ1238:AJ1288))</f>
        <v>-0.2942164489</v>
      </c>
      <c r="AK1237" s="177">
        <f t="array" ref="AK1237">SUM(IF(ISERROR(AK1238:AK1288),"",AK1238:AK1288))</f>
        <v>-0.3037378984</v>
      </c>
      <c r="AL1237" s="177">
        <f t="array" ref="AL1237">SUM(IF(ISERROR(AL1238:AL1288),"",AL1238:AL1288))</f>
        <v>-0.3106836411</v>
      </c>
      <c r="AM1237" s="177">
        <f t="array" ref="AM1237">SUM(IF(ISERROR(AM1238:AM1288),"",AM1238:AM1288))</f>
        <v>-0.3148884772</v>
      </c>
      <c r="AN1237" s="177">
        <f t="array" ref="AN1237">SUM(IF(ISERROR(AN1238:AN1288),"",AN1238:AN1288))</f>
        <v>-0.3190846218</v>
      </c>
      <c r="AO1237" s="177">
        <f t="array" ref="AO1237">SUM(IF(ISERROR(AO1238:AO1288),"",AO1238:AO1288))</f>
        <v>-0.3232809028</v>
      </c>
      <c r="AP1237" s="177">
        <f t="array" ref="AP1237">SUM(IF(ISERROR(AP1238:AP1288),"",AP1238:AP1288))</f>
        <v>-0.3274871369</v>
      </c>
      <c r="AQ1237" s="177">
        <f t="array" ref="AQ1237">SUM(IF(ISERROR(AQ1238:AQ1288),"",AQ1238:AQ1288))</f>
        <v>-0.3317072529</v>
      </c>
      <c r="AR1237" s="177">
        <f t="array" ref="AR1237">SUM(IF(ISERROR(AR1238:AR1288),"",AR1238:AR1288))</f>
        <v>-0.3359328259</v>
      </c>
      <c r="AS1237" s="177">
        <f t="array" ref="AS1237">SUM(IF(ISERROR(AS1238:AS1288),"",AS1238:AS1288))</f>
        <v>-0.3401701168</v>
      </c>
      <c r="AT1237" s="177">
        <f t="array" ref="AT1237">SUM(IF(ISERROR(AT1238:AT1288),"",AT1238:AT1288))</f>
        <v>-0.344425639</v>
      </c>
      <c r="AU1237" s="177">
        <f t="array" ref="AU1237">SUM(IF(ISERROR(AU1238:AU1288),"",AU1238:AU1288))</f>
        <v>-0.3487000155</v>
      </c>
      <c r="AV1237" s="177">
        <f t="array" ref="AV1237">SUM(IF(ISERROR(AV1238:AV1288),"",AV1238:AV1288))</f>
        <v>-0.352996131</v>
      </c>
      <c r="AW1237" s="177">
        <f t="array" ref="AW1237">SUM(IF(ISERROR(AW1238:AW1288),"",AW1238:AW1288))</f>
        <v>-0.3573260822</v>
      </c>
      <c r="AX1237" s="177">
        <f t="array" ref="AX1237">SUM(IF(ISERROR(AX1238:AX1288),"",AX1238:AX1288))</f>
        <v>-0.361689892</v>
      </c>
      <c r="AY1237" s="177">
        <f t="array" ref="AY1237">SUM(IF(ISERROR(AY1238:AY1288),"",AY1238:AY1288))</f>
        <v>-0.3660848402</v>
      </c>
      <c r="AZ1237" s="177">
        <f t="array" ref="AZ1237">SUM(IF(ISERROR(AZ1238:AZ1288),"",AZ1238:AZ1288))</f>
        <v>-0.3705154175</v>
      </c>
      <c r="BA1237" s="177">
        <f t="array" ref="BA1237">SUM(IF(ISERROR(BA1238:BA1288),"",BA1238:BA1288))</f>
        <v>-0.3749822839</v>
      </c>
      <c r="BB1237" s="177">
        <f t="array" ref="BB1237">SUM(IF(ISERROR(BB1238:BB1288),"",BB1238:BB1288))</f>
        <v>-0.3340966873</v>
      </c>
      <c r="BC1237" s="177">
        <f t="array" ref="BC1237">SUM(IF(ISERROR(BC1238:BC1288),"",BC1238:BC1288))</f>
        <v>-0.2948579915</v>
      </c>
      <c r="BD1237" s="177">
        <f t="array" ref="BD1237">SUM(IF(ISERROR(BD1238:BD1288),"",BD1238:BD1288))</f>
        <v>-0.2573890633</v>
      </c>
      <c r="BE1237" s="177">
        <f t="array" ref="BE1237">SUM(IF(ISERROR(BE1238:BE1288),"",BE1238:BE1288))</f>
        <v>-0.2218192868</v>
      </c>
      <c r="BF1237" s="177">
        <f t="array" ref="BF1237">SUM(IF(ISERROR(BF1238:BF1288),"",BF1238:BF1288))</f>
        <v>-0.1882847598</v>
      </c>
      <c r="BG1237" s="177">
        <f t="array" ref="BG1237">SUM(IF(ISERROR(BG1238:BG1288),"",BG1238:BG1288))</f>
        <v>-0.1569282073</v>
      </c>
      <c r="BH1237" s="177">
        <f t="array" ref="BH1237">SUM(IF(ISERROR(BH1238:BH1288),"",BH1238:BH1288))</f>
        <v>-0.1278985184</v>
      </c>
      <c r="BI1237" s="177">
        <f t="array" ref="BI1237">SUM(IF(ISERROR(BI1238:BI1288),"",BI1238:BI1288))</f>
        <v>-0.1013523586</v>
      </c>
      <c r="BJ1237" s="177">
        <f t="array" ref="BJ1237">SUM(IF(ISERROR(BJ1238:BJ1288),"",BJ1238:BJ1288))</f>
        <v>-0.07745455175</v>
      </c>
      <c r="BK1237" s="177">
        <f t="array" ref="BK1237">SUM(IF(ISERROR(BK1238:BK1288),"",BK1238:BK1288))</f>
        <v>-0.05637793395</v>
      </c>
      <c r="BL1237" s="177">
        <f t="array" ref="BL1237">SUM(IF(ISERROR(BL1238:BL1288),"",BL1238:BL1288))</f>
        <v>-0.03830391274</v>
      </c>
      <c r="BM1237" s="177">
        <f t="array" ref="BM1237">SUM(IF(ISERROR(BM1238:BM1288),"",BM1238:BM1288))</f>
        <v>-0.02342374073</v>
      </c>
      <c r="BN1237" s="177">
        <f t="array" ref="BN1237">SUM(IF(ISERROR(BN1238:BN1288),"",BN1238:BN1288))</f>
        <v>-0.01193793124</v>
      </c>
      <c r="BO1237" s="177">
        <f t="array" ref="BO1237">SUM(IF(ISERROR(BO1238:BO1288),"",BO1238:BO1288))</f>
        <v>-0.004056471657</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-0.03071412204</v>
      </c>
      <c r="Y1259" s="160">
        <f>IF($X$1129&gt;0,IPMT('Assumptions (Nuclear)'!$V$7,Model!X1,'Assumptions (Nuclear)'!$V$10,'Assumptions (Nuclear)'!$V$5*Model!$X$1129*average('Assumptions (Nuclear)'!$Q$2:$V$2)/10^9),0)</f>
        <v>-0.02926376636</v>
      </c>
      <c r="Z1259" s="160">
        <f>IF($X$1129&gt;0,IPMT('Assumptions (Nuclear)'!$V$7,Model!Y1,'Assumptions (Nuclear)'!$V$10,'Assumptions (Nuclear)'!$V$5*Model!$X$1129*average('Assumptions (Nuclear)'!$Q$2:$V$2)/10^9),0)</f>
        <v>-0.02774451877</v>
      </c>
      <c r="AA1259" s="160">
        <f>IF($X$1129&gt;0,IPMT('Assumptions (Nuclear)'!$V$7,Model!Z1,'Assumptions (Nuclear)'!$V$10,'Assumptions (Nuclear)'!$V$5*Model!$X$1129*average('Assumptions (Nuclear)'!$Q$2:$V$2)/10^9),0)</f>
        <v>-0.02615310693</v>
      </c>
      <c r="AB1259" s="160">
        <f>IF($X$1129&gt;0,IPMT('Assumptions (Nuclear)'!$V$7,Model!AA1,'Assumptions (Nuclear)'!$V$10,'Assumptions (Nuclear)'!$V$5*Model!$X$1129*average('Assumptions (Nuclear)'!$Q$2:$V$2)/10^9),0)</f>
        <v>-0.02448610303</v>
      </c>
      <c r="AC1259" s="160">
        <f>IF($X$1129&gt;0,IPMT('Assumptions (Nuclear)'!$V$7,Model!AB1,'Assumptions (Nuclear)'!$V$10,'Assumptions (Nuclear)'!$V$5*Model!$X$1129*average('Assumptions (Nuclear)'!$Q$2:$V$2)/10^9),0)</f>
        <v>-0.02273991644</v>
      </c>
      <c r="AD1259" s="160">
        <f>IF($X$1129&gt;0,IPMT('Assumptions (Nuclear)'!$V$7,Model!AC1,'Assumptions (Nuclear)'!$V$10,'Assumptions (Nuclear)'!$V$5*Model!$X$1129*average('Assumptions (Nuclear)'!$Q$2:$V$2)/10^9),0)</f>
        <v>-0.02091078599</v>
      </c>
      <c r="AE1259" s="160">
        <f>IF($X$1129&gt;0,IPMT('Assumptions (Nuclear)'!$V$7,Model!AD1,'Assumptions (Nuclear)'!$V$10,'Assumptions (Nuclear)'!$V$5*Model!$X$1129*average('Assumptions (Nuclear)'!$Q$2:$V$2)/10^9),0)</f>
        <v>-0.01899477185</v>
      </c>
      <c r="AF1259" s="160">
        <f>IF($X$1129&gt;0,IPMT('Assumptions (Nuclear)'!$V$7,Model!AE1,'Assumptions (Nuclear)'!$V$10,'Assumptions (Nuclear)'!$V$5*Model!$X$1129*average('Assumptions (Nuclear)'!$Q$2:$V$2)/10^9),0)</f>
        <v>-0.01698774703</v>
      </c>
      <c r="AG1259" s="160">
        <f>IF($X$1129&gt;0,IPMT('Assumptions (Nuclear)'!$V$7,Model!AF1,'Assumptions (Nuclear)'!$V$10,'Assumptions (Nuclear)'!$V$5*Model!$X$1129*average('Assumptions (Nuclear)'!$Q$2:$V$2)/10^9),0)</f>
        <v>-0.01488538853</v>
      </c>
      <c r="AH1259" s="160">
        <f>IF($X$1129&gt;0,IPMT('Assumptions (Nuclear)'!$V$7,Model!AG1,'Assumptions (Nuclear)'!$V$10,'Assumptions (Nuclear)'!$V$5*Model!$X$1129*average('Assumptions (Nuclear)'!$Q$2:$V$2)/10^9),0)</f>
        <v>-0.012683168</v>
      </c>
      <c r="AI1259" s="160">
        <f>IF($X$1129&gt;0,IPMT('Assumptions (Nuclear)'!$V$7,Model!AH1,'Assumptions (Nuclear)'!$V$10,'Assumptions (Nuclear)'!$V$5*Model!$X$1129*average('Assumptions (Nuclear)'!$Q$2:$V$2)/10^9),0)</f>
        <v>-0.010376342</v>
      </c>
      <c r="AJ1259" s="160">
        <f>IF($X$1129&gt;0,IPMT('Assumptions (Nuclear)'!$V$7,Model!AI1,'Assumptions (Nuclear)'!$V$10,'Assumptions (Nuclear)'!$V$5*Model!$X$1129*average('Assumptions (Nuclear)'!$Q$2:$V$2)/10^9),0)</f>
        <v>-0.007959941761</v>
      </c>
      <c r="AK1259" s="160">
        <f>IF($X$1129&gt;0,IPMT('Assumptions (Nuclear)'!$V$7,Model!AJ1,'Assumptions (Nuclear)'!$V$10,'Assumptions (Nuclear)'!$V$5*Model!$X$1129*average('Assumptions (Nuclear)'!$Q$2:$V$2)/10^9),0)</f>
        <v>-0.005428762513</v>
      </c>
      <c r="AL1259" s="160">
        <f>IF($X$1129&gt;0,IPMT('Assumptions (Nuclear)'!$V$7,Model!AK1,'Assumptions (Nuclear)'!$V$10,'Assumptions (Nuclear)'!$V$5*Model!$X$1129*average('Assumptions (Nuclear)'!$Q$2:$V$2)/10^9),0)</f>
        <v>-0.00277735225</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-0.03120705401</v>
      </c>
      <c r="Z1260" s="160">
        <f>IF($Y$1129&gt;0,IPMT('Assumptions (Nuclear)'!$V$7,Model!X1,'Assumptions (Nuclear)'!$V$10,'Assumptions (Nuclear)'!$V$5*Model!$Y$1129*AVERAGE('Assumptions (Nuclear)'!$R$2:$W$2)/10^9),0)</f>
        <v>-0.02973342152</v>
      </c>
      <c r="AA1260" s="160">
        <f>IF($Y$1129&gt;0,IPMT('Assumptions (Nuclear)'!$V$7,Model!Y1,'Assumptions (Nuclear)'!$V$10,'Assumptions (Nuclear)'!$V$5*Model!$Y$1129*AVERAGE('Assumptions (Nuclear)'!$R$2:$W$2)/10^9),0)</f>
        <v>-0.02818979149</v>
      </c>
      <c r="AB1260" s="160">
        <f>IF($Y$1129&gt;0,IPMT('Assumptions (Nuclear)'!$V$7,Model!Z1,'Assumptions (Nuclear)'!$V$10,'Assumptions (Nuclear)'!$V$5*Model!$Y$1129*AVERAGE('Assumptions (Nuclear)'!$R$2:$W$2)/10^9),0)</f>
        <v>-0.02657283902</v>
      </c>
      <c r="AC1260" s="160">
        <f>IF($Y$1129&gt;0,IPMT('Assumptions (Nuclear)'!$V$7,Model!AA1,'Assumptions (Nuclear)'!$V$10,'Assumptions (Nuclear)'!$V$5*Model!$Y$1129*AVERAGE('Assumptions (Nuclear)'!$R$2:$W$2)/10^9),0)</f>
        <v>-0.02487908132</v>
      </c>
      <c r="AD1260" s="160">
        <f>IF($Y$1129&gt;0,IPMT('Assumptions (Nuclear)'!$V$7,Model!AB1,'Assumptions (Nuclear)'!$V$10,'Assumptions (Nuclear)'!$V$5*Model!$Y$1129*AVERAGE('Assumptions (Nuclear)'!$R$2:$W$2)/10^9),0)</f>
        <v>-0.02310487012</v>
      </c>
      <c r="AE1260" s="160">
        <f>IF($Y$1129&gt;0,IPMT('Assumptions (Nuclear)'!$V$7,Model!AC1,'Assumptions (Nuclear)'!$V$10,'Assumptions (Nuclear)'!$V$5*Model!$Y$1129*AVERAGE('Assumptions (Nuclear)'!$R$2:$W$2)/10^9),0)</f>
        <v>-0.0212463839</v>
      </c>
      <c r="AF1260" s="160">
        <f>IF($Y$1129&gt;0,IPMT('Assumptions (Nuclear)'!$V$7,Model!AD1,'Assumptions (Nuclear)'!$V$10,'Assumptions (Nuclear)'!$V$5*Model!$Y$1129*AVERAGE('Assumptions (Nuclear)'!$R$2:$W$2)/10^9),0)</f>
        <v>-0.01929961957</v>
      </c>
      <c r="AG1260" s="160">
        <f>IF($Y$1129&gt;0,IPMT('Assumptions (Nuclear)'!$V$7,Model!AE1,'Assumptions (Nuclear)'!$V$10,'Assumptions (Nuclear)'!$V$5*Model!$Y$1129*AVERAGE('Assumptions (Nuclear)'!$R$2:$W$2)/10^9),0)</f>
        <v>-0.01726038395</v>
      </c>
      <c r="AH1260" s="160">
        <f>IF($Y$1129&gt;0,IPMT('Assumptions (Nuclear)'!$V$7,Model!AF1,'Assumptions (Nuclear)'!$V$10,'Assumptions (Nuclear)'!$V$5*Model!$Y$1129*AVERAGE('Assumptions (Nuclear)'!$R$2:$W$2)/10^9),0)</f>
        <v>-0.01512428463</v>
      </c>
      <c r="AI1260" s="160">
        <f>IF($Y$1129&gt;0,IPMT('Assumptions (Nuclear)'!$V$7,Model!AG1,'Assumptions (Nuclear)'!$V$10,'Assumptions (Nuclear)'!$V$5*Model!$Y$1129*AVERAGE('Assumptions (Nuclear)'!$R$2:$W$2)/10^9),0)</f>
        <v>-0.01288672059</v>
      </c>
      <c r="AJ1260" s="160">
        <f>IF($Y$1129&gt;0,IPMT('Assumptions (Nuclear)'!$V$7,Model!AH1,'Assumptions (Nuclear)'!$V$10,'Assumptions (Nuclear)'!$V$5*Model!$Y$1129*AVERAGE('Assumptions (Nuclear)'!$R$2:$W$2)/10^9),0)</f>
        <v>-0.01054287226</v>
      </c>
      <c r="AK1260" s="160">
        <f>IF($Y$1129&gt;0,IPMT('Assumptions (Nuclear)'!$V$7,Model!AI1,'Assumptions (Nuclear)'!$V$10,'Assumptions (Nuclear)'!$V$5*Model!$Y$1129*AVERAGE('Assumptions (Nuclear)'!$R$2:$W$2)/10^9),0)</f>
        <v>-0.008087691133</v>
      </c>
      <c r="AL1260" s="160">
        <f>IF($Y$1129&gt;0,IPMT('Assumptions (Nuclear)'!$V$7,Model!AJ1,'Assumptions (Nuclear)'!$V$10,'Assumptions (Nuclear)'!$V$5*Model!$Y$1129*AVERAGE('Assumptions (Nuclear)'!$R$2:$W$2)/10^9),0)</f>
        <v>-0.005515888904</v>
      </c>
      <c r="AM1260" s="160">
        <f>IF($Y$1129&gt;0,IPMT('Assumptions (Nuclear)'!$V$7,Model!AK1,'Assumptions (Nuclear)'!$V$10,'Assumptions (Nuclear)'!$V$5*Model!$Y$1129*AVERAGE('Assumptions (Nuclear)'!$R$2:$W$2)/10^9),0)</f>
        <v>-0.002821926069</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-0.0317257778</v>
      </c>
      <c r="AA1261" s="160">
        <f>IF($Z$1129&gt;0,IPMT('Assumptions (Nuclear)'!$V$7,Model!X1,'Assumptions (Nuclear)'!$V$10,'Assumptions (Nuclear)'!$V$5*Model!$Z$1129*AVERAGE('Assumptions (Nuclear)'!$S$2:$X$2)/10^9),0)</f>
        <v>-0.03022765058</v>
      </c>
      <c r="AB1261" s="160">
        <f>IF($Z$1129&gt;0,IPMT('Assumptions (Nuclear)'!$V$7,Model!Y1,'Assumptions (Nuclear)'!$V$10,'Assumptions (Nuclear)'!$V$5*Model!$Z$1129*AVERAGE('Assumptions (Nuclear)'!$S$2:$X$2)/10^9),0)</f>
        <v>-0.02865836232</v>
      </c>
      <c r="AC1261" s="160">
        <f>IF($Z$1129&gt;0,IPMT('Assumptions (Nuclear)'!$V$7,Model!Z1,'Assumptions (Nuclear)'!$V$10,'Assumptions (Nuclear)'!$V$5*Model!$Z$1129*AVERAGE('Assumptions (Nuclear)'!$S$2:$X$2)/10^9),0)</f>
        <v>-0.02701453287</v>
      </c>
      <c r="AD1261" s="160">
        <f>IF($Z$1129&gt;0,IPMT('Assumptions (Nuclear)'!$V$7,Model!AA1,'Assumptions (Nuclear)'!$V$10,'Assumptions (Nuclear)'!$V$5*Model!$Z$1129*AVERAGE('Assumptions (Nuclear)'!$S$2:$X$2)/10^9),0)</f>
        <v>-0.02529262151</v>
      </c>
      <c r="AE1261" s="160">
        <f>IF($Z$1129&gt;0,IPMT('Assumptions (Nuclear)'!$V$7,Model!AB1,'Assumptions (Nuclear)'!$V$10,'Assumptions (Nuclear)'!$V$5*Model!$Z$1129*AVERAGE('Assumptions (Nuclear)'!$S$2:$X$2)/10^9),0)</f>
        <v>-0.02348891937</v>
      </c>
      <c r="AF1261" s="160">
        <f>IF($Z$1129&gt;0,IPMT('Assumptions (Nuclear)'!$V$7,Model!AC1,'Assumptions (Nuclear)'!$V$10,'Assumptions (Nuclear)'!$V$5*Model!$Z$1129*AVERAGE('Assumptions (Nuclear)'!$S$2:$X$2)/10^9),0)</f>
        <v>-0.02159954138</v>
      </c>
      <c r="AG1261" s="160">
        <f>IF($Z$1129&gt;0,IPMT('Assumptions (Nuclear)'!$V$7,Model!AD1,'Assumptions (Nuclear)'!$V$10,'Assumptions (Nuclear)'!$V$5*Model!$Z$1129*AVERAGE('Assumptions (Nuclear)'!$S$2:$X$2)/10^9),0)</f>
        <v>-0.01962041793</v>
      </c>
      <c r="AH1261" s="160">
        <f>IF($Z$1129&gt;0,IPMT('Assumptions (Nuclear)'!$V$7,Model!AE1,'Assumptions (Nuclear)'!$V$10,'Assumptions (Nuclear)'!$V$5*Model!$Z$1129*AVERAGE('Assumptions (Nuclear)'!$S$2:$X$2)/10^9),0)</f>
        <v>-0.01754728612</v>
      </c>
      <c r="AI1261" s="160">
        <f>IF($Z$1129&gt;0,IPMT('Assumptions (Nuclear)'!$V$7,Model!AF1,'Assumptions (Nuclear)'!$V$10,'Assumptions (Nuclear)'!$V$5*Model!$Z$1129*AVERAGE('Assumptions (Nuclear)'!$S$2:$X$2)/10^9),0)</f>
        <v>-0.01537568055</v>
      </c>
      <c r="AJ1261" s="160">
        <f>IF($Z$1129&gt;0,IPMT('Assumptions (Nuclear)'!$V$7,Model!AG1,'Assumptions (Nuclear)'!$V$10,'Assumptions (Nuclear)'!$V$5*Model!$Z$1129*AVERAGE('Assumptions (Nuclear)'!$S$2:$X$2)/10^9),0)</f>
        <v>-0.01310092371</v>
      </c>
      <c r="AK1261" s="160">
        <f>IF($Z$1129&gt;0,IPMT('Assumptions (Nuclear)'!$V$7,Model!AH1,'Assumptions (Nuclear)'!$V$10,'Assumptions (Nuclear)'!$V$5*Model!$Z$1129*AVERAGE('Assumptions (Nuclear)'!$S$2:$X$2)/10^9),0)</f>
        <v>-0.01071811593</v>
      </c>
      <c r="AL1261" s="160">
        <f>IF($Z$1129&gt;0,IPMT('Assumptions (Nuclear)'!$V$7,Model!AI1,'Assumptions (Nuclear)'!$V$10,'Assumptions (Nuclear)'!$V$5*Model!$Z$1129*AVERAGE('Assumptions (Nuclear)'!$S$2:$X$2)/10^9),0)</f>
        <v>-0.00822212477</v>
      </c>
      <c r="AM1261" s="160">
        <f>IF($Z$1129&gt;0,IPMT('Assumptions (Nuclear)'!$V$7,Model!AJ1,'Assumptions (Nuclear)'!$V$10,'Assumptions (Nuclear)'!$V$5*Model!$Z$1129*AVERAGE('Assumptions (Nuclear)'!$S$2:$X$2)/10^9),0)</f>
        <v>-0.005607574033</v>
      </c>
      <c r="AN1261" s="160">
        <f>IF($Z$1129&gt;0,IPMT('Assumptions (Nuclear)'!$V$7,Model!AK1,'Assumptions (Nuclear)'!$V$10,'Assumptions (Nuclear)'!$V$5*Model!$Z$1129*AVERAGE('Assumptions (Nuclear)'!$S$2:$X$2)/10^9),0)</f>
        <v>-0.002868832137</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-0.03222856798</v>
      </c>
      <c r="AB1262" s="160">
        <f>IF($AA$1129&gt;0,IPMT('Assumptions (Nuclear)'!$V$7,Model!X1,'Assumptions (Nuclear)'!$V$10,'Assumptions (Nuclear)'!$V$5*Model!$AA$1129*AVERAGE('Assumptions (Nuclear)'!$T$2:$Y$2)/10^9),0)</f>
        <v>-0.03070669844</v>
      </c>
      <c r="AC1262" s="160">
        <f>IF($AA$1129&gt;0,IPMT('Assumptions (Nuclear)'!$V$7,Model!Y1,'Assumptions (Nuclear)'!$V$10,'Assumptions (Nuclear)'!$V$5*Model!$AA$1129*AVERAGE('Assumptions (Nuclear)'!$T$2:$Y$2)/10^9),0)</f>
        <v>-0.02911254009</v>
      </c>
      <c r="AD1262" s="160">
        <f>IF($AA$1129&gt;0,IPMT('Assumptions (Nuclear)'!$V$7,Model!Z1,'Assumptions (Nuclear)'!$V$10,'Assumptions (Nuclear)'!$V$5*Model!$AA$1129*AVERAGE('Assumptions (Nuclear)'!$T$2:$Y$2)/10^9),0)</f>
        <v>-0.02744265923</v>
      </c>
      <c r="AE1262" s="160">
        <f>IF($AA$1129&gt;0,IPMT('Assumptions (Nuclear)'!$V$7,Model!AA1,'Assumptions (Nuclear)'!$V$10,'Assumptions (Nuclear)'!$V$5*Model!$AA$1129*AVERAGE('Assumptions (Nuclear)'!$T$2:$Y$2)/10^9),0)</f>
        <v>-0.02569345902</v>
      </c>
      <c r="AF1262" s="160">
        <f>IF($AA$1129&gt;0,IPMT('Assumptions (Nuclear)'!$V$7,Model!AB1,'Assumptions (Nuclear)'!$V$10,'Assumptions (Nuclear)'!$V$5*Model!$AA$1129*AVERAGE('Assumptions (Nuclear)'!$T$2:$Y$2)/10^9),0)</f>
        <v>-0.02386117181</v>
      </c>
      <c r="AG1262" s="160">
        <f>IF($AA$1129&gt;0,IPMT('Assumptions (Nuclear)'!$V$7,Model!AC1,'Assumptions (Nuclear)'!$V$10,'Assumptions (Nuclear)'!$V$5*Model!$AA$1129*AVERAGE('Assumptions (Nuclear)'!$T$2:$Y$2)/10^9),0)</f>
        <v>-0.02194185095</v>
      </c>
      <c r="AH1262" s="160">
        <f>IF($AA$1129&gt;0,IPMT('Assumptions (Nuclear)'!$V$7,Model!AD1,'Assumptions (Nuclear)'!$V$10,'Assumptions (Nuclear)'!$V$5*Model!$AA$1129*AVERAGE('Assumptions (Nuclear)'!$T$2:$Y$2)/10^9),0)</f>
        <v>-0.01993136235</v>
      </c>
      <c r="AI1262" s="160">
        <f>IF($AA$1129&gt;0,IPMT('Assumptions (Nuclear)'!$V$7,Model!AE1,'Assumptions (Nuclear)'!$V$10,'Assumptions (Nuclear)'!$V$5*Model!$AA$1129*AVERAGE('Assumptions (Nuclear)'!$T$2:$Y$2)/10^9),0)</f>
        <v>-0.01782537554</v>
      </c>
      <c r="AJ1262" s="160">
        <f>IF($AA$1129&gt;0,IPMT('Assumptions (Nuclear)'!$V$7,Model!AF1,'Assumptions (Nuclear)'!$V$10,'Assumptions (Nuclear)'!$V$5*Model!$AA$1129*AVERAGE('Assumptions (Nuclear)'!$T$2:$Y$2)/10^9),0)</f>
        <v>-0.01561935436</v>
      </c>
      <c r="AK1262" s="160">
        <f>IF($AA$1129&gt;0,IPMT('Assumptions (Nuclear)'!$V$7,Model!AG1,'Assumptions (Nuclear)'!$V$10,'Assumptions (Nuclear)'!$V$5*Model!$AA$1129*AVERAGE('Assumptions (Nuclear)'!$T$2:$Y$2)/10^9),0)</f>
        <v>-0.01330854717</v>
      </c>
      <c r="AL1262" s="160">
        <f>IF($AA$1129&gt;0,IPMT('Assumptions (Nuclear)'!$V$7,Model!AH1,'Assumptions (Nuclear)'!$V$10,'Assumptions (Nuclear)'!$V$5*Model!$AA$1129*AVERAGE('Assumptions (Nuclear)'!$T$2:$Y$2)/10^9),0)</f>
        <v>-0.01088797664</v>
      </c>
      <c r="AM1262" s="160">
        <f>IF($AA$1129&gt;0,IPMT('Assumptions (Nuclear)'!$V$7,Model!AI1,'Assumptions (Nuclear)'!$V$10,'Assumptions (Nuclear)'!$V$5*Model!$AA$1129*AVERAGE('Assumptions (Nuclear)'!$T$2:$Y$2)/10^9),0)</f>
        <v>-0.008352429016</v>
      </c>
      <c r="AN1262" s="160">
        <f>IF($AA$1129&gt;0,IPMT('Assumptions (Nuclear)'!$V$7,Model!AJ1,'Assumptions (Nuclear)'!$V$10,'Assumptions (Nuclear)'!$V$5*Model!$AA$1129*AVERAGE('Assumptions (Nuclear)'!$T$2:$Y$2)/10^9),0)</f>
        <v>-0.005696442875</v>
      </c>
      <c r="AO1262" s="160">
        <f>IF($AA$1129&gt;0,IPMT('Assumptions (Nuclear)'!$V$7,Model!AK1,'Assumptions (Nuclear)'!$V$10,'Assumptions (Nuclear)'!$V$5*Model!$AA$1129*AVERAGE('Assumptions (Nuclear)'!$T$2:$Y$2)/10^9),0)</f>
        <v>-0.002914297393</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-0.03268746548</v>
      </c>
      <c r="AC1263" s="160">
        <f>IF($AB$1129&gt;0,IPMT('Assumptions (Nuclear)'!$V$7,Model!X1,'Assumptions (Nuclear)'!$V$10,'Assumptions (Nuclear)'!$V$5*Model!$AB$1129*AVERAGE('Assumptions (Nuclear)'!$U$2:$Z$2)/10^9),0)</f>
        <v>-0.03114392628</v>
      </c>
      <c r="AD1263" s="160">
        <f>IF($AB$1129&gt;0,IPMT('Assumptions (Nuclear)'!$V$7,Model!Y1,'Assumptions (Nuclear)'!$V$10,'Assumptions (Nuclear)'!$V$5*Model!$AB$1129*AVERAGE('Assumptions (Nuclear)'!$U$2:$Z$2)/10^9),0)</f>
        <v>-0.02952706896</v>
      </c>
      <c r="AE1263" s="160">
        <f>IF($AB$1129&gt;0,IPMT('Assumptions (Nuclear)'!$V$7,Model!Z1,'Assumptions (Nuclear)'!$V$10,'Assumptions (Nuclear)'!$V$5*Model!$AB$1129*AVERAGE('Assumptions (Nuclear)'!$U$2:$Z$2)/10^9),0)</f>
        <v>-0.02783341093</v>
      </c>
      <c r="AF1263" s="160">
        <f>IF($AB$1129&gt;0,IPMT('Assumptions (Nuclear)'!$V$7,Model!AA1,'Assumptions (Nuclear)'!$V$10,'Assumptions (Nuclear)'!$V$5*Model!$AB$1129*AVERAGE('Assumptions (Nuclear)'!$U$2:$Z$2)/10^9),0)</f>
        <v>-0.02605930414</v>
      </c>
      <c r="AG1263" s="160">
        <f>IF($AB$1129&gt;0,IPMT('Assumptions (Nuclear)'!$V$7,Model!AB1,'Assumptions (Nuclear)'!$V$10,'Assumptions (Nuclear)'!$V$5*Model!$AB$1129*AVERAGE('Assumptions (Nuclear)'!$U$2:$Z$2)/10^9),0)</f>
        <v>-0.02420092727</v>
      </c>
      <c r="AH1263" s="160">
        <f>IF($AB$1129&gt;0,IPMT('Assumptions (Nuclear)'!$V$7,Model!AC1,'Assumptions (Nuclear)'!$V$10,'Assumptions (Nuclear)'!$V$5*Model!$AB$1129*AVERAGE('Assumptions (Nuclear)'!$U$2:$Z$2)/10^9),0)</f>
        <v>-0.02225427751</v>
      </c>
      <c r="AI1263" s="160">
        <f>IF($AB$1129&gt;0,IPMT('Assumptions (Nuclear)'!$V$7,Model!AD1,'Assumptions (Nuclear)'!$V$10,'Assumptions (Nuclear)'!$V$5*Model!$AB$1129*AVERAGE('Assumptions (Nuclear)'!$U$2:$Z$2)/10^9),0)</f>
        <v>-0.02021516188</v>
      </c>
      <c r="AJ1263" s="160">
        <f>IF($AB$1129&gt;0,IPMT('Assumptions (Nuclear)'!$V$7,Model!AE1,'Assumptions (Nuclear)'!$V$10,'Assumptions (Nuclear)'!$V$5*Model!$AB$1129*AVERAGE('Assumptions (Nuclear)'!$U$2:$Z$2)/10^9),0)</f>
        <v>-0.01807918825</v>
      </c>
      <c r="AK1263" s="160">
        <f>IF($AB$1129&gt;0,IPMT('Assumptions (Nuclear)'!$V$7,Model!AF1,'Assumptions (Nuclear)'!$V$10,'Assumptions (Nuclear)'!$V$5*Model!$AB$1129*AVERAGE('Assumptions (Nuclear)'!$U$2:$Z$2)/10^9),0)</f>
        <v>-0.01584175589</v>
      </c>
      <c r="AL1263" s="160">
        <f>IF($AB$1129&gt;0,IPMT('Assumptions (Nuclear)'!$V$7,Model!AG1,'Assumptions (Nuclear)'!$V$10,'Assumptions (Nuclear)'!$V$5*Model!$AB$1129*AVERAGE('Assumptions (Nuclear)'!$U$2:$Z$2)/10^9),0)</f>
        <v>-0.01349804548</v>
      </c>
      <c r="AM1263" s="160">
        <f>IF($AB$1129&gt;0,IPMT('Assumptions (Nuclear)'!$V$7,Model!AH1,'Assumptions (Nuclear)'!$V$10,'Assumptions (Nuclear)'!$V$5*Model!$AB$1129*AVERAGE('Assumptions (Nuclear)'!$U$2:$Z$2)/10^9),0)</f>
        <v>-0.01104300883</v>
      </c>
      <c r="AN1263" s="160">
        <f>IF($AB$1129&gt;0,IPMT('Assumptions (Nuclear)'!$V$7,Model!AI1,'Assumptions (Nuclear)'!$V$10,'Assumptions (Nuclear)'!$V$5*Model!$AB$1129*AVERAGE('Assumptions (Nuclear)'!$U$2:$Z$2)/10^9),0)</f>
        <v>-0.008471357937</v>
      </c>
      <c r="AO1263" s="160">
        <f>IF($AB$1129&gt;0,IPMT('Assumptions (Nuclear)'!$V$7,Model!AJ1,'Assumptions (Nuclear)'!$V$10,'Assumptions (Nuclear)'!$V$5*Model!$AB$1129*AVERAGE('Assumptions (Nuclear)'!$U$2:$Z$2)/10^9),0)</f>
        <v>-0.005777553628</v>
      </c>
      <c r="AP1263" s="160">
        <f>IF($AB$1129&gt;0,IPMT('Assumptions (Nuclear)'!$V$7,Model!AK1,'Assumptions (Nuclear)'!$V$10,'Assumptions (Nuclear)'!$V$5*Model!$AB$1129*AVERAGE('Assumptions (Nuclear)'!$U$2:$Z$2)/10^9),0)</f>
        <v>-0.002955793614</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-0.03315197131</v>
      </c>
      <c r="AD1264" s="160">
        <f>IF($AC$1129&gt;0,IPMT('Assumptions (Nuclear)'!$V$7,Model!X1,'Assumptions (Nuclear)'!$V$10,'Assumptions (Nuclear)'!$V$5*Model!$AC$1129*AVERAGE('Assumptions (Nuclear)'!$V$2:$AA$2)/10^9),0)</f>
        <v>-0.03158649761</v>
      </c>
      <c r="AE1264" s="160">
        <f>IF($AC$1129&gt;0,IPMT('Assumptions (Nuclear)'!$V$7,Model!Y1,'Assumptions (Nuclear)'!$V$10,'Assumptions (Nuclear)'!$V$5*Model!$AC$1129*AVERAGE('Assumptions (Nuclear)'!$V$2:$AA$2)/10^9),0)</f>
        <v>-0.02994666392</v>
      </c>
      <c r="AF1264" s="160">
        <f>IF($AC$1129&gt;0,IPMT('Assumptions (Nuclear)'!$V$7,Model!Z1,'Assumptions (Nuclear)'!$V$10,'Assumptions (Nuclear)'!$V$5*Model!$AC$1129*AVERAGE('Assumptions (Nuclear)'!$V$2:$AA$2)/10^9),0)</f>
        <v>-0.02822893813</v>
      </c>
      <c r="AG1264" s="160">
        <f>IF($AC$1129&gt;0,IPMT('Assumptions (Nuclear)'!$V$7,Model!AA1,'Assumptions (Nuclear)'!$V$10,'Assumptions (Nuclear)'!$V$5*Model!$AC$1129*AVERAGE('Assumptions (Nuclear)'!$V$2:$AA$2)/10^9),0)</f>
        <v>-0.02642962036</v>
      </c>
      <c r="AH1264" s="160">
        <f>IF($AC$1129&gt;0,IPMT('Assumptions (Nuclear)'!$V$7,Model!AB1,'Assumptions (Nuclear)'!$V$10,'Assumptions (Nuclear)'!$V$5*Model!$AC$1129*AVERAGE('Assumptions (Nuclear)'!$V$2:$AA$2)/10^9),0)</f>
        <v>-0.02454483499</v>
      </c>
      <c r="AI1264" s="160">
        <f>IF($AC$1129&gt;0,IPMT('Assumptions (Nuclear)'!$V$7,Model!AC1,'Assumptions (Nuclear)'!$V$10,'Assumptions (Nuclear)'!$V$5*Model!$AC$1129*AVERAGE('Assumptions (Nuclear)'!$V$2:$AA$2)/10^9),0)</f>
        <v>-0.02257052233</v>
      </c>
      <c r="AJ1264" s="160">
        <f>IF($AC$1129&gt;0,IPMT('Assumptions (Nuclear)'!$V$7,Model!AD1,'Assumptions (Nuclear)'!$V$10,'Assumptions (Nuclear)'!$V$5*Model!$AC$1129*AVERAGE('Assumptions (Nuclear)'!$V$2:$AA$2)/10^9),0)</f>
        <v>-0.02050242981</v>
      </c>
      <c r="AK1264" s="160">
        <f>IF($AC$1129&gt;0,IPMT('Assumptions (Nuclear)'!$V$7,Model!AE1,'Assumptions (Nuclear)'!$V$10,'Assumptions (Nuclear)'!$V$5*Model!$AC$1129*AVERAGE('Assumptions (Nuclear)'!$V$2:$AA$2)/10^9),0)</f>
        <v>-0.01833610289</v>
      </c>
      <c r="AL1264" s="160">
        <f>IF($AC$1129&gt;0,IPMT('Assumptions (Nuclear)'!$V$7,Model!AF1,'Assumptions (Nuclear)'!$V$10,'Assumptions (Nuclear)'!$V$5*Model!$AC$1129*AVERAGE('Assumptions (Nuclear)'!$V$2:$AA$2)/10^9),0)</f>
        <v>-0.01606687545</v>
      </c>
      <c r="AM1264" s="160">
        <f>IF($AC$1129&gt;0,IPMT('Assumptions (Nuclear)'!$V$7,Model!AG1,'Assumptions (Nuclear)'!$V$10,'Assumptions (Nuclear)'!$V$5*Model!$AC$1129*AVERAGE('Assumptions (Nuclear)'!$V$2:$AA$2)/10^9),0)</f>
        <v>-0.0136898597</v>
      </c>
      <c r="AN1264" s="160">
        <f>IF($AC$1129&gt;0,IPMT('Assumptions (Nuclear)'!$V$7,Model!AH1,'Assumptions (Nuclear)'!$V$10,'Assumptions (Nuclear)'!$V$5*Model!$AC$1129*AVERAGE('Assumptions (Nuclear)'!$V$2:$AA$2)/10^9),0)</f>
        <v>-0.01119993571</v>
      </c>
      <c r="AO1264" s="160">
        <f>IF($AC$1129&gt;0,IPMT('Assumptions (Nuclear)'!$V$7,Model!AI1,'Assumptions (Nuclear)'!$V$10,'Assumptions (Nuclear)'!$V$5*Model!$AC$1129*AVERAGE('Assumptions (Nuclear)'!$V$2:$AA$2)/10^9),0)</f>
        <v>-0.008591740325</v>
      </c>
      <c r="AP1264" s="160">
        <f>IF($AC$1129&gt;0,IPMT('Assumptions (Nuclear)'!$V$7,Model!AJ1,'Assumptions (Nuclear)'!$V$10,'Assumptions (Nuclear)'!$V$5*Model!$AC$1129*AVERAGE('Assumptions (Nuclear)'!$V$2:$AA$2)/10^9),0)</f>
        <v>-0.00585965566</v>
      </c>
      <c r="AQ1264" s="160">
        <f>IF($AC$1129&gt;0,IPMT('Assumptions (Nuclear)'!$V$7,Model!AK1,'Assumptions (Nuclear)'!$V$10,'Assumptions (Nuclear)'!$V$5*Model!$AC$1129*AVERAGE('Assumptions (Nuclear)'!$V$2:$AA$2)/10^9),0)</f>
        <v>-0.002997796974</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-0.03362212964</v>
      </c>
      <c r="AE1265" s="160">
        <f>IF($AD$1129&gt;0,IPMT('Assumptions (Nuclear)'!$V$7,Model!X1,'Assumptions (Nuclear)'!$V$10,'Assumptions (Nuclear)'!$V$5*Model!$AD$1129*AVERAGE('Assumptions (Nuclear)'!$W$2:$AB$2)/10^9),0)</f>
        <v>-0.03203445454</v>
      </c>
      <c r="AF1265" s="160">
        <f>IF($AD$1129&gt;0,IPMT('Assumptions (Nuclear)'!$V$7,Model!Y1,'Assumptions (Nuclear)'!$V$10,'Assumptions (Nuclear)'!$V$5*Model!$AD$1129*AVERAGE('Assumptions (Nuclear)'!$W$2:$AB$2)/10^9),0)</f>
        <v>-0.03037136486</v>
      </c>
      <c r="AG1265" s="160">
        <f>IF($AD$1129&gt;0,IPMT('Assumptions (Nuclear)'!$V$7,Model!Z1,'Assumptions (Nuclear)'!$V$10,'Assumptions (Nuclear)'!$V$5*Model!$AD$1129*AVERAGE('Assumptions (Nuclear)'!$W$2:$AB$2)/10^9),0)</f>
        <v>-0.02862927844</v>
      </c>
      <c r="AH1265" s="160">
        <f>IF($AD$1129&gt;0,IPMT('Assumptions (Nuclear)'!$V$7,Model!AA1,'Assumptions (Nuclear)'!$V$10,'Assumptions (Nuclear)'!$V$5*Model!$AD$1129*AVERAGE('Assumptions (Nuclear)'!$W$2:$AB$2)/10^9),0)</f>
        <v>-0.0268044429</v>
      </c>
      <c r="AI1265" s="160">
        <f>IF($AD$1129&gt;0,IPMT('Assumptions (Nuclear)'!$V$7,Model!AB1,'Assumptions (Nuclear)'!$V$10,'Assumptions (Nuclear)'!$V$5*Model!$AD$1129*AVERAGE('Assumptions (Nuclear)'!$W$2:$AB$2)/10^9),0)</f>
        <v>-0.02489292768</v>
      </c>
      <c r="AJ1265" s="160">
        <f>IF($AD$1129&gt;0,IPMT('Assumptions (Nuclear)'!$V$7,Model!AC1,'Assumptions (Nuclear)'!$V$10,'Assumptions (Nuclear)'!$V$5*Model!$AD$1129*AVERAGE('Assumptions (Nuclear)'!$W$2:$AB$2)/10^9),0)</f>
        <v>-0.02289061548</v>
      </c>
      <c r="AK1265" s="160">
        <f>IF($AD$1129&gt;0,IPMT('Assumptions (Nuclear)'!$V$7,Model!AD1,'Assumptions (Nuclear)'!$V$10,'Assumptions (Nuclear)'!$V$5*Model!$AD$1129*AVERAGE('Assumptions (Nuclear)'!$W$2:$AB$2)/10^9),0)</f>
        <v>-0.02079319346</v>
      </c>
      <c r="AL1265" s="160">
        <f>IF($AD$1129&gt;0,IPMT('Assumptions (Nuclear)'!$V$7,Model!AE1,'Assumptions (Nuclear)'!$V$10,'Assumptions (Nuclear)'!$V$5*Model!$AD$1129*AVERAGE('Assumptions (Nuclear)'!$W$2:$AB$2)/10^9),0)</f>
        <v>-0.01859614388</v>
      </c>
      <c r="AM1265" s="160">
        <f>IF($AD$1129&gt;0,IPMT('Assumptions (Nuclear)'!$V$7,Model!AF1,'Assumptions (Nuclear)'!$V$10,'Assumptions (Nuclear)'!$V$5*Model!$AD$1129*AVERAGE('Assumptions (Nuclear)'!$W$2:$AB$2)/10^9),0)</f>
        <v>-0.01629473446</v>
      </c>
      <c r="AN1265" s="160">
        <f>IF($AD$1129&gt;0,IPMT('Assumptions (Nuclear)'!$V$7,Model!AG1,'Assumptions (Nuclear)'!$V$10,'Assumptions (Nuclear)'!$V$5*Model!$AD$1129*AVERAGE('Assumptions (Nuclear)'!$W$2:$AB$2)/10^9),0)</f>
        <v>-0.01388400809</v>
      </c>
      <c r="AO1265" s="160">
        <f>IF($AD$1129&gt;0,IPMT('Assumptions (Nuclear)'!$V$7,Model!AH1,'Assumptions (Nuclear)'!$V$10,'Assumptions (Nuclear)'!$V$5*Model!$AD$1129*AVERAGE('Assumptions (Nuclear)'!$W$2:$AB$2)/10^9),0)</f>
        <v>-0.01135877221</v>
      </c>
      <c r="AP1265" s="160">
        <f>IF($AD$1129&gt;0,IPMT('Assumptions (Nuclear)'!$V$7,Model!AI1,'Assumptions (Nuclear)'!$V$10,'Assumptions (Nuclear)'!$V$5*Model!$AD$1129*AVERAGE('Assumptions (Nuclear)'!$W$2:$AB$2)/10^9),0)</f>
        <v>-0.008713587628</v>
      </c>
      <c r="AQ1265" s="160">
        <f>IF($AD$1129&gt;0,IPMT('Assumptions (Nuclear)'!$V$7,Model!AJ1,'Assumptions (Nuclear)'!$V$10,'Assumptions (Nuclear)'!$V$5*Model!$AD$1129*AVERAGE('Assumptions (Nuclear)'!$W$2:$AB$2)/10^9),0)</f>
        <v>-0.00594275678</v>
      </c>
      <c r="AR1265" s="160">
        <f>IF($AD$1129&gt;0,IPMT('Assumptions (Nuclear)'!$V$7,Model!AK1,'Assumptions (Nuclear)'!$V$10,'Assumptions (Nuclear)'!$V$5*Model!$AD$1129*AVERAGE('Assumptions (Nuclear)'!$W$2:$AB$2)/10^9),0)</f>
        <v>-0.003040311466</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-0.03409378676</v>
      </c>
      <c r="AF1266" s="160">
        <f>IF($AE$1129&gt;0,IPMT('Assumptions (Nuclear)'!$V$7,Model!X1,'Assumptions (Nuclear)'!$V$10,'Assumptions (Nuclear)'!$V$5*Model!$AE$1129*AVERAGE('Assumptions (Nuclear)'!$X$2:$AC$2)/10^9),0)</f>
        <v>-0.03248383947</v>
      </c>
      <c r="AG1266" s="160">
        <f>IF($AE$1129&gt;0,IPMT('Assumptions (Nuclear)'!$V$7,Model!Y1,'Assumptions (Nuclear)'!$V$10,'Assumptions (Nuclear)'!$V$5*Model!$AE$1129*AVERAGE('Assumptions (Nuclear)'!$X$2:$AC$2)/10^9),0)</f>
        <v>-0.03079741969</v>
      </c>
      <c r="AH1266" s="160">
        <f>IF($AE$1129&gt;0,IPMT('Assumptions (Nuclear)'!$V$7,Model!Z1,'Assumptions (Nuclear)'!$V$10,'Assumptions (Nuclear)'!$V$5*Model!$AE$1129*AVERAGE('Assumptions (Nuclear)'!$X$2:$AC$2)/10^9),0)</f>
        <v>-0.02903089496</v>
      </c>
      <c r="AI1266" s="160">
        <f>IF($AE$1129&gt;0,IPMT('Assumptions (Nuclear)'!$V$7,Model!AA1,'Assumptions (Nuclear)'!$V$10,'Assumptions (Nuclear)'!$V$5*Model!$AE$1129*AVERAGE('Assumptions (Nuclear)'!$X$2:$AC$2)/10^9),0)</f>
        <v>-0.02718046032</v>
      </c>
      <c r="AJ1266" s="160">
        <f>IF($AE$1129&gt;0,IPMT('Assumptions (Nuclear)'!$V$7,Model!AB1,'Assumptions (Nuclear)'!$V$10,'Assumptions (Nuclear)'!$V$5*Model!$AE$1129*AVERAGE('Assumptions (Nuclear)'!$X$2:$AC$2)/10^9),0)</f>
        <v>-0.02524213002</v>
      </c>
      <c r="AK1266" s="160">
        <f>IF($AE$1129&gt;0,IPMT('Assumptions (Nuclear)'!$V$7,Model!AC1,'Assumptions (Nuclear)'!$V$10,'Assumptions (Nuclear)'!$V$5*Model!$AE$1129*AVERAGE('Assumptions (Nuclear)'!$X$2:$AC$2)/10^9),0)</f>
        <v>-0.02321172904</v>
      </c>
      <c r="AL1266" s="160">
        <f>IF($AE$1129&gt;0,IPMT('Assumptions (Nuclear)'!$V$7,Model!AD1,'Assumptions (Nuclear)'!$V$10,'Assumptions (Nuclear)'!$V$5*Model!$AE$1129*AVERAGE('Assumptions (Nuclear)'!$X$2:$AC$2)/10^9),0)</f>
        <v>-0.02108488401</v>
      </c>
      <c r="AM1266" s="160">
        <f>IF($AE$1129&gt;0,IPMT('Assumptions (Nuclear)'!$V$7,Model!AE1,'Assumptions (Nuclear)'!$V$10,'Assumptions (Nuclear)'!$V$5*Model!$AE$1129*AVERAGE('Assumptions (Nuclear)'!$X$2:$AC$2)/10^9),0)</f>
        <v>-0.01885701385</v>
      </c>
      <c r="AN1266" s="160">
        <f>IF($AE$1129&gt;0,IPMT('Assumptions (Nuclear)'!$V$7,Model!AF1,'Assumptions (Nuclear)'!$V$10,'Assumptions (Nuclear)'!$V$5*Model!$AE$1129*AVERAGE('Assumptions (Nuclear)'!$X$2:$AC$2)/10^9),0)</f>
        <v>-0.01652331985</v>
      </c>
      <c r="AO1266" s="160">
        <f>IF($AE$1129&gt;0,IPMT('Assumptions (Nuclear)'!$V$7,Model!AG1,'Assumptions (Nuclear)'!$V$10,'Assumptions (Nuclear)'!$V$5*Model!$AE$1129*AVERAGE('Assumptions (Nuclear)'!$X$2:$AC$2)/10^9),0)</f>
        <v>-0.01407877538</v>
      </c>
      <c r="AP1266" s="160">
        <f>IF($AE$1129&gt;0,IPMT('Assumptions (Nuclear)'!$V$7,Model!AH1,'Assumptions (Nuclear)'!$V$10,'Assumptions (Nuclear)'!$V$5*Model!$AE$1129*AVERAGE('Assumptions (Nuclear)'!$X$2:$AC$2)/10^9),0)</f>
        <v>-0.01151811505</v>
      </c>
      <c r="AQ1266" s="160">
        <f>IF($AE$1129&gt;0,IPMT('Assumptions (Nuclear)'!$V$7,Model!AI1,'Assumptions (Nuclear)'!$V$10,'Assumptions (Nuclear)'!$V$5*Model!$AE$1129*AVERAGE('Assumptions (Nuclear)'!$X$2:$AC$2)/10^9),0)</f>
        <v>-0.00883582336</v>
      </c>
      <c r="AR1266" s="160">
        <f>IF($AE$1129&gt;0,IPMT('Assumptions (Nuclear)'!$V$7,Model!AJ1,'Assumptions (Nuclear)'!$V$10,'Assumptions (Nuclear)'!$V$5*Model!$AE$1129*AVERAGE('Assumptions (Nuclear)'!$X$2:$AC$2)/10^9),0)</f>
        <v>-0.006026122812</v>
      </c>
      <c r="AS1266" s="160">
        <f>IF($AE$1129&gt;0,IPMT('Assumptions (Nuclear)'!$V$7,Model!AK1,'Assumptions (Nuclear)'!$V$10,'Assumptions (Nuclear)'!$V$5*Model!$AE$1129*AVERAGE('Assumptions (Nuclear)'!$X$2:$AC$2)/10^9),0)</f>
        <v>-0.003082961487</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-0.03457110156</v>
      </c>
      <c r="AG1267" s="160">
        <f>IF($AF$1129&gt;0,IPMT('Assumptions (Nuclear)'!$V$7,Model!X1,'Assumptions (Nuclear)'!$V$10,'Assumptions (Nuclear)'!$V$5*Model!$AF$1129*AVERAGE('Assumptions (Nuclear)'!$Y$2:$AD$2)/10^9),0)</f>
        <v>-0.03293861492</v>
      </c>
      <c r="AH1267" s="160">
        <f>IF($AF$1129&gt;0,IPMT('Assumptions (Nuclear)'!$V$7,Model!Y1,'Assumptions (Nuclear)'!$V$10,'Assumptions (Nuclear)'!$V$5*Model!$AF$1129*AVERAGE('Assumptions (Nuclear)'!$Y$2:$AD$2)/10^9),0)</f>
        <v>-0.03122858518</v>
      </c>
      <c r="AI1267" s="160">
        <f>IF($AF$1129&gt;0,IPMT('Assumptions (Nuclear)'!$V$7,Model!Z1,'Assumptions (Nuclear)'!$V$10,'Assumptions (Nuclear)'!$V$5*Model!$AF$1129*AVERAGE('Assumptions (Nuclear)'!$Y$2:$AD$2)/10^9),0)</f>
        <v>-0.02943732901</v>
      </c>
      <c r="AJ1267" s="160">
        <f>IF($AF$1129&gt;0,IPMT('Assumptions (Nuclear)'!$V$7,Model!AA1,'Assumptions (Nuclear)'!$V$10,'Assumptions (Nuclear)'!$V$5*Model!$AF$1129*AVERAGE('Assumptions (Nuclear)'!$Y$2:$AD$2)/10^9),0)</f>
        <v>-0.02756098819</v>
      </c>
      <c r="AK1267" s="160">
        <f>IF($AF$1129&gt;0,IPMT('Assumptions (Nuclear)'!$V$7,Model!AB1,'Assumptions (Nuclear)'!$V$10,'Assumptions (Nuclear)'!$V$5*Model!$AF$1129*AVERAGE('Assumptions (Nuclear)'!$Y$2:$AD$2)/10^9),0)</f>
        <v>-0.02559552117</v>
      </c>
      <c r="AL1267" s="160">
        <f>IF($AF$1129&gt;0,IPMT('Assumptions (Nuclear)'!$V$7,Model!AC1,'Assumptions (Nuclear)'!$V$10,'Assumptions (Nuclear)'!$V$5*Model!$AF$1129*AVERAGE('Assumptions (Nuclear)'!$Y$2:$AD$2)/10^9),0)</f>
        <v>-0.02353669447</v>
      </c>
      <c r="AM1267" s="160">
        <f>IF($AF$1129&gt;0,IPMT('Assumptions (Nuclear)'!$V$7,Model!AD1,'Assumptions (Nuclear)'!$V$10,'Assumptions (Nuclear)'!$V$5*Model!$AF$1129*AVERAGE('Assumptions (Nuclear)'!$Y$2:$AD$2)/10^9),0)</f>
        <v>-0.02138007349</v>
      </c>
      <c r="AN1267" s="160">
        <f>IF($AF$1129&gt;0,IPMT('Assumptions (Nuclear)'!$V$7,Model!AE1,'Assumptions (Nuclear)'!$V$10,'Assumptions (Nuclear)'!$V$5*Model!$AF$1129*AVERAGE('Assumptions (Nuclear)'!$Y$2:$AD$2)/10^9),0)</f>
        <v>-0.01912101303</v>
      </c>
      <c r="AO1267" s="160">
        <f>IF($AF$1129&gt;0,IPMT('Assumptions (Nuclear)'!$V$7,Model!AF1,'Assumptions (Nuclear)'!$V$10,'Assumptions (Nuclear)'!$V$5*Model!$AF$1129*AVERAGE('Assumptions (Nuclear)'!$Y$2:$AD$2)/10^9),0)</f>
        <v>-0.01675464719</v>
      </c>
      <c r="AP1267" s="160">
        <f>IF($AF$1129&gt;0,IPMT('Assumptions (Nuclear)'!$V$7,Model!AG1,'Assumptions (Nuclear)'!$V$10,'Assumptions (Nuclear)'!$V$5*Model!$AF$1129*AVERAGE('Assumptions (Nuclear)'!$Y$2:$AD$2)/10^9),0)</f>
        <v>-0.01427587897</v>
      </c>
      <c r="AQ1267" s="160">
        <f>IF($AF$1129&gt;0,IPMT('Assumptions (Nuclear)'!$V$7,Model!AH1,'Assumptions (Nuclear)'!$V$10,'Assumptions (Nuclear)'!$V$5*Model!$AF$1129*AVERAGE('Assumptions (Nuclear)'!$Y$2:$AD$2)/10^9),0)</f>
        <v>-0.01167936927</v>
      </c>
      <c r="AR1267" s="160">
        <f>IF($AF$1129&gt;0,IPMT('Assumptions (Nuclear)'!$V$7,Model!AI1,'Assumptions (Nuclear)'!$V$10,'Assumptions (Nuclear)'!$V$5*Model!$AF$1129*AVERAGE('Assumptions (Nuclear)'!$Y$2:$AD$2)/10^9),0)</f>
        <v>-0.00895952535</v>
      </c>
      <c r="AS1267" s="160">
        <f>IF($AF$1129&gt;0,IPMT('Assumptions (Nuclear)'!$V$7,Model!AJ1,'Assumptions (Nuclear)'!$V$10,'Assumptions (Nuclear)'!$V$5*Model!$AF$1129*AVERAGE('Assumptions (Nuclear)'!$Y$2:$AD$2)/10^9),0)</f>
        <v>-0.006110488847</v>
      </c>
      <c r="AT1267" s="160">
        <f>IF($AF$1129&gt;0,IPMT('Assumptions (Nuclear)'!$V$7,Model!AK1,'Assumptions (Nuclear)'!$V$10,'Assumptions (Nuclear)'!$V$5*Model!$AF$1129*AVERAGE('Assumptions (Nuclear)'!$Y$2:$AD$2)/10^9),0)</f>
        <v>-0.00312612311</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-0.03505143899</v>
      </c>
      <c r="AH1268" s="160">
        <f>IF($AG$1129&gt;0,IPMT('Assumptions (Nuclear)'!$V$7,Model!X1,'Assumptions (Nuclear)'!$V$10,'Assumptions (Nuclear)'!$V$5*Model!$AG$1129*AVERAGE('Assumptions (Nuclear)'!$Z$2:$AE$2)/10^9),0)</f>
        <v>-0.03339627027</v>
      </c>
      <c r="AI1268" s="160">
        <f>IF($AG$1129&gt;0,IPMT('Assumptions (Nuclear)'!$V$7,Model!Y1,'Assumptions (Nuclear)'!$V$10,'Assumptions (Nuclear)'!$V$5*Model!$AG$1129*AVERAGE('Assumptions (Nuclear)'!$Z$2:$AE$2)/10^9),0)</f>
        <v>-0.03166248105</v>
      </c>
      <c r="AJ1268" s="160">
        <f>IF($AG$1129&gt;0,IPMT('Assumptions (Nuclear)'!$V$7,Model!Z1,'Assumptions (Nuclear)'!$V$10,'Assumptions (Nuclear)'!$V$5*Model!$AG$1129*AVERAGE('Assumptions (Nuclear)'!$Z$2:$AE$2)/10^9),0)</f>
        <v>-0.02984633684</v>
      </c>
      <c r="AK1268" s="160">
        <f>IF($AG$1129&gt;0,IPMT('Assumptions (Nuclear)'!$V$7,Model!AA1,'Assumptions (Nuclear)'!$V$10,'Assumptions (Nuclear)'!$V$5*Model!$AG$1129*AVERAGE('Assumptions (Nuclear)'!$Z$2:$AE$2)/10^9),0)</f>
        <v>-0.02794392577</v>
      </c>
      <c r="AL1268" s="160">
        <f>IF($AG$1129&gt;0,IPMT('Assumptions (Nuclear)'!$V$7,Model!AB1,'Assumptions (Nuclear)'!$V$10,'Assumptions (Nuclear)'!$V$5*Model!$AG$1129*AVERAGE('Assumptions (Nuclear)'!$Z$2:$AE$2)/10^9),0)</f>
        <v>-0.02595115018</v>
      </c>
      <c r="AM1268" s="160">
        <f>IF($AG$1129&gt;0,IPMT('Assumptions (Nuclear)'!$V$7,Model!AC1,'Assumptions (Nuclear)'!$V$10,'Assumptions (Nuclear)'!$V$5*Model!$AG$1129*AVERAGE('Assumptions (Nuclear)'!$Z$2:$AE$2)/10^9),0)</f>
        <v>-0.02386371775</v>
      </c>
      <c r="AN1268" s="160">
        <f>IF($AG$1129&gt;0,IPMT('Assumptions (Nuclear)'!$V$7,Model!AD1,'Assumptions (Nuclear)'!$V$10,'Assumptions (Nuclear)'!$V$5*Model!$AG$1129*AVERAGE('Assumptions (Nuclear)'!$Z$2:$AE$2)/10^9),0)</f>
        <v>-0.02167713228</v>
      </c>
      <c r="AO1268" s="160">
        <f>IF($AG$1129&gt;0,IPMT('Assumptions (Nuclear)'!$V$7,Model!AE1,'Assumptions (Nuclear)'!$V$10,'Assumptions (Nuclear)'!$V$5*Model!$AG$1129*AVERAGE('Assumptions (Nuclear)'!$Z$2:$AE$2)/10^9),0)</f>
        <v>-0.019386684</v>
      </c>
      <c r="AP1268" s="160">
        <f>IF($AG$1129&gt;0,IPMT('Assumptions (Nuclear)'!$V$7,Model!AF1,'Assumptions (Nuclear)'!$V$10,'Assumptions (Nuclear)'!$V$5*Model!$AG$1129*AVERAGE('Assumptions (Nuclear)'!$Z$2:$AE$2)/10^9),0)</f>
        <v>-0.01698743943</v>
      </c>
      <c r="AQ1268" s="160">
        <f>IF($AG$1129&gt;0,IPMT('Assumptions (Nuclear)'!$V$7,Model!AG1,'Assumptions (Nuclear)'!$V$10,'Assumptions (Nuclear)'!$V$5*Model!$AG$1129*AVERAGE('Assumptions (Nuclear)'!$Z$2:$AE$2)/10^9),0)</f>
        <v>-0.01447423074</v>
      </c>
      <c r="AR1268" s="160">
        <f>IF($AG$1129&gt;0,IPMT('Assumptions (Nuclear)'!$V$7,Model!AH1,'Assumptions (Nuclear)'!$V$10,'Assumptions (Nuclear)'!$V$5*Model!$AG$1129*AVERAGE('Assumptions (Nuclear)'!$Z$2:$AE$2)/10^9),0)</f>
        <v>-0.01184164463</v>
      </c>
      <c r="AS1268" s="160">
        <f>IF($AG$1129&gt;0,IPMT('Assumptions (Nuclear)'!$V$7,Model!AI1,'Assumptions (Nuclear)'!$V$10,'Assumptions (Nuclear)'!$V$5*Model!$AG$1129*AVERAGE('Assumptions (Nuclear)'!$Z$2:$AE$2)/10^9),0)</f>
        <v>-0.009084010691</v>
      </c>
      <c r="AT1268" s="160">
        <f>IF($AG$1129&gt;0,IPMT('Assumptions (Nuclear)'!$V$7,Model!AJ1,'Assumptions (Nuclear)'!$V$10,'Assumptions (Nuclear)'!$V$5*Model!$AG$1129*AVERAGE('Assumptions (Nuclear)'!$Z$2:$AE$2)/10^9),0)</f>
        <v>-0.006195389135</v>
      </c>
      <c r="AU1268" s="160">
        <f>IF($AG$1129&gt;0,IPMT('Assumptions (Nuclear)'!$V$7,Model!AK1,'Assumptions (Nuclear)'!$V$10,'Assumptions (Nuclear)'!$V$5*Model!$AG$1129*AVERAGE('Assumptions (Nuclear)'!$Z$2:$AE$2)/10^9),0)</f>
        <v>-0.003169558056</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-0.03552846835</v>
      </c>
      <c r="AI1269" s="160">
        <f>IF($AH$1129&gt;0,IPMT('Assumptions (Nuclear)'!$V$7,Model!X1,'Assumptions (Nuclear)'!$V$10,'Assumptions (Nuclear)'!$V$5*Model!$AH$1129*AVERAGE('Assumptions (Nuclear)'!$AA$2:$AF$2)/10^9),0)</f>
        <v>-0.03385077377</v>
      </c>
      <c r="AJ1269" s="160">
        <f>IF($AH$1129&gt;0,IPMT('Assumptions (Nuclear)'!$V$7,Model!Y1,'Assumptions (Nuclear)'!$V$10,'Assumptions (Nuclear)'!$V$5*Model!$AH$1129*AVERAGE('Assumptions (Nuclear)'!$AA$2:$AF$2)/10^9),0)</f>
        <v>-0.0320933887</v>
      </c>
      <c r="AK1269" s="160">
        <f>IF($AH$1129&gt;0,IPMT('Assumptions (Nuclear)'!$V$7,Model!Z1,'Assumptions (Nuclear)'!$V$10,'Assumptions (Nuclear)'!$V$5*Model!$AH$1129*AVERAGE('Assumptions (Nuclear)'!$AA$2:$AF$2)/10^9),0)</f>
        <v>-0.03025252783</v>
      </c>
      <c r="AL1269" s="160">
        <f>IF($AH$1129&gt;0,IPMT('Assumptions (Nuclear)'!$V$7,Model!AA1,'Assumptions (Nuclear)'!$V$10,'Assumptions (Nuclear)'!$V$5*Model!$AH$1129*AVERAGE('Assumptions (Nuclear)'!$AA$2:$AF$2)/10^9),0)</f>
        <v>-0.02832422608</v>
      </c>
      <c r="AM1269" s="160">
        <f>IF($AH$1129&gt;0,IPMT('Assumptions (Nuclear)'!$V$7,Model!AB1,'Assumptions (Nuclear)'!$V$10,'Assumptions (Nuclear)'!$V$5*Model!$AH$1129*AVERAGE('Assumptions (Nuclear)'!$AA$2:$AF$2)/10^9),0)</f>
        <v>-0.02630432999</v>
      </c>
      <c r="AN1269" s="160">
        <f>IF($AH$1129&gt;0,IPMT('Assumptions (Nuclear)'!$V$7,Model!AC1,'Assumptions (Nuclear)'!$V$10,'Assumptions (Nuclear)'!$V$5*Model!$AH$1129*AVERAGE('Assumptions (Nuclear)'!$AA$2:$AF$2)/10^9),0)</f>
        <v>-0.02418848884</v>
      </c>
      <c r="AO1269" s="160">
        <f>IF($AH$1129&gt;0,IPMT('Assumptions (Nuclear)'!$V$7,Model!AD1,'Assumptions (Nuclear)'!$V$10,'Assumptions (Nuclear)'!$V$5*Model!$AH$1129*AVERAGE('Assumptions (Nuclear)'!$AA$2:$AF$2)/10^9),0)</f>
        <v>-0.02197214524</v>
      </c>
      <c r="AP1269" s="160">
        <f>IF($AH$1129&gt;0,IPMT('Assumptions (Nuclear)'!$V$7,Model!AE1,'Assumptions (Nuclear)'!$V$10,'Assumptions (Nuclear)'!$V$5*Model!$AH$1129*AVERAGE('Assumptions (Nuclear)'!$AA$2:$AF$2)/10^9),0)</f>
        <v>-0.01965052531</v>
      </c>
      <c r="AQ1269" s="160">
        <f>IF($AH$1129&gt;0,IPMT('Assumptions (Nuclear)'!$V$7,Model!AF1,'Assumptions (Nuclear)'!$V$10,'Assumptions (Nuclear)'!$V$5*Model!$AH$1129*AVERAGE('Assumptions (Nuclear)'!$AA$2:$AF$2)/10^9),0)</f>
        <v>-0.01721862844</v>
      </c>
      <c r="AR1269" s="160">
        <f>IF($AH$1129&gt;0,IPMT('Assumptions (Nuclear)'!$V$7,Model!AG1,'Assumptions (Nuclear)'!$V$10,'Assumptions (Nuclear)'!$V$5*Model!$AH$1129*AVERAGE('Assumptions (Nuclear)'!$AA$2:$AF$2)/10^9),0)</f>
        <v>-0.01467121646</v>
      </c>
      <c r="AS1269" s="160">
        <f>IF($AH$1129&gt;0,IPMT('Assumptions (Nuclear)'!$V$7,Model!AH1,'Assumptions (Nuclear)'!$V$10,'Assumptions (Nuclear)'!$V$5*Model!$AH$1129*AVERAGE('Assumptions (Nuclear)'!$AA$2:$AF$2)/10^9),0)</f>
        <v>-0.01200280242</v>
      </c>
      <c r="AT1269" s="160">
        <f>IF($AH$1129&gt;0,IPMT('Assumptions (Nuclear)'!$V$7,Model!AI1,'Assumptions (Nuclear)'!$V$10,'Assumptions (Nuclear)'!$V$5*Model!$AH$1129*AVERAGE('Assumptions (Nuclear)'!$AA$2:$AF$2)/10^9),0)</f>
        <v>-0.009207638706</v>
      </c>
      <c r="AU1269" s="160">
        <f>IF($AH$1129&gt;0,IPMT('Assumptions (Nuclear)'!$V$7,Model!AJ1,'Assumptions (Nuclear)'!$V$10,'Assumptions (Nuclear)'!$V$5*Model!$AH$1129*AVERAGE('Assumptions (Nuclear)'!$AA$2:$AF$2)/10^9),0)</f>
        <v>-0.006279704719</v>
      </c>
      <c r="AV1269" s="160">
        <f>IF($AH$1129&gt;0,IPMT('Assumptions (Nuclear)'!$V$7,Model!AK1,'Assumptions (Nuclear)'!$V$10,'Assumptions (Nuclear)'!$V$5*Model!$AH$1129*AVERAGE('Assumptions (Nuclear)'!$AA$2:$AF$2)/10^9),0)</f>
        <v>-0.003212693867</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-0.03600363075</v>
      </c>
      <c r="AJ1270" s="160">
        <f>IF($AI$1129&gt;0,IPMT('Assumptions (Nuclear)'!$V$7,Model!X1,'Assumptions (Nuclear)'!$V$10,'Assumptions (Nuclear)'!$V$5*Model!$AI$1129*AVERAGE('Assumptions (Nuclear)'!$AB$2:$AG$2)/10^9),0)</f>
        <v>-0.03430349846</v>
      </c>
      <c r="AK1270" s="160">
        <f>IF($AI$1129&gt;0,IPMT('Assumptions (Nuclear)'!$V$7,Model!Y1,'Assumptions (Nuclear)'!$V$10,'Assumptions (Nuclear)'!$V$5*Model!$AI$1129*AVERAGE('Assumptions (Nuclear)'!$AB$2:$AG$2)/10^9),0)</f>
        <v>-0.03252260989</v>
      </c>
      <c r="AL1270" s="160">
        <f>IF($AI$1129&gt;0,IPMT('Assumptions (Nuclear)'!$V$7,Model!Z1,'Assumptions (Nuclear)'!$V$10,'Assumptions (Nuclear)'!$V$5*Model!$AI$1129*AVERAGE('Assumptions (Nuclear)'!$AB$2:$AG$2)/10^9),0)</f>
        <v>-0.03065712911</v>
      </c>
      <c r="AM1270" s="160">
        <f>IF($AI$1129&gt;0,IPMT('Assumptions (Nuclear)'!$V$7,Model!AA1,'Assumptions (Nuclear)'!$V$10,'Assumptions (Nuclear)'!$V$5*Model!$AI$1129*AVERAGE('Assumptions (Nuclear)'!$AB$2:$AG$2)/10^9),0)</f>
        <v>-0.028703038</v>
      </c>
      <c r="AN1270" s="160">
        <f>IF($AI$1129&gt;0,IPMT('Assumptions (Nuclear)'!$V$7,Model!AB1,'Assumptions (Nuclear)'!$V$10,'Assumptions (Nuclear)'!$V$5*Model!$AI$1129*AVERAGE('Assumptions (Nuclear)'!$AB$2:$AG$2)/10^9),0)</f>
        <v>-0.02665612755</v>
      </c>
      <c r="AO1270" s="160">
        <f>IF($AI$1129&gt;0,IPMT('Assumptions (Nuclear)'!$V$7,Model!AC1,'Assumptions (Nuclear)'!$V$10,'Assumptions (Nuclear)'!$V$5*Model!$AI$1129*AVERAGE('Assumptions (Nuclear)'!$AB$2:$AG$2)/10^9),0)</f>
        <v>-0.02451198887</v>
      </c>
      <c r="AP1270" s="160">
        <f>IF($AI$1129&gt;0,IPMT('Assumptions (Nuclear)'!$V$7,Model!AD1,'Assumptions (Nuclear)'!$V$10,'Assumptions (Nuclear)'!$V$5*Model!$AI$1129*AVERAGE('Assumptions (Nuclear)'!$AB$2:$AG$2)/10^9),0)</f>
        <v>-0.02226600359</v>
      </c>
      <c r="AQ1270" s="160">
        <f>IF($AI$1129&gt;0,IPMT('Assumptions (Nuclear)'!$V$7,Model!AE1,'Assumptions (Nuclear)'!$V$10,'Assumptions (Nuclear)'!$V$5*Model!$AI$1129*AVERAGE('Assumptions (Nuclear)'!$AB$2:$AG$2)/10^9),0)</f>
        <v>-0.01991333401</v>
      </c>
      <c r="AR1270" s="160">
        <f>IF($AI$1129&gt;0,IPMT('Assumptions (Nuclear)'!$V$7,Model!AF1,'Assumptions (Nuclear)'!$V$10,'Assumptions (Nuclear)'!$V$5*Model!$AI$1129*AVERAGE('Assumptions (Nuclear)'!$AB$2:$AG$2)/10^9),0)</f>
        <v>-0.01744891263</v>
      </c>
      <c r="AS1270" s="160">
        <f>IF($AI$1129&gt;0,IPMT('Assumptions (Nuclear)'!$V$7,Model!AG1,'Assumptions (Nuclear)'!$V$10,'Assumptions (Nuclear)'!$V$5*Model!$AI$1129*AVERAGE('Assumptions (Nuclear)'!$AB$2:$AG$2)/10^9),0)</f>
        <v>-0.01486743124</v>
      </c>
      <c r="AT1270" s="160">
        <f>IF($AI$1129&gt;0,IPMT('Assumptions (Nuclear)'!$V$7,Model!AH1,'Assumptions (Nuclear)'!$V$10,'Assumptions (Nuclear)'!$V$5*Model!$AI$1129*AVERAGE('Assumptions (Nuclear)'!$AB$2:$AG$2)/10^9),0)</f>
        <v>-0.01216332947</v>
      </c>
      <c r="AU1270" s="160">
        <f>IF($AI$1129&gt;0,IPMT('Assumptions (Nuclear)'!$V$7,Model!AI1,'Assumptions (Nuclear)'!$V$10,'Assumptions (Nuclear)'!$V$5*Model!$AI$1129*AVERAGE('Assumptions (Nuclear)'!$AB$2:$AG$2)/10^9),0)</f>
        <v>-0.009330782874</v>
      </c>
      <c r="AV1270" s="160">
        <f>IF($AI$1129&gt;0,IPMT('Assumptions (Nuclear)'!$V$7,Model!AJ1,'Assumptions (Nuclear)'!$V$10,'Assumptions (Nuclear)'!$V$5*Model!$AI$1129*AVERAGE('Assumptions (Nuclear)'!$AB$2:$AG$2)/10^9),0)</f>
        <v>-0.006363690314</v>
      </c>
      <c r="AW1270" s="160">
        <f>IF($AI$1129&gt;0,IPMT('Assumptions (Nuclear)'!$V$7,Model!AK1,'Assumptions (Nuclear)'!$V$10,'Assumptions (Nuclear)'!$V$5*Model!$AI$1129*AVERAGE('Assumptions (Nuclear)'!$AB$2:$AG$2)/10^9),0)</f>
        <v>-0.003255660856</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-0.03647478111</v>
      </c>
      <c r="AK1271" s="177">
        <f>IF($AJ$1129&gt;0,IPMT('Assumptions (Nuclear)'!$V$7,Model!X1,'Assumptions (Nuclear)'!$V$10,'Assumptions (Nuclear)'!$V$5*Model!$AJ$1129*AVERAGE('Assumptions (Nuclear)'!$AC$2:$AH$2)/10^9),0)</f>
        <v>-0.03475240057</v>
      </c>
      <c r="AL1271" s="177">
        <f>IF($AJ$1129&gt;0,IPMT('Assumptions (Nuclear)'!$V$7,Model!Y1,'Assumptions (Nuclear)'!$V$10,'Assumptions (Nuclear)'!$V$5*Model!$AJ$1129*AVERAGE('Assumptions (Nuclear)'!$AC$2:$AH$2)/10^9),0)</f>
        <v>-0.03294820695</v>
      </c>
      <c r="AM1271" s="177">
        <f>IF($AJ$1129&gt;0,IPMT('Assumptions (Nuclear)'!$V$7,Model!Z1,'Assumptions (Nuclear)'!$V$10,'Assumptions (Nuclear)'!$V$5*Model!$AJ$1129*AVERAGE('Assumptions (Nuclear)'!$AC$2:$AH$2)/10^9),0)</f>
        <v>-0.03105831414</v>
      </c>
      <c r="AN1271" s="177">
        <f>IF($AJ$1129&gt;0,IPMT('Assumptions (Nuclear)'!$V$7,Model!AA1,'Assumptions (Nuclear)'!$V$10,'Assumptions (Nuclear)'!$V$5*Model!$AJ$1129*AVERAGE('Assumptions (Nuclear)'!$AC$2:$AH$2)/10^9),0)</f>
        <v>-0.02907865141</v>
      </c>
      <c r="AO1271" s="177">
        <f>IF($AJ$1129&gt;0,IPMT('Assumptions (Nuclear)'!$V$7,Model!AB1,'Assumptions (Nuclear)'!$V$10,'Assumptions (Nuclear)'!$V$5*Model!$AJ$1129*AVERAGE('Assumptions (Nuclear)'!$AC$2:$AH$2)/10^9),0)</f>
        <v>-0.02700495471</v>
      </c>
      <c r="AP1271" s="177">
        <f>IF($AJ$1129&gt;0,IPMT('Assumptions (Nuclear)'!$V$7,Model!AC1,'Assumptions (Nuclear)'!$V$10,'Assumptions (Nuclear)'!$V$5*Model!$AJ$1129*AVERAGE('Assumptions (Nuclear)'!$AC$2:$AH$2)/10^9),0)</f>
        <v>-0.02483275742</v>
      </c>
      <c r="AQ1271" s="177">
        <f>IF($AJ$1129&gt;0,IPMT('Assumptions (Nuclear)'!$V$7,Model!AD1,'Assumptions (Nuclear)'!$V$10,'Assumptions (Nuclear)'!$V$5*Model!$AJ$1129*AVERAGE('Assumptions (Nuclear)'!$AC$2:$AH$2)/10^9),0)</f>
        <v>-0.02255738075</v>
      </c>
      <c r="AR1271" s="177">
        <f>IF($AJ$1129&gt;0,IPMT('Assumptions (Nuclear)'!$V$7,Model!AE1,'Assumptions (Nuclear)'!$V$10,'Assumptions (Nuclear)'!$V$5*Model!$AJ$1129*AVERAGE('Assumptions (Nuclear)'!$AC$2:$AH$2)/10^9),0)</f>
        <v>-0.02017392369</v>
      </c>
      <c r="AS1271" s="177">
        <f>IF($AJ$1129&gt;0,IPMT('Assumptions (Nuclear)'!$V$7,Model!AF1,'Assumptions (Nuclear)'!$V$10,'Assumptions (Nuclear)'!$V$5*Model!$AJ$1129*AVERAGE('Assumptions (Nuclear)'!$AC$2:$AH$2)/10^9),0)</f>
        <v>-0.01767725242</v>
      </c>
      <c r="AT1271" s="177">
        <f>IF($AJ$1129&gt;0,IPMT('Assumptions (Nuclear)'!$V$7,Model!AG1,'Assumptions (Nuclear)'!$V$10,'Assumptions (Nuclear)'!$V$5*Model!$AJ$1129*AVERAGE('Assumptions (Nuclear)'!$AC$2:$AH$2)/10^9),0)</f>
        <v>-0.01506198927</v>
      </c>
      <c r="AU1271" s="177">
        <f>IF($AJ$1129&gt;0,IPMT('Assumptions (Nuclear)'!$V$7,Model!AH1,'Assumptions (Nuclear)'!$V$10,'Assumptions (Nuclear)'!$V$5*Model!$AJ$1129*AVERAGE('Assumptions (Nuclear)'!$AC$2:$AH$2)/10^9),0)</f>
        <v>-0.01232250112</v>
      </c>
      <c r="AV1271" s="177">
        <f>IF($AJ$1129&gt;0,IPMT('Assumptions (Nuclear)'!$V$7,Model!AI1,'Assumptions (Nuclear)'!$V$10,'Assumptions (Nuclear)'!$V$5*Model!$AJ$1129*AVERAGE('Assumptions (Nuclear)'!$AC$2:$AH$2)/10^9),0)</f>
        <v>-0.009452887275</v>
      </c>
      <c r="AW1271" s="177">
        <f>IF($AJ$1129&gt;0,IPMT('Assumptions (Nuclear)'!$V$7,Model!AJ1,'Assumptions (Nuclear)'!$V$10,'Assumptions (Nuclear)'!$V$5*Model!$AJ$1129*AVERAGE('Assumptions (Nuclear)'!$AC$2:$AH$2)/10^9),0)</f>
        <v>-0.006446966776</v>
      </c>
      <c r="AX1271" s="177">
        <f>IF($AJ$1129&gt;0,IPMT('Assumptions (Nuclear)'!$V$7,Model!AK1,'Assumptions (Nuclear)'!$V$10,'Assumptions (Nuclear)'!$V$5*Model!$AJ$1129*AVERAGE('Assumptions (Nuclear)'!$AC$2:$AH$2)/10^9),0)</f>
        <v>-0.003298265054</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-0.03694501518</v>
      </c>
      <c r="AL1272" s="160">
        <f>IF($AK$1129&gt;0,IPMT('Assumptions (Nuclear)'!$V$7,Model!X1,'Assumptions (Nuclear)'!$V$10,'Assumptions (Nuclear)'!$V$5*Model!$AK$1129*AVERAGE('Assumptions (Nuclear)'!$AD$2:$AI$2)/10^9),0)</f>
        <v>-0.03520042966</v>
      </c>
      <c r="AM1272" s="160">
        <f>IF($AK$1129&gt;0,IPMT('Assumptions (Nuclear)'!$V$7,Model!Y1,'Assumptions (Nuclear)'!$V$10,'Assumptions (Nuclear)'!$V$5*Model!$AK$1129*AVERAGE('Assumptions (Nuclear)'!$AD$2:$AI$2)/10^9),0)</f>
        <v>-0.03337297631</v>
      </c>
      <c r="AN1272" s="160">
        <f>IF($AK$1129&gt;0,IPMT('Assumptions (Nuclear)'!$V$7,Model!Z1,'Assumptions (Nuclear)'!$V$10,'Assumptions (Nuclear)'!$V$5*Model!$AK$1129*AVERAGE('Assumptions (Nuclear)'!$AD$2:$AI$2)/10^9),0)</f>
        <v>-0.03145871894</v>
      </c>
      <c r="AO1272" s="160">
        <f>IF($AK$1129&gt;0,IPMT('Assumptions (Nuclear)'!$V$7,Model!AA1,'Assumptions (Nuclear)'!$V$10,'Assumptions (Nuclear)'!$V$5*Model!$AK$1129*AVERAGE('Assumptions (Nuclear)'!$AD$2:$AI$2)/10^9),0)</f>
        <v>-0.02945353434</v>
      </c>
      <c r="AP1272" s="160">
        <f>IF($AK$1129&gt;0,IPMT('Assumptions (Nuclear)'!$V$7,Model!AB1,'Assumptions (Nuclear)'!$V$10,'Assumptions (Nuclear)'!$V$5*Model!$AK$1129*AVERAGE('Assumptions (Nuclear)'!$AD$2:$AI$2)/10^9),0)</f>
        <v>-0.02735310347</v>
      </c>
      <c r="AQ1272" s="160">
        <f>IF($AK$1129&gt;0,IPMT('Assumptions (Nuclear)'!$V$7,Model!AC1,'Assumptions (Nuclear)'!$V$10,'Assumptions (Nuclear)'!$V$5*Model!$AK$1129*AVERAGE('Assumptions (Nuclear)'!$AD$2:$AI$2)/10^9),0)</f>
        <v>-0.02515290214</v>
      </c>
      <c r="AR1272" s="160">
        <f>IF($AK$1129&gt;0,IPMT('Assumptions (Nuclear)'!$V$7,Model!AD1,'Assumptions (Nuclear)'!$V$10,'Assumptions (Nuclear)'!$V$5*Model!$AK$1129*AVERAGE('Assumptions (Nuclear)'!$AD$2:$AI$2)/10^9),0)</f>
        <v>-0.02284819124</v>
      </c>
      <c r="AS1272" s="160">
        <f>IF($AK$1129&gt;0,IPMT('Assumptions (Nuclear)'!$V$7,Model!AE1,'Assumptions (Nuclear)'!$V$10,'Assumptions (Nuclear)'!$V$5*Model!$AK$1129*AVERAGE('Assumptions (Nuclear)'!$AD$2:$AI$2)/10^9),0)</f>
        <v>-0.02043400658</v>
      </c>
      <c r="AT1272" s="160">
        <f>IF($AK$1129&gt;0,IPMT('Assumptions (Nuclear)'!$V$7,Model!AF1,'Assumptions (Nuclear)'!$V$10,'Assumptions (Nuclear)'!$V$5*Model!$AK$1129*AVERAGE('Assumptions (Nuclear)'!$AD$2:$AI$2)/10^9),0)</f>
        <v>-0.01790514814</v>
      </c>
      <c r="AU1272" s="160">
        <f>IF($AK$1129&gt;0,IPMT('Assumptions (Nuclear)'!$V$7,Model!AG1,'Assumptions (Nuclear)'!$V$10,'Assumptions (Nuclear)'!$V$5*Model!$AK$1129*AVERAGE('Assumptions (Nuclear)'!$AD$2:$AI$2)/10^9),0)</f>
        <v>-0.01525616893</v>
      </c>
      <c r="AV1272" s="160">
        <f>IF($AK$1129&gt;0,IPMT('Assumptions (Nuclear)'!$V$7,Model!AH1,'Assumptions (Nuclear)'!$V$10,'Assumptions (Nuclear)'!$V$5*Model!$AK$1129*AVERAGE('Assumptions (Nuclear)'!$AD$2:$AI$2)/10^9),0)</f>
        <v>-0.0124813632</v>
      </c>
      <c r="AW1272" s="160">
        <f>IF($AK$1129&gt;0,IPMT('Assumptions (Nuclear)'!$V$7,Model!AI1,'Assumptions (Nuclear)'!$V$10,'Assumptions (Nuclear)'!$V$5*Model!$AK$1129*AVERAGE('Assumptions (Nuclear)'!$AD$2:$AI$2)/10^9),0)</f>
        <v>-0.009574754207</v>
      </c>
      <c r="AX1272" s="160">
        <f>IF($AK$1129&gt;0,IPMT('Assumptions (Nuclear)'!$V$7,Model!AJ1,'Assumptions (Nuclear)'!$V$10,'Assumptions (Nuclear)'!$V$5*Model!$AK$1129*AVERAGE('Assumptions (Nuclear)'!$AD$2:$AI$2)/10^9),0)</f>
        <v>-0.006530081283</v>
      </c>
      <c r="AY1272" s="160">
        <f>IF($AK$1129&gt;0,IPMT('Assumptions (Nuclear)'!$V$7,Model!AK1,'Assumptions (Nuclear)'!$V$10,'Assumptions (Nuclear)'!$V$5*Model!$AK$1129*AVERAGE('Assumptions (Nuclear)'!$AD$2:$AI$2)/10^9),0)</f>
        <v>-0.003340786395</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-0.03741651327</v>
      </c>
      <c r="AM1273" s="177">
        <f>IF($AL$1129&gt;0,IPMT('Assumptions (Nuclear)'!$V$7,Model!X1,'Assumptions (Nuclear)'!$V$10,'Assumptions (Nuclear)'!$V$5*Model!$AL$1129*AVERAGE('Assumptions (Nuclear)'!$AE$2:$AJ$2)/10^9),0)</f>
        <v>-0.03564966306</v>
      </c>
      <c r="AN1273" s="177">
        <f>IF($AL$1129&gt;0,IPMT('Assumptions (Nuclear)'!$V$7,Model!Y1,'Assumptions (Nuclear)'!$V$10,'Assumptions (Nuclear)'!$V$5*Model!$AL$1129*AVERAGE('Assumptions (Nuclear)'!$AE$2:$AJ$2)/10^9),0)</f>
        <v>-0.03379888748</v>
      </c>
      <c r="AO1273" s="177">
        <f>IF($AL$1129&gt;0,IPMT('Assumptions (Nuclear)'!$V$7,Model!Z1,'Assumptions (Nuclear)'!$V$10,'Assumptions (Nuclear)'!$V$5*Model!$AL$1129*AVERAGE('Assumptions (Nuclear)'!$AE$2:$AJ$2)/10^9),0)</f>
        <v>-0.03186020005</v>
      </c>
      <c r="AP1273" s="177">
        <f>IF($AL$1129&gt;0,IPMT('Assumptions (Nuclear)'!$V$7,Model!AA1,'Assumptions (Nuclear)'!$V$10,'Assumptions (Nuclear)'!$V$5*Model!$AL$1129*AVERAGE('Assumptions (Nuclear)'!$AE$2:$AJ$2)/10^9),0)</f>
        <v>-0.02982942497</v>
      </c>
      <c r="AQ1273" s="177">
        <f>IF($AL$1129&gt;0,IPMT('Assumptions (Nuclear)'!$V$7,Model!AB1,'Assumptions (Nuclear)'!$V$10,'Assumptions (Nuclear)'!$V$5*Model!$AL$1129*AVERAGE('Assumptions (Nuclear)'!$AE$2:$AJ$2)/10^9),0)</f>
        <v>-0.02770218807</v>
      </c>
      <c r="AR1273" s="177">
        <f>IF($AL$1129&gt;0,IPMT('Assumptions (Nuclear)'!$V$7,Model!AC1,'Assumptions (Nuclear)'!$V$10,'Assumptions (Nuclear)'!$V$5*Model!$AL$1129*AVERAGE('Assumptions (Nuclear)'!$AE$2:$AJ$2)/10^9),0)</f>
        <v>-0.02547390743</v>
      </c>
      <c r="AS1273" s="177">
        <f>IF($AL$1129&gt;0,IPMT('Assumptions (Nuclear)'!$V$7,Model!AD1,'Assumptions (Nuclear)'!$V$10,'Assumptions (Nuclear)'!$V$5*Model!$AL$1129*AVERAGE('Assumptions (Nuclear)'!$AE$2:$AJ$2)/10^9),0)</f>
        <v>-0.02313978345</v>
      </c>
      <c r="AT1273" s="177">
        <f>IF($AL$1129&gt;0,IPMT('Assumptions (Nuclear)'!$V$7,Model!AE1,'Assumptions (Nuclear)'!$V$10,'Assumptions (Nuclear)'!$V$5*Model!$AL$1129*AVERAGE('Assumptions (Nuclear)'!$AE$2:$AJ$2)/10^9),0)</f>
        <v>-0.02069478858</v>
      </c>
      <c r="AU1273" s="177">
        <f>IF($AL$1129&gt;0,IPMT('Assumptions (Nuclear)'!$V$7,Model!AF1,'Assumptions (Nuclear)'!$V$10,'Assumptions (Nuclear)'!$V$5*Model!$AL$1129*AVERAGE('Assumptions (Nuclear)'!$AE$2:$AJ$2)/10^9),0)</f>
        <v>-0.01813365645</v>
      </c>
      <c r="AV1273" s="177">
        <f>IF($AL$1129&gt;0,IPMT('Assumptions (Nuclear)'!$V$7,Model!AG1,'Assumptions (Nuclear)'!$V$10,'Assumptions (Nuclear)'!$V$5*Model!$AL$1129*AVERAGE('Assumptions (Nuclear)'!$AE$2:$AJ$2)/10^9),0)</f>
        <v>-0.01545087055</v>
      </c>
      <c r="AW1273" s="177">
        <f>IF($AL$1129&gt;0,IPMT('Assumptions (Nuclear)'!$V$7,Model!AH1,'Assumptions (Nuclear)'!$V$10,'Assumptions (Nuclear)'!$V$5*Model!$AL$1129*AVERAGE('Assumptions (Nuclear)'!$AE$2:$AJ$2)/10^9),0)</f>
        <v>-0.01264065232</v>
      </c>
      <c r="AX1273" s="177">
        <f>IF($AL$1129&gt;0,IPMT('Assumptions (Nuclear)'!$V$7,Model!AI1,'Assumptions (Nuclear)'!$V$10,'Assumptions (Nuclear)'!$V$5*Model!$AL$1129*AVERAGE('Assumptions (Nuclear)'!$AE$2:$AJ$2)/10^9),0)</f>
        <v>-0.009696948724</v>
      </c>
      <c r="AY1273" s="177">
        <f>IF($AL$1129&gt;0,IPMT('Assumptions (Nuclear)'!$V$7,Model!AJ1,'Assumptions (Nuclear)'!$V$10,'Assumptions (Nuclear)'!$V$5*Model!$AL$1129*AVERAGE('Assumptions (Nuclear)'!$AE$2:$AJ$2)/10^9),0)</f>
        <v>-0.006613419206</v>
      </c>
      <c r="AZ1273" s="177">
        <f>IF($AL$1129&gt;0,IPMT('Assumptions (Nuclear)'!$V$7,Model!AK1,'Assumptions (Nuclear)'!$V$10,'Assumptions (Nuclear)'!$V$5*Model!$AL$1129*AVERAGE('Assumptions (Nuclear)'!$AE$2:$AJ$2)/10^9),0)</f>
        <v>-0.003383422036</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-0.03788981851</v>
      </c>
      <c r="AN1274" s="160">
        <f>IF($AM$1129&gt;0,IPMT('Assumptions (Nuclear)'!$V$7,Model!X1,'Assumptions (Nuclear)'!$V$10,'Assumptions (Nuclear)'!$V$5*Model!$AM$1129*AVERAGE('Assumptions (Nuclear)'!$AF$2:$AK$2)/10^9),0)</f>
        <v>-0.03610061829</v>
      </c>
      <c r="AO1274" s="160">
        <f>IF($AM$1129&gt;0,IPMT('Assumptions (Nuclear)'!$V$7,Model!Y1,'Assumptions (Nuclear)'!$V$10,'Assumptions (Nuclear)'!$V$5*Model!$AM$1129*AVERAGE('Assumptions (Nuclear)'!$AF$2:$AK$2)/10^9),0)</f>
        <v>-0.03422643107</v>
      </c>
      <c r="AP1274" s="160">
        <f>IF($AM$1129&gt;0,IPMT('Assumptions (Nuclear)'!$V$7,Model!Z1,'Assumptions (Nuclear)'!$V$10,'Assumptions (Nuclear)'!$V$5*Model!$AM$1129*AVERAGE('Assumptions (Nuclear)'!$AF$2:$AK$2)/10^9),0)</f>
        <v>-0.03226321996</v>
      </c>
      <c r="AQ1274" s="160">
        <f>IF($AM$1129&gt;0,IPMT('Assumptions (Nuclear)'!$V$7,Model!AA1,'Assumptions (Nuclear)'!$V$10,'Assumptions (Nuclear)'!$V$5*Model!$AM$1129*AVERAGE('Assumptions (Nuclear)'!$AF$2:$AK$2)/10^9),0)</f>
        <v>-0.03020675631</v>
      </c>
      <c r="AR1274" s="160">
        <f>IF($AM$1129&gt;0,IPMT('Assumptions (Nuclear)'!$V$7,Model!AB1,'Assumptions (Nuclear)'!$V$10,'Assumptions (Nuclear)'!$V$5*Model!$AM$1129*AVERAGE('Assumptions (Nuclear)'!$AF$2:$AK$2)/10^9),0)</f>
        <v>-0.02805261065</v>
      </c>
      <c r="AS1274" s="160">
        <f>IF($AM$1129&gt;0,IPMT('Assumptions (Nuclear)'!$V$7,Model!AC1,'Assumptions (Nuclear)'!$V$10,'Assumptions (Nuclear)'!$V$5*Model!$AM$1129*AVERAGE('Assumptions (Nuclear)'!$AF$2:$AK$2)/10^9),0)</f>
        <v>-0.02579614306</v>
      </c>
      <c r="AT1274" s="160">
        <f>IF($AM$1129&gt;0,IPMT('Assumptions (Nuclear)'!$V$7,Model!AD1,'Assumptions (Nuclear)'!$V$10,'Assumptions (Nuclear)'!$V$5*Model!$AM$1129*AVERAGE('Assumptions (Nuclear)'!$AF$2:$AK$2)/10^9),0)</f>
        <v>-0.02343249326</v>
      </c>
      <c r="AU1274" s="160">
        <f>IF($AM$1129&gt;0,IPMT('Assumptions (Nuclear)'!$V$7,Model!AE1,'Assumptions (Nuclear)'!$V$10,'Assumptions (Nuclear)'!$V$5*Model!$AM$1129*AVERAGE('Assumptions (Nuclear)'!$AF$2:$AK$2)/10^9),0)</f>
        <v>-0.0209565701</v>
      </c>
      <c r="AV1274" s="160">
        <f>IF($AM$1129&gt;0,IPMT('Assumptions (Nuclear)'!$V$7,Model!AF1,'Assumptions (Nuclear)'!$V$10,'Assumptions (Nuclear)'!$V$5*Model!$AM$1129*AVERAGE('Assumptions (Nuclear)'!$AF$2:$AK$2)/10^9),0)</f>
        <v>-0.01836304059</v>
      </c>
      <c r="AW1274" s="160">
        <f>IF($AM$1129&gt;0,IPMT('Assumptions (Nuclear)'!$V$7,Model!AG1,'Assumptions (Nuclear)'!$V$10,'Assumptions (Nuclear)'!$V$5*Model!$AM$1129*AVERAGE('Assumptions (Nuclear)'!$AF$2:$AK$2)/10^9),0)</f>
        <v>-0.01564631843</v>
      </c>
      <c r="AX1274" s="160">
        <f>IF($AM$1129&gt;0,IPMT('Assumptions (Nuclear)'!$V$7,Model!AH1,'Assumptions (Nuclear)'!$V$10,'Assumptions (Nuclear)'!$V$5*Model!$AM$1129*AVERAGE('Assumptions (Nuclear)'!$AF$2:$AK$2)/10^9),0)</f>
        <v>-0.01280055196</v>
      </c>
      <c r="AY1274" s="160">
        <f>IF($AM$1129&gt;0,IPMT('Assumptions (Nuclear)'!$V$7,Model!AI1,'Assumptions (Nuclear)'!$V$10,'Assumptions (Nuclear)'!$V$5*Model!$AM$1129*AVERAGE('Assumptions (Nuclear)'!$AF$2:$AK$2)/10^9),0)</f>
        <v>-0.009819611587</v>
      </c>
      <c r="AZ1274" s="160">
        <f>IF($AM$1129&gt;0,IPMT('Assumptions (Nuclear)'!$V$7,Model!AJ1,'Assumptions (Nuclear)'!$V$10,'Assumptions (Nuclear)'!$V$5*Model!$AM$1129*AVERAGE('Assumptions (Nuclear)'!$AF$2:$AK$2)/10^9),0)</f>
        <v>-0.006697076545</v>
      </c>
      <c r="BA1274" s="160">
        <f>IF($AM$1129&gt;0,IPMT('Assumptions (Nuclear)'!$V$7,Model!AK1,'Assumptions (Nuclear)'!$V$10,'Assumptions (Nuclear)'!$V$5*Model!$AM$1129*AVERAGE('Assumptions (Nuclear)'!$AF$2:$AK$2)/10^9),0)</f>
        <v>-0.00342622109</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-0.03836108734</v>
      </c>
      <c r="AO1275" s="160">
        <f>IF($AN$1129&gt;0,IPMT('Assumptions (Nuclear)'!$V$7,Model!X1,'Assumptions (Nuclear)'!$V$10,'Assumptions (Nuclear)'!$V$5*Model!$AN$1129*AVERAGE('Assumptions (Nuclear)'!$AG$2:$AL$2)/10^9),0)</f>
        <v>-0.03654963328</v>
      </c>
      <c r="AP1275" s="160">
        <f>IF($AN$1129&gt;0,IPMT('Assumptions (Nuclear)'!$V$7,Model!Y1,'Assumptions (Nuclear)'!$V$10,'Assumptions (Nuclear)'!$V$5*Model!$AN$1129*AVERAGE('Assumptions (Nuclear)'!$AG$2:$AL$2)/10^9),0)</f>
        <v>-0.03465213515</v>
      </c>
      <c r="AQ1275" s="160">
        <f>IF($AN$1129&gt;0,IPMT('Assumptions (Nuclear)'!$V$7,Model!Z1,'Assumptions (Nuclear)'!$V$10,'Assumptions (Nuclear)'!$V$5*Model!$AN$1129*AVERAGE('Assumptions (Nuclear)'!$AG$2:$AL$2)/10^9),0)</f>
        <v>-0.03266450586</v>
      </c>
      <c r="AR1275" s="160">
        <f>IF($AN$1129&gt;0,IPMT('Assumptions (Nuclear)'!$V$7,Model!AA1,'Assumptions (Nuclear)'!$V$10,'Assumptions (Nuclear)'!$V$5*Model!$AN$1129*AVERAGE('Assumptions (Nuclear)'!$AG$2:$AL$2)/10^9),0)</f>
        <v>-0.03058246418</v>
      </c>
      <c r="AS1275" s="160">
        <f>IF($AN$1129&gt;0,IPMT('Assumptions (Nuclear)'!$V$7,Model!AB1,'Assumptions (Nuclear)'!$V$10,'Assumptions (Nuclear)'!$V$5*Model!$AN$1129*AVERAGE('Assumptions (Nuclear)'!$AG$2:$AL$2)/10^9),0)</f>
        <v>-0.02840152552</v>
      </c>
      <c r="AT1275" s="160">
        <f>IF($AN$1129&gt;0,IPMT('Assumptions (Nuclear)'!$V$7,Model!AC1,'Assumptions (Nuclear)'!$V$10,'Assumptions (Nuclear)'!$V$5*Model!$AN$1129*AVERAGE('Assumptions (Nuclear)'!$AG$2:$AL$2)/10^9),0)</f>
        <v>-0.02611699227</v>
      </c>
      <c r="AU1275" s="160">
        <f>IF($AN$1129&gt;0,IPMT('Assumptions (Nuclear)'!$V$7,Model!AD1,'Assumptions (Nuclear)'!$V$10,'Assumptions (Nuclear)'!$V$5*Model!$AN$1129*AVERAGE('Assumptions (Nuclear)'!$AG$2:$AL$2)/10^9),0)</f>
        <v>-0.02372394369</v>
      </c>
      <c r="AV1275" s="160">
        <f>IF($AN$1129&gt;0,IPMT('Assumptions (Nuclear)'!$V$7,Model!AE1,'Assumptions (Nuclear)'!$V$10,'Assumptions (Nuclear)'!$V$5*Model!$AN$1129*AVERAGE('Assumptions (Nuclear)'!$AG$2:$AL$2)/10^9),0)</f>
        <v>-0.02121722531</v>
      </c>
      <c r="AW1275" s="160">
        <f>IF($AN$1129&gt;0,IPMT('Assumptions (Nuclear)'!$V$7,Model!AF1,'Assumptions (Nuclear)'!$V$10,'Assumptions (Nuclear)'!$V$5*Model!$AN$1129*AVERAGE('Assumptions (Nuclear)'!$AG$2:$AL$2)/10^9),0)</f>
        <v>-0.0185914378</v>
      </c>
      <c r="AX1275" s="160">
        <f>IF($AN$1129&gt;0,IPMT('Assumptions (Nuclear)'!$V$7,Model!AG1,'Assumptions (Nuclear)'!$V$10,'Assumptions (Nuclear)'!$V$5*Model!$AN$1129*AVERAGE('Assumptions (Nuclear)'!$AG$2:$AL$2)/10^9),0)</f>
        <v>-0.01584092538</v>
      </c>
      <c r="AY1275" s="160">
        <f>IF($AN$1129&gt;0,IPMT('Assumptions (Nuclear)'!$V$7,Model!AH1,'Assumptions (Nuclear)'!$V$10,'Assumptions (Nuclear)'!$V$5*Model!$AN$1129*AVERAGE('Assumptions (Nuclear)'!$AG$2:$AL$2)/10^9),0)</f>
        <v>-0.01295976363</v>
      </c>
      <c r="AZ1275" s="160">
        <f>IF($AN$1129&gt;0,IPMT('Assumptions (Nuclear)'!$V$7,Model!AI1,'Assumptions (Nuclear)'!$V$10,'Assumptions (Nuclear)'!$V$5*Model!$AN$1129*AVERAGE('Assumptions (Nuclear)'!$AG$2:$AL$2)/10^9),0)</f>
        <v>-0.00994174669</v>
      </c>
      <c r="BA1275" s="160">
        <f>IF($AN$1129&gt;0,IPMT('Assumptions (Nuclear)'!$V$7,Model!AJ1,'Assumptions (Nuclear)'!$V$10,'Assumptions (Nuclear)'!$V$5*Model!$AN$1129*AVERAGE('Assumptions (Nuclear)'!$AG$2:$AL$2)/10^9),0)</f>
        <v>-0.006780373948</v>
      </c>
      <c r="BB1275" s="160">
        <f>IF($AN$1129&gt;0,IPMT('Assumptions (Nuclear)'!$V$7,Model!AK1,'Assumptions (Nuclear)'!$V$10,'Assumptions (Nuclear)'!$V$5*Model!$AN$1129*AVERAGE('Assumptions (Nuclear)'!$AG$2:$AL$2)/10^9),0)</f>
        <v>-0.003468836</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-0.0388395451</v>
      </c>
      <c r="AP1276" s="160">
        <f>IF($AO$1129&gt;0,IPMT('Assumptions (Nuclear)'!$V$7,Model!X1,'Assumptions (Nuclear)'!$V$10,'Assumptions (Nuclear)'!$V$5*Model!$AO$1129*AVERAGE('Assumptions (Nuclear)'!$AH$2:$AM$2)/10^9),0)</f>
        <v>-0.03700549772</v>
      </c>
      <c r="AQ1276" s="160">
        <f>IF($AO$1129&gt;0,IPMT('Assumptions (Nuclear)'!$V$7,Model!Y1,'Assumptions (Nuclear)'!$V$10,'Assumptions (Nuclear)'!$V$5*Model!$AO$1129*AVERAGE('Assumptions (Nuclear)'!$AH$2:$AM$2)/10^9),0)</f>
        <v>-0.03508433309</v>
      </c>
      <c r="AR1276" s="160">
        <f>IF($AO$1129&gt;0,IPMT('Assumptions (Nuclear)'!$V$7,Model!Z1,'Assumptions (Nuclear)'!$V$10,'Assumptions (Nuclear)'!$V$5*Model!$AO$1129*AVERAGE('Assumptions (Nuclear)'!$AH$2:$AM$2)/10^9),0)</f>
        <v>-0.03307191314</v>
      </c>
      <c r="AS1276" s="160">
        <f>IF($AO$1129&gt;0,IPMT('Assumptions (Nuclear)'!$V$7,Model!AA1,'Assumptions (Nuclear)'!$V$10,'Assumptions (Nuclear)'!$V$5*Model!$AO$1129*AVERAGE('Assumptions (Nuclear)'!$AH$2:$AM$2)/10^9),0)</f>
        <v>-0.03096390324</v>
      </c>
      <c r="AT1276" s="160">
        <f>IF($AO$1129&gt;0,IPMT('Assumptions (Nuclear)'!$V$7,Model!AB1,'Assumptions (Nuclear)'!$V$10,'Assumptions (Nuclear)'!$V$5*Model!$AO$1129*AVERAGE('Assumptions (Nuclear)'!$AH$2:$AM$2)/10^9),0)</f>
        <v>-0.02875576287</v>
      </c>
      <c r="AU1276" s="160">
        <f>IF($AO$1129&gt;0,IPMT('Assumptions (Nuclear)'!$V$7,Model!AC1,'Assumptions (Nuclear)'!$V$10,'Assumptions (Nuclear)'!$V$5*Model!$AO$1129*AVERAGE('Assumptions (Nuclear)'!$AH$2:$AM$2)/10^9),0)</f>
        <v>-0.02644273584</v>
      </c>
      <c r="AV1276" s="160">
        <f>IF($AO$1129&gt;0,IPMT('Assumptions (Nuclear)'!$V$7,Model!AD1,'Assumptions (Nuclear)'!$V$10,'Assumptions (Nuclear)'!$V$5*Model!$AO$1129*AVERAGE('Assumptions (Nuclear)'!$AH$2:$AM$2)/10^9),0)</f>
        <v>-0.02401984002</v>
      </c>
      <c r="AW1276" s="160">
        <f>IF($AO$1129&gt;0,IPMT('Assumptions (Nuclear)'!$V$7,Model!AE1,'Assumptions (Nuclear)'!$V$10,'Assumptions (Nuclear)'!$V$5*Model!$AO$1129*AVERAGE('Assumptions (Nuclear)'!$AH$2:$AM$2)/10^9),0)</f>
        <v>-0.02148185665</v>
      </c>
      <c r="AX1276" s="160">
        <f>IF($AO$1129&gt;0,IPMT('Assumptions (Nuclear)'!$V$7,Model!AF1,'Assumptions (Nuclear)'!$V$10,'Assumptions (Nuclear)'!$V$5*Model!$AO$1129*AVERAGE('Assumptions (Nuclear)'!$AH$2:$AM$2)/10^9),0)</f>
        <v>-0.01882331907</v>
      </c>
      <c r="AY1276" s="160">
        <f>IF($AO$1129&gt;0,IPMT('Assumptions (Nuclear)'!$V$7,Model!AG1,'Assumptions (Nuclear)'!$V$10,'Assumptions (Nuclear)'!$V$5*Model!$AO$1129*AVERAGE('Assumptions (Nuclear)'!$AH$2:$AM$2)/10^9),0)</f>
        <v>-0.01603850095</v>
      </c>
      <c r="AZ1276" s="160">
        <f>IF($AO$1129&gt;0,IPMT('Assumptions (Nuclear)'!$V$7,Model!AH1,'Assumptions (Nuclear)'!$V$10,'Assumptions (Nuclear)'!$V$5*Model!$AO$1129*AVERAGE('Assumptions (Nuclear)'!$AH$2:$AM$2)/10^9),0)</f>
        <v>-0.01312140397</v>
      </c>
      <c r="BA1276" s="160">
        <f>IF($AO$1129&gt;0,IPMT('Assumptions (Nuclear)'!$V$7,Model!AI1,'Assumptions (Nuclear)'!$V$10,'Assumptions (Nuclear)'!$V$5*Model!$AO$1129*AVERAGE('Assumptions (Nuclear)'!$AH$2:$AM$2)/10^9),0)</f>
        <v>-0.01006574489</v>
      </c>
      <c r="BB1276" s="160">
        <f>IF($AO$1129&gt;0,IPMT('Assumptions (Nuclear)'!$V$7,Model!AJ1,'Assumptions (Nuclear)'!$V$10,'Assumptions (Nuclear)'!$V$5*Model!$AO$1129*AVERAGE('Assumptions (Nuclear)'!$AH$2:$AM$2)/10^9),0)</f>
        <v>-0.006864942002</v>
      </c>
      <c r="BC1276" s="160">
        <f>IF($AO$1129&gt;0,IPMT('Assumptions (Nuclear)'!$V$7,Model!AK1,'Assumptions (Nuclear)'!$V$10,'Assumptions (Nuclear)'!$V$5*Model!$AO$1129*AVERAGE('Assumptions (Nuclear)'!$AH$2:$AM$2)/10^9),0)</f>
        <v>-0.003512100975</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-0.03932399899</v>
      </c>
      <c r="AQ1277" s="160">
        <f>IF($AP$1129&gt;0,IPMT('Assumptions (Nuclear)'!$V$7,Model!X1,'Assumptions (Nuclear)'!$V$10,'Assumptions (Nuclear)'!$V$5*Model!$AP$1129*AVERAGE('Assumptions (Nuclear)'!$AI$2:$AN$2)/10^9),0)</f>
        <v>-0.03746707515</v>
      </c>
      <c r="AR1277" s="160">
        <f>IF($AP$1129&gt;0,IPMT('Assumptions (Nuclear)'!$V$7,Model!Y1,'Assumptions (Nuclear)'!$V$10,'Assumptions (Nuclear)'!$V$5*Model!$AP$1129*AVERAGE('Assumptions (Nuclear)'!$AI$2:$AN$2)/10^9),0)</f>
        <v>-0.03552194743</v>
      </c>
      <c r="AS1277" s="160">
        <f>IF($AP$1129&gt;0,IPMT('Assumptions (Nuclear)'!$V$7,Model!Z1,'Assumptions (Nuclear)'!$V$10,'Assumptions (Nuclear)'!$V$5*Model!$AP$1129*AVERAGE('Assumptions (Nuclear)'!$AI$2:$AN$2)/10^9),0)</f>
        <v>-0.03348442614</v>
      </c>
      <c r="AT1277" s="160">
        <f>IF($AP$1129&gt;0,IPMT('Assumptions (Nuclear)'!$V$7,Model!AA1,'Assumptions (Nuclear)'!$V$10,'Assumptions (Nuclear)'!$V$5*Model!$AP$1129*AVERAGE('Assumptions (Nuclear)'!$AI$2:$AN$2)/10^9),0)</f>
        <v>-0.03135012258</v>
      </c>
      <c r="AU1277" s="160">
        <f>IF($AP$1129&gt;0,IPMT('Assumptions (Nuclear)'!$V$7,Model!AB1,'Assumptions (Nuclear)'!$V$10,'Assumptions (Nuclear)'!$V$5*Model!$AP$1129*AVERAGE('Assumptions (Nuclear)'!$AI$2:$AN$2)/10^9),0)</f>
        <v>-0.02911443961</v>
      </c>
      <c r="AV1277" s="160">
        <f>IF($AP$1129&gt;0,IPMT('Assumptions (Nuclear)'!$V$7,Model!AC1,'Assumptions (Nuclear)'!$V$10,'Assumptions (Nuclear)'!$V$5*Model!$AP$1129*AVERAGE('Assumptions (Nuclear)'!$AI$2:$AN$2)/10^9),0)</f>
        <v>-0.0267725617</v>
      </c>
      <c r="AW1277" s="160">
        <f>IF($AP$1129&gt;0,IPMT('Assumptions (Nuclear)'!$V$7,Model!AD1,'Assumptions (Nuclear)'!$V$10,'Assumptions (Nuclear)'!$V$5*Model!$AP$1129*AVERAGE('Assumptions (Nuclear)'!$AI$2:$AN$2)/10^9),0)</f>
        <v>-0.02431944459</v>
      </c>
      <c r="AX1277" s="160">
        <f>IF($AP$1129&gt;0,IPMT('Assumptions (Nuclear)'!$V$7,Model!AE1,'Assumptions (Nuclear)'!$V$10,'Assumptions (Nuclear)'!$V$5*Model!$AP$1129*AVERAGE('Assumptions (Nuclear)'!$AI$2:$AN$2)/10^9),0)</f>
        <v>-0.02174980441</v>
      </c>
      <c r="AY1277" s="160">
        <f>IF($AP$1129&gt;0,IPMT('Assumptions (Nuclear)'!$V$7,Model!AF1,'Assumptions (Nuclear)'!$V$10,'Assumptions (Nuclear)'!$V$5*Model!$AP$1129*AVERAGE('Assumptions (Nuclear)'!$AI$2:$AN$2)/10^9),0)</f>
        <v>-0.01905810632</v>
      </c>
      <c r="AZ1277" s="160">
        <f>IF($AP$1129&gt;0,IPMT('Assumptions (Nuclear)'!$V$7,Model!AG1,'Assumptions (Nuclear)'!$V$10,'Assumptions (Nuclear)'!$V$5*Model!$AP$1129*AVERAGE('Assumptions (Nuclear)'!$AI$2:$AN$2)/10^9),0)</f>
        <v>-0.01623855258</v>
      </c>
      <c r="BA1277" s="160">
        <f>IF($AP$1129&gt;0,IPMT('Assumptions (Nuclear)'!$V$7,Model!AH1,'Assumptions (Nuclear)'!$V$10,'Assumptions (Nuclear)'!$V$5*Model!$AP$1129*AVERAGE('Assumptions (Nuclear)'!$AI$2:$AN$2)/10^9),0)</f>
        <v>-0.01328507003</v>
      </c>
      <c r="BB1277" s="160">
        <f>IF($AP$1129&gt;0,IPMT('Assumptions (Nuclear)'!$V$7,Model!AI1,'Assumptions (Nuclear)'!$V$10,'Assumptions (Nuclear)'!$V$5*Model!$AP$1129*AVERAGE('Assumptions (Nuclear)'!$AI$2:$AN$2)/10^9),0)</f>
        <v>-0.01019129707</v>
      </c>
      <c r="BC1277" s="160">
        <f>IF($AP$1129&gt;0,IPMT('Assumptions (Nuclear)'!$V$7,Model!AJ1,'Assumptions (Nuclear)'!$V$10,'Assumptions (Nuclear)'!$V$5*Model!$AP$1129*AVERAGE('Assumptions (Nuclear)'!$AI$2:$AN$2)/10^9),0)</f>
        <v>-0.006950569882</v>
      </c>
      <c r="BD1277" s="160">
        <f>IF($AP$1129&gt;0,IPMT('Assumptions (Nuclear)'!$V$7,Model!AK1,'Assumptions (Nuclear)'!$V$10,'Assumptions (Nuclear)'!$V$5*Model!$AP$1129*AVERAGE('Assumptions (Nuclear)'!$AI$2:$AN$2)/10^9),0)</f>
        <v>-0.003555908157</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-0.03981017192</v>
      </c>
      <c r="AR1278" s="160">
        <f>IF($AQ$1129&gt;0,IPMT('Assumptions (Nuclear)'!$V$7,Model!X1,'Assumptions (Nuclear)'!$V$10,'Assumptions (Nuclear)'!$V$5*Model!$AQ$1129*AVERAGE('Assumptions (Nuclear)'!$AJ$2:$AO$2)/10^9),0)</f>
        <v>-0.03793029044</v>
      </c>
      <c r="AS1278" s="160">
        <f>IF($AQ$1129&gt;0,IPMT('Assumptions (Nuclear)'!$V$7,Model!Y1,'Assumptions (Nuclear)'!$V$10,'Assumptions (Nuclear)'!$V$5*Model!$AQ$1129*AVERAGE('Assumptions (Nuclear)'!$AJ$2:$AO$2)/10^9),0)</f>
        <v>-0.0359611146</v>
      </c>
      <c r="AT1278" s="160">
        <f>IF($AQ$1129&gt;0,IPMT('Assumptions (Nuclear)'!$V$7,Model!Z1,'Assumptions (Nuclear)'!$V$10,'Assumptions (Nuclear)'!$V$5*Model!$AQ$1129*AVERAGE('Assumptions (Nuclear)'!$AJ$2:$AO$2)/10^9),0)</f>
        <v>-0.03389840289</v>
      </c>
      <c r="AU1278" s="160">
        <f>IF($AQ$1129&gt;0,IPMT('Assumptions (Nuclear)'!$V$7,Model!AA1,'Assumptions (Nuclear)'!$V$10,'Assumptions (Nuclear)'!$V$5*Model!$AQ$1129*AVERAGE('Assumptions (Nuclear)'!$AJ$2:$AO$2)/10^9),0)</f>
        <v>-0.03173771238</v>
      </c>
      <c r="AV1278" s="160">
        <f>IF($AQ$1129&gt;0,IPMT('Assumptions (Nuclear)'!$V$7,Model!AB1,'Assumptions (Nuclear)'!$V$10,'Assumptions (Nuclear)'!$V$5*Model!$AQ$1129*AVERAGE('Assumptions (Nuclear)'!$AJ$2:$AO$2)/10^9),0)</f>
        <v>-0.02947438908</v>
      </c>
      <c r="AW1278" s="160">
        <f>IF($AQ$1129&gt;0,IPMT('Assumptions (Nuclear)'!$V$7,Model!AC1,'Assumptions (Nuclear)'!$V$10,'Assumptions (Nuclear)'!$V$5*Model!$AQ$1129*AVERAGE('Assumptions (Nuclear)'!$AJ$2:$AO$2)/10^9),0)</f>
        <v>-0.02710355791</v>
      </c>
      <c r="AX1278" s="160">
        <f>IF($AQ$1129&gt;0,IPMT('Assumptions (Nuclear)'!$V$7,Model!AD1,'Assumptions (Nuclear)'!$V$10,'Assumptions (Nuclear)'!$V$5*Model!$AQ$1129*AVERAGE('Assumptions (Nuclear)'!$AJ$2:$AO$2)/10^9),0)</f>
        <v>-0.02462011227</v>
      </c>
      <c r="AY1278" s="160">
        <f>IF($AQ$1129&gt;0,IPMT('Assumptions (Nuclear)'!$V$7,Model!AE1,'Assumptions (Nuclear)'!$V$10,'Assumptions (Nuclear)'!$V$5*Model!$AQ$1129*AVERAGE('Assumptions (Nuclear)'!$AJ$2:$AO$2)/10^9),0)</f>
        <v>-0.02201870295</v>
      </c>
      <c r="AZ1278" s="160">
        <f>IF($AQ$1129&gt;0,IPMT('Assumptions (Nuclear)'!$V$7,Model!AF1,'Assumptions (Nuclear)'!$V$10,'Assumptions (Nuclear)'!$V$5*Model!$AQ$1129*AVERAGE('Assumptions (Nuclear)'!$AJ$2:$AO$2)/10^9),0)</f>
        <v>-0.0192937267</v>
      </c>
      <c r="BA1278" s="160">
        <f>IF($AQ$1129&gt;0,IPMT('Assumptions (Nuclear)'!$V$7,Model!AG1,'Assumptions (Nuclear)'!$V$10,'Assumptions (Nuclear)'!$V$5*Model!$AQ$1129*AVERAGE('Assumptions (Nuclear)'!$AJ$2:$AO$2)/10^9),0)</f>
        <v>-0.01643931407</v>
      </c>
      <c r="BB1278" s="160">
        <f>IF($AQ$1129&gt;0,IPMT('Assumptions (Nuclear)'!$V$7,Model!AH1,'Assumptions (Nuclear)'!$V$10,'Assumptions (Nuclear)'!$V$5*Model!$AQ$1129*AVERAGE('Assumptions (Nuclear)'!$AJ$2:$AO$2)/10^9),0)</f>
        <v>-0.01344931684</v>
      </c>
      <c r="BC1278" s="160">
        <f>IF($AQ$1129&gt;0,IPMT('Assumptions (Nuclear)'!$V$7,Model!AI1,'Assumptions (Nuclear)'!$V$10,'Assumptions (Nuclear)'!$V$5*Model!$AQ$1129*AVERAGE('Assumptions (Nuclear)'!$AJ$2:$AO$2)/10^9),0)</f>
        <v>-0.01031729475</v>
      </c>
      <c r="BD1278" s="160">
        <f>IF($AQ$1129&gt;0,IPMT('Assumptions (Nuclear)'!$V$7,Model!AJ1,'Assumptions (Nuclear)'!$V$10,'Assumptions (Nuclear)'!$V$5*Model!$AQ$1129*AVERAGE('Assumptions (Nuclear)'!$AJ$2:$AO$2)/10^9),0)</f>
        <v>-0.007036501603</v>
      </c>
      <c r="BE1278" s="160">
        <f>IF($AQ$1129&gt;0,IPMT('Assumptions (Nuclear)'!$V$7,Model!AK1,'Assumptions (Nuclear)'!$V$10,'Assumptions (Nuclear)'!$V$5*Model!$AQ$1129*AVERAGE('Assumptions (Nuclear)'!$AJ$2:$AO$2)/10^9),0)</f>
        <v>-0.003599870784</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-0.04028984439</v>
      </c>
      <c r="AS1279" s="160">
        <f>IF($AR$1129&gt;0,IPMT('Assumptions (Nuclear)'!$V$7,Model!X1,'Assumptions (Nuclear)'!$V$10,'Assumptions (Nuclear)'!$V$5*Model!$AR$1129*AVERAGE('Assumptions (Nuclear)'!$AK$2:$AP$2)/10^9),0)</f>
        <v>-0.03838731223</v>
      </c>
      <c r="AT1279" s="160">
        <f>IF($AR$1129&gt;0,IPMT('Assumptions (Nuclear)'!$V$7,Model!Y1,'Assumptions (Nuclear)'!$V$10,'Assumptions (Nuclear)'!$V$5*Model!$AR$1129*AVERAGE('Assumptions (Nuclear)'!$AK$2:$AP$2)/10^9),0)</f>
        <v>-0.0363944098</v>
      </c>
      <c r="AU1279" s="160">
        <f>IF($AR$1129&gt;0,IPMT('Assumptions (Nuclear)'!$V$7,Model!Z1,'Assumptions (Nuclear)'!$V$10,'Assumptions (Nuclear)'!$V$5*Model!$AR$1129*AVERAGE('Assumptions (Nuclear)'!$AK$2:$AP$2)/10^9),0)</f>
        <v>-0.0343068445</v>
      </c>
      <c r="AV1279" s="160">
        <f>IF($AR$1129&gt;0,IPMT('Assumptions (Nuclear)'!$V$7,Model!AA1,'Assumptions (Nuclear)'!$V$10,'Assumptions (Nuclear)'!$V$5*Model!$AR$1129*AVERAGE('Assumptions (Nuclear)'!$AK$2:$AP$2)/10^9),0)</f>
        <v>-0.03212011984</v>
      </c>
      <c r="AW1279" s="160">
        <f>IF($AR$1129&gt;0,IPMT('Assumptions (Nuclear)'!$V$7,Model!AB1,'Assumptions (Nuclear)'!$V$10,'Assumptions (Nuclear)'!$V$5*Model!$AR$1129*AVERAGE('Assumptions (Nuclear)'!$AK$2:$AP$2)/10^9),0)</f>
        <v>-0.02982952577</v>
      </c>
      <c r="AX1279" s="160">
        <f>IF($AR$1129&gt;0,IPMT('Assumptions (Nuclear)'!$V$7,Model!AC1,'Assumptions (Nuclear)'!$V$10,'Assumptions (Nuclear)'!$V$5*Model!$AR$1129*AVERAGE('Assumptions (Nuclear)'!$AK$2:$AP$2)/10^9),0)</f>
        <v>-0.02743012848</v>
      </c>
      <c r="AY1279" s="160">
        <f>IF($AR$1129&gt;0,IPMT('Assumptions (Nuclear)'!$V$7,Model!AD1,'Assumptions (Nuclear)'!$V$10,'Assumptions (Nuclear)'!$V$5*Model!$AR$1129*AVERAGE('Assumptions (Nuclear)'!$AK$2:$AP$2)/10^9),0)</f>
        <v>-0.02491675982</v>
      </c>
      <c r="AZ1279" s="160">
        <f>IF($AR$1129&gt;0,IPMT('Assumptions (Nuclear)'!$V$7,Model!AE1,'Assumptions (Nuclear)'!$V$10,'Assumptions (Nuclear)'!$V$5*Model!$AR$1129*AVERAGE('Assumptions (Nuclear)'!$AK$2:$AP$2)/10^9),0)</f>
        <v>-0.02228400614</v>
      </c>
      <c r="BA1279" s="160">
        <f>IF($AR$1129&gt;0,IPMT('Assumptions (Nuclear)'!$V$7,Model!AF1,'Assumptions (Nuclear)'!$V$10,'Assumptions (Nuclear)'!$V$5*Model!$AR$1129*AVERAGE('Assumptions (Nuclear)'!$AK$2:$AP$2)/10^9),0)</f>
        <v>-0.01952619667</v>
      </c>
      <c r="BB1279" s="160">
        <f>IF($AR$1129&gt;0,IPMT('Assumptions (Nuclear)'!$V$7,Model!AG1,'Assumptions (Nuclear)'!$V$10,'Assumptions (Nuclear)'!$V$5*Model!$AR$1129*AVERAGE('Assumptions (Nuclear)'!$AK$2:$AP$2)/10^9),0)</f>
        <v>-0.01663739124</v>
      </c>
      <c r="BC1279" s="160">
        <f>IF($AR$1129&gt;0,IPMT('Assumptions (Nuclear)'!$V$7,Model!AH1,'Assumptions (Nuclear)'!$V$10,'Assumptions (Nuclear)'!$V$5*Model!$AR$1129*AVERAGE('Assumptions (Nuclear)'!$AK$2:$AP$2)/10^9),0)</f>
        <v>-0.01361136756</v>
      </c>
      <c r="BD1279" s="160">
        <f>IF($AR$1129&gt;0,IPMT('Assumptions (Nuclear)'!$V$7,Model!AI1,'Assumptions (Nuclear)'!$V$10,'Assumptions (Nuclear)'!$V$5*Model!$AR$1129*AVERAGE('Assumptions (Nuclear)'!$AK$2:$AP$2)/10^9),0)</f>
        <v>-0.01044160776</v>
      </c>
      <c r="BE1279" s="160">
        <f>IF($AR$1129&gt;0,IPMT('Assumptions (Nuclear)'!$V$7,Model!AJ1,'Assumptions (Nuclear)'!$V$10,'Assumptions (Nuclear)'!$V$5*Model!$AR$1129*AVERAGE('Assumptions (Nuclear)'!$AK$2:$AP$2)/10^9),0)</f>
        <v>-0.007121284359</v>
      </c>
      <c r="BF1279" s="160">
        <f>IF($AR$1129&gt;0,IPMT('Assumptions (Nuclear)'!$V$7,Model!AK1,'Assumptions (Nuclear)'!$V$10,'Assumptions (Nuclear)'!$V$5*Model!$AR$1129*AVERAGE('Assumptions (Nuclear)'!$AK$2:$AP$2)/10^9),0)</f>
        <v>-0.0036432456</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-0.04077695488</v>
      </c>
      <c r="AT1280" s="160">
        <f>IF($AS$1129&gt;0,IPMT('Assumptions (Nuclear)'!$V$7,Model!X1,'Assumptions (Nuclear)'!$V$10,'Assumptions (Nuclear)'!$V$5*Model!$AS$1129*AVERAGE('Assumptions (Nuclear)'!$AL$2:$AQ$2)/10^9),0)</f>
        <v>-0.03885142081</v>
      </c>
      <c r="AU1280" s="160">
        <f>IF($AS$1129&gt;0,IPMT('Assumptions (Nuclear)'!$V$7,Model!Y1,'Assumptions (Nuclear)'!$V$10,'Assumptions (Nuclear)'!$V$5*Model!$AS$1129*AVERAGE('Assumptions (Nuclear)'!$AL$2:$AQ$2)/10^9),0)</f>
        <v>-0.03683442388</v>
      </c>
      <c r="AV1280" s="160">
        <f>IF($AS$1129&gt;0,IPMT('Assumptions (Nuclear)'!$V$7,Model!Z1,'Assumptions (Nuclear)'!$V$10,'Assumptions (Nuclear)'!$V$5*Model!$AS$1129*AVERAGE('Assumptions (Nuclear)'!$AL$2:$AQ$2)/10^9),0)</f>
        <v>-0.03472161959</v>
      </c>
      <c r="AW1280" s="160">
        <f>IF($AS$1129&gt;0,IPMT('Assumptions (Nuclear)'!$V$7,Model!AA1,'Assumptions (Nuclear)'!$V$10,'Assumptions (Nuclear)'!$V$5*Model!$AS$1129*AVERAGE('Assumptions (Nuclear)'!$AL$2:$AQ$2)/10^9),0)</f>
        <v>-0.03250845709</v>
      </c>
      <c r="AX1280" s="160">
        <f>IF($AS$1129&gt;0,IPMT('Assumptions (Nuclear)'!$V$7,Model!AB1,'Assumptions (Nuclear)'!$V$10,'Assumptions (Nuclear)'!$V$5*Model!$AS$1129*AVERAGE('Assumptions (Nuclear)'!$AL$2:$AQ$2)/10^9),0)</f>
        <v>-0.03019016938</v>
      </c>
      <c r="AY1280" s="160">
        <f>IF($AS$1129&gt;0,IPMT('Assumptions (Nuclear)'!$V$7,Model!AC1,'Assumptions (Nuclear)'!$V$10,'Assumptions (Nuclear)'!$V$5*Model!$AS$1129*AVERAGE('Assumptions (Nuclear)'!$AL$2:$AQ$2)/10^9),0)</f>
        <v>-0.027761763</v>
      </c>
      <c r="AZ1280" s="160">
        <f>IF($AS$1129&gt;0,IPMT('Assumptions (Nuclear)'!$V$7,Model!AD1,'Assumptions (Nuclear)'!$V$10,'Assumptions (Nuclear)'!$V$5*Model!$AS$1129*AVERAGE('Assumptions (Nuclear)'!$AL$2:$AQ$2)/10^9),0)</f>
        <v>-0.02521800732</v>
      </c>
      <c r="BA1280" s="160">
        <f>IF($AS$1129&gt;0,IPMT('Assumptions (Nuclear)'!$V$7,Model!AE1,'Assumptions (Nuclear)'!$V$10,'Assumptions (Nuclear)'!$V$5*Model!$AS$1129*AVERAGE('Assumptions (Nuclear)'!$AL$2:$AQ$2)/10^9),0)</f>
        <v>-0.02255342324</v>
      </c>
      <c r="BB1280" s="160">
        <f>IF($AS$1129&gt;0,IPMT('Assumptions (Nuclear)'!$V$7,Model!AF1,'Assumptions (Nuclear)'!$V$10,'Assumptions (Nuclear)'!$V$5*Model!$AS$1129*AVERAGE('Assumptions (Nuclear)'!$AL$2:$AQ$2)/10^9),0)</f>
        <v>-0.01976227142</v>
      </c>
      <c r="BC1280" s="160">
        <f>IF($AS$1129&gt;0,IPMT('Assumptions (Nuclear)'!$V$7,Model!AG1,'Assumptions (Nuclear)'!$V$10,'Assumptions (Nuclear)'!$V$5*Model!$AS$1129*AVERAGE('Assumptions (Nuclear)'!$AL$2:$AQ$2)/10^9),0)</f>
        <v>-0.01683853989</v>
      </c>
      <c r="BD1280" s="160">
        <f>IF($AS$1129&gt;0,IPMT('Assumptions (Nuclear)'!$V$7,Model!AH1,'Assumptions (Nuclear)'!$V$10,'Assumptions (Nuclear)'!$V$5*Model!$AS$1129*AVERAGE('Assumptions (Nuclear)'!$AL$2:$AQ$2)/10^9),0)</f>
        <v>-0.01377593111</v>
      </c>
      <c r="BE1280" s="160">
        <f>IF($AS$1129&gt;0,IPMT('Assumptions (Nuclear)'!$V$7,Model!AI1,'Assumptions (Nuclear)'!$V$10,'Assumptions (Nuclear)'!$V$5*Model!$AS$1129*AVERAGE('Assumptions (Nuclear)'!$AL$2:$AQ$2)/10^9),0)</f>
        <v>-0.01056784842</v>
      </c>
      <c r="BF1280" s="160">
        <f>IF($AS$1129&gt;0,IPMT('Assumptions (Nuclear)'!$V$7,Model!AJ1,'Assumptions (Nuclear)'!$V$10,'Assumptions (Nuclear)'!$V$5*Model!$AS$1129*AVERAGE('Assumptions (Nuclear)'!$AL$2:$AQ$2)/10^9),0)</f>
        <v>-0.007207381795</v>
      </c>
      <c r="BG1280" s="160">
        <f>IF($AS$1129&gt;0,IPMT('Assumptions (Nuclear)'!$V$7,Model!AK1,'Assumptions (Nuclear)'!$V$10,'Assumptions (Nuclear)'!$V$5*Model!$AS$1129*AVERAGE('Assumptions (Nuclear)'!$AL$2:$AQ$2)/10^9),0)</f>
        <v>-0.003687293006</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-0.04127162809</v>
      </c>
      <c r="AU1281" s="160">
        <f>IF($AT$1129&gt;0,IPMT('Assumptions (Nuclear)'!$V$7,Model!X1,'Assumptions (Nuclear)'!$V$10,'Assumptions (Nuclear)'!$V$5*Model!$AT$1129*AVERAGE('Assumptions (Nuclear)'!$AM$2:$AR$2)/10^9),0)</f>
        <v>-0.03932273499</v>
      </c>
      <c r="AV1281" s="160">
        <f>IF($AT$1129&gt;0,IPMT('Assumptions (Nuclear)'!$V$7,Model!Y1,'Assumptions (Nuclear)'!$V$10,'Assumptions (Nuclear)'!$V$5*Model!$AT$1129*AVERAGE('Assumptions (Nuclear)'!$AM$2:$AR$2)/10^9),0)</f>
        <v>-0.03728126947</v>
      </c>
      <c r="AW1281" s="160">
        <f>IF($AT$1129&gt;0,IPMT('Assumptions (Nuclear)'!$V$7,Model!Z1,'Assumptions (Nuclear)'!$V$10,'Assumptions (Nuclear)'!$V$5*Model!$AT$1129*AVERAGE('Assumptions (Nuclear)'!$AM$2:$AR$2)/10^9),0)</f>
        <v>-0.03514283434</v>
      </c>
      <c r="AX1281" s="160">
        <f>IF($AT$1129&gt;0,IPMT('Assumptions (Nuclear)'!$V$7,Model!AA1,'Assumptions (Nuclear)'!$V$10,'Assumptions (Nuclear)'!$V$5*Model!$AT$1129*AVERAGE('Assumptions (Nuclear)'!$AM$2:$AR$2)/10^9),0)</f>
        <v>-0.03290282354</v>
      </c>
      <c r="AY1281" s="160">
        <f>IF($AT$1129&gt;0,IPMT('Assumptions (Nuclear)'!$V$7,Model!AB1,'Assumptions (Nuclear)'!$V$10,'Assumptions (Nuclear)'!$V$5*Model!$AT$1129*AVERAGE('Assumptions (Nuclear)'!$AM$2:$AR$2)/10^9),0)</f>
        <v>-0.03055641223</v>
      </c>
      <c r="AZ1281" s="160">
        <f>IF($AT$1129&gt;0,IPMT('Assumptions (Nuclear)'!$V$7,Model!AC1,'Assumptions (Nuclear)'!$V$10,'Assumptions (Nuclear)'!$V$5*Model!$AT$1129*AVERAGE('Assumptions (Nuclear)'!$AM$2:$AR$2)/10^9),0)</f>
        <v>-0.02809854638</v>
      </c>
      <c r="BA1281" s="160">
        <f>IF($AT$1129&gt;0,IPMT('Assumptions (Nuclear)'!$V$7,Model!AD1,'Assumptions (Nuclear)'!$V$10,'Assumptions (Nuclear)'!$V$5*Model!$AT$1129*AVERAGE('Assumptions (Nuclear)'!$AM$2:$AR$2)/10^9),0)</f>
        <v>-0.0255239319</v>
      </c>
      <c r="BB1281" s="160">
        <f>IF($AT$1129&gt;0,IPMT('Assumptions (Nuclear)'!$V$7,Model!AE1,'Assumptions (Nuclear)'!$V$10,'Assumptions (Nuclear)'!$V$5*Model!$AT$1129*AVERAGE('Assumptions (Nuclear)'!$AM$2:$AR$2)/10^9),0)</f>
        <v>-0.02282702323</v>
      </c>
      <c r="BC1281" s="160">
        <f>IF($AT$1129&gt;0,IPMT('Assumptions (Nuclear)'!$V$7,Model!AF1,'Assumptions (Nuclear)'!$V$10,'Assumptions (Nuclear)'!$V$5*Model!$AT$1129*AVERAGE('Assumptions (Nuclear)'!$AM$2:$AR$2)/10^9),0)</f>
        <v>-0.0200020114</v>
      </c>
      <c r="BD1281" s="160">
        <f>IF($AT$1129&gt;0,IPMT('Assumptions (Nuclear)'!$V$7,Model!AG1,'Assumptions (Nuclear)'!$V$10,'Assumptions (Nuclear)'!$V$5*Model!$AT$1129*AVERAGE('Assumptions (Nuclear)'!$AM$2:$AR$2)/10^9),0)</f>
        <v>-0.01704281151</v>
      </c>
      <c r="BE1281" s="160">
        <f>IF($AT$1129&gt;0,IPMT('Assumptions (Nuclear)'!$V$7,Model!AH1,'Assumptions (Nuclear)'!$V$10,'Assumptions (Nuclear)'!$V$5*Model!$AT$1129*AVERAGE('Assumptions (Nuclear)'!$AM$2:$AR$2)/10^9),0)</f>
        <v>-0.01394304963</v>
      </c>
      <c r="BF1281" s="160">
        <f>IF($AT$1129&gt;0,IPMT('Assumptions (Nuclear)'!$V$7,Model!AI1,'Assumptions (Nuclear)'!$V$10,'Assumptions (Nuclear)'!$V$5*Model!$AT$1129*AVERAGE('Assumptions (Nuclear)'!$AM$2:$AR$2)/10^9),0)</f>
        <v>-0.01069604905</v>
      </c>
      <c r="BG1281" s="160">
        <f>IF($AT$1129&gt;0,IPMT('Assumptions (Nuclear)'!$V$7,Model!AJ1,'Assumptions (Nuclear)'!$V$10,'Assumptions (Nuclear)'!$V$5*Model!$AT$1129*AVERAGE('Assumptions (Nuclear)'!$AM$2:$AR$2)/10^9),0)</f>
        <v>-0.007294815952</v>
      </c>
      <c r="BH1281" s="160">
        <f>IF($AT$1129&gt;0,IPMT('Assumptions (Nuclear)'!$V$7,Model!AK1,'Assumptions (Nuclear)'!$V$10,'Assumptions (Nuclear)'!$V$5*Model!$AT$1129*AVERAGE('Assumptions (Nuclear)'!$AM$2:$AR$2)/10^9),0)</f>
        <v>-0.003732024278</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-0.04176823833</v>
      </c>
      <c r="AV1282" s="160">
        <f>IF($AU$1129&gt;0,IPMT('Assumptions (Nuclear)'!$V$7,Model!X1,'Assumptions (Nuclear)'!$V$10,'Assumptions (Nuclear)'!$V$5*Model!$AU$1129*AVERAGE('Assumptions (Nuclear)'!$AN$2:$AS$2)/10^9),0)</f>
        <v>-0.03979589473</v>
      </c>
      <c r="AW1282" s="160">
        <f>IF($AU$1129&gt;0,IPMT('Assumptions (Nuclear)'!$V$7,Model!Y1,'Assumptions (Nuclear)'!$V$10,'Assumptions (Nuclear)'!$V$5*Model!$AU$1129*AVERAGE('Assumptions (Nuclear)'!$AN$2:$AS$2)/10^9),0)</f>
        <v>-0.03772986481</v>
      </c>
      <c r="AX1282" s="160">
        <f>IF($AU$1129&gt;0,IPMT('Assumptions (Nuclear)'!$V$7,Model!Z1,'Assumptions (Nuclear)'!$V$10,'Assumptions (Nuclear)'!$V$5*Model!$AU$1129*AVERAGE('Assumptions (Nuclear)'!$AN$2:$AS$2)/10^9),0)</f>
        <v>-0.03556569848</v>
      </c>
      <c r="AY1282" s="160">
        <f>IF($AU$1129&gt;0,IPMT('Assumptions (Nuclear)'!$V$7,Model!AA1,'Assumptions (Nuclear)'!$V$10,'Assumptions (Nuclear)'!$V$5*Model!$AU$1129*AVERAGE('Assumptions (Nuclear)'!$AN$2:$AS$2)/10^9),0)</f>
        <v>-0.03329873424</v>
      </c>
      <c r="AZ1282" s="160">
        <f>IF($AU$1129&gt;0,IPMT('Assumptions (Nuclear)'!$V$7,Model!AB1,'Assumptions (Nuclear)'!$V$10,'Assumptions (Nuclear)'!$V$5*Model!$AU$1129*AVERAGE('Assumptions (Nuclear)'!$AN$2:$AS$2)/10^9),0)</f>
        <v>-0.0309240892</v>
      </c>
      <c r="BA1282" s="160">
        <f>IF($AU$1129&gt;0,IPMT('Assumptions (Nuclear)'!$V$7,Model!AC1,'Assumptions (Nuclear)'!$V$10,'Assumptions (Nuclear)'!$V$5*Model!$AU$1129*AVERAGE('Assumptions (Nuclear)'!$AN$2:$AS$2)/10^9),0)</f>
        <v>-0.02843664852</v>
      </c>
      <c r="BB1282" s="160">
        <f>IF($AU$1129&gt;0,IPMT('Assumptions (Nuclear)'!$V$7,Model!AD1,'Assumptions (Nuclear)'!$V$10,'Assumptions (Nuclear)'!$V$5*Model!$AU$1129*AVERAGE('Assumptions (Nuclear)'!$AN$2:$AS$2)/10^9),0)</f>
        <v>-0.0258310544</v>
      </c>
      <c r="BC1282" s="160">
        <f>IF($AU$1129&gt;0,IPMT('Assumptions (Nuclear)'!$V$7,Model!AE1,'Assumptions (Nuclear)'!$V$10,'Assumptions (Nuclear)'!$V$5*Model!$AU$1129*AVERAGE('Assumptions (Nuclear)'!$AN$2:$AS$2)/10^9),0)</f>
        <v>-0.02310169457</v>
      </c>
      <c r="BD1282" s="160">
        <f>IF($AU$1129&gt;0,IPMT('Assumptions (Nuclear)'!$V$7,Model!AF1,'Assumptions (Nuclear)'!$V$10,'Assumptions (Nuclear)'!$V$5*Model!$AU$1129*AVERAGE('Assumptions (Nuclear)'!$AN$2:$AS$2)/10^9),0)</f>
        <v>-0.02024269015</v>
      </c>
      <c r="BE1282" s="160">
        <f>IF($AU$1129&gt;0,IPMT('Assumptions (Nuclear)'!$V$7,Model!AG1,'Assumptions (Nuclear)'!$V$10,'Assumptions (Nuclear)'!$V$5*Model!$AU$1129*AVERAGE('Assumptions (Nuclear)'!$AN$2:$AS$2)/10^9),0)</f>
        <v>-0.01724788301</v>
      </c>
      <c r="BF1282" s="160">
        <f>IF($AU$1129&gt;0,IPMT('Assumptions (Nuclear)'!$V$7,Model!AH1,'Assumptions (Nuclear)'!$V$10,'Assumptions (Nuclear)'!$V$5*Model!$AU$1129*AVERAGE('Assumptions (Nuclear)'!$AN$2:$AS$2)/10^9),0)</f>
        <v>-0.01411082254</v>
      </c>
      <c r="BG1282" s="160">
        <f>IF($AU$1129&gt;0,IPMT('Assumptions (Nuclear)'!$V$7,Model!AI1,'Assumptions (Nuclear)'!$V$10,'Assumptions (Nuclear)'!$V$5*Model!$AU$1129*AVERAGE('Assumptions (Nuclear)'!$AN$2:$AS$2)/10^9),0)</f>
        <v>-0.01082475169</v>
      </c>
      <c r="BH1282" s="160">
        <f>IF($AU$1129&gt;0,IPMT('Assumptions (Nuclear)'!$V$7,Model!AJ1,'Assumptions (Nuclear)'!$V$10,'Assumptions (Nuclear)'!$V$5*Model!$AU$1129*AVERAGE('Assumptions (Nuclear)'!$AN$2:$AS$2)/10^9),0)</f>
        <v>-0.007382592482</v>
      </c>
      <c r="BI1282" s="160">
        <f>IF($AU$1129&gt;0,IPMT('Assumptions (Nuclear)'!$V$7,Model!AK1,'Assumptions (Nuclear)'!$V$10,'Assumptions (Nuclear)'!$V$5*Model!$AU$1129*AVERAGE('Assumptions (Nuclear)'!$AN$2:$AS$2)/10^9),0)</f>
        <v>-0.003776930708</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-0.04226866548</v>
      </c>
      <c r="AW1283" s="160">
        <f>IF($AV$1129&gt;0,IPMT('Assumptions (Nuclear)'!$V$7,Model!X1,'Assumptions (Nuclear)'!$V$10,'Assumptions (Nuclear)'!$V$5*Model!$AV$1129*AVERAGE('Assumptions (Nuclear)'!$AO$2:$AT$2)/10^9),0)</f>
        <v>-0.04027269115</v>
      </c>
      <c r="AX1283" s="160">
        <f>IF($AV$1129&gt;0,IPMT('Assumptions (Nuclear)'!$V$7,Model!Y1,'Assumptions (Nuclear)'!$V$10,'Assumptions (Nuclear)'!$V$5*Model!$AV$1129*AVERAGE('Assumptions (Nuclear)'!$AO$2:$AT$2)/10^9),0)</f>
        <v>-0.03818190803</v>
      </c>
      <c r="AY1283" s="160">
        <f>IF($AV$1129&gt;0,IPMT('Assumptions (Nuclear)'!$V$7,Model!Z1,'Assumptions (Nuclear)'!$V$10,'Assumptions (Nuclear)'!$V$5*Model!$AV$1129*AVERAGE('Assumptions (Nuclear)'!$AO$2:$AT$2)/10^9),0)</f>
        <v>-0.03599181272</v>
      </c>
      <c r="AZ1283" s="160">
        <f>IF($AV$1129&gt;0,IPMT('Assumptions (Nuclear)'!$V$7,Model!AA1,'Assumptions (Nuclear)'!$V$10,'Assumptions (Nuclear)'!$V$5*Model!$AV$1129*AVERAGE('Assumptions (Nuclear)'!$AO$2:$AT$2)/10^9),0)</f>
        <v>-0.03369768788</v>
      </c>
      <c r="BA1283" s="160">
        <f>IF($AV$1129&gt;0,IPMT('Assumptions (Nuclear)'!$V$7,Model!AB1,'Assumptions (Nuclear)'!$V$10,'Assumptions (Nuclear)'!$V$5*Model!$AV$1129*AVERAGE('Assumptions (Nuclear)'!$AO$2:$AT$2)/10^9),0)</f>
        <v>-0.03129459211</v>
      </c>
      <c r="BB1283" s="160">
        <f>IF($AV$1129&gt;0,IPMT('Assumptions (Nuclear)'!$V$7,Model!AC1,'Assumptions (Nuclear)'!$V$10,'Assumptions (Nuclear)'!$V$5*Model!$AV$1129*AVERAGE('Assumptions (Nuclear)'!$AO$2:$AT$2)/10^9),0)</f>
        <v>-0.02877734929</v>
      </c>
      <c r="BC1283" s="160">
        <f>IF($AV$1129&gt;0,IPMT('Assumptions (Nuclear)'!$V$7,Model!AD1,'Assumptions (Nuclear)'!$V$10,'Assumptions (Nuclear)'!$V$5*Model!$AV$1129*AVERAGE('Assumptions (Nuclear)'!$AO$2:$AT$2)/10^9),0)</f>
        <v>-0.02614053744</v>
      </c>
      <c r="BD1283" s="160">
        <f>IF($AV$1129&gt;0,IPMT('Assumptions (Nuclear)'!$V$7,Model!AE1,'Assumptions (Nuclear)'!$V$10,'Assumptions (Nuclear)'!$V$5*Model!$AV$1129*AVERAGE('Assumptions (Nuclear)'!$AO$2:$AT$2)/10^9),0)</f>
        <v>-0.02337847702</v>
      </c>
      <c r="BE1283" s="160">
        <f>IF($AV$1129&gt;0,IPMT('Assumptions (Nuclear)'!$V$7,Model!AF1,'Assumptions (Nuclear)'!$V$10,'Assumptions (Nuclear)'!$V$5*Model!$AV$1129*AVERAGE('Assumptions (Nuclear)'!$AO$2:$AT$2)/10^9),0)</f>
        <v>-0.02048521874</v>
      </c>
      <c r="BF1283" s="160">
        <f>IF($AV$1129&gt;0,IPMT('Assumptions (Nuclear)'!$V$7,Model!AG1,'Assumptions (Nuclear)'!$V$10,'Assumptions (Nuclear)'!$V$5*Model!$AV$1129*AVERAGE('Assumptions (Nuclear)'!$AO$2:$AT$2)/10^9),0)</f>
        <v>-0.01745453068</v>
      </c>
      <c r="BG1283" s="160">
        <f>IF($AV$1129&gt;0,IPMT('Assumptions (Nuclear)'!$V$7,Model!AH1,'Assumptions (Nuclear)'!$V$10,'Assumptions (Nuclear)'!$V$5*Model!$AV$1129*AVERAGE('Assumptions (Nuclear)'!$AO$2:$AT$2)/10^9),0)</f>
        <v>-0.01427988494</v>
      </c>
      <c r="BH1283" s="160">
        <f>IF($AV$1129&gt;0,IPMT('Assumptions (Nuclear)'!$V$7,Model!AI1,'Assumptions (Nuclear)'!$V$10,'Assumptions (Nuclear)'!$V$5*Model!$AV$1129*AVERAGE('Assumptions (Nuclear)'!$AO$2:$AT$2)/10^9),0)</f>
        <v>-0.01095444353</v>
      </c>
      <c r="BI1283" s="160">
        <f>IF($AV$1129&gt;0,IPMT('Assumptions (Nuclear)'!$V$7,Model!AJ1,'Assumptions (Nuclear)'!$V$10,'Assumptions (Nuclear)'!$V$5*Model!$AV$1129*AVERAGE('Assumptions (Nuclear)'!$AO$2:$AT$2)/10^9),0)</f>
        <v>-0.007471043657</v>
      </c>
      <c r="BJ1283" s="160">
        <f>IF($AV$1129&gt;0,IPMT('Assumptions (Nuclear)'!$V$7,Model!AK1,'Assumptions (Nuclear)'!$V$10,'Assumptions (Nuclear)'!$V$5*Model!$AV$1129*AVERAGE('Assumptions (Nuclear)'!$AO$2:$AT$2)/10^9),0)</f>
        <v>-0.003822182286</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-0.04278205948</v>
      </c>
      <c r="AX1284" s="160">
        <f>IF($AW$1129&gt;0,IPMT('Assumptions (Nuclear)'!$V$7,Model!X1,'Assumptions (Nuclear)'!$V$10,'Assumptions (Nuclear)'!$V$5*Model!$AW$1129*AVERAGE('Assumptions (Nuclear)'!$AP$2:$AU$2)/10^9),0)</f>
        <v>-0.0407618421</v>
      </c>
      <c r="AY1284" s="160">
        <f>IF($AW$1129&gt;0,IPMT('Assumptions (Nuclear)'!$V$7,Model!Y1,'Assumptions (Nuclear)'!$V$10,'Assumptions (Nuclear)'!$V$5*Model!$AW$1129*AVERAGE('Assumptions (Nuclear)'!$AP$2:$AU$2)/10^9),0)</f>
        <v>-0.03864566439</v>
      </c>
      <c r="AZ1284" s="160">
        <f>IF($AW$1129&gt;0,IPMT('Assumptions (Nuclear)'!$V$7,Model!Z1,'Assumptions (Nuclear)'!$V$10,'Assumptions (Nuclear)'!$V$5*Model!$AW$1129*AVERAGE('Assumptions (Nuclear)'!$AP$2:$AU$2)/10^9),0)</f>
        <v>-0.03642896824</v>
      </c>
      <c r="BA1284" s="160">
        <f>IF($AW$1129&gt;0,IPMT('Assumptions (Nuclear)'!$V$7,Model!AA1,'Assumptions (Nuclear)'!$V$10,'Assumptions (Nuclear)'!$V$5*Model!$AW$1129*AVERAGE('Assumptions (Nuclear)'!$AP$2:$AU$2)/10^9),0)</f>
        <v>-0.03410697903</v>
      </c>
      <c r="BB1284" s="160">
        <f>IF($AW$1129&gt;0,IPMT('Assumptions (Nuclear)'!$V$7,Model!AB1,'Assumptions (Nuclear)'!$V$10,'Assumptions (Nuclear)'!$V$5*Model!$AW$1129*AVERAGE('Assumptions (Nuclear)'!$AP$2:$AU$2)/10^9),0)</f>
        <v>-0.03167469533</v>
      </c>
      <c r="BC1284" s="160">
        <f>IF($AW$1129&gt;0,IPMT('Assumptions (Nuclear)'!$V$7,Model!AC1,'Assumptions (Nuclear)'!$V$10,'Assumptions (Nuclear)'!$V$5*Model!$AW$1129*AVERAGE('Assumptions (Nuclear)'!$AP$2:$AU$2)/10^9),0)</f>
        <v>-0.02912687815</v>
      </c>
      <c r="BD1284" s="160">
        <f>IF($AW$1129&gt;0,IPMT('Assumptions (Nuclear)'!$V$7,Model!AD1,'Assumptions (Nuclear)'!$V$10,'Assumptions (Nuclear)'!$V$5*Model!$AW$1129*AVERAGE('Assumptions (Nuclear)'!$AP$2:$AU$2)/10^9),0)</f>
        <v>-0.02645803965</v>
      </c>
      <c r="BE1284" s="160">
        <f>IF($AW$1129&gt;0,IPMT('Assumptions (Nuclear)'!$V$7,Model!AE1,'Assumptions (Nuclear)'!$V$10,'Assumptions (Nuclear)'!$V$5*Model!$AW$1129*AVERAGE('Assumptions (Nuclear)'!$AP$2:$AU$2)/10^9),0)</f>
        <v>-0.02366243133</v>
      </c>
      <c r="BF1284" s="160">
        <f>IF($AW$1129&gt;0,IPMT('Assumptions (Nuclear)'!$V$7,Model!AF1,'Assumptions (Nuclear)'!$V$10,'Assumptions (Nuclear)'!$V$5*Model!$AW$1129*AVERAGE('Assumptions (Nuclear)'!$AP$2:$AU$2)/10^9),0)</f>
        <v>-0.02073403161</v>
      </c>
      <c r="BG1284" s="160">
        <f>IF($AW$1129&gt;0,IPMT('Assumptions (Nuclear)'!$V$7,Model!AG1,'Assumptions (Nuclear)'!$V$10,'Assumptions (Nuclear)'!$V$5*Model!$AW$1129*AVERAGE('Assumptions (Nuclear)'!$AP$2:$AU$2)/10^9),0)</f>
        <v>-0.01766653291</v>
      </c>
      <c r="BH1284" s="160">
        <f>IF($AW$1129&gt;0,IPMT('Assumptions (Nuclear)'!$V$7,Model!AH1,'Assumptions (Nuclear)'!$V$10,'Assumptions (Nuclear)'!$V$5*Model!$AW$1129*AVERAGE('Assumptions (Nuclear)'!$AP$2:$AU$2)/10^9),0)</f>
        <v>-0.01445332801</v>
      </c>
      <c r="BI1284" s="160">
        <f>IF($AW$1129&gt;0,IPMT('Assumptions (Nuclear)'!$V$7,Model!AI1,'Assumptions (Nuclear)'!$V$10,'Assumptions (Nuclear)'!$V$5*Model!$AW$1129*AVERAGE('Assumptions (Nuclear)'!$AP$2:$AU$2)/10^9),0)</f>
        <v>-0.01108749589</v>
      </c>
      <c r="BJ1284" s="160">
        <f>IF($AW$1129&gt;0,IPMT('Assumptions (Nuclear)'!$V$7,Model!AJ1,'Assumptions (Nuclear)'!$V$10,'Assumptions (Nuclear)'!$V$5*Model!$AW$1129*AVERAGE('Assumptions (Nuclear)'!$AP$2:$AU$2)/10^9),0)</f>
        <v>-0.007561786738</v>
      </c>
      <c r="BK1284" s="160">
        <f>IF($AW$1129&gt;0,IPMT('Assumptions (Nuclear)'!$V$7,Model!AK1,'Assumptions (Nuclear)'!$V$10,'Assumptions (Nuclear)'!$V$5*Model!$AW$1129*AVERAGE('Assumptions (Nuclear)'!$AP$2:$AU$2)/10^9),0)</f>
        <v>-0.003868606402</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-0.04329731382</v>
      </c>
      <c r="AY1285" s="160">
        <f>IF($AX$1129&gt;0,IPMT('Assumptions (Nuclear)'!$V$7,Model!X1,'Assumptions (Nuclear)'!$V$10,'Assumptions (Nuclear)'!$V$5*Model!$AX$1129*AVERAGE('Assumptions (Nuclear)'!$AQ$2:$AV$2)/10^9),0)</f>
        <v>-0.04125276555</v>
      </c>
      <c r="AZ1285" s="160">
        <f>IF($AX$1129&gt;0,IPMT('Assumptions (Nuclear)'!$V$7,Model!Y1,'Assumptions (Nuclear)'!$V$10,'Assumptions (Nuclear)'!$V$5*Model!$AX$1129*AVERAGE('Assumptions (Nuclear)'!$AQ$2:$AV$2)/10^9),0)</f>
        <v>-0.03911110123</v>
      </c>
      <c r="BA1285" s="160">
        <f>IF($AX$1129&gt;0,IPMT('Assumptions (Nuclear)'!$V$7,Model!Z1,'Assumptions (Nuclear)'!$V$10,'Assumptions (Nuclear)'!$V$5*Model!$AX$1129*AVERAGE('Assumptions (Nuclear)'!$AQ$2:$AV$2)/10^9),0)</f>
        <v>-0.03686770786</v>
      </c>
      <c r="BB1285" s="160">
        <f>IF($AX$1129&gt;0,IPMT('Assumptions (Nuclear)'!$V$7,Model!AA1,'Assumptions (Nuclear)'!$V$10,'Assumptions (Nuclear)'!$V$5*Model!$AX$1129*AVERAGE('Assumptions (Nuclear)'!$AQ$2:$AV$2)/10^9),0)</f>
        <v>-0.0345177533</v>
      </c>
      <c r="BC1285" s="160">
        <f>IF($AX$1129&gt;0,IPMT('Assumptions (Nuclear)'!$V$7,Model!AB1,'Assumptions (Nuclear)'!$V$10,'Assumptions (Nuclear)'!$V$5*Model!$AX$1129*AVERAGE('Assumptions (Nuclear)'!$AQ$2:$AV$2)/10^9),0)</f>
        <v>-0.0320561759</v>
      </c>
      <c r="BD1285" s="160">
        <f>IF($AX$1129&gt;0,IPMT('Assumptions (Nuclear)'!$V$7,Model!AC1,'Assumptions (Nuclear)'!$V$10,'Assumptions (Nuclear)'!$V$5*Model!$AX$1129*AVERAGE('Assumptions (Nuclear)'!$AQ$2:$AV$2)/10^9),0)</f>
        <v>-0.02947767357</v>
      </c>
      <c r="BE1285" s="160">
        <f>IF($AX$1129&gt;0,IPMT('Assumptions (Nuclear)'!$V$7,Model!AD1,'Assumptions (Nuclear)'!$V$10,'Assumptions (Nuclear)'!$V$5*Model!$AX$1129*AVERAGE('Assumptions (Nuclear)'!$AQ$2:$AV$2)/10^9),0)</f>
        <v>-0.02677669238</v>
      </c>
      <c r="BF1285" s="160">
        <f>IF($AX$1129&gt;0,IPMT('Assumptions (Nuclear)'!$V$7,Model!AE1,'Assumptions (Nuclear)'!$V$10,'Assumptions (Nuclear)'!$V$5*Model!$AX$1129*AVERAGE('Assumptions (Nuclear)'!$AQ$2:$AV$2)/10^9),0)</f>
        <v>-0.02394741459</v>
      </c>
      <c r="BG1285" s="160">
        <f>IF($AX$1129&gt;0,IPMT('Assumptions (Nuclear)'!$V$7,Model!AF1,'Assumptions (Nuclear)'!$V$10,'Assumptions (Nuclear)'!$V$5*Model!$AX$1129*AVERAGE('Assumptions (Nuclear)'!$AQ$2:$AV$2)/10^9),0)</f>
        <v>-0.0209837461</v>
      </c>
      <c r="BH1285" s="160">
        <f>IF($AX$1129&gt;0,IPMT('Assumptions (Nuclear)'!$V$7,Model!AG1,'Assumptions (Nuclear)'!$V$10,'Assumptions (Nuclear)'!$V$5*Model!$AX$1129*AVERAGE('Assumptions (Nuclear)'!$AQ$2:$AV$2)/10^9),0)</f>
        <v>-0.01787930335</v>
      </c>
      <c r="BI1285" s="160">
        <f>IF($AX$1129&gt;0,IPMT('Assumptions (Nuclear)'!$V$7,Model!AH1,'Assumptions (Nuclear)'!$V$10,'Assumptions (Nuclear)'!$V$5*Model!$AX$1129*AVERAGE('Assumptions (Nuclear)'!$AQ$2:$AV$2)/10^9),0)</f>
        <v>-0.01462739958</v>
      </c>
      <c r="BJ1285" s="160">
        <f>IF($AX$1129&gt;0,IPMT('Assumptions (Nuclear)'!$V$7,Model!AI1,'Assumptions (Nuclear)'!$V$10,'Assumptions (Nuclear)'!$V$5*Model!$AX$1129*AVERAGE('Assumptions (Nuclear)'!$AQ$2:$AV$2)/10^9),0)</f>
        <v>-0.01122103038</v>
      </c>
      <c r="BK1285" s="160">
        <f>IF($AX$1129&gt;0,IPMT('Assumptions (Nuclear)'!$V$7,Model!AJ1,'Assumptions (Nuclear)'!$V$10,'Assumptions (Nuclear)'!$V$5*Model!$AX$1129*AVERAGE('Assumptions (Nuclear)'!$AQ$2:$AV$2)/10^9),0)</f>
        <v>-0.007652858639</v>
      </c>
      <c r="BL1285" s="160">
        <f>IF($AX$1129&gt;0,IPMT('Assumptions (Nuclear)'!$V$7,Model!AK1,'Assumptions (Nuclear)'!$V$10,'Assumptions (Nuclear)'!$V$5*Model!$AX$1129*AVERAGE('Assumptions (Nuclear)'!$AQ$2:$AV$2)/10^9),0)</f>
        <v>-0.003915198742</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-0.04381203718</v>
      </c>
      <c r="AZ1286" s="160">
        <f>IF($AY$1129&gt;0,IPMT('Assumptions (Nuclear)'!$V$7,Model!X1,'Assumptions (Nuclear)'!$V$10,'Assumptions (Nuclear)'!$V$5*Model!$AY$1129*AVERAGE('Assumptions (Nuclear)'!$AR$2:$AW$2)/10^9),0)</f>
        <v>-0.04174318308</v>
      </c>
      <c r="BA1286" s="160">
        <f>IF($AY$1129&gt;0,IPMT('Assumptions (Nuclear)'!$V$7,Model!Y1,'Assumptions (Nuclear)'!$V$10,'Assumptions (Nuclear)'!$V$5*Model!$AY$1129*AVERAGE('Assumptions (Nuclear)'!$AR$2:$AW$2)/10^9),0)</f>
        <v>-0.03957605842</v>
      </c>
      <c r="BB1286" s="160">
        <f>IF($AY$1129&gt;0,IPMT('Assumptions (Nuclear)'!$V$7,Model!Z1,'Assumptions (Nuclear)'!$V$10,'Assumptions (Nuclear)'!$V$5*Model!$AY$1129*AVERAGE('Assumptions (Nuclear)'!$AR$2:$AW$2)/10^9),0)</f>
        <v>-0.03730599533</v>
      </c>
      <c r="BC1286" s="160">
        <f>IF($AY$1129&gt;0,IPMT('Assumptions (Nuclear)'!$V$7,Model!AA1,'Assumptions (Nuclear)'!$V$10,'Assumptions (Nuclear)'!$V$5*Model!$AY$1129*AVERAGE('Assumptions (Nuclear)'!$AR$2:$AW$2)/10^9),0)</f>
        <v>-0.03492810425</v>
      </c>
      <c r="BD1286" s="160">
        <f>IF($AY$1129&gt;0,IPMT('Assumptions (Nuclear)'!$V$7,Model!AB1,'Assumptions (Nuclear)'!$V$10,'Assumptions (Nuclear)'!$V$5*Model!$AY$1129*AVERAGE('Assumptions (Nuclear)'!$AR$2:$AW$2)/10^9),0)</f>
        <v>-0.03243726334</v>
      </c>
      <c r="BE1286" s="160">
        <f>IF($AY$1129&gt;0,IPMT('Assumptions (Nuclear)'!$V$7,Model!AC1,'Assumptions (Nuclear)'!$V$10,'Assumptions (Nuclear)'!$V$5*Model!$AY$1129*AVERAGE('Assumptions (Nuclear)'!$AR$2:$AW$2)/10^9),0)</f>
        <v>-0.02982810748</v>
      </c>
      <c r="BF1286" s="160">
        <f>IF($AY$1129&gt;0,IPMT('Assumptions (Nuclear)'!$V$7,Model!AD1,'Assumptions (Nuclear)'!$V$10,'Assumptions (Nuclear)'!$V$5*Model!$AY$1129*AVERAGE('Assumptions (Nuclear)'!$AR$2:$AW$2)/10^9),0)</f>
        <v>-0.02709501672</v>
      </c>
      <c r="BG1286" s="160">
        <f>IF($AY$1129&gt;0,IPMT('Assumptions (Nuclear)'!$V$7,Model!AE1,'Assumptions (Nuclear)'!$V$10,'Assumptions (Nuclear)'!$V$5*Model!$AY$1129*AVERAGE('Assumptions (Nuclear)'!$AR$2:$AW$2)/10^9),0)</f>
        <v>-0.02423210416</v>
      </c>
      <c r="BH1286" s="160">
        <f>IF($AY$1129&gt;0,IPMT('Assumptions (Nuclear)'!$V$7,Model!AF1,'Assumptions (Nuclear)'!$V$10,'Assumptions (Nuclear)'!$V$5*Model!$AY$1129*AVERAGE('Assumptions (Nuclear)'!$AR$2:$AW$2)/10^9),0)</f>
        <v>-0.02123320324</v>
      </c>
      <c r="BI1286" s="160">
        <f>IF($AY$1129&gt;0,IPMT('Assumptions (Nuclear)'!$V$7,Model!AG1,'Assumptions (Nuclear)'!$V$10,'Assumptions (Nuclear)'!$V$5*Model!$AY$1129*AVERAGE('Assumptions (Nuclear)'!$AR$2:$AW$2)/10^9),0)</f>
        <v>-0.01809185453</v>
      </c>
      <c r="BJ1286" s="160">
        <f>IF($AY$1129&gt;0,IPMT('Assumptions (Nuclear)'!$V$7,Model!AH1,'Assumptions (Nuclear)'!$V$10,'Assumptions (Nuclear)'!$V$5*Model!$AY$1129*AVERAGE('Assumptions (Nuclear)'!$AR$2:$AW$2)/10^9),0)</f>
        <v>-0.01480129176</v>
      </c>
      <c r="BK1286" s="160">
        <f>IF($AY$1129&gt;0,IPMT('Assumptions (Nuclear)'!$V$7,Model!AI1,'Assumptions (Nuclear)'!$V$10,'Assumptions (Nuclear)'!$V$5*Model!$AY$1129*AVERAGE('Assumptions (Nuclear)'!$AR$2:$AW$2)/10^9),0)</f>
        <v>-0.01135442726</v>
      </c>
      <c r="BL1286" s="160">
        <f>IF($AY$1129&gt;0,IPMT('Assumptions (Nuclear)'!$V$7,Model!AJ1,'Assumptions (Nuclear)'!$V$10,'Assumptions (Nuclear)'!$V$5*Model!$AY$1129*AVERAGE('Assumptions (Nuclear)'!$AR$2:$AW$2)/10^9),0)</f>
        <v>-0.007743836687</v>
      </c>
      <c r="BM1286" s="160">
        <f>IF($AY$1129&gt;0,IPMT('Assumptions (Nuclear)'!$V$7,Model!AK1,'Assumptions (Nuclear)'!$V$10,'Assumptions (Nuclear)'!$V$5*Model!$AY$1129*AVERAGE('Assumptions (Nuclear)'!$AR$2:$AW$2)/10^9),0)</f>
        <v>-0.003961743067</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-0.04433389953</v>
      </c>
      <c r="BA1287" s="160">
        <f>IF($AZ$1129&gt;0,IPMT('Assumptions (Nuclear)'!$V$7,Model!X1,'Assumptions (Nuclear)'!$V$10,'Assumptions (Nuclear)'!$V$5*Model!$AZ$1129*AVERAGE('Assumptions (Nuclear)'!$AS$2:$AX$2)/10^9),0)</f>
        <v>-0.0422404025</v>
      </c>
      <c r="BB1287" s="160">
        <f>IF($AZ$1129&gt;0,IPMT('Assumptions (Nuclear)'!$V$7,Model!Y1,'Assumptions (Nuclear)'!$V$10,'Assumptions (Nuclear)'!$V$5*Model!$AZ$1129*AVERAGE('Assumptions (Nuclear)'!$AS$2:$AX$2)/10^9),0)</f>
        <v>-0.04004746436</v>
      </c>
      <c r="BC1287" s="160">
        <f>IF($AZ$1129&gt;0,IPMT('Assumptions (Nuclear)'!$V$7,Model!Z1,'Assumptions (Nuclear)'!$V$10,'Assumptions (Nuclear)'!$V$5*Model!$AZ$1129*AVERAGE('Assumptions (Nuclear)'!$AS$2:$AX$2)/10^9),0)</f>
        <v>-0.03775036166</v>
      </c>
      <c r="BD1287" s="160">
        <f>IF($AZ$1129&gt;0,IPMT('Assumptions (Nuclear)'!$V$7,Model!AA1,'Assumptions (Nuclear)'!$V$10,'Assumptions (Nuclear)'!$V$5*Model!$AZ$1129*AVERAGE('Assumptions (Nuclear)'!$AS$2:$AX$2)/10^9),0)</f>
        <v>-0.03534414659</v>
      </c>
      <c r="BE1287" s="160">
        <f>IF($AZ$1129&gt;0,IPMT('Assumptions (Nuclear)'!$V$7,Model!AB1,'Assumptions (Nuclear)'!$V$10,'Assumptions (Nuclear)'!$V$5*Model!$AZ$1129*AVERAGE('Assumptions (Nuclear)'!$AS$2:$AX$2)/10^9),0)</f>
        <v>-0.03282363629</v>
      </c>
      <c r="BF1287" s="160">
        <f>IF($AZ$1129&gt;0,IPMT('Assumptions (Nuclear)'!$V$7,Model!AC1,'Assumptions (Nuclear)'!$V$10,'Assumptions (Nuclear)'!$V$5*Model!$AZ$1129*AVERAGE('Assumptions (Nuclear)'!$AS$2:$AX$2)/10^9),0)</f>
        <v>-0.03018340176</v>
      </c>
      <c r="BG1287" s="160">
        <f>IF($AZ$1129&gt;0,IPMT('Assumptions (Nuclear)'!$V$7,Model!AD1,'Assumptions (Nuclear)'!$V$10,'Assumptions (Nuclear)'!$V$5*Model!$AZ$1129*AVERAGE('Assumptions (Nuclear)'!$AS$2:$AX$2)/10^9),0)</f>
        <v>-0.02741775609</v>
      </c>
      <c r="BH1287" s="160">
        <f>IF($AZ$1129&gt;0,IPMT('Assumptions (Nuclear)'!$V$7,Model!AE1,'Assumptions (Nuclear)'!$V$10,'Assumptions (Nuclear)'!$V$5*Model!$AZ$1129*AVERAGE('Assumptions (Nuclear)'!$AS$2:$AX$2)/10^9),0)</f>
        <v>-0.02452074225</v>
      </c>
      <c r="BI1287" s="160">
        <f>IF($AZ$1129&gt;0,IPMT('Assumptions (Nuclear)'!$V$7,Model!AF1,'Assumptions (Nuclear)'!$V$10,'Assumptions (Nuclear)'!$V$5*Model!$AZ$1129*AVERAGE('Assumptions (Nuclear)'!$AS$2:$AX$2)/10^9),0)</f>
        <v>-0.02148612025</v>
      </c>
      <c r="BJ1287" s="160">
        <f>IF($AZ$1129&gt;0,IPMT('Assumptions (Nuclear)'!$V$7,Model!AG1,'Assumptions (Nuclear)'!$V$10,'Assumptions (Nuclear)'!$V$5*Model!$AZ$1129*AVERAGE('Assumptions (Nuclear)'!$AS$2:$AX$2)/10^9),0)</f>
        <v>-0.0183073537</v>
      </c>
      <c r="BK1287" s="160">
        <f>IF($AZ$1129&gt;0,IPMT('Assumptions (Nuclear)'!$V$7,Model!AH1,'Assumptions (Nuclear)'!$V$10,'Assumptions (Nuclear)'!$V$5*Model!$AZ$1129*AVERAGE('Assumptions (Nuclear)'!$AS$2:$AX$2)/10^9),0)</f>
        <v>-0.01497759575</v>
      </c>
      <c r="BL1287" s="160">
        <f>IF($AZ$1129&gt;0,IPMT('Assumptions (Nuclear)'!$V$7,Model!AI1,'Assumptions (Nuclear)'!$V$10,'Assumptions (Nuclear)'!$V$5*Model!$AZ$1129*AVERAGE('Assumptions (Nuclear)'!$AS$2:$AX$2)/10^9),0)</f>
        <v>-0.01148967429</v>
      </c>
      <c r="BM1287" s="160">
        <f>IF($AZ$1129&gt;0,IPMT('Assumptions (Nuclear)'!$V$7,Model!AJ1,'Assumptions (Nuclear)'!$V$10,'Assumptions (Nuclear)'!$V$5*Model!$AZ$1129*AVERAGE('Assumptions (Nuclear)'!$AS$2:$AX$2)/10^9),0)</f>
        <v>-0.007836076561</v>
      </c>
      <c r="BN1287" s="160">
        <f>IF($AZ$1129&gt;0,IPMT('Assumptions (Nuclear)'!$V$7,Model!AK1,'Assumptions (Nuclear)'!$V$10,'Assumptions (Nuclear)'!$V$5*Model!$AZ$1129*AVERAGE('Assumptions (Nuclear)'!$AS$2:$AX$2)/10^9),0)</f>
        <v>-0.004008932941</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-0.04485961963</v>
      </c>
      <c r="BB1288" s="160">
        <f>IF($BA$1129&gt;0,IPMT('Assumptions (Nuclear)'!$V$7,Model!X1,'Assumptions (Nuclear)'!$V$10,'Assumptions (Nuclear)'!$V$5*Model!$BA$1129*AVERAGE('Assumptions (Nuclear)'!$AT$2:$AY$2)/10^9),0)</f>
        <v>-0.0427412975</v>
      </c>
      <c r="BC1288" s="160">
        <f>IF($BA$1129&gt;0,IPMT('Assumptions (Nuclear)'!$V$7,Model!Y1,'Assumptions (Nuclear)'!$V$10,'Assumptions (Nuclear)'!$V$5*Model!$BA$1129*AVERAGE('Assumptions (Nuclear)'!$AT$2:$AY$2)/10^9),0)</f>
        <v>-0.04052235507</v>
      </c>
      <c r="BD1288" s="160">
        <f>IF($BA$1129&gt;0,IPMT('Assumptions (Nuclear)'!$V$7,Model!Z1,'Assumptions (Nuclear)'!$V$10,'Assumptions (Nuclear)'!$V$5*Model!$BA$1129*AVERAGE('Assumptions (Nuclear)'!$AT$2:$AY$2)/10^9),0)</f>
        <v>-0.03819801288</v>
      </c>
      <c r="BE1288" s="160">
        <f>IF($BA$1129&gt;0,IPMT('Assumptions (Nuclear)'!$V$7,Model!AA1,'Assumptions (Nuclear)'!$V$10,'Assumptions (Nuclear)'!$V$5*Model!$BA$1129*AVERAGE('Assumptions (Nuclear)'!$AT$2:$AY$2)/10^9),0)</f>
        <v>-0.03576326443</v>
      </c>
      <c r="BF1288" s="160">
        <f>IF($BA$1129&gt;0,IPMT('Assumptions (Nuclear)'!$V$7,Model!AB1,'Assumptions (Nuclear)'!$V$10,'Assumptions (Nuclear)'!$V$5*Model!$BA$1129*AVERAGE('Assumptions (Nuclear)'!$AT$2:$AY$2)/10^9),0)</f>
        <v>-0.03321286543</v>
      </c>
      <c r="BG1288" s="160">
        <f>IF($BA$1129&gt;0,IPMT('Assumptions (Nuclear)'!$V$7,Model!AC1,'Assumptions (Nuclear)'!$V$10,'Assumptions (Nuclear)'!$V$5*Model!$BA$1129*AVERAGE('Assumptions (Nuclear)'!$AT$2:$AY$2)/10^9),0)</f>
        <v>-0.03054132247</v>
      </c>
      <c r="BH1288" s="160">
        <f>IF($BA$1129&gt;0,IPMT('Assumptions (Nuclear)'!$V$7,Model!AD1,'Assumptions (Nuclear)'!$V$10,'Assumptions (Nuclear)'!$V$5*Model!$BA$1129*AVERAGE('Assumptions (Nuclear)'!$AT$2:$AY$2)/10^9),0)</f>
        <v>-0.02774288123</v>
      </c>
      <c r="BI1288" s="160">
        <f>IF($BA$1129&gt;0,IPMT('Assumptions (Nuclear)'!$V$7,Model!AE1,'Assumptions (Nuclear)'!$V$10,'Assumptions (Nuclear)'!$V$5*Model!$BA$1129*AVERAGE('Assumptions (Nuclear)'!$AT$2:$AY$2)/10^9),0)</f>
        <v>-0.02481151403</v>
      </c>
      <c r="BJ1288" s="160">
        <f>IF($BA$1129&gt;0,IPMT('Assumptions (Nuclear)'!$V$7,Model!AF1,'Assumptions (Nuclear)'!$V$10,'Assumptions (Nuclear)'!$V$5*Model!$BA$1129*AVERAGE('Assumptions (Nuclear)'!$AT$2:$AY$2)/10^9),0)</f>
        <v>-0.02174090689</v>
      </c>
      <c r="BK1288" s="160">
        <f>IF($BA$1129&gt;0,IPMT('Assumptions (Nuclear)'!$V$7,Model!AG1,'Assumptions (Nuclear)'!$V$10,'Assumptions (Nuclear)'!$V$5*Model!$BA$1129*AVERAGE('Assumptions (Nuclear)'!$AT$2:$AY$2)/10^9),0)</f>
        <v>-0.0185244459</v>
      </c>
      <c r="BL1288" s="160">
        <f>IF($BA$1129&gt;0,IPMT('Assumptions (Nuclear)'!$V$7,Model!AH1,'Assumptions (Nuclear)'!$V$10,'Assumptions (Nuclear)'!$V$5*Model!$BA$1129*AVERAGE('Assumptions (Nuclear)'!$AT$2:$AY$2)/10^9),0)</f>
        <v>-0.01515520302</v>
      </c>
      <c r="BM1288" s="160">
        <f>IF($BA$1129&gt;0,IPMT('Assumptions (Nuclear)'!$V$7,Model!AI1,'Assumptions (Nuclear)'!$V$10,'Assumptions (Nuclear)'!$V$5*Model!$BA$1129*AVERAGE('Assumptions (Nuclear)'!$AT$2:$AY$2)/10^9),0)</f>
        <v>-0.01162592111</v>
      </c>
      <c r="BN1288" s="160">
        <f>IF($BA$1129&gt;0,IPMT('Assumptions (Nuclear)'!$V$7,Model!AJ1,'Assumptions (Nuclear)'!$V$10,'Assumptions (Nuclear)'!$V$5*Model!$BA$1129*AVERAGE('Assumptions (Nuclear)'!$AT$2:$AY$2)/10^9),0)</f>
        <v>-0.007928998298</v>
      </c>
      <c r="BO1288" s="160">
        <f>IF($BA$1129&gt;0,IPMT('Assumptions (Nuclear)'!$V$7,Model!AK1,'Assumptions (Nuclear)'!$V$10,'Assumptions (Nuclear)'!$V$5*Model!$BA$1129*AVERAGE('Assumptions (Nuclear)'!$AT$2:$AY$2)/10^9),0)</f>
        <v>-0.004056471657</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0.08082663695</v>
      </c>
      <c r="Y1289" s="160">
        <f t="shared" si="50"/>
        <v>0.2356944366</v>
      </c>
      <c r="Z1289" s="160">
        <f t="shared" si="50"/>
        <v>0.3777377082</v>
      </c>
      <c r="AA1289" s="160">
        <f t="shared" si="50"/>
        <v>0.5083456739</v>
      </c>
      <c r="AB1289" s="160">
        <f t="shared" si="50"/>
        <v>0.6284248973</v>
      </c>
      <c r="AC1289" s="160">
        <f t="shared" si="50"/>
        <v>0.738814415</v>
      </c>
      <c r="AD1289" s="160">
        <f t="shared" si="50"/>
        <v>0.8453605713</v>
      </c>
      <c r="AE1289" s="160">
        <f t="shared" si="50"/>
        <v>0.9533434288</v>
      </c>
      <c r="AF1289" s="160">
        <f t="shared" si="50"/>
        <v>1.062956922</v>
      </c>
      <c r="AG1289" s="160">
        <f t="shared" si="50"/>
        <v>1.173915082</v>
      </c>
      <c r="AH1289" s="160">
        <f t="shared" si="50"/>
        <v>1.286536975</v>
      </c>
      <c r="AI1289" s="160">
        <f t="shared" si="50"/>
        <v>1.400481216</v>
      </c>
      <c r="AJ1289" s="160">
        <f t="shared" si="50"/>
        <v>1.516050001</v>
      </c>
      <c r="AK1289" s="160">
        <f t="shared" si="50"/>
        <v>1.632909589</v>
      </c>
      <c r="AL1289" s="160">
        <f t="shared" si="50"/>
        <v>1.751383923</v>
      </c>
      <c r="AM1289" s="160">
        <f t="shared" si="50"/>
        <v>1.823476046</v>
      </c>
      <c r="AN1289" s="160">
        <f t="shared" si="50"/>
        <v>1.848581274</v>
      </c>
      <c r="AO1289" s="160">
        <f t="shared" si="50"/>
        <v>1.873596741</v>
      </c>
      <c r="AP1289" s="160">
        <f t="shared" si="50"/>
        <v>1.89854052</v>
      </c>
      <c r="AQ1289" s="160">
        <f t="shared" si="50"/>
        <v>1.923520734</v>
      </c>
      <c r="AR1289" s="160">
        <f t="shared" si="50"/>
        <v>1.948577492</v>
      </c>
      <c r="AS1289" s="160">
        <f t="shared" si="50"/>
        <v>1.973691459</v>
      </c>
      <c r="AT1289" s="160">
        <f t="shared" si="50"/>
        <v>1.998886794</v>
      </c>
      <c r="AU1289" s="160">
        <f t="shared" si="50"/>
        <v>2.024170442</v>
      </c>
      <c r="AV1289" s="160">
        <f t="shared" si="50"/>
        <v>2.049537356</v>
      </c>
      <c r="AW1289" s="160">
        <f t="shared" si="50"/>
        <v>2.075025947</v>
      </c>
      <c r="AX1289" s="160">
        <f t="shared" si="50"/>
        <v>2.10067238</v>
      </c>
      <c r="AY1289" s="160">
        <f t="shared" si="50"/>
        <v>2.126475783</v>
      </c>
      <c r="AZ1289" s="160">
        <f t="shared" si="50"/>
        <v>2.152450972</v>
      </c>
      <c r="BA1289" s="160">
        <f t="shared" si="50"/>
        <v>2.178617006</v>
      </c>
      <c r="BB1289" s="160">
        <f t="shared" si="50"/>
        <v>2.085533554</v>
      </c>
      <c r="BC1289" s="160">
        <f t="shared" si="50"/>
        <v>1.883753233</v>
      </c>
      <c r="BD1289" s="160">
        <f t="shared" si="50"/>
        <v>1.702202395</v>
      </c>
      <c r="BE1289" s="160">
        <f t="shared" si="50"/>
        <v>1.538730694</v>
      </c>
      <c r="BF1289" s="160">
        <f t="shared" si="50"/>
        <v>1.391647629</v>
      </c>
      <c r="BG1289" s="160">
        <f t="shared" si="50"/>
        <v>1.259500995</v>
      </c>
      <c r="BH1289" s="160">
        <f t="shared" si="50"/>
        <v>1.133644818</v>
      </c>
      <c r="BI1289" s="160">
        <f t="shared" si="50"/>
        <v>1.006264389</v>
      </c>
      <c r="BJ1289" s="160">
        <f t="shared" si="50"/>
        <v>0.8771060595</v>
      </c>
      <c r="BK1289" s="160">
        <f t="shared" si="50"/>
        <v>0.7466358869</v>
      </c>
      <c r="BL1289" s="160">
        <f t="shared" si="50"/>
        <v>0.6143528008</v>
      </c>
      <c r="BM1289" s="160">
        <f t="shared" si="50"/>
        <v>0.4807087235</v>
      </c>
      <c r="BN1289" s="160">
        <f t="shared" si="50"/>
        <v>0.3452266377</v>
      </c>
      <c r="BO1289" s="160">
        <f t="shared" si="50"/>
        <v>0.2083712398</v>
      </c>
      <c r="BP1289" s="160">
        <f t="shared" si="50"/>
        <v>0.06965046205</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0.08082663695</v>
      </c>
      <c r="Y1311" s="160">
        <f>IF($X$1129&gt;0,'Assumptions (Nuclear)'!W11*Model!$X$1129*average('Assumptions (Nuclear)'!$Q$2:$V$2)/10^9,0)</f>
        <v>0.1535706102</v>
      </c>
      <c r="Z1311" s="160">
        <f>IF($X$1129&gt;0,'Assumptions (Nuclear)'!X11*Model!$X$1129*average('Assumptions (Nuclear)'!$Q$2:$V$2)/10^9,0)</f>
        <v>0.1382135492</v>
      </c>
      <c r="AA1311" s="160">
        <f>IF($X$1129&gt;0,'Assumptions (Nuclear)'!Y11*Model!$X$1129*average('Assumptions (Nuclear)'!$Q$2:$V$2)/10^9,0)</f>
        <v>0.1244730209</v>
      </c>
      <c r="AB1311" s="160">
        <f>IF($X$1129&gt;0,'Assumptions (Nuclear)'!Z11*Model!$X$1129*average('Assumptions (Nuclear)'!$Q$2:$V$2)/10^9,0)</f>
        <v>0.1120257188</v>
      </c>
      <c r="AC1311" s="160">
        <f>IF($X$1129&gt;0,'Assumptions (Nuclear)'!AA11*Model!$X$1129*average('Assumptions (Nuclear)'!$Q$2:$V$2)/10^9,0)</f>
        <v>0.1007099896</v>
      </c>
      <c r="AD1311" s="160">
        <f>IF($X$1129&gt;0,'Assumptions (Nuclear)'!AB11*Model!$X$1129*average('Assumptions (Nuclear)'!$Q$2:$V$2)/10^9,0)</f>
        <v>0.0953754316</v>
      </c>
      <c r="AE1311" s="160">
        <f>IF($X$1129&gt;0,'Assumptions (Nuclear)'!AC11*Model!$X$1129*average('Assumptions (Nuclear)'!$Q$2:$V$2)/10^9,0)</f>
        <v>0.0953754316</v>
      </c>
      <c r="AF1311" s="160">
        <f>IF($X$1129&gt;0,'Assumptions (Nuclear)'!AD11*Model!$X$1129*average('Assumptions (Nuclear)'!$Q$2:$V$2)/10^9,0)</f>
        <v>0.09553708487</v>
      </c>
      <c r="AG1311" s="160">
        <f>IF($X$1129&gt;0,'Assumptions (Nuclear)'!AE11*Model!$X$1129*average('Assumptions (Nuclear)'!$Q$2:$V$2)/10^9,0)</f>
        <v>0.0953754316</v>
      </c>
      <c r="AH1311" s="160">
        <f>IF($X$1129&gt;0,'Assumptions (Nuclear)'!AF11*Model!$X$1129*average('Assumptions (Nuclear)'!$Q$2:$V$2)/10^9,0)</f>
        <v>0.09553708487</v>
      </c>
      <c r="AI1311" s="160">
        <f>IF($X$1129&gt;0,'Assumptions (Nuclear)'!AG11*Model!$X$1129*average('Assumptions (Nuclear)'!$Q$2:$V$2)/10^9,0)</f>
        <v>0.0953754316</v>
      </c>
      <c r="AJ1311" s="160">
        <f>IF($X$1129&gt;0,'Assumptions (Nuclear)'!AH11*Model!$X$1129*average('Assumptions (Nuclear)'!$Q$2:$V$2)/10^9,0)</f>
        <v>0.09553708487</v>
      </c>
      <c r="AK1311" s="160">
        <f>IF($X$1129&gt;0,'Assumptions (Nuclear)'!AI11*Model!$X$1129*average('Assumptions (Nuclear)'!$Q$2:$V$2)/10^9,0)</f>
        <v>0.0953754316</v>
      </c>
      <c r="AL1311" s="160">
        <f>IF($X$1129&gt;0,'Assumptions (Nuclear)'!AJ11*Model!$X$1129*average('Assumptions (Nuclear)'!$Q$2:$V$2)/10^9,0)</f>
        <v>0.09553708487</v>
      </c>
      <c r="AM1311" s="160">
        <f>IF($X$1129&gt;0,'Assumptions (Nuclear)'!AK11*Model!$X$1129*average('Assumptions (Nuclear)'!$Q$2:$V$2)/10^9,0)</f>
        <v>0.0476877158</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0.08212382635</v>
      </c>
      <c r="Z1312" s="160">
        <f>IF($Y$1129&gt;0,'Assumptions (Nuclear)'!W11*Model!$Y$1129*AVERAGE('Assumptions (Nuclear)'!$R$2:$W$2)/10^9,0)</f>
        <v>0.1560352701</v>
      </c>
      <c r="AA1312" s="160">
        <f>IF($Y$1129&gt;0,'Assumptions (Nuclear)'!X11*Model!$Y$1129*AVERAGE('Assumptions (Nuclear)'!$R$2:$W$2)/10^9,0)</f>
        <v>0.1404317431</v>
      </c>
      <c r="AB1312" s="160">
        <f>IF($Y$1129&gt;0,'Assumptions (Nuclear)'!Y11*Model!$Y$1129*AVERAGE('Assumptions (Nuclear)'!$R$2:$W$2)/10^9,0)</f>
        <v>0.1264706926</v>
      </c>
      <c r="AC1312" s="160">
        <f>IF($Y$1129&gt;0,'Assumptions (Nuclear)'!Z11*Model!$Y$1129*AVERAGE('Assumptions (Nuclear)'!$R$2:$W$2)/10^9,0)</f>
        <v>0.1138236233</v>
      </c>
      <c r="AD1312" s="160">
        <f>IF($Y$1129&gt;0,'Assumptions (Nuclear)'!AA11*Model!$Y$1129*AVERAGE('Assumptions (Nuclear)'!$R$2:$W$2)/10^9,0)</f>
        <v>0.1023262876</v>
      </c>
      <c r="AE1312" s="160">
        <f>IF($Y$1129&gt;0,'Assumptions (Nuclear)'!AB11*Model!$Y$1129*AVERAGE('Assumptions (Nuclear)'!$R$2:$W$2)/10^9,0)</f>
        <v>0.09690611509</v>
      </c>
      <c r="AF1312" s="160">
        <f>IF($Y$1129&gt;0,'Assumptions (Nuclear)'!AC11*Model!$Y$1129*AVERAGE('Assumptions (Nuclear)'!$R$2:$W$2)/10^9,0)</f>
        <v>0.09690611509</v>
      </c>
      <c r="AG1312" s="160">
        <f>IF($Y$1129&gt;0,'Assumptions (Nuclear)'!AD11*Model!$Y$1129*AVERAGE('Assumptions (Nuclear)'!$R$2:$W$2)/10^9,0)</f>
        <v>0.09707036275</v>
      </c>
      <c r="AH1312" s="160">
        <f>IF($Y$1129&gt;0,'Assumptions (Nuclear)'!AE11*Model!$Y$1129*AVERAGE('Assumptions (Nuclear)'!$R$2:$W$2)/10^9,0)</f>
        <v>0.09690611509</v>
      </c>
      <c r="AI1312" s="160">
        <f>IF($Y$1129&gt;0,'Assumptions (Nuclear)'!AF11*Model!$Y$1129*AVERAGE('Assumptions (Nuclear)'!$R$2:$W$2)/10^9,0)</f>
        <v>0.09707036275</v>
      </c>
      <c r="AJ1312" s="160">
        <f>IF($Y$1129&gt;0,'Assumptions (Nuclear)'!AG11*Model!$Y$1129*AVERAGE('Assumptions (Nuclear)'!$R$2:$W$2)/10^9,0)</f>
        <v>0.09690611509</v>
      </c>
      <c r="AK1312" s="160">
        <f>IF($Y$1129&gt;0,'Assumptions (Nuclear)'!AH11*Model!$Y$1129*AVERAGE('Assumptions (Nuclear)'!$R$2:$W$2)/10^9,0)</f>
        <v>0.09707036275</v>
      </c>
      <c r="AL1312" s="160">
        <f>IF($Y$1129&gt;0,'Assumptions (Nuclear)'!AI11*Model!$Y$1129*AVERAGE('Assumptions (Nuclear)'!$R$2:$W$2)/10^9,0)</f>
        <v>0.09690611509</v>
      </c>
      <c r="AM1312" s="160">
        <f>IF($Y$1129&gt;0,'Assumptions (Nuclear)'!AJ11*Model!$Y$1129*AVERAGE('Assumptions (Nuclear)'!$R$2:$W$2)/10^9,0)</f>
        <v>0.09707036275</v>
      </c>
      <c r="AN1312" s="160">
        <f>IF($Y$1129&gt;0,'Assumptions (Nuclear)'!AK11*Model!$Y$1129*AVERAGE('Assumptions (Nuclear)'!$R$2:$W$2)/10^9,0)</f>
        <v>0.04845305755</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0.08348888894</v>
      </c>
      <c r="AA1313" s="160">
        <f>IF($Z$1129&gt;0,'Assumptions (Nuclear)'!W11*Model!$Z$1129*AVERAGE('Assumptions (Nuclear)'!$S$2:$X$2)/10^9,0)</f>
        <v>0.158628889</v>
      </c>
      <c r="AB1313" s="160">
        <f>IF($Z$1129&gt;0,'Assumptions (Nuclear)'!X11*Model!$Z$1129*AVERAGE('Assumptions (Nuclear)'!$S$2:$X$2)/10^9,0)</f>
        <v>0.1427660001</v>
      </c>
      <c r="AC1313" s="160">
        <f>IF($Z$1129&gt;0,'Assumptions (Nuclear)'!Y11*Model!$Z$1129*AVERAGE('Assumptions (Nuclear)'!$S$2:$X$2)/10^9,0)</f>
        <v>0.128572889</v>
      </c>
      <c r="AD1313" s="160">
        <f>IF($Z$1129&gt;0,'Assumptions (Nuclear)'!Z11*Model!$Z$1129*AVERAGE('Assumptions (Nuclear)'!$S$2:$X$2)/10^9,0)</f>
        <v>0.1157156001</v>
      </c>
      <c r="AE1313" s="160">
        <f>IF($Z$1129&gt;0,'Assumptions (Nuclear)'!AA11*Model!$Z$1129*AVERAGE('Assumptions (Nuclear)'!$S$2:$X$2)/10^9,0)</f>
        <v>0.1040271556</v>
      </c>
      <c r="AF1313" s="160">
        <f>IF($Z$1129&gt;0,'Assumptions (Nuclear)'!AB11*Model!$Z$1129*AVERAGE('Assumptions (Nuclear)'!$S$2:$X$2)/10^9,0)</f>
        <v>0.09851688895</v>
      </c>
      <c r="AG1313" s="160">
        <f>IF($Z$1129&gt;0,'Assumptions (Nuclear)'!AC11*Model!$Z$1129*AVERAGE('Assumptions (Nuclear)'!$S$2:$X$2)/10^9,0)</f>
        <v>0.09851688895</v>
      </c>
      <c r="AH1313" s="160">
        <f>IF($Z$1129&gt;0,'Assumptions (Nuclear)'!AD11*Model!$Z$1129*AVERAGE('Assumptions (Nuclear)'!$S$2:$X$2)/10^9,0)</f>
        <v>0.09868386673</v>
      </c>
      <c r="AI1313" s="160">
        <f>IF($Z$1129&gt;0,'Assumptions (Nuclear)'!AE11*Model!$Z$1129*AVERAGE('Assumptions (Nuclear)'!$S$2:$X$2)/10^9,0)</f>
        <v>0.09851688895</v>
      </c>
      <c r="AJ1313" s="160">
        <f>IF($Z$1129&gt;0,'Assumptions (Nuclear)'!AF11*Model!$Z$1129*AVERAGE('Assumptions (Nuclear)'!$S$2:$X$2)/10^9,0)</f>
        <v>0.09868386673</v>
      </c>
      <c r="AK1313" s="160">
        <f>IF($Z$1129&gt;0,'Assumptions (Nuclear)'!AG11*Model!$Z$1129*AVERAGE('Assumptions (Nuclear)'!$S$2:$X$2)/10^9,0)</f>
        <v>0.09851688895</v>
      </c>
      <c r="AL1313" s="160">
        <f>IF($Z$1129&gt;0,'Assumptions (Nuclear)'!AH11*Model!$Z$1129*AVERAGE('Assumptions (Nuclear)'!$S$2:$X$2)/10^9,0)</f>
        <v>0.09868386673</v>
      </c>
      <c r="AM1313" s="160">
        <f>IF($Z$1129&gt;0,'Assumptions (Nuclear)'!AI11*Model!$Z$1129*AVERAGE('Assumptions (Nuclear)'!$S$2:$X$2)/10^9,0)</f>
        <v>0.09851688895</v>
      </c>
      <c r="AN1313" s="160">
        <f>IF($Z$1129&gt;0,'Assumptions (Nuclear)'!AJ11*Model!$Z$1129*AVERAGE('Assumptions (Nuclear)'!$S$2:$X$2)/10^9,0)</f>
        <v>0.09868386673</v>
      </c>
      <c r="AO1313" s="160">
        <f>IF($Z$1129&gt;0,'Assumptions (Nuclear)'!AK11*Model!$Z$1129*AVERAGE('Assumptions (Nuclear)'!$S$2:$X$2)/10^9,0)</f>
        <v>0.04925844448</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0.08481202099</v>
      </c>
      <c r="AB1314" s="160">
        <f>IF($AA$1129&gt;0,'Assumptions (Nuclear)'!W11*Model!$AA$1129*AVERAGE('Assumptions (Nuclear)'!$T$2:$Y$2)/10^9,0)</f>
        <v>0.1611428399</v>
      </c>
      <c r="AC1314" s="160">
        <f>IF($AA$1129&gt;0,'Assumptions (Nuclear)'!X11*Model!$AA$1129*AVERAGE('Assumptions (Nuclear)'!$T$2:$Y$2)/10^9,0)</f>
        <v>0.1450285559</v>
      </c>
      <c r="AD1314" s="160">
        <f>IF($AA$1129&gt;0,'Assumptions (Nuclear)'!Y11*Model!$AA$1129*AVERAGE('Assumptions (Nuclear)'!$T$2:$Y$2)/10^9,0)</f>
        <v>0.1306105123</v>
      </c>
      <c r="AE1314" s="160">
        <f>IF($AA$1129&gt;0,'Assumptions (Nuclear)'!Z11*Model!$AA$1129*AVERAGE('Assumptions (Nuclear)'!$T$2:$Y$2)/10^9,0)</f>
        <v>0.1175494611</v>
      </c>
      <c r="AF1314" s="160">
        <f>IF($AA$1129&gt;0,'Assumptions (Nuclear)'!AA11*Model!$AA$1129*AVERAGE('Assumptions (Nuclear)'!$T$2:$Y$2)/10^9,0)</f>
        <v>0.1056757782</v>
      </c>
      <c r="AG1314" s="160">
        <f>IF($AA$1129&gt;0,'Assumptions (Nuclear)'!AB11*Model!$AA$1129*AVERAGE('Assumptions (Nuclear)'!$T$2:$Y$2)/10^9,0)</f>
        <v>0.1000781848</v>
      </c>
      <c r="AH1314" s="160">
        <f>IF($AA$1129&gt;0,'Assumptions (Nuclear)'!AC11*Model!$AA$1129*AVERAGE('Assumptions (Nuclear)'!$T$2:$Y$2)/10^9,0)</f>
        <v>0.1000781848</v>
      </c>
      <c r="AI1314" s="160">
        <f>IF($AA$1129&gt;0,'Assumptions (Nuclear)'!AD11*Model!$AA$1129*AVERAGE('Assumptions (Nuclear)'!$T$2:$Y$2)/10^9,0)</f>
        <v>0.1002478088</v>
      </c>
      <c r="AJ1314" s="160">
        <f>IF($AA$1129&gt;0,'Assumptions (Nuclear)'!AE11*Model!$AA$1129*AVERAGE('Assumptions (Nuclear)'!$T$2:$Y$2)/10^9,0)</f>
        <v>0.1000781848</v>
      </c>
      <c r="AK1314" s="160">
        <f>IF($AA$1129&gt;0,'Assumptions (Nuclear)'!AF11*Model!$AA$1129*AVERAGE('Assumptions (Nuclear)'!$T$2:$Y$2)/10^9,0)</f>
        <v>0.1002478088</v>
      </c>
      <c r="AL1314" s="160">
        <f>IF($AA$1129&gt;0,'Assumptions (Nuclear)'!AG11*Model!$AA$1129*AVERAGE('Assumptions (Nuclear)'!$T$2:$Y$2)/10^9,0)</f>
        <v>0.1000781848</v>
      </c>
      <c r="AM1314" s="160">
        <f>IF($AA$1129&gt;0,'Assumptions (Nuclear)'!AH11*Model!$AA$1129*AVERAGE('Assumptions (Nuclear)'!$T$2:$Y$2)/10^9,0)</f>
        <v>0.1002478088</v>
      </c>
      <c r="AN1314" s="160">
        <f>IF($AA$1129&gt;0,'Assumptions (Nuclear)'!AI11*Model!$AA$1129*AVERAGE('Assumptions (Nuclear)'!$T$2:$Y$2)/10^9,0)</f>
        <v>0.1000781848</v>
      </c>
      <c r="AO1314" s="160">
        <f>IF($AA$1129&gt;0,'Assumptions (Nuclear)'!AJ11*Model!$AA$1129*AVERAGE('Assumptions (Nuclear)'!$T$2:$Y$2)/10^9,0)</f>
        <v>0.1002478088</v>
      </c>
      <c r="AP1314" s="160">
        <f>IF($AA$1129&gt;0,'Assumptions (Nuclear)'!AK11*Model!$AA$1129*AVERAGE('Assumptions (Nuclear)'!$T$2:$Y$2)/10^9,0)</f>
        <v>0.05003909238</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0.08601964599</v>
      </c>
      <c r="AC1315" s="160">
        <f>IF($AB$1129&gt;0,'Assumptions (Nuclear)'!W11*Model!$AB$1129*AVERAGE('Assumptions (Nuclear)'!$U$2:$Z$2)/10^9,0)</f>
        <v>0.1634373274</v>
      </c>
      <c r="AD1315" s="160">
        <f>IF($AB$1129&gt;0,'Assumptions (Nuclear)'!X11*Model!$AB$1129*AVERAGE('Assumptions (Nuclear)'!$U$2:$Z$2)/10^9,0)</f>
        <v>0.1470935946</v>
      </c>
      <c r="AE1315" s="160">
        <f>IF($AB$1129&gt;0,'Assumptions (Nuclear)'!Y11*Model!$AB$1129*AVERAGE('Assumptions (Nuclear)'!$U$2:$Z$2)/10^9,0)</f>
        <v>0.1324702548</v>
      </c>
      <c r="AF1315" s="160">
        <f>IF($AB$1129&gt;0,'Assumptions (Nuclear)'!Z11*Model!$AB$1129*AVERAGE('Assumptions (Nuclear)'!$U$2:$Z$2)/10^9,0)</f>
        <v>0.1192232293</v>
      </c>
      <c r="AG1315" s="160">
        <f>IF($AB$1129&gt;0,'Assumptions (Nuclear)'!AA11*Model!$AB$1129*AVERAGE('Assumptions (Nuclear)'!$U$2:$Z$2)/10^9,0)</f>
        <v>0.1071804789</v>
      </c>
      <c r="AH1315" s="160">
        <f>IF($AB$1129&gt;0,'Assumptions (Nuclear)'!AB11*Model!$AB$1129*AVERAGE('Assumptions (Nuclear)'!$U$2:$Z$2)/10^9,0)</f>
        <v>0.1015031823</v>
      </c>
      <c r="AI1315" s="160">
        <f>IF($AB$1129&gt;0,'Assumptions (Nuclear)'!AC11*Model!$AB$1129*AVERAGE('Assumptions (Nuclear)'!$U$2:$Z$2)/10^9,0)</f>
        <v>0.1015031823</v>
      </c>
      <c r="AJ1315" s="160">
        <f>IF($AB$1129&gt;0,'Assumptions (Nuclear)'!AD11*Model!$AB$1129*AVERAGE('Assumptions (Nuclear)'!$U$2:$Z$2)/10^9,0)</f>
        <v>0.1016752216</v>
      </c>
      <c r="AK1315" s="160">
        <f>IF($AB$1129&gt;0,'Assumptions (Nuclear)'!AE11*Model!$AB$1129*AVERAGE('Assumptions (Nuclear)'!$U$2:$Z$2)/10^9,0)</f>
        <v>0.1015031823</v>
      </c>
      <c r="AL1315" s="160">
        <f>IF($AB$1129&gt;0,'Assumptions (Nuclear)'!AF11*Model!$AB$1129*AVERAGE('Assumptions (Nuclear)'!$U$2:$Z$2)/10^9,0)</f>
        <v>0.1016752216</v>
      </c>
      <c r="AM1315" s="160">
        <f>IF($AB$1129&gt;0,'Assumptions (Nuclear)'!AG11*Model!$AB$1129*AVERAGE('Assumptions (Nuclear)'!$U$2:$Z$2)/10^9,0)</f>
        <v>0.1015031823</v>
      </c>
      <c r="AN1315" s="160">
        <f>IF($AB$1129&gt;0,'Assumptions (Nuclear)'!AH11*Model!$AB$1129*AVERAGE('Assumptions (Nuclear)'!$U$2:$Z$2)/10^9,0)</f>
        <v>0.1016752216</v>
      </c>
      <c r="AO1315" s="160">
        <f>IF($AB$1129&gt;0,'Assumptions (Nuclear)'!AI11*Model!$AB$1129*AVERAGE('Assumptions (Nuclear)'!$U$2:$Z$2)/10^9,0)</f>
        <v>0.1015031823</v>
      </c>
      <c r="AP1315" s="160">
        <f>IF($AB$1129&gt;0,'Assumptions (Nuclear)'!AJ11*Model!$AB$1129*AVERAGE('Assumptions (Nuclear)'!$U$2:$Z$2)/10^9,0)</f>
        <v>0.1016752216</v>
      </c>
      <c r="AQ1315" s="160">
        <f>IF($AB$1129&gt;0,'Assumptions (Nuclear)'!AK11*Model!$AB$1129*AVERAGE('Assumptions (Nuclear)'!$U$2:$Z$2)/10^9,0)</f>
        <v>0.05075159113</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0.08724202976</v>
      </c>
      <c r="AD1316" s="160">
        <f>IF($AC$1129&gt;0,'Assumptions (Nuclear)'!W11*Model!$AC$1129*AVERAGE('Assumptions (Nuclear)'!$V$2:$AA$2)/10^9,0)</f>
        <v>0.1657598565</v>
      </c>
      <c r="AE1316" s="160">
        <f>IF($AC$1129&gt;0,'Assumptions (Nuclear)'!X11*Model!$AC$1129*AVERAGE('Assumptions (Nuclear)'!$V$2:$AA$2)/10^9,0)</f>
        <v>0.1491838709</v>
      </c>
      <c r="AF1316" s="160">
        <f>IF($AC$1129&gt;0,'Assumptions (Nuclear)'!Y11*Model!$AC$1129*AVERAGE('Assumptions (Nuclear)'!$V$2:$AA$2)/10^9,0)</f>
        <v>0.1343527258</v>
      </c>
      <c r="AG1316" s="160">
        <f>IF($AC$1129&gt;0,'Assumptions (Nuclear)'!Z11*Model!$AC$1129*AVERAGE('Assumptions (Nuclear)'!$V$2:$AA$2)/10^9,0)</f>
        <v>0.1209174532</v>
      </c>
      <c r="AH1316" s="160">
        <f>IF($AC$1129&gt;0,'Assumptions (Nuclear)'!AA11*Model!$AC$1129*AVERAGE('Assumptions (Nuclear)'!$V$2:$AA$2)/10^9,0)</f>
        <v>0.1087035691</v>
      </c>
      <c r="AI1316" s="160">
        <f>IF($AC$1129&gt;0,'Assumptions (Nuclear)'!AB11*Model!$AC$1129*AVERAGE('Assumptions (Nuclear)'!$V$2:$AA$2)/10^9,0)</f>
        <v>0.1029455951</v>
      </c>
      <c r="AJ1316" s="160">
        <f>IF($AC$1129&gt;0,'Assumptions (Nuclear)'!AC11*Model!$AC$1129*AVERAGE('Assumptions (Nuclear)'!$V$2:$AA$2)/10^9,0)</f>
        <v>0.1029455951</v>
      </c>
      <c r="AK1316" s="160">
        <f>IF($AC$1129&gt;0,'Assumptions (Nuclear)'!AD11*Model!$AC$1129*AVERAGE('Assumptions (Nuclear)'!$V$2:$AA$2)/10^9,0)</f>
        <v>0.1031200792</v>
      </c>
      <c r="AL1316" s="160">
        <f>IF($AC$1129&gt;0,'Assumptions (Nuclear)'!AE11*Model!$AC$1129*AVERAGE('Assumptions (Nuclear)'!$V$2:$AA$2)/10^9,0)</f>
        <v>0.1029455951</v>
      </c>
      <c r="AM1316" s="160">
        <f>IF($AC$1129&gt;0,'Assumptions (Nuclear)'!AF11*Model!$AC$1129*AVERAGE('Assumptions (Nuclear)'!$V$2:$AA$2)/10^9,0)</f>
        <v>0.1031200792</v>
      </c>
      <c r="AN1316" s="160">
        <f>IF($AC$1129&gt;0,'Assumptions (Nuclear)'!AG11*Model!$AC$1129*AVERAGE('Assumptions (Nuclear)'!$V$2:$AA$2)/10^9,0)</f>
        <v>0.1029455951</v>
      </c>
      <c r="AO1316" s="160">
        <f>IF($AC$1129&gt;0,'Assumptions (Nuclear)'!AH11*Model!$AC$1129*AVERAGE('Assumptions (Nuclear)'!$V$2:$AA$2)/10^9,0)</f>
        <v>0.1031200792</v>
      </c>
      <c r="AP1316" s="160">
        <f>IF($AC$1129&gt;0,'Assumptions (Nuclear)'!AI11*Model!$AC$1129*AVERAGE('Assumptions (Nuclear)'!$V$2:$AA$2)/10^9,0)</f>
        <v>0.1029455951</v>
      </c>
      <c r="AQ1316" s="160">
        <f>IF($AC$1129&gt;0,'Assumptions (Nuclear)'!AJ11*Model!$AC$1129*AVERAGE('Assumptions (Nuclear)'!$V$2:$AA$2)/10^9,0)</f>
        <v>0.1031200792</v>
      </c>
      <c r="AR1316" s="160">
        <f>IF($AC$1129&gt;0,'Assumptions (Nuclear)'!AK11*Model!$AC$1129*AVERAGE('Assumptions (Nuclear)'!$V$2:$AA$2)/10^9,0)</f>
        <v>0.05147279756</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0.08847928852</v>
      </c>
      <c r="AE1317" s="160">
        <f>IF($AD$1129&gt;0,'Assumptions (Nuclear)'!W11*Model!$AD$1129*AVERAGE('Assumptions (Nuclear)'!$W$2:$AB$2)/10^9,0)</f>
        <v>0.1681106482</v>
      </c>
      <c r="AF1317" s="160">
        <f>IF($AD$1129&gt;0,'Assumptions (Nuclear)'!X11*Model!$AD$1129*AVERAGE('Assumptions (Nuclear)'!$W$2:$AB$2)/10^9,0)</f>
        <v>0.1512995834</v>
      </c>
      <c r="AG1317" s="160">
        <f>IF($AD$1129&gt;0,'Assumptions (Nuclear)'!Y11*Model!$AD$1129*AVERAGE('Assumptions (Nuclear)'!$W$2:$AB$2)/10^9,0)</f>
        <v>0.1362581043</v>
      </c>
      <c r="AH1317" s="160">
        <f>IF($AD$1129&gt;0,'Assumptions (Nuclear)'!Z11*Model!$AD$1129*AVERAGE('Assumptions (Nuclear)'!$W$2:$AB$2)/10^9,0)</f>
        <v>0.1226322939</v>
      </c>
      <c r="AI1317" s="160">
        <f>IF($AD$1129&gt;0,'Assumptions (Nuclear)'!AA11*Model!$AD$1129*AVERAGE('Assumptions (Nuclear)'!$W$2:$AB$2)/10^9,0)</f>
        <v>0.1102451935</v>
      </c>
      <c r="AJ1317" s="160">
        <f>IF($AD$1129&gt;0,'Assumptions (Nuclear)'!AB11*Model!$AD$1129*AVERAGE('Assumptions (Nuclear)'!$W$2:$AB$2)/10^9,0)</f>
        <v>0.1044055605</v>
      </c>
      <c r="AK1317" s="160">
        <f>IF($AD$1129&gt;0,'Assumptions (Nuclear)'!AC11*Model!$AD$1129*AVERAGE('Assumptions (Nuclear)'!$W$2:$AB$2)/10^9,0)</f>
        <v>0.1044055605</v>
      </c>
      <c r="AL1317" s="160">
        <f>IF($AD$1129&gt;0,'Assumptions (Nuclear)'!AD11*Model!$AD$1129*AVERAGE('Assumptions (Nuclear)'!$W$2:$AB$2)/10^9,0)</f>
        <v>0.104582519</v>
      </c>
      <c r="AM1317" s="160">
        <f>IF($AD$1129&gt;0,'Assumptions (Nuclear)'!AE11*Model!$AD$1129*AVERAGE('Assumptions (Nuclear)'!$W$2:$AB$2)/10^9,0)</f>
        <v>0.1044055605</v>
      </c>
      <c r="AN1317" s="160">
        <f>IF($AD$1129&gt;0,'Assumptions (Nuclear)'!AF11*Model!$AD$1129*AVERAGE('Assumptions (Nuclear)'!$W$2:$AB$2)/10^9,0)</f>
        <v>0.104582519</v>
      </c>
      <c r="AO1317" s="160">
        <f>IF($AD$1129&gt;0,'Assumptions (Nuclear)'!AG11*Model!$AD$1129*AVERAGE('Assumptions (Nuclear)'!$W$2:$AB$2)/10^9,0)</f>
        <v>0.1044055605</v>
      </c>
      <c r="AP1317" s="160">
        <f>IF($AD$1129&gt;0,'Assumptions (Nuclear)'!AH11*Model!$AD$1129*AVERAGE('Assumptions (Nuclear)'!$W$2:$AB$2)/10^9,0)</f>
        <v>0.104582519</v>
      </c>
      <c r="AQ1317" s="160">
        <f>IF($AD$1129&gt;0,'Assumptions (Nuclear)'!AI11*Model!$AD$1129*AVERAGE('Assumptions (Nuclear)'!$W$2:$AB$2)/10^9,0)</f>
        <v>0.1044055605</v>
      </c>
      <c r="AR1317" s="160">
        <f>IF($AD$1129&gt;0,'Assumptions (Nuclear)'!AJ11*Model!$AD$1129*AVERAGE('Assumptions (Nuclear)'!$W$2:$AB$2)/10^9,0)</f>
        <v>0.104582519</v>
      </c>
      <c r="AS1317" s="160">
        <f>IF($AD$1129&gt;0,'Assumptions (Nuclear)'!AK11*Model!$AD$1129*AVERAGE('Assumptions (Nuclear)'!$W$2:$AB$2)/10^9,0)</f>
        <v>0.05220278023</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0.08972049146</v>
      </c>
      <c r="AF1318" s="160">
        <f>IF($AE$1129&gt;0,'Assumptions (Nuclear)'!W11*Model!$AE$1129*AVERAGE('Assumptions (Nuclear)'!$X$2:$AC$2)/10^9,0)</f>
        <v>0.1704689338</v>
      </c>
      <c r="AG1318" s="160">
        <f>IF($AE$1129&gt;0,'Assumptions (Nuclear)'!X11*Model!$AE$1129*AVERAGE('Assumptions (Nuclear)'!$X$2:$AC$2)/10^9,0)</f>
        <v>0.1534220404</v>
      </c>
      <c r="AH1318" s="160">
        <f>IF($AE$1129&gt;0,'Assumptions (Nuclear)'!Y11*Model!$AE$1129*AVERAGE('Assumptions (Nuclear)'!$X$2:$AC$2)/10^9,0)</f>
        <v>0.1381695569</v>
      </c>
      <c r="AI1318" s="160">
        <f>IF($AE$1129&gt;0,'Assumptions (Nuclear)'!Z11*Model!$AE$1129*AVERAGE('Assumptions (Nuclear)'!$X$2:$AC$2)/10^9,0)</f>
        <v>0.1243526012</v>
      </c>
      <c r="AJ1318" s="160">
        <f>IF($AE$1129&gt;0,'Assumptions (Nuclear)'!AA11*Model!$AE$1129*AVERAGE('Assumptions (Nuclear)'!$X$2:$AC$2)/10^9,0)</f>
        <v>0.1117917324</v>
      </c>
      <c r="AK1318" s="160">
        <f>IF($AE$1129&gt;0,'Assumptions (Nuclear)'!AB11*Model!$AE$1129*AVERAGE('Assumptions (Nuclear)'!$X$2:$AC$2)/10^9,0)</f>
        <v>0.1058701799</v>
      </c>
      <c r="AL1318" s="160">
        <f>IF($AE$1129&gt;0,'Assumptions (Nuclear)'!AC11*Model!$AE$1129*AVERAGE('Assumptions (Nuclear)'!$X$2:$AC$2)/10^9,0)</f>
        <v>0.1058701799</v>
      </c>
      <c r="AM1318" s="160">
        <f>IF($AE$1129&gt;0,'Assumptions (Nuclear)'!AD11*Model!$AE$1129*AVERAGE('Assumptions (Nuclear)'!$X$2:$AC$2)/10^9,0)</f>
        <v>0.1060496209</v>
      </c>
      <c r="AN1318" s="160">
        <f>IF($AE$1129&gt;0,'Assumptions (Nuclear)'!AE11*Model!$AE$1129*AVERAGE('Assumptions (Nuclear)'!$X$2:$AC$2)/10^9,0)</f>
        <v>0.1058701799</v>
      </c>
      <c r="AO1318" s="160">
        <f>IF($AE$1129&gt;0,'Assumptions (Nuclear)'!AF11*Model!$AE$1129*AVERAGE('Assumptions (Nuclear)'!$X$2:$AC$2)/10^9,0)</f>
        <v>0.1060496209</v>
      </c>
      <c r="AP1318" s="160">
        <f>IF($AE$1129&gt;0,'Assumptions (Nuclear)'!AG11*Model!$AE$1129*AVERAGE('Assumptions (Nuclear)'!$X$2:$AC$2)/10^9,0)</f>
        <v>0.1058701799</v>
      </c>
      <c r="AQ1318" s="160">
        <f>IF($AE$1129&gt;0,'Assumptions (Nuclear)'!AH11*Model!$AE$1129*AVERAGE('Assumptions (Nuclear)'!$X$2:$AC$2)/10^9,0)</f>
        <v>0.1060496209</v>
      </c>
      <c r="AR1318" s="160">
        <f>IF($AE$1129&gt;0,'Assumptions (Nuclear)'!AI11*Model!$AE$1129*AVERAGE('Assumptions (Nuclear)'!$X$2:$AC$2)/10^9,0)</f>
        <v>0.1058701799</v>
      </c>
      <c r="AS1318" s="160">
        <f>IF($AE$1129&gt;0,'Assumptions (Nuclear)'!AJ11*Model!$AE$1129*AVERAGE('Assumptions (Nuclear)'!$X$2:$AC$2)/10^9,0)</f>
        <v>0.1060496209</v>
      </c>
      <c r="AT1318" s="160">
        <f>IF($AE$1129&gt;0,'Assumptions (Nuclear)'!AK11*Model!$AE$1129*AVERAGE('Assumptions (Nuclear)'!$X$2:$AC$2)/10^9,0)</f>
        <v>0.05293508996</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0.09097658305</v>
      </c>
      <c r="AG1319" s="160">
        <f>IF($AF$1129&gt;0,'Assumptions (Nuclear)'!W11*Model!$AF$1129*AVERAGE('Assumptions (Nuclear)'!$Y$2:$AD$2)/10^9,0)</f>
        <v>0.1728555078</v>
      </c>
      <c r="AH1319" s="160">
        <f>IF($AF$1129&gt;0,'Assumptions (Nuclear)'!X11*Model!$AF$1129*AVERAGE('Assumptions (Nuclear)'!$Y$2:$AD$2)/10^9,0)</f>
        <v>0.155569957</v>
      </c>
      <c r="AI1319" s="160">
        <f>IF($AF$1129&gt;0,'Assumptions (Nuclear)'!Y11*Model!$AF$1129*AVERAGE('Assumptions (Nuclear)'!$Y$2:$AD$2)/10^9,0)</f>
        <v>0.1401039379</v>
      </c>
      <c r="AJ1319" s="160">
        <f>IF($AF$1129&gt;0,'Assumptions (Nuclear)'!Z11*Model!$AF$1129*AVERAGE('Assumptions (Nuclear)'!$Y$2:$AD$2)/10^9,0)</f>
        <v>0.1260935441</v>
      </c>
      <c r="AK1319" s="160">
        <f>IF($AF$1129&gt;0,'Assumptions (Nuclear)'!AA11*Model!$AF$1129*AVERAGE('Assumptions (Nuclear)'!$Y$2:$AD$2)/10^9,0)</f>
        <v>0.1133568225</v>
      </c>
      <c r="AL1319" s="160">
        <f>IF($AF$1129&gt;0,'Assumptions (Nuclear)'!AB11*Model!$AF$1129*AVERAGE('Assumptions (Nuclear)'!$Y$2:$AD$2)/10^9,0)</f>
        <v>0.107352368</v>
      </c>
      <c r="AM1319" s="160">
        <f>IF($AF$1129&gt;0,'Assumptions (Nuclear)'!AC11*Model!$AF$1129*AVERAGE('Assumptions (Nuclear)'!$Y$2:$AD$2)/10^9,0)</f>
        <v>0.107352368</v>
      </c>
      <c r="AN1319" s="160">
        <f>IF($AF$1129&gt;0,'Assumptions (Nuclear)'!AD11*Model!$AF$1129*AVERAGE('Assumptions (Nuclear)'!$Y$2:$AD$2)/10^9,0)</f>
        <v>0.1075343212</v>
      </c>
      <c r="AO1319" s="160">
        <f>IF($AF$1129&gt;0,'Assumptions (Nuclear)'!AE11*Model!$AF$1129*AVERAGE('Assumptions (Nuclear)'!$Y$2:$AD$2)/10^9,0)</f>
        <v>0.107352368</v>
      </c>
      <c r="AP1319" s="160">
        <f>IF($AF$1129&gt;0,'Assumptions (Nuclear)'!AF11*Model!$AF$1129*AVERAGE('Assumptions (Nuclear)'!$Y$2:$AD$2)/10^9,0)</f>
        <v>0.1075343212</v>
      </c>
      <c r="AQ1319" s="160">
        <f>IF($AF$1129&gt;0,'Assumptions (Nuclear)'!AG11*Model!$AF$1129*AVERAGE('Assumptions (Nuclear)'!$Y$2:$AD$2)/10^9,0)</f>
        <v>0.107352368</v>
      </c>
      <c r="AR1319" s="160">
        <f>IF($AF$1129&gt;0,'Assumptions (Nuclear)'!AH11*Model!$AF$1129*AVERAGE('Assumptions (Nuclear)'!$Y$2:$AD$2)/10^9,0)</f>
        <v>0.1075343212</v>
      </c>
      <c r="AS1319" s="160">
        <f>IF($AF$1129&gt;0,'Assumptions (Nuclear)'!AI11*Model!$AF$1129*AVERAGE('Assumptions (Nuclear)'!$Y$2:$AD$2)/10^9,0)</f>
        <v>0.107352368</v>
      </c>
      <c r="AT1319" s="160">
        <f>IF($AF$1129&gt;0,'Assumptions (Nuclear)'!AJ11*Model!$AF$1129*AVERAGE('Assumptions (Nuclear)'!$Y$2:$AD$2)/10^9,0)</f>
        <v>0.1075343212</v>
      </c>
      <c r="AU1319" s="160">
        <f>IF($AF$1129&gt;0,'Assumptions (Nuclear)'!AK11*Model!$AF$1129*AVERAGE('Assumptions (Nuclear)'!$Y$2:$AD$2)/10^9,0)</f>
        <v>0.053676184</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0.09224062891</v>
      </c>
      <c r="AH1320" s="160">
        <f>IF($AG$1129&gt;0,'Assumptions (Nuclear)'!W11*Model!$AG$1129*AVERAGE('Assumptions (Nuclear)'!$Z$2:$AE$2)/10^9,0)</f>
        <v>0.1752571949</v>
      </c>
      <c r="AI1320" s="160">
        <f>IF($AG$1129&gt;0,'Assumptions (Nuclear)'!X11*Model!$AG$1129*AVERAGE('Assumptions (Nuclear)'!$Z$2:$AE$2)/10^9,0)</f>
        <v>0.1577314754</v>
      </c>
      <c r="AJ1320" s="160">
        <f>IF($AG$1129&gt;0,'Assumptions (Nuclear)'!Y11*Model!$AG$1129*AVERAGE('Assumptions (Nuclear)'!$Z$2:$AE$2)/10^9,0)</f>
        <v>0.1420505685</v>
      </c>
      <c r="AK1320" s="160">
        <f>IF($AG$1129&gt;0,'Assumptions (Nuclear)'!Z11*Model!$AG$1129*AVERAGE('Assumptions (Nuclear)'!$Z$2:$AE$2)/10^9,0)</f>
        <v>0.1278455117</v>
      </c>
      <c r="AL1320" s="160">
        <f>IF($AG$1129&gt;0,'Assumptions (Nuclear)'!AA11*Model!$AG$1129*AVERAGE('Assumptions (Nuclear)'!$Z$2:$AE$2)/10^9,0)</f>
        <v>0.1149318236</v>
      </c>
      <c r="AM1320" s="160">
        <f>IF($AG$1129&gt;0,'Assumptions (Nuclear)'!AB11*Model!$AG$1129*AVERAGE('Assumptions (Nuclear)'!$Z$2:$AE$2)/10^9,0)</f>
        <v>0.1088439421</v>
      </c>
      <c r="AN1320" s="160">
        <f>IF($AG$1129&gt;0,'Assumptions (Nuclear)'!AC11*Model!$AG$1129*AVERAGE('Assumptions (Nuclear)'!$Z$2:$AE$2)/10^9,0)</f>
        <v>0.1088439421</v>
      </c>
      <c r="AO1320" s="160">
        <f>IF($AG$1129&gt;0,'Assumptions (Nuclear)'!AD11*Model!$AG$1129*AVERAGE('Assumptions (Nuclear)'!$Z$2:$AE$2)/10^9,0)</f>
        <v>0.1090284234</v>
      </c>
      <c r="AP1320" s="160">
        <f>IF($AG$1129&gt;0,'Assumptions (Nuclear)'!AE11*Model!$AG$1129*AVERAGE('Assumptions (Nuclear)'!$Z$2:$AE$2)/10^9,0)</f>
        <v>0.1088439421</v>
      </c>
      <c r="AQ1320" s="160">
        <f>IF($AG$1129&gt;0,'Assumptions (Nuclear)'!AF11*Model!$AG$1129*AVERAGE('Assumptions (Nuclear)'!$Z$2:$AE$2)/10^9,0)</f>
        <v>0.1090284234</v>
      </c>
      <c r="AR1320" s="160">
        <f>IF($AG$1129&gt;0,'Assumptions (Nuclear)'!AG11*Model!$AG$1129*AVERAGE('Assumptions (Nuclear)'!$Z$2:$AE$2)/10^9,0)</f>
        <v>0.1088439421</v>
      </c>
      <c r="AS1320" s="160">
        <f>IF($AG$1129&gt;0,'Assumptions (Nuclear)'!AH11*Model!$AG$1129*AVERAGE('Assumptions (Nuclear)'!$Z$2:$AE$2)/10^9,0)</f>
        <v>0.1090284234</v>
      </c>
      <c r="AT1320" s="160">
        <f>IF($AG$1129&gt;0,'Assumptions (Nuclear)'!AI11*Model!$AG$1129*AVERAGE('Assumptions (Nuclear)'!$Z$2:$AE$2)/10^9,0)</f>
        <v>0.1088439421</v>
      </c>
      <c r="AU1320" s="160">
        <f>IF($AG$1129&gt;0,'Assumptions (Nuclear)'!AJ11*Model!$AG$1129*AVERAGE('Assumptions (Nuclear)'!$Z$2:$AE$2)/10^9,0)</f>
        <v>0.1090284234</v>
      </c>
      <c r="AV1320" s="160">
        <f>IF($AG$1129&gt;0,'Assumptions (Nuclear)'!AK11*Model!$AG$1129*AVERAGE('Assumptions (Nuclear)'!$Z$2:$AE$2)/10^9,0)</f>
        <v>0.05442197106</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0.09349596933</v>
      </c>
      <c r="AI1321" s="160">
        <f>IF($AH$1129&gt;0,'Assumptions (Nuclear)'!W11*Model!$AH$1129*AVERAGE('Assumptions (Nuclear)'!$AA$2:$AF$2)/10^9,0)</f>
        <v>0.1776423417</v>
      </c>
      <c r="AJ1321" s="160">
        <f>IF($AH$1129&gt;0,'Assumptions (Nuclear)'!X11*Model!$AH$1129*AVERAGE('Assumptions (Nuclear)'!$AA$2:$AF$2)/10^9,0)</f>
        <v>0.1598781076</v>
      </c>
      <c r="AK1321" s="160">
        <f>IF($AH$1129&gt;0,'Assumptions (Nuclear)'!Y11*Model!$AH$1129*AVERAGE('Assumptions (Nuclear)'!$AA$2:$AF$2)/10^9,0)</f>
        <v>0.1439837928</v>
      </c>
      <c r="AL1321" s="160">
        <f>IF($AH$1129&gt;0,'Assumptions (Nuclear)'!Z11*Model!$AH$1129*AVERAGE('Assumptions (Nuclear)'!$AA$2:$AF$2)/10^9,0)</f>
        <v>0.1295854135</v>
      </c>
      <c r="AM1321" s="160">
        <f>IF($AH$1129&gt;0,'Assumptions (Nuclear)'!AA11*Model!$AH$1129*AVERAGE('Assumptions (Nuclear)'!$AA$2:$AF$2)/10^9,0)</f>
        <v>0.1164959778</v>
      </c>
      <c r="AN1321" s="160">
        <f>IF($AH$1129&gt;0,'Assumptions (Nuclear)'!AB11*Model!$AH$1129*AVERAGE('Assumptions (Nuclear)'!$AA$2:$AF$2)/10^9,0)</f>
        <v>0.1103252438</v>
      </c>
      <c r="AO1321" s="160">
        <f>IF($AH$1129&gt;0,'Assumptions (Nuclear)'!AC11*Model!$AH$1129*AVERAGE('Assumptions (Nuclear)'!$AA$2:$AF$2)/10^9,0)</f>
        <v>0.1103252438</v>
      </c>
      <c r="AP1321" s="160">
        <f>IF($AH$1129&gt;0,'Assumptions (Nuclear)'!AD11*Model!$AH$1129*AVERAGE('Assumptions (Nuclear)'!$AA$2:$AF$2)/10^9,0)</f>
        <v>0.1105122358</v>
      </c>
      <c r="AQ1321" s="160">
        <f>IF($AH$1129&gt;0,'Assumptions (Nuclear)'!AE11*Model!$AH$1129*AVERAGE('Assumptions (Nuclear)'!$AA$2:$AF$2)/10^9,0)</f>
        <v>0.1103252438</v>
      </c>
      <c r="AR1321" s="160">
        <f>IF($AH$1129&gt;0,'Assumptions (Nuclear)'!AF11*Model!$AH$1129*AVERAGE('Assumptions (Nuclear)'!$AA$2:$AF$2)/10^9,0)</f>
        <v>0.1105122358</v>
      </c>
      <c r="AS1321" s="160">
        <f>IF($AH$1129&gt;0,'Assumptions (Nuclear)'!AG11*Model!$AH$1129*AVERAGE('Assumptions (Nuclear)'!$AA$2:$AF$2)/10^9,0)</f>
        <v>0.1103252438</v>
      </c>
      <c r="AT1321" s="160">
        <f>IF($AH$1129&gt;0,'Assumptions (Nuclear)'!AH11*Model!$AH$1129*AVERAGE('Assumptions (Nuclear)'!$AA$2:$AF$2)/10^9,0)</f>
        <v>0.1105122358</v>
      </c>
      <c r="AU1321" s="160">
        <f>IF($AH$1129&gt;0,'Assumptions (Nuclear)'!AI11*Model!$AH$1129*AVERAGE('Assumptions (Nuclear)'!$AA$2:$AF$2)/10^9,0)</f>
        <v>0.1103252438</v>
      </c>
      <c r="AV1321" s="160">
        <f>IF($AH$1129&gt;0,'Assumptions (Nuclear)'!AJ11*Model!$AH$1129*AVERAGE('Assumptions (Nuclear)'!$AA$2:$AF$2)/10^9,0)</f>
        <v>0.1105122358</v>
      </c>
      <c r="AW1321" s="160">
        <f>IF($AH$1129&gt;0,'Assumptions (Nuclear)'!AK11*Model!$AH$1129*AVERAGE('Assumptions (Nuclear)'!$AA$2:$AF$2)/10^9,0)</f>
        <v>0.05516262191</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0.0947463967</v>
      </c>
      <c r="AJ1322" s="160">
        <f>IF($AI$1129&gt;0,'Assumptions (Nuclear)'!W11*Model!$AI$1129*AVERAGE('Assumptions (Nuclear)'!$AB$2:$AG$2)/10^9,0)</f>
        <v>0.1800181537</v>
      </c>
      <c r="AK1322" s="160">
        <f>IF($AI$1129&gt;0,'Assumptions (Nuclear)'!X11*Model!$AI$1129*AVERAGE('Assumptions (Nuclear)'!$AB$2:$AG$2)/10^9,0)</f>
        <v>0.1620163384</v>
      </c>
      <c r="AL1322" s="160">
        <f>IF($AI$1129&gt;0,'Assumptions (Nuclear)'!Y11*Model!$AI$1129*AVERAGE('Assumptions (Nuclear)'!$AB$2:$AG$2)/10^9,0)</f>
        <v>0.1459094509</v>
      </c>
      <c r="AM1322" s="160">
        <f>IF($AI$1129&gt;0,'Assumptions (Nuclear)'!Z11*Model!$AI$1129*AVERAGE('Assumptions (Nuclear)'!$AB$2:$AG$2)/10^9,0)</f>
        <v>0.1313185058</v>
      </c>
      <c r="AN1322" s="160">
        <f>IF($AI$1129&gt;0,'Assumptions (Nuclear)'!AA11*Model!$AI$1129*AVERAGE('Assumptions (Nuclear)'!$AB$2:$AG$2)/10^9,0)</f>
        <v>0.1180540103</v>
      </c>
      <c r="AO1322" s="160">
        <f>IF($AI$1129&gt;0,'Assumptions (Nuclear)'!AB11*Model!$AI$1129*AVERAGE('Assumptions (Nuclear)'!$AB$2:$AG$2)/10^9,0)</f>
        <v>0.1118007481</v>
      </c>
      <c r="AP1322" s="160">
        <f>IF($AI$1129&gt;0,'Assumptions (Nuclear)'!AC11*Model!$AI$1129*AVERAGE('Assumptions (Nuclear)'!$AB$2:$AG$2)/10^9,0)</f>
        <v>0.1118007481</v>
      </c>
      <c r="AQ1322" s="160">
        <f>IF($AI$1129&gt;0,'Assumptions (Nuclear)'!AD11*Model!$AI$1129*AVERAGE('Assumptions (Nuclear)'!$AB$2:$AG$2)/10^9,0)</f>
        <v>0.1119902409</v>
      </c>
      <c r="AR1322" s="160">
        <f>IF($AI$1129&gt;0,'Assumptions (Nuclear)'!AE11*Model!$AI$1129*AVERAGE('Assumptions (Nuclear)'!$AB$2:$AG$2)/10^9,0)</f>
        <v>0.1118007481</v>
      </c>
      <c r="AS1322" s="160">
        <f>IF($AI$1129&gt;0,'Assumptions (Nuclear)'!AF11*Model!$AI$1129*AVERAGE('Assumptions (Nuclear)'!$AB$2:$AG$2)/10^9,0)</f>
        <v>0.1119902409</v>
      </c>
      <c r="AT1322" s="160">
        <f>IF($AI$1129&gt;0,'Assumptions (Nuclear)'!AG11*Model!$AI$1129*AVERAGE('Assumptions (Nuclear)'!$AB$2:$AG$2)/10^9,0)</f>
        <v>0.1118007481</v>
      </c>
      <c r="AU1322" s="160">
        <f>IF($AI$1129&gt;0,'Assumptions (Nuclear)'!AH11*Model!$AI$1129*AVERAGE('Assumptions (Nuclear)'!$AB$2:$AG$2)/10^9,0)</f>
        <v>0.1119902409</v>
      </c>
      <c r="AV1322" s="160">
        <f>IF($AI$1129&gt;0,'Assumptions (Nuclear)'!AI11*Model!$AI$1129*AVERAGE('Assumptions (Nuclear)'!$AB$2:$AG$2)/10^9,0)</f>
        <v>0.1118007481</v>
      </c>
      <c r="AW1322" s="160">
        <f>IF($AI$1129&gt;0,'Assumptions (Nuclear)'!AJ11*Model!$AI$1129*AVERAGE('Assumptions (Nuclear)'!$AB$2:$AG$2)/10^9,0)</f>
        <v>0.1119902409</v>
      </c>
      <c r="AX1322" s="160">
        <f>IF($AI$1129&gt;0,'Assumptions (Nuclear)'!AK11*Model!$AI$1129*AVERAGE('Assumptions (Nuclear)'!$AB$2:$AG$2)/10^9,0)</f>
        <v>0.05590037405</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0.09598626608</v>
      </c>
      <c r="AK1323" s="160">
        <f>IF($AJ$1129&gt;0,'Assumptions (Nuclear)'!W11*Model!$AJ$1129*AVERAGE('Assumptions (Nuclear)'!$AC$2:$AH$2)/10^9,0)</f>
        <v>0.1823739055</v>
      </c>
      <c r="AL1323" s="177">
        <f>IF($AJ$1129&gt;0,'Assumptions (Nuclear)'!X11*Model!$AJ$1129*AVERAGE('Assumptions (Nuclear)'!$AC$2:$AH$2)/10^9,0)</f>
        <v>0.164136515</v>
      </c>
      <c r="AM1323" s="177">
        <f>IF($AJ$1129&gt;0,'Assumptions (Nuclear)'!Y11*Model!$AJ$1129*AVERAGE('Assumptions (Nuclear)'!$AC$2:$AH$2)/10^9,0)</f>
        <v>0.1478188498</v>
      </c>
      <c r="AN1323" s="177">
        <f>IF($AJ$1129&gt;0,'Assumptions (Nuclear)'!Z11*Model!$AJ$1129*AVERAGE('Assumptions (Nuclear)'!$AC$2:$AH$2)/10^9,0)</f>
        <v>0.1330369648</v>
      </c>
      <c r="AO1323" s="177">
        <f>IF($AJ$1129&gt;0,'Assumptions (Nuclear)'!AA11*Model!$AJ$1129*AVERAGE('Assumptions (Nuclear)'!$AC$2:$AH$2)/10^9,0)</f>
        <v>0.1195988875</v>
      </c>
      <c r="AP1323" s="177">
        <f>IF($AJ$1129&gt;0,'Assumptions (Nuclear)'!AB11*Model!$AJ$1129*AVERAGE('Assumptions (Nuclear)'!$AC$2:$AH$2)/10^9,0)</f>
        <v>0.113263794</v>
      </c>
      <c r="AQ1323" s="177">
        <f>IF($AJ$1129&gt;0,'Assumptions (Nuclear)'!AC11*Model!$AJ$1129*AVERAGE('Assumptions (Nuclear)'!$AC$2:$AH$2)/10^9,0)</f>
        <v>0.113263794</v>
      </c>
      <c r="AR1323" s="177">
        <f>IF($AJ$1129&gt;0,'Assumptions (Nuclear)'!AD11*Model!$AJ$1129*AVERAGE('Assumptions (Nuclear)'!$AC$2:$AH$2)/10^9,0)</f>
        <v>0.1134557665</v>
      </c>
      <c r="AS1323" s="177">
        <f>IF($AJ$1129&gt;0,'Assumptions (Nuclear)'!AE11*Model!$AJ$1129*AVERAGE('Assumptions (Nuclear)'!$AC$2:$AH$2)/10^9,0)</f>
        <v>0.113263794</v>
      </c>
      <c r="AT1323" s="177">
        <f>IF($AJ$1129&gt;0,'Assumptions (Nuclear)'!AF11*Model!$AJ$1129*AVERAGE('Assumptions (Nuclear)'!$AC$2:$AH$2)/10^9,0)</f>
        <v>0.1134557665</v>
      </c>
      <c r="AU1323" s="177">
        <f>IF($AJ$1129&gt;0,'Assumptions (Nuclear)'!AG11*Model!$AJ$1129*AVERAGE('Assumptions (Nuclear)'!$AC$2:$AH$2)/10^9,0)</f>
        <v>0.113263794</v>
      </c>
      <c r="AV1323" s="177">
        <f>IF($AJ$1129&gt;0,'Assumptions (Nuclear)'!AH11*Model!$AJ$1129*AVERAGE('Assumptions (Nuclear)'!$AC$2:$AH$2)/10^9,0)</f>
        <v>0.1134557665</v>
      </c>
      <c r="AW1323" s="177">
        <f>IF($AJ$1129&gt;0,'Assumptions (Nuclear)'!AI11*Model!$AJ$1129*AVERAGE('Assumptions (Nuclear)'!$AC$2:$AH$2)/10^9,0)</f>
        <v>0.113263794</v>
      </c>
      <c r="AX1323" s="177">
        <f>IF($AJ$1129&gt;0,'Assumptions (Nuclear)'!AJ11*Model!$AJ$1129*AVERAGE('Assumptions (Nuclear)'!$AC$2:$AH$2)/10^9,0)</f>
        <v>0.1134557665</v>
      </c>
      <c r="AY1323" s="177">
        <f>IF($AJ$1129&gt;0,'Assumptions (Nuclear)'!AK11*Model!$AJ$1129*AVERAGE('Assumptions (Nuclear)'!$AC$2:$AH$2)/10^9,0)</f>
        <v>0.05663189699</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0.09722372417</v>
      </c>
      <c r="AL1324" s="177">
        <f>IF($AK$1129&gt;0,'Assumptions (Nuclear)'!W11*Model!$AK$1129*AVERAGE('Assumptions (Nuclear)'!$AD$2:$AI$2)/10^9,0)</f>
        <v>0.1847250759</v>
      </c>
      <c r="AM1324" s="177">
        <f>IF($AK$1129&gt;0,'Assumptions (Nuclear)'!X11*Model!$AK$1129*AVERAGE('Assumptions (Nuclear)'!$AD$2:$AI$2)/10^9,0)</f>
        <v>0.1662525683</v>
      </c>
      <c r="AN1324" s="177">
        <f>IF($AK$1129&gt;0,'Assumptions (Nuclear)'!Y11*Model!$AK$1129*AVERAGE('Assumptions (Nuclear)'!$AD$2:$AI$2)/10^9,0)</f>
        <v>0.1497245352</v>
      </c>
      <c r="AO1324" s="177">
        <f>IF($AK$1129&gt;0,'Assumptions (Nuclear)'!Z11*Model!$AK$1129*AVERAGE('Assumptions (Nuclear)'!$AD$2:$AI$2)/10^9,0)</f>
        <v>0.1347520817</v>
      </c>
      <c r="AP1324" s="177">
        <f>IF($AK$1129&gt;0,'Assumptions (Nuclear)'!AA11*Model!$AK$1129*AVERAGE('Assumptions (Nuclear)'!$AD$2:$AI$2)/10^9,0)</f>
        <v>0.1211407603</v>
      </c>
      <c r="AQ1324" s="177">
        <f>IF($AK$1129&gt;0,'Assumptions (Nuclear)'!AB11*Model!$AK$1129*AVERAGE('Assumptions (Nuclear)'!$AD$2:$AI$2)/10^9,0)</f>
        <v>0.1147239945</v>
      </c>
      <c r="AR1324" s="177">
        <f>IF($AK$1129&gt;0,'Assumptions (Nuclear)'!AC11*Model!$AK$1129*AVERAGE('Assumptions (Nuclear)'!$AD$2:$AI$2)/10^9,0)</f>
        <v>0.1147239945</v>
      </c>
      <c r="AS1324" s="177">
        <f>IF($AK$1129&gt;0,'Assumptions (Nuclear)'!AD11*Model!$AK$1129*AVERAGE('Assumptions (Nuclear)'!$AD$2:$AI$2)/10^9,0)</f>
        <v>0.114918442</v>
      </c>
      <c r="AT1324" s="177">
        <f>IF($AK$1129&gt;0,'Assumptions (Nuclear)'!AE11*Model!$AK$1129*AVERAGE('Assumptions (Nuclear)'!$AD$2:$AI$2)/10^9,0)</f>
        <v>0.1147239945</v>
      </c>
      <c r="AU1324" s="177">
        <f>IF($AK$1129&gt;0,'Assumptions (Nuclear)'!AF11*Model!$AK$1129*AVERAGE('Assumptions (Nuclear)'!$AD$2:$AI$2)/10^9,0)</f>
        <v>0.114918442</v>
      </c>
      <c r="AV1324" s="177">
        <f>IF($AK$1129&gt;0,'Assumptions (Nuclear)'!AG11*Model!$AK$1129*AVERAGE('Assumptions (Nuclear)'!$AD$2:$AI$2)/10^9,0)</f>
        <v>0.1147239945</v>
      </c>
      <c r="AW1324" s="177">
        <f>IF($AK$1129&gt;0,'Assumptions (Nuclear)'!AH11*Model!$AK$1129*AVERAGE('Assumptions (Nuclear)'!$AD$2:$AI$2)/10^9,0)</f>
        <v>0.114918442</v>
      </c>
      <c r="AX1324" s="177">
        <f>IF($AK$1129&gt;0,'Assumptions (Nuclear)'!AI11*Model!$AK$1129*AVERAGE('Assumptions (Nuclear)'!$AD$2:$AI$2)/10^9,0)</f>
        <v>0.1147239945</v>
      </c>
      <c r="AY1324" s="177">
        <f>IF($AK$1129&gt;0,'Assumptions (Nuclear)'!AJ11*Model!$AK$1129*AVERAGE('Assumptions (Nuclear)'!$AD$2:$AI$2)/10^9,0)</f>
        <v>0.114918442</v>
      </c>
      <c r="AZ1324" s="177">
        <f>IF($AK$1129&gt;0,'Assumptions (Nuclear)'!AK11*Model!$AK$1129*AVERAGE('Assumptions (Nuclear)'!$AD$2:$AI$2)/10^9,0)</f>
        <v>0.05736199726</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0.0984645086</v>
      </c>
      <c r="AM1325" s="177">
        <f>IF($AL$1129&gt;0,'Assumptions (Nuclear)'!W11*Model!$AL$1129*AVERAGE('Assumptions (Nuclear)'!$AE$2:$AJ$2)/10^9,0)</f>
        <v>0.1870825663</v>
      </c>
      <c r="AN1325" s="177">
        <f>IF($AL$1129&gt;0,'Assumptions (Nuclear)'!X11*Model!$AL$1129*AVERAGE('Assumptions (Nuclear)'!$AE$2:$AJ$2)/10^9,0)</f>
        <v>0.1683743097</v>
      </c>
      <c r="AO1325" s="177">
        <f>IF($AL$1129&gt;0,'Assumptions (Nuclear)'!Y11*Model!$AL$1129*AVERAGE('Assumptions (Nuclear)'!$AE$2:$AJ$2)/10^9,0)</f>
        <v>0.1516353432</v>
      </c>
      <c r="AP1325" s="177">
        <f>IF($AL$1129&gt;0,'Assumptions (Nuclear)'!Z11*Model!$AL$1129*AVERAGE('Assumptions (Nuclear)'!$AE$2:$AJ$2)/10^9,0)</f>
        <v>0.1364718089</v>
      </c>
      <c r="AQ1325" s="177">
        <f>IF($AL$1129&gt;0,'Assumptions (Nuclear)'!AA11*Model!$AL$1129*AVERAGE('Assumptions (Nuclear)'!$AE$2:$AJ$2)/10^9,0)</f>
        <v>0.1226867777</v>
      </c>
      <c r="AR1325" s="177">
        <f>IF($AL$1129&gt;0,'Assumptions (Nuclear)'!AB11*Model!$AL$1129*AVERAGE('Assumptions (Nuclear)'!$AE$2:$AJ$2)/10^9,0)</f>
        <v>0.1161881201</v>
      </c>
      <c r="AS1325" s="177">
        <f>IF($AL$1129&gt;0,'Assumptions (Nuclear)'!AC11*Model!$AL$1129*AVERAGE('Assumptions (Nuclear)'!$AE$2:$AJ$2)/10^9,0)</f>
        <v>0.1161881201</v>
      </c>
      <c r="AT1325" s="177">
        <f>IF($AL$1129&gt;0,'Assumptions (Nuclear)'!AD11*Model!$AL$1129*AVERAGE('Assumptions (Nuclear)'!$AE$2:$AJ$2)/10^9,0)</f>
        <v>0.1163850492</v>
      </c>
      <c r="AU1325" s="177">
        <f>IF($AL$1129&gt;0,'Assumptions (Nuclear)'!AE11*Model!$AL$1129*AVERAGE('Assumptions (Nuclear)'!$AE$2:$AJ$2)/10^9,0)</f>
        <v>0.1161881201</v>
      </c>
      <c r="AV1325" s="177">
        <f>IF($AL$1129&gt;0,'Assumptions (Nuclear)'!AF11*Model!$AL$1129*AVERAGE('Assumptions (Nuclear)'!$AE$2:$AJ$2)/10^9,0)</f>
        <v>0.1163850492</v>
      </c>
      <c r="AW1325" s="177">
        <f>IF($AL$1129&gt;0,'Assumptions (Nuclear)'!AG11*Model!$AL$1129*AVERAGE('Assumptions (Nuclear)'!$AE$2:$AJ$2)/10^9,0)</f>
        <v>0.1161881201</v>
      </c>
      <c r="AX1325" s="177">
        <f>IF($AL$1129&gt;0,'Assumptions (Nuclear)'!AH11*Model!$AL$1129*AVERAGE('Assumptions (Nuclear)'!$AE$2:$AJ$2)/10^9,0)</f>
        <v>0.1163850492</v>
      </c>
      <c r="AY1325" s="177">
        <f>IF($AL$1129&gt;0,'Assumptions (Nuclear)'!AI11*Model!$AL$1129*AVERAGE('Assumptions (Nuclear)'!$AE$2:$AJ$2)/10^9,0)</f>
        <v>0.1161881201</v>
      </c>
      <c r="AZ1325" s="177">
        <f>IF($AL$1129&gt;0,'Assumptions (Nuclear)'!AJ11*Model!$AL$1129*AVERAGE('Assumptions (Nuclear)'!$AE$2:$AJ$2)/10^9,0)</f>
        <v>0.1163850492</v>
      </c>
      <c r="BA1325" s="177">
        <f>IF($AL$1129&gt;0,'Assumptions (Nuclear)'!AK11*Model!$AL$1129*AVERAGE('Assumptions (Nuclear)'!$AE$2:$AJ$2)/10^9,0)</f>
        <v>0.05809406007</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0.0997100487</v>
      </c>
      <c r="AN1326" s="160">
        <f>IF($AM$1129&gt;0,'Assumptions (Nuclear)'!W11*Model!$AM$1129*AVERAGE('Assumptions (Nuclear)'!$AF$2:$AK$2)/10^9,0)</f>
        <v>0.1894490925</v>
      </c>
      <c r="AO1326" s="160">
        <f>IF($AM$1129&gt;0,'Assumptions (Nuclear)'!X11*Model!$AM$1129*AVERAGE('Assumptions (Nuclear)'!$AF$2:$AK$2)/10^9,0)</f>
        <v>0.1705041833</v>
      </c>
      <c r="AP1326" s="160">
        <f>IF($AM$1129&gt;0,'Assumptions (Nuclear)'!Y11*Model!$AM$1129*AVERAGE('Assumptions (Nuclear)'!$AF$2:$AK$2)/10^9,0)</f>
        <v>0.153553475</v>
      </c>
      <c r="AQ1326" s="160">
        <f>IF($AM$1129&gt;0,'Assumptions (Nuclear)'!Z11*Model!$AM$1129*AVERAGE('Assumptions (Nuclear)'!$AF$2:$AK$2)/10^9,0)</f>
        <v>0.1381981275</v>
      </c>
      <c r="AR1326" s="160">
        <f>IF($AM$1129&gt;0,'Assumptions (Nuclear)'!AA11*Model!$AM$1129*AVERAGE('Assumptions (Nuclear)'!$AF$2:$AK$2)/10^9,0)</f>
        <v>0.1242387207</v>
      </c>
      <c r="AS1326" s="160">
        <f>IF($AM$1129&gt;0,'Assumptions (Nuclear)'!AB11*Model!$AM$1129*AVERAGE('Assumptions (Nuclear)'!$AF$2:$AK$2)/10^9,0)</f>
        <v>0.1176578575</v>
      </c>
      <c r="AT1326" s="160">
        <f>IF($AM$1129&gt;0,'Assumptions (Nuclear)'!AC11*Model!$AM$1129*AVERAGE('Assumptions (Nuclear)'!$AF$2:$AK$2)/10^9,0)</f>
        <v>0.1176578575</v>
      </c>
      <c r="AU1326" s="160">
        <f>IF($AM$1129&gt;0,'Assumptions (Nuclear)'!AD11*Model!$AM$1129*AVERAGE('Assumptions (Nuclear)'!$AF$2:$AK$2)/10^9,0)</f>
        <v>0.1178572776</v>
      </c>
      <c r="AV1326" s="160">
        <f>IF($AM$1129&gt;0,'Assumptions (Nuclear)'!AE11*Model!$AM$1129*AVERAGE('Assumptions (Nuclear)'!$AF$2:$AK$2)/10^9,0)</f>
        <v>0.1176578575</v>
      </c>
      <c r="AW1326" s="160">
        <f>IF($AM$1129&gt;0,'Assumptions (Nuclear)'!AF11*Model!$AM$1129*AVERAGE('Assumptions (Nuclear)'!$AF$2:$AK$2)/10^9,0)</f>
        <v>0.1178572776</v>
      </c>
      <c r="AX1326" s="160">
        <f>IF($AM$1129&gt;0,'Assumptions (Nuclear)'!AG11*Model!$AM$1129*AVERAGE('Assumptions (Nuclear)'!$AF$2:$AK$2)/10^9,0)</f>
        <v>0.1176578575</v>
      </c>
      <c r="AY1326" s="160">
        <f>IF($AM$1129&gt;0,'Assumptions (Nuclear)'!AH11*Model!$AM$1129*AVERAGE('Assumptions (Nuclear)'!$AF$2:$AK$2)/10^9,0)</f>
        <v>0.1178572776</v>
      </c>
      <c r="AZ1326" s="160">
        <f>IF($AM$1129&gt;0,'Assumptions (Nuclear)'!AI11*Model!$AM$1129*AVERAGE('Assumptions (Nuclear)'!$AF$2:$AK$2)/10^9,0)</f>
        <v>0.1176578575</v>
      </c>
      <c r="BA1326" s="160">
        <f>IF($AM$1129&gt;0,'Assumptions (Nuclear)'!AJ11*Model!$AM$1129*AVERAGE('Assumptions (Nuclear)'!$AF$2:$AK$2)/10^9,0)</f>
        <v>0.1178572776</v>
      </c>
      <c r="BB1326" s="160">
        <f>IF($AM$1129&gt;0,'Assumptions (Nuclear)'!AK11*Model!$AM$1129*AVERAGE('Assumptions (Nuclear)'!$AF$2:$AK$2)/10^9,0)</f>
        <v>0.05882892873</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0.1009502298</v>
      </c>
      <c r="AO1327" s="160">
        <f>IF($AN$1129&gt;0,'Assumptions (Nuclear)'!W11*Model!$AN$1129*AVERAGE('Assumptions (Nuclear)'!$AG$2:$AL$2)/10^9,0)</f>
        <v>0.1918054367</v>
      </c>
      <c r="AP1327" s="160">
        <f>IF($AN$1129&gt;0,'Assumptions (Nuclear)'!X11*Model!$AN$1129*AVERAGE('Assumptions (Nuclear)'!$AG$2:$AL$2)/10^9,0)</f>
        <v>0.172624893</v>
      </c>
      <c r="AQ1327" s="160">
        <f>IF($AN$1129&gt;0,'Assumptions (Nuclear)'!Y11*Model!$AN$1129*AVERAGE('Assumptions (Nuclear)'!$AG$2:$AL$2)/10^9,0)</f>
        <v>0.155463354</v>
      </c>
      <c r="AR1327" s="160">
        <f>IF($AN$1129&gt;0,'Assumptions (Nuclear)'!Z11*Model!$AN$1129*AVERAGE('Assumptions (Nuclear)'!$AG$2:$AL$2)/10^9,0)</f>
        <v>0.1399170186</v>
      </c>
      <c r="AS1327" s="160">
        <f>IF($AN$1129&gt;0,'Assumptions (Nuclear)'!AA11*Model!$AN$1129*AVERAGE('Assumptions (Nuclear)'!$AG$2:$AL$2)/10^9,0)</f>
        <v>0.1257839864</v>
      </c>
      <c r="AT1327" s="160">
        <f>IF($AN$1129&gt;0,'Assumptions (Nuclear)'!AB11*Model!$AN$1129*AVERAGE('Assumptions (Nuclear)'!$AG$2:$AL$2)/10^9,0)</f>
        <v>0.1191212712</v>
      </c>
      <c r="AU1327" s="160">
        <f>IF($AN$1129&gt;0,'Assumptions (Nuclear)'!AC11*Model!$AN$1129*AVERAGE('Assumptions (Nuclear)'!$AG$2:$AL$2)/10^9,0)</f>
        <v>0.1191212712</v>
      </c>
      <c r="AV1327" s="160">
        <f>IF($AN$1129&gt;0,'Assumptions (Nuclear)'!AD11*Model!$AN$1129*AVERAGE('Assumptions (Nuclear)'!$AG$2:$AL$2)/10^9,0)</f>
        <v>0.1193231717</v>
      </c>
      <c r="AW1327" s="160">
        <f>IF($AN$1129&gt;0,'Assumptions (Nuclear)'!AE11*Model!$AN$1129*AVERAGE('Assumptions (Nuclear)'!$AG$2:$AL$2)/10^9,0)</f>
        <v>0.1191212712</v>
      </c>
      <c r="AX1327" s="160">
        <f>IF($AN$1129&gt;0,'Assumptions (Nuclear)'!AF11*Model!$AN$1129*AVERAGE('Assumptions (Nuclear)'!$AG$2:$AL$2)/10^9,0)</f>
        <v>0.1193231717</v>
      </c>
      <c r="AY1327" s="160">
        <f>IF($AN$1129&gt;0,'Assumptions (Nuclear)'!AG11*Model!$AN$1129*AVERAGE('Assumptions (Nuclear)'!$AG$2:$AL$2)/10^9,0)</f>
        <v>0.1191212712</v>
      </c>
      <c r="AZ1327" s="160">
        <f>IF($AN$1129&gt;0,'Assumptions (Nuclear)'!AH11*Model!$AN$1129*AVERAGE('Assumptions (Nuclear)'!$AG$2:$AL$2)/10^9,0)</f>
        <v>0.1193231717</v>
      </c>
      <c r="BA1327" s="160">
        <f>IF($AN$1129&gt;0,'Assumptions (Nuclear)'!AI11*Model!$AN$1129*AVERAGE('Assumptions (Nuclear)'!$AG$2:$AL$2)/10^9,0)</f>
        <v>0.1191212712</v>
      </c>
      <c r="BB1327" s="160">
        <f>IF($AN$1129&gt;0,'Assumptions (Nuclear)'!AJ11*Model!$AN$1129*AVERAGE('Assumptions (Nuclear)'!$AG$2:$AL$2)/10^9,0)</f>
        <v>0.1193231717</v>
      </c>
      <c r="BC1327" s="160">
        <f>IF($AN$1129&gt;0,'Assumptions (Nuclear)'!AK11*Model!$AN$1129*AVERAGE('Assumptions (Nuclear)'!$AG$2:$AL$2)/10^9,0)</f>
        <v>0.05956063561</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0.1022093292</v>
      </c>
      <c r="AP1328" s="160">
        <f>IF($AO$1129&gt;0,'Assumptions (Nuclear)'!W11*Model!$AO$1129*AVERAGE('Assumptions (Nuclear)'!$AH$2:$AM$2)/10^9,0)</f>
        <v>0.1941977255</v>
      </c>
      <c r="AQ1328" s="160">
        <f>IF($AO$1129&gt;0,'Assumptions (Nuclear)'!X11*Model!$AO$1129*AVERAGE('Assumptions (Nuclear)'!$AH$2:$AM$2)/10^9,0)</f>
        <v>0.1747779529</v>
      </c>
      <c r="AR1328" s="160">
        <f>IF($AO$1129&gt;0,'Assumptions (Nuclear)'!Y11*Model!$AO$1129*AVERAGE('Assumptions (Nuclear)'!$AH$2:$AM$2)/10^9,0)</f>
        <v>0.157402367</v>
      </c>
      <c r="AS1328" s="160">
        <f>IF($AO$1129&gt;0,'Assumptions (Nuclear)'!Z11*Model!$AO$1129*AVERAGE('Assumptions (Nuclear)'!$AH$2:$AM$2)/10^9,0)</f>
        <v>0.1416621303</v>
      </c>
      <c r="AT1328" s="160">
        <f>IF($AO$1129&gt;0,'Assumptions (Nuclear)'!AA11*Model!$AO$1129*AVERAGE('Assumptions (Nuclear)'!$AH$2:$AM$2)/10^9,0)</f>
        <v>0.1273528242</v>
      </c>
      <c r="AU1328" s="160">
        <f>IF($AO$1129&gt;0,'Assumptions (Nuclear)'!AB11*Model!$AO$1129*AVERAGE('Assumptions (Nuclear)'!$AH$2:$AM$2)/10^9,0)</f>
        <v>0.1206070085</v>
      </c>
      <c r="AV1328" s="160">
        <f>IF($AO$1129&gt;0,'Assumptions (Nuclear)'!AC11*Model!$AO$1129*AVERAGE('Assumptions (Nuclear)'!$AH$2:$AM$2)/10^9,0)</f>
        <v>0.1206070085</v>
      </c>
      <c r="AW1328" s="160">
        <f>IF($AO$1129&gt;0,'Assumptions (Nuclear)'!AD11*Model!$AO$1129*AVERAGE('Assumptions (Nuclear)'!$AH$2:$AM$2)/10^9,0)</f>
        <v>0.1208114271</v>
      </c>
      <c r="AX1328" s="160">
        <f>IF($AO$1129&gt;0,'Assumptions (Nuclear)'!AE11*Model!$AO$1129*AVERAGE('Assumptions (Nuclear)'!$AH$2:$AM$2)/10^9,0)</f>
        <v>0.1206070085</v>
      </c>
      <c r="AY1328" s="160">
        <f>IF($AO$1129&gt;0,'Assumptions (Nuclear)'!AF11*Model!$AO$1129*AVERAGE('Assumptions (Nuclear)'!$AH$2:$AM$2)/10^9,0)</f>
        <v>0.1208114271</v>
      </c>
      <c r="AZ1328" s="160">
        <f>IF($AO$1129&gt;0,'Assumptions (Nuclear)'!AG11*Model!$AO$1129*AVERAGE('Assumptions (Nuclear)'!$AH$2:$AM$2)/10^9,0)</f>
        <v>0.1206070085</v>
      </c>
      <c r="BA1328" s="160">
        <f>IF($AO$1129&gt;0,'Assumptions (Nuclear)'!AH11*Model!$AO$1129*AVERAGE('Assumptions (Nuclear)'!$AH$2:$AM$2)/10^9,0)</f>
        <v>0.1208114271</v>
      </c>
      <c r="BB1328" s="160">
        <f>IF($AO$1129&gt;0,'Assumptions (Nuclear)'!AI11*Model!$AO$1129*AVERAGE('Assumptions (Nuclear)'!$AH$2:$AM$2)/10^9,0)</f>
        <v>0.1206070085</v>
      </c>
      <c r="BC1328" s="160">
        <f>IF($AO$1129&gt;0,'Assumptions (Nuclear)'!AJ11*Model!$AO$1129*AVERAGE('Assumptions (Nuclear)'!$AH$2:$AM$2)/10^9,0)</f>
        <v>0.1208114271</v>
      </c>
      <c r="BD1328" s="160">
        <f>IF($AO$1129&gt;0,'Assumptions (Nuclear)'!AK11*Model!$AO$1129*AVERAGE('Assumptions (Nuclear)'!$AH$2:$AM$2)/10^9,0)</f>
        <v>0.06030350423</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0.1034842079</v>
      </c>
      <c r="AQ1329" s="160">
        <f>IF($AP$1129&gt;0,'Assumptions (Nuclear)'!W11*Model!$AP$1129*AVERAGE('Assumptions (Nuclear)'!$AI$2:$AN$2)/10^9,0)</f>
        <v>0.196619995</v>
      </c>
      <c r="AR1329" s="160">
        <f>IF($AP$1129&gt;0,'Assumptions (Nuclear)'!X11*Model!$AP$1129*AVERAGE('Assumptions (Nuclear)'!$AI$2:$AN$2)/10^9,0)</f>
        <v>0.1769579955</v>
      </c>
      <c r="AS1329" s="160">
        <f>IF($AP$1129&gt;0,'Assumptions (Nuclear)'!Y11*Model!$AP$1129*AVERAGE('Assumptions (Nuclear)'!$AI$2:$AN$2)/10^9,0)</f>
        <v>0.1593656801</v>
      </c>
      <c r="AT1329" s="160">
        <f>IF($AP$1129&gt;0,'Assumptions (Nuclear)'!Z11*Model!$AP$1129*AVERAGE('Assumptions (Nuclear)'!$AI$2:$AN$2)/10^9,0)</f>
        <v>0.1434291121</v>
      </c>
      <c r="AU1329" s="160">
        <f>IF($AP$1129&gt;0,'Assumptions (Nuclear)'!AA11*Model!$AP$1129*AVERAGE('Assumptions (Nuclear)'!$AI$2:$AN$2)/10^9,0)</f>
        <v>0.128941323</v>
      </c>
      <c r="AV1329" s="160">
        <f>IF($AP$1129&gt;0,'Assumptions (Nuclear)'!AB11*Model!$AP$1129*AVERAGE('Assumptions (Nuclear)'!$AI$2:$AN$2)/10^9,0)</f>
        <v>0.1221113653</v>
      </c>
      <c r="AW1329" s="160">
        <f>IF($AP$1129&gt;0,'Assumptions (Nuclear)'!AC11*Model!$AP$1129*AVERAGE('Assumptions (Nuclear)'!$AI$2:$AN$2)/10^9,0)</f>
        <v>0.1221113653</v>
      </c>
      <c r="AX1329" s="160">
        <f>IF($AP$1129&gt;0,'Assumptions (Nuclear)'!AD11*Model!$AP$1129*AVERAGE('Assumptions (Nuclear)'!$AI$2:$AN$2)/10^9,0)</f>
        <v>0.1223183337</v>
      </c>
      <c r="AY1329" s="160">
        <f>IF($AP$1129&gt;0,'Assumptions (Nuclear)'!AE11*Model!$AP$1129*AVERAGE('Assumptions (Nuclear)'!$AI$2:$AN$2)/10^9,0)</f>
        <v>0.1221113653</v>
      </c>
      <c r="AZ1329" s="160">
        <f>IF($AP$1129&gt;0,'Assumptions (Nuclear)'!AF11*Model!$AP$1129*AVERAGE('Assumptions (Nuclear)'!$AI$2:$AN$2)/10^9,0)</f>
        <v>0.1223183337</v>
      </c>
      <c r="BA1329" s="160">
        <f>IF($AP$1129&gt;0,'Assumptions (Nuclear)'!AG11*Model!$AP$1129*AVERAGE('Assumptions (Nuclear)'!$AI$2:$AN$2)/10^9,0)</f>
        <v>0.1221113653</v>
      </c>
      <c r="BB1329" s="160">
        <f>IF($AP$1129&gt;0,'Assumptions (Nuclear)'!AH11*Model!$AP$1129*AVERAGE('Assumptions (Nuclear)'!$AI$2:$AN$2)/10^9,0)</f>
        <v>0.1223183337</v>
      </c>
      <c r="BC1329" s="160">
        <f>IF($AP$1129&gt;0,'Assumptions (Nuclear)'!AI11*Model!$AP$1129*AVERAGE('Assumptions (Nuclear)'!$AI$2:$AN$2)/10^9,0)</f>
        <v>0.1221113653</v>
      </c>
      <c r="BD1329" s="160">
        <f>IF($AP$1129&gt;0,'Assumptions (Nuclear)'!AJ11*Model!$AP$1129*AVERAGE('Assumptions (Nuclear)'!$AI$2:$AN$2)/10^9,0)</f>
        <v>0.1223183337</v>
      </c>
      <c r="BE1329" s="160">
        <f>IF($AP$1129&gt;0,'Assumptions (Nuclear)'!AK11*Model!$AP$1129*AVERAGE('Assumptions (Nuclear)'!$AI$2:$AN$2)/10^9,0)</f>
        <v>0.06105568265</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0.1047636103</v>
      </c>
      <c r="AR1330" s="160">
        <f>IF($AQ$1129&gt;0,'Assumptions (Nuclear)'!W11*Model!$AQ$1129*AVERAGE('Assumptions (Nuclear)'!$AJ$2:$AO$2)/10^9,0)</f>
        <v>0.1990508596</v>
      </c>
      <c r="AS1330" s="160">
        <f>IF($AQ$1129&gt;0,'Assumptions (Nuclear)'!X11*Model!$AQ$1129*AVERAGE('Assumptions (Nuclear)'!$AJ$2:$AO$2)/10^9,0)</f>
        <v>0.1791457737</v>
      </c>
      <c r="AT1330" s="160">
        <f>IF($AQ$1129&gt;0,'Assumptions (Nuclear)'!Y11*Model!$AQ$1129*AVERAGE('Assumptions (Nuclear)'!$AJ$2:$AO$2)/10^9,0)</f>
        <v>0.1613359599</v>
      </c>
      <c r="AU1330" s="160">
        <f>IF($AQ$1129&gt;0,'Assumptions (Nuclear)'!Z11*Model!$AQ$1129*AVERAGE('Assumptions (Nuclear)'!$AJ$2:$AO$2)/10^9,0)</f>
        <v>0.1452023639</v>
      </c>
      <c r="AV1330" s="160">
        <f>IF($AQ$1129&gt;0,'Assumptions (Nuclear)'!AA11*Model!$AQ$1129*AVERAGE('Assumptions (Nuclear)'!$AJ$2:$AO$2)/10^9,0)</f>
        <v>0.1305354585</v>
      </c>
      <c r="AW1330" s="160">
        <f>IF($AQ$1129&gt;0,'Assumptions (Nuclear)'!AB11*Model!$AQ$1129*AVERAGE('Assumptions (Nuclear)'!$AJ$2:$AO$2)/10^9,0)</f>
        <v>0.1236210602</v>
      </c>
      <c r="AX1330" s="160">
        <f>IF($AQ$1129&gt;0,'Assumptions (Nuclear)'!AC11*Model!$AQ$1129*AVERAGE('Assumptions (Nuclear)'!$AJ$2:$AO$2)/10^9,0)</f>
        <v>0.1236210602</v>
      </c>
      <c r="AY1330" s="160">
        <f>IF($AQ$1129&gt;0,'Assumptions (Nuclear)'!AD11*Model!$AQ$1129*AVERAGE('Assumptions (Nuclear)'!$AJ$2:$AO$2)/10^9,0)</f>
        <v>0.1238305874</v>
      </c>
      <c r="AZ1330" s="160">
        <f>IF($AQ$1129&gt;0,'Assumptions (Nuclear)'!AE11*Model!$AQ$1129*AVERAGE('Assumptions (Nuclear)'!$AJ$2:$AO$2)/10^9,0)</f>
        <v>0.1236210602</v>
      </c>
      <c r="BA1330" s="160">
        <f>IF($AQ$1129&gt;0,'Assumptions (Nuclear)'!AF11*Model!$AQ$1129*AVERAGE('Assumptions (Nuclear)'!$AJ$2:$AO$2)/10^9,0)</f>
        <v>0.1238305874</v>
      </c>
      <c r="BB1330" s="160">
        <f>IF($AQ$1129&gt;0,'Assumptions (Nuclear)'!AG11*Model!$AQ$1129*AVERAGE('Assumptions (Nuclear)'!$AJ$2:$AO$2)/10^9,0)</f>
        <v>0.1236210602</v>
      </c>
      <c r="BC1330" s="160">
        <f>IF($AQ$1129&gt;0,'Assumptions (Nuclear)'!AH11*Model!$AQ$1129*AVERAGE('Assumptions (Nuclear)'!$AJ$2:$AO$2)/10^9,0)</f>
        <v>0.1238305874</v>
      </c>
      <c r="BD1330" s="160">
        <f>IF($AQ$1129&gt;0,'Assumptions (Nuclear)'!AI11*Model!$AQ$1129*AVERAGE('Assumptions (Nuclear)'!$AJ$2:$AO$2)/10^9,0)</f>
        <v>0.1236210602</v>
      </c>
      <c r="BE1330" s="160">
        <f>IF($AQ$1129&gt;0,'Assumptions (Nuclear)'!AJ11*Model!$AQ$1129*AVERAGE('Assumptions (Nuclear)'!$AJ$2:$AO$2)/10^9,0)</f>
        <v>0.1238305874</v>
      </c>
      <c r="BF1330" s="160">
        <f>IF($AQ$1129&gt;0,'Assumptions (Nuclear)'!AK11*Model!$AQ$1129*AVERAGE('Assumptions (Nuclear)'!$AJ$2:$AO$2)/10^9,0)</f>
        <v>0.06181053009</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0.1060259063</v>
      </c>
      <c r="AS1331" s="160">
        <f>IF($AR$1129&gt;0,'Assumptions (Nuclear)'!W11*Model!$AR$1129*AVERAGE('Assumptions (Nuclear)'!$AK$2:$AP$2)/10^9,0)</f>
        <v>0.2014492219</v>
      </c>
      <c r="AT1331" s="160">
        <f>IF($AR$1129&gt;0,'Assumptions (Nuclear)'!X11*Model!$AR$1129*AVERAGE('Assumptions (Nuclear)'!$AK$2:$AP$2)/10^9,0)</f>
        <v>0.1813042998</v>
      </c>
      <c r="AU1331" s="160">
        <f>IF($AR$1129&gt;0,'Assumptions (Nuclear)'!Y11*Model!$AR$1129*AVERAGE('Assumptions (Nuclear)'!$AK$2:$AP$2)/10^9,0)</f>
        <v>0.1632798957</v>
      </c>
      <c r="AV1331" s="160">
        <f>IF($AR$1129&gt;0,'Assumptions (Nuclear)'!Z11*Model!$AR$1129*AVERAGE('Assumptions (Nuclear)'!$AK$2:$AP$2)/10^9,0)</f>
        <v>0.1469519061</v>
      </c>
      <c r="AW1331" s="160">
        <f>IF($AR$1129&gt;0,'Assumptions (Nuclear)'!AA11*Model!$AR$1129*AVERAGE('Assumptions (Nuclear)'!$AK$2:$AP$2)/10^9,0)</f>
        <v>0.1321082792</v>
      </c>
      <c r="AX1331" s="160">
        <f>IF($AR$1129&gt;0,'Assumptions (Nuclear)'!AB11*Model!$AR$1129*AVERAGE('Assumptions (Nuclear)'!$AK$2:$AP$2)/10^9,0)</f>
        <v>0.1251105694</v>
      </c>
      <c r="AY1331" s="160">
        <f>IF($AR$1129&gt;0,'Assumptions (Nuclear)'!AC11*Model!$AR$1129*AVERAGE('Assumptions (Nuclear)'!$AK$2:$AP$2)/10^9,0)</f>
        <v>0.1251105694</v>
      </c>
      <c r="AZ1331" s="160">
        <f>IF($AR$1129&gt;0,'Assumptions (Nuclear)'!AD11*Model!$AR$1129*AVERAGE('Assumptions (Nuclear)'!$AK$2:$AP$2)/10^9,0)</f>
        <v>0.1253226212</v>
      </c>
      <c r="BA1331" s="160">
        <f>IF($AR$1129&gt;0,'Assumptions (Nuclear)'!AE11*Model!$AR$1129*AVERAGE('Assumptions (Nuclear)'!$AK$2:$AP$2)/10^9,0)</f>
        <v>0.1251105694</v>
      </c>
      <c r="BB1331" s="160">
        <f>IF($AR$1129&gt;0,'Assumptions (Nuclear)'!AF11*Model!$AR$1129*AVERAGE('Assumptions (Nuclear)'!$AK$2:$AP$2)/10^9,0)</f>
        <v>0.1253226212</v>
      </c>
      <c r="BC1331" s="160">
        <f>IF($AR$1129&gt;0,'Assumptions (Nuclear)'!AG11*Model!$AR$1129*AVERAGE('Assumptions (Nuclear)'!$AK$2:$AP$2)/10^9,0)</f>
        <v>0.1251105694</v>
      </c>
      <c r="BD1331" s="160">
        <f>IF($AR$1129&gt;0,'Assumptions (Nuclear)'!AH11*Model!$AR$1129*AVERAGE('Assumptions (Nuclear)'!$AK$2:$AP$2)/10^9,0)</f>
        <v>0.1253226212</v>
      </c>
      <c r="BE1331" s="160">
        <f>IF($AR$1129&gt;0,'Assumptions (Nuclear)'!AI11*Model!$AR$1129*AVERAGE('Assumptions (Nuclear)'!$AK$2:$AP$2)/10^9,0)</f>
        <v>0.1251105694</v>
      </c>
      <c r="BF1331" s="160">
        <f>IF($AR$1129&gt;0,'Assumptions (Nuclear)'!AJ11*Model!$AR$1129*AVERAGE('Assumptions (Nuclear)'!$AK$2:$AP$2)/10^9,0)</f>
        <v>0.1253226212</v>
      </c>
      <c r="BG1331" s="160">
        <f>IF($AR$1129&gt;0,'Assumptions (Nuclear)'!AK11*Model!$AR$1129*AVERAGE('Assumptions (Nuclear)'!$AK$2:$AP$2)/10^9,0)</f>
        <v>0.06255528471</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0.107307776</v>
      </c>
      <c r="AT1332" s="160">
        <f>IF($AS$1129&gt;0,'Assumptions (Nuclear)'!W11*Model!$AS$1129*AVERAGE('Assumptions (Nuclear)'!$AL$2:$AQ$2)/10^9,0)</f>
        <v>0.2038847744</v>
      </c>
      <c r="AU1332" s="160">
        <f>IF($AS$1129&gt;0,'Assumptions (Nuclear)'!X11*Model!$AS$1129*AVERAGE('Assumptions (Nuclear)'!$AL$2:$AQ$2)/10^9,0)</f>
        <v>0.1834962969</v>
      </c>
      <c r="AV1332" s="160">
        <f>IF($AS$1129&gt;0,'Assumptions (Nuclear)'!Y11*Model!$AS$1129*AVERAGE('Assumptions (Nuclear)'!$AL$2:$AQ$2)/10^9,0)</f>
        <v>0.165253975</v>
      </c>
      <c r="AW1332" s="160">
        <f>IF($AS$1129&gt;0,'Assumptions (Nuclear)'!Z11*Model!$AS$1129*AVERAGE('Assumptions (Nuclear)'!$AL$2:$AQ$2)/10^9,0)</f>
        <v>0.1487285775</v>
      </c>
      <c r="AX1332" s="160">
        <f>IF($AS$1129&gt;0,'Assumptions (Nuclear)'!AA11*Model!$AS$1129*AVERAGE('Assumptions (Nuclear)'!$AL$2:$AQ$2)/10^9,0)</f>
        <v>0.1337054889</v>
      </c>
      <c r="AY1332" s="160">
        <f>IF($AS$1129&gt;0,'Assumptions (Nuclear)'!AB11*Model!$AS$1129*AVERAGE('Assumptions (Nuclear)'!$AL$2:$AQ$2)/10^9,0)</f>
        <v>0.1266231757</v>
      </c>
      <c r="AZ1332" s="160">
        <f>IF($AS$1129&gt;0,'Assumptions (Nuclear)'!AC11*Model!$AS$1129*AVERAGE('Assumptions (Nuclear)'!$AL$2:$AQ$2)/10^9,0)</f>
        <v>0.1266231757</v>
      </c>
      <c r="BA1332" s="160">
        <f>IF($AS$1129&gt;0,'Assumptions (Nuclear)'!AD11*Model!$AS$1129*AVERAGE('Assumptions (Nuclear)'!$AL$2:$AQ$2)/10^9,0)</f>
        <v>0.1268377912</v>
      </c>
      <c r="BB1332" s="160">
        <f>IF($AS$1129&gt;0,'Assumptions (Nuclear)'!AE11*Model!$AS$1129*AVERAGE('Assumptions (Nuclear)'!$AL$2:$AQ$2)/10^9,0)</f>
        <v>0.1266231757</v>
      </c>
      <c r="BC1332" s="160">
        <f>IF($AS$1129&gt;0,'Assumptions (Nuclear)'!AF11*Model!$AS$1129*AVERAGE('Assumptions (Nuclear)'!$AL$2:$AQ$2)/10^9,0)</f>
        <v>0.1268377912</v>
      </c>
      <c r="BD1332" s="160">
        <f>IF($AS$1129&gt;0,'Assumptions (Nuclear)'!AG11*Model!$AS$1129*AVERAGE('Assumptions (Nuclear)'!$AL$2:$AQ$2)/10^9,0)</f>
        <v>0.1266231757</v>
      </c>
      <c r="BE1332" s="160">
        <f>IF($AS$1129&gt;0,'Assumptions (Nuclear)'!AH11*Model!$AS$1129*AVERAGE('Assumptions (Nuclear)'!$AL$2:$AQ$2)/10^9,0)</f>
        <v>0.1268377912</v>
      </c>
      <c r="BF1332" s="160">
        <f>IF($AS$1129&gt;0,'Assumptions (Nuclear)'!AI11*Model!$AS$1129*AVERAGE('Assumptions (Nuclear)'!$AL$2:$AQ$2)/10^9,0)</f>
        <v>0.1266231757</v>
      </c>
      <c r="BG1332" s="160">
        <f>IF($AS$1129&gt;0,'Assumptions (Nuclear)'!AJ11*Model!$AS$1129*AVERAGE('Assumptions (Nuclear)'!$AL$2:$AQ$2)/10^9,0)</f>
        <v>0.1268377912</v>
      </c>
      <c r="BH1332" s="160">
        <f>IF($AS$1129&gt;0,'Assumptions (Nuclear)'!AK11*Model!$AS$1129*AVERAGE('Assumptions (Nuclear)'!$AL$2:$AQ$2)/10^9,0)</f>
        <v>0.06331158784</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0.1086095476</v>
      </c>
      <c r="AU1333" s="160">
        <f>IF($AT$1129&gt;0,'Assumptions (Nuclear)'!W11*Model!$AT$1129*AVERAGE('Assumptions (Nuclear)'!$AM$2:$AR$2)/10^9,0)</f>
        <v>0.2063581404</v>
      </c>
      <c r="AV1333" s="160">
        <f>IF($AT$1129&gt;0,'Assumptions (Nuclear)'!X11*Model!$AT$1129*AVERAGE('Assumptions (Nuclear)'!$AM$2:$AR$2)/10^9,0)</f>
        <v>0.1857223264</v>
      </c>
      <c r="AW1333" s="160">
        <f>IF($AT$1129&gt;0,'Assumptions (Nuclear)'!Y11*Model!$AT$1129*AVERAGE('Assumptions (Nuclear)'!$AM$2:$AR$2)/10^9,0)</f>
        <v>0.1672587033</v>
      </c>
      <c r="AX1333" s="160">
        <f>IF($AT$1129&gt;0,'Assumptions (Nuclear)'!Z11*Model!$AT$1129*AVERAGE('Assumptions (Nuclear)'!$AM$2:$AR$2)/10^9,0)</f>
        <v>0.150532833</v>
      </c>
      <c r="AY1333" s="160">
        <f>IF($AT$1129&gt;0,'Assumptions (Nuclear)'!AA11*Model!$AT$1129*AVERAGE('Assumptions (Nuclear)'!$AM$2:$AR$2)/10^9,0)</f>
        <v>0.1353274963</v>
      </c>
      <c r="AZ1333" s="160">
        <f>IF($AT$1129&gt;0,'Assumptions (Nuclear)'!AB11*Model!$AT$1129*AVERAGE('Assumptions (Nuclear)'!$AM$2:$AR$2)/10^9,0)</f>
        <v>0.1281592662</v>
      </c>
      <c r="BA1333" s="160">
        <f>IF($AT$1129&gt;0,'Assumptions (Nuclear)'!AC11*Model!$AT$1129*AVERAGE('Assumptions (Nuclear)'!$AM$2:$AR$2)/10^9,0)</f>
        <v>0.1281592662</v>
      </c>
      <c r="BB1333" s="160">
        <f>IF($AT$1129&gt;0,'Assumptions (Nuclear)'!AD11*Model!$AT$1129*AVERAGE('Assumptions (Nuclear)'!$AM$2:$AR$2)/10^9,0)</f>
        <v>0.1283764853</v>
      </c>
      <c r="BC1333" s="160">
        <f>IF($AT$1129&gt;0,'Assumptions (Nuclear)'!AE11*Model!$AT$1129*AVERAGE('Assumptions (Nuclear)'!$AM$2:$AR$2)/10^9,0)</f>
        <v>0.1281592662</v>
      </c>
      <c r="BD1333" s="160">
        <f>IF($AT$1129&gt;0,'Assumptions (Nuclear)'!AF11*Model!$AT$1129*AVERAGE('Assumptions (Nuclear)'!$AM$2:$AR$2)/10^9,0)</f>
        <v>0.1283764853</v>
      </c>
      <c r="BE1333" s="160">
        <f>IF($AT$1129&gt;0,'Assumptions (Nuclear)'!AG11*Model!$AT$1129*AVERAGE('Assumptions (Nuclear)'!$AM$2:$AR$2)/10^9,0)</f>
        <v>0.1281592662</v>
      </c>
      <c r="BF1333" s="160">
        <f>IF($AT$1129&gt;0,'Assumptions (Nuclear)'!AH11*Model!$AT$1129*AVERAGE('Assumptions (Nuclear)'!$AM$2:$AR$2)/10^9,0)</f>
        <v>0.1283764853</v>
      </c>
      <c r="BG1333" s="160">
        <f>IF($AT$1129&gt;0,'Assumptions (Nuclear)'!AI11*Model!$AT$1129*AVERAGE('Assumptions (Nuclear)'!$AM$2:$AR$2)/10^9,0)</f>
        <v>0.1281592662</v>
      </c>
      <c r="BH1333" s="160">
        <f>IF($AT$1129&gt;0,'Assumptions (Nuclear)'!AJ11*Model!$AT$1129*AVERAGE('Assumptions (Nuclear)'!$AM$2:$AR$2)/10^9,0)</f>
        <v>0.1283764853</v>
      </c>
      <c r="BI1333" s="160">
        <f>IF($AT$1129&gt;0,'Assumptions (Nuclear)'!AK11*Model!$AT$1129*AVERAGE('Assumptions (Nuclear)'!$AM$2:$AR$2)/10^9,0)</f>
        <v>0.06407963309</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0.1099164167</v>
      </c>
      <c r="AV1334" s="160">
        <f>IF($AU$1129&gt;0,'Assumptions (Nuclear)'!W11*Model!$AU$1129*AVERAGE('Assumptions (Nuclear)'!$AN$2:$AS$2)/10^9,0)</f>
        <v>0.2088411916</v>
      </c>
      <c r="AW1334" s="160">
        <f>IF($AU$1129&gt;0,'Assumptions (Nuclear)'!X11*Model!$AU$1129*AVERAGE('Assumptions (Nuclear)'!$AN$2:$AS$2)/10^9,0)</f>
        <v>0.1879570725</v>
      </c>
      <c r="AX1334" s="160">
        <f>IF($AU$1129&gt;0,'Assumptions (Nuclear)'!Y11*Model!$AU$1129*AVERAGE('Assumptions (Nuclear)'!$AN$2:$AS$2)/10^9,0)</f>
        <v>0.1692712816</v>
      </c>
      <c r="AY1334" s="160">
        <f>IF($AU$1129&gt;0,'Assumptions (Nuclear)'!Z11*Model!$AU$1129*AVERAGE('Assumptions (Nuclear)'!$AN$2:$AS$2)/10^9,0)</f>
        <v>0.1523441535</v>
      </c>
      <c r="AZ1334" s="160">
        <f>IF($AU$1129&gt;0,'Assumptions (Nuclear)'!AA11*Model!$AU$1129*AVERAGE('Assumptions (Nuclear)'!$AN$2:$AS$2)/10^9,0)</f>
        <v>0.1369558551</v>
      </c>
      <c r="BA1334" s="160">
        <f>IF($AU$1129&gt;0,'Assumptions (Nuclear)'!AB11*Model!$AU$1129*AVERAGE('Assumptions (Nuclear)'!$AN$2:$AS$2)/10^9,0)</f>
        <v>0.1297013716</v>
      </c>
      <c r="BB1334" s="160">
        <f>IF($AU$1129&gt;0,'Assumptions (Nuclear)'!AC11*Model!$AU$1129*AVERAGE('Assumptions (Nuclear)'!$AN$2:$AS$2)/10^9,0)</f>
        <v>0.1297013716</v>
      </c>
      <c r="BC1334" s="160">
        <f>IF($AU$1129&gt;0,'Assumptions (Nuclear)'!AD11*Model!$AU$1129*AVERAGE('Assumptions (Nuclear)'!$AN$2:$AS$2)/10^9,0)</f>
        <v>0.1299212045</v>
      </c>
      <c r="BD1334" s="160">
        <f>IF($AU$1129&gt;0,'Assumptions (Nuclear)'!AE11*Model!$AU$1129*AVERAGE('Assumptions (Nuclear)'!$AN$2:$AS$2)/10^9,0)</f>
        <v>0.1297013716</v>
      </c>
      <c r="BE1334" s="160">
        <f>IF($AU$1129&gt;0,'Assumptions (Nuclear)'!AF11*Model!$AU$1129*AVERAGE('Assumptions (Nuclear)'!$AN$2:$AS$2)/10^9,0)</f>
        <v>0.1299212045</v>
      </c>
      <c r="BF1334" s="160">
        <f>IF($AU$1129&gt;0,'Assumptions (Nuclear)'!AG11*Model!$AU$1129*AVERAGE('Assumptions (Nuclear)'!$AN$2:$AS$2)/10^9,0)</f>
        <v>0.1297013716</v>
      </c>
      <c r="BG1334" s="160">
        <f>IF($AU$1129&gt;0,'Assumptions (Nuclear)'!AH11*Model!$AU$1129*AVERAGE('Assumptions (Nuclear)'!$AN$2:$AS$2)/10^9,0)</f>
        <v>0.1299212045</v>
      </c>
      <c r="BH1334" s="160">
        <f>IF($AU$1129&gt;0,'Assumptions (Nuclear)'!AI11*Model!$AU$1129*AVERAGE('Assumptions (Nuclear)'!$AN$2:$AS$2)/10^9,0)</f>
        <v>0.1297013716</v>
      </c>
      <c r="BI1334" s="160">
        <f>IF($AU$1129&gt;0,'Assumptions (Nuclear)'!AJ11*Model!$AU$1129*AVERAGE('Assumptions (Nuclear)'!$AN$2:$AS$2)/10^9,0)</f>
        <v>0.1299212045</v>
      </c>
      <c r="BJ1334" s="160">
        <f>IF($AU$1129&gt;0,'Assumptions (Nuclear)'!AK11*Model!$AU$1129*AVERAGE('Assumptions (Nuclear)'!$AN$2:$AS$2)/10^9,0)</f>
        <v>0.06485068582</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0.1112333302</v>
      </c>
      <c r="AW1335" s="160">
        <f>IF($AV$1129&gt;0,'Assumptions (Nuclear)'!W11*Model!$AV$1129*AVERAGE('Assumptions (Nuclear)'!$AO$2:$AT$2)/10^9,0)</f>
        <v>0.2113433274</v>
      </c>
      <c r="AX1335" s="160">
        <f>IF($AV$1129&gt;0,'Assumptions (Nuclear)'!X11*Model!$AV$1129*AVERAGE('Assumptions (Nuclear)'!$AO$2:$AT$2)/10^9,0)</f>
        <v>0.1902089947</v>
      </c>
      <c r="AY1335" s="160">
        <f>IF($AV$1129&gt;0,'Assumptions (Nuclear)'!Y11*Model!$AV$1129*AVERAGE('Assumptions (Nuclear)'!$AO$2:$AT$2)/10^9,0)</f>
        <v>0.1712993285</v>
      </c>
      <c r="AZ1335" s="160">
        <f>IF($AV$1129&gt;0,'Assumptions (Nuclear)'!Z11*Model!$AV$1129*AVERAGE('Assumptions (Nuclear)'!$AO$2:$AT$2)/10^9,0)</f>
        <v>0.1541693957</v>
      </c>
      <c r="BA1335" s="160">
        <f>IF($AV$1129&gt;0,'Assumptions (Nuclear)'!AA11*Model!$AV$1129*AVERAGE('Assumptions (Nuclear)'!$AO$2:$AT$2)/10^9,0)</f>
        <v>0.1385967295</v>
      </c>
      <c r="BB1335" s="160">
        <f>IF($AV$1129&gt;0,'Assumptions (Nuclear)'!AB11*Model!$AV$1129*AVERAGE('Assumptions (Nuclear)'!$AO$2:$AT$2)/10^9,0)</f>
        <v>0.1312553297</v>
      </c>
      <c r="BC1335" s="160">
        <f>IF($AV$1129&gt;0,'Assumptions (Nuclear)'!AC11*Model!$AV$1129*AVERAGE('Assumptions (Nuclear)'!$AO$2:$AT$2)/10^9,0)</f>
        <v>0.1312553297</v>
      </c>
      <c r="BD1335" s="160">
        <f>IF($AV$1129&gt;0,'Assumptions (Nuclear)'!AD11*Model!$AV$1129*AVERAGE('Assumptions (Nuclear)'!$AO$2:$AT$2)/10^9,0)</f>
        <v>0.1314777963</v>
      </c>
      <c r="BE1335" s="160">
        <f>IF($AV$1129&gt;0,'Assumptions (Nuclear)'!AE11*Model!$AV$1129*AVERAGE('Assumptions (Nuclear)'!$AO$2:$AT$2)/10^9,0)</f>
        <v>0.1312553297</v>
      </c>
      <c r="BF1335" s="160">
        <f>IF($AV$1129&gt;0,'Assumptions (Nuclear)'!AF11*Model!$AV$1129*AVERAGE('Assumptions (Nuclear)'!$AO$2:$AT$2)/10^9,0)</f>
        <v>0.1314777963</v>
      </c>
      <c r="BG1335" s="160">
        <f>IF($AV$1129&gt;0,'Assumptions (Nuclear)'!AG11*Model!$AV$1129*AVERAGE('Assumptions (Nuclear)'!$AO$2:$AT$2)/10^9,0)</f>
        <v>0.1312553297</v>
      </c>
      <c r="BH1335" s="160">
        <f>IF($AV$1129&gt;0,'Assumptions (Nuclear)'!AH11*Model!$AV$1129*AVERAGE('Assumptions (Nuclear)'!$AO$2:$AT$2)/10^9,0)</f>
        <v>0.1314777963</v>
      </c>
      <c r="BI1335" s="160">
        <f>IF($AV$1129&gt;0,'Assumptions (Nuclear)'!AI11*Model!$AV$1129*AVERAGE('Assumptions (Nuclear)'!$AO$2:$AT$2)/10^9,0)</f>
        <v>0.1312553297</v>
      </c>
      <c r="BJ1335" s="160">
        <f>IF($AV$1129&gt;0,'Assumptions (Nuclear)'!AJ11*Model!$AV$1129*AVERAGE('Assumptions (Nuclear)'!$AO$2:$AT$2)/10^9,0)</f>
        <v>0.1314777963</v>
      </c>
      <c r="BK1335" s="160">
        <f>IF($AV$1129&gt;0,'Assumptions (Nuclear)'!AK11*Model!$AV$1129*AVERAGE('Assumptions (Nuclear)'!$AO$2:$AT$2)/10^9,0)</f>
        <v>0.06562766483</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0.112584367</v>
      </c>
      <c r="AX1336" s="160">
        <f>IF($AW$1129&gt;0,'Assumptions (Nuclear)'!W11*Model!$AW$1129*AVERAGE('Assumptions (Nuclear)'!$AP$2:$AU$2)/10^9,0)</f>
        <v>0.2139102974</v>
      </c>
      <c r="AY1336" s="160">
        <f>IF($AW$1129&gt;0,'Assumptions (Nuclear)'!X11*Model!$AW$1129*AVERAGE('Assumptions (Nuclear)'!$AP$2:$AU$2)/10^9,0)</f>
        <v>0.1925192676</v>
      </c>
      <c r="AZ1336" s="160">
        <f>IF($AW$1129&gt;0,'Assumptions (Nuclear)'!Y11*Model!$AW$1129*AVERAGE('Assumptions (Nuclear)'!$AP$2:$AU$2)/10^9,0)</f>
        <v>0.1733799253</v>
      </c>
      <c r="BA1336" s="160">
        <f>IF($AW$1129&gt;0,'Assumptions (Nuclear)'!Z11*Model!$AW$1129*AVERAGE('Assumptions (Nuclear)'!$AP$2:$AU$2)/10^9,0)</f>
        <v>0.1560419327</v>
      </c>
      <c r="BB1336" s="160">
        <f>IF($AW$1129&gt;0,'Assumptions (Nuclear)'!AA11*Model!$AW$1129*AVERAGE('Assumptions (Nuclear)'!$AP$2:$AU$2)/10^9,0)</f>
        <v>0.1402801213</v>
      </c>
      <c r="BC1336" s="160">
        <f>IF($AW$1129&gt;0,'Assumptions (Nuclear)'!AB11*Model!$AW$1129*AVERAGE('Assumptions (Nuclear)'!$AP$2:$AU$2)/10^9,0)</f>
        <v>0.1328495531</v>
      </c>
      <c r="BD1336" s="160">
        <f>IF($AW$1129&gt;0,'Assumptions (Nuclear)'!AC11*Model!$AW$1129*AVERAGE('Assumptions (Nuclear)'!$AP$2:$AU$2)/10^9,0)</f>
        <v>0.1328495531</v>
      </c>
      <c r="BE1336" s="160">
        <f>IF($AW$1129&gt;0,'Assumptions (Nuclear)'!AD11*Model!$AW$1129*AVERAGE('Assumptions (Nuclear)'!$AP$2:$AU$2)/10^9,0)</f>
        <v>0.1330747218</v>
      </c>
      <c r="BF1336" s="160">
        <f>IF($AW$1129&gt;0,'Assumptions (Nuclear)'!AE11*Model!$AW$1129*AVERAGE('Assumptions (Nuclear)'!$AP$2:$AU$2)/10^9,0)</f>
        <v>0.1328495531</v>
      </c>
      <c r="BG1336" s="160">
        <f>IF($AW$1129&gt;0,'Assumptions (Nuclear)'!AF11*Model!$AW$1129*AVERAGE('Assumptions (Nuclear)'!$AP$2:$AU$2)/10^9,0)</f>
        <v>0.1330747218</v>
      </c>
      <c r="BH1336" s="160">
        <f>IF($AW$1129&gt;0,'Assumptions (Nuclear)'!AG11*Model!$AW$1129*AVERAGE('Assumptions (Nuclear)'!$AP$2:$AU$2)/10^9,0)</f>
        <v>0.1328495531</v>
      </c>
      <c r="BI1336" s="160">
        <f>IF($AW$1129&gt;0,'Assumptions (Nuclear)'!AH11*Model!$AW$1129*AVERAGE('Assumptions (Nuclear)'!$AP$2:$AU$2)/10^9,0)</f>
        <v>0.1330747218</v>
      </c>
      <c r="BJ1336" s="160">
        <f>IF($AW$1129&gt;0,'Assumptions (Nuclear)'!AI11*Model!$AW$1129*AVERAGE('Assumptions (Nuclear)'!$AP$2:$AU$2)/10^9,0)</f>
        <v>0.1328495531</v>
      </c>
      <c r="BK1336" s="160">
        <f>IF($AW$1129&gt;0,'Assumptions (Nuclear)'!AJ11*Model!$AW$1129*AVERAGE('Assumptions (Nuclear)'!$AP$2:$AU$2)/10^9,0)</f>
        <v>0.1330747218</v>
      </c>
      <c r="BL1336" s="160">
        <f>IF($AW$1129&gt;0,'Assumptions (Nuclear)'!AK11*Model!$AW$1129*AVERAGE('Assumptions (Nuclear)'!$AP$2:$AU$2)/10^9,0)</f>
        <v>0.06642477656</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0.1139402995</v>
      </c>
      <c r="AY1337" s="160">
        <f>IF($AX$1129&gt;0,'Assumptions (Nuclear)'!W11*Model!$AX$1129*AVERAGE('Assumptions (Nuclear)'!$AQ$2:$AV$2)/10^9,0)</f>
        <v>0.2164865691</v>
      </c>
      <c r="AZ1337" s="160">
        <f>IF($AX$1129&gt;0,'Assumptions (Nuclear)'!X11*Model!$AX$1129*AVERAGE('Assumptions (Nuclear)'!$AQ$2:$AV$2)/10^9,0)</f>
        <v>0.1948379122</v>
      </c>
      <c r="BA1337" s="160">
        <f>IF($AX$1129&gt;0,'Assumptions (Nuclear)'!Y11*Model!$AX$1129*AVERAGE('Assumptions (Nuclear)'!$AQ$2:$AV$2)/10^9,0)</f>
        <v>0.1754680613</v>
      </c>
      <c r="BB1337" s="160">
        <f>IF($AX$1129&gt;0,'Assumptions (Nuclear)'!Z11*Model!$AX$1129*AVERAGE('Assumptions (Nuclear)'!$AQ$2:$AV$2)/10^9,0)</f>
        <v>0.1579212552</v>
      </c>
      <c r="BC1337" s="160">
        <f>IF($AX$1129&gt;0,'Assumptions (Nuclear)'!AA11*Model!$AX$1129*AVERAGE('Assumptions (Nuclear)'!$AQ$2:$AV$2)/10^9,0)</f>
        <v>0.1419696132</v>
      </c>
      <c r="BD1337" s="160">
        <f>IF($AX$1129&gt;0,'Assumptions (Nuclear)'!AB11*Model!$AX$1129*AVERAGE('Assumptions (Nuclear)'!$AQ$2:$AV$2)/10^9,0)</f>
        <v>0.1344495535</v>
      </c>
      <c r="BE1337" s="160">
        <f>IF($AX$1129&gt;0,'Assumptions (Nuclear)'!AC11*Model!$AX$1129*AVERAGE('Assumptions (Nuclear)'!$AQ$2:$AV$2)/10^9,0)</f>
        <v>0.1344495535</v>
      </c>
      <c r="BF1337" s="160">
        <f>IF($AX$1129&gt;0,'Assumptions (Nuclear)'!AD11*Model!$AX$1129*AVERAGE('Assumptions (Nuclear)'!$AQ$2:$AV$2)/10^9,0)</f>
        <v>0.1346774341</v>
      </c>
      <c r="BG1337" s="160">
        <f>IF($AX$1129&gt;0,'Assumptions (Nuclear)'!AE11*Model!$AX$1129*AVERAGE('Assumptions (Nuclear)'!$AQ$2:$AV$2)/10^9,0)</f>
        <v>0.1344495535</v>
      </c>
      <c r="BH1337" s="160">
        <f>IF($AX$1129&gt;0,'Assumptions (Nuclear)'!AF11*Model!$AX$1129*AVERAGE('Assumptions (Nuclear)'!$AQ$2:$AV$2)/10^9,0)</f>
        <v>0.1346774341</v>
      </c>
      <c r="BI1337" s="160">
        <f>IF($AX$1129&gt;0,'Assumptions (Nuclear)'!AG11*Model!$AX$1129*AVERAGE('Assumptions (Nuclear)'!$AQ$2:$AV$2)/10^9,0)</f>
        <v>0.1344495535</v>
      </c>
      <c r="BJ1337" s="160">
        <f>IF($AX$1129&gt;0,'Assumptions (Nuclear)'!AH11*Model!$AX$1129*AVERAGE('Assumptions (Nuclear)'!$AQ$2:$AV$2)/10^9,0)</f>
        <v>0.1346774341</v>
      </c>
      <c r="BK1337" s="160">
        <f>IF($AX$1129&gt;0,'Assumptions (Nuclear)'!AI11*Model!$AX$1129*AVERAGE('Assumptions (Nuclear)'!$AQ$2:$AV$2)/10^9,0)</f>
        <v>0.1344495535</v>
      </c>
      <c r="BL1337" s="160">
        <f>IF($AX$1129&gt;0,'Assumptions (Nuclear)'!AJ11*Model!$AX$1129*AVERAGE('Assumptions (Nuclear)'!$AQ$2:$AV$2)/10^9,0)</f>
        <v>0.1346774341</v>
      </c>
      <c r="BM1337" s="160">
        <f>IF($AX$1129&gt;0,'Assumptions (Nuclear)'!AK11*Model!$AX$1129*AVERAGE('Assumptions (Nuclear)'!$AQ$2:$AV$2)/10^9,0)</f>
        <v>0.06722477673</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0.1152948347</v>
      </c>
      <c r="AZ1338" s="160">
        <f>IF($AY$1129&gt;0,'Assumptions (Nuclear)'!W11*Model!$AY$1129*AVERAGE('Assumptions (Nuclear)'!$AR$2:$AW$2)/10^9,0)</f>
        <v>0.2190601859</v>
      </c>
      <c r="BA1338" s="160">
        <f>IF($AY$1129&gt;0,'Assumptions (Nuclear)'!X11*Model!$AY$1129*AVERAGE('Assumptions (Nuclear)'!$AR$2:$AW$2)/10^9,0)</f>
        <v>0.1971541673</v>
      </c>
      <c r="BB1338" s="160">
        <f>IF($AY$1129&gt;0,'Assumptions (Nuclear)'!Y11*Model!$AY$1129*AVERAGE('Assumptions (Nuclear)'!$AR$2:$AW$2)/10^9,0)</f>
        <v>0.1775540454</v>
      </c>
      <c r="BC1338" s="160">
        <f>IF($AY$1129&gt;0,'Assumptions (Nuclear)'!Z11*Model!$AY$1129*AVERAGE('Assumptions (Nuclear)'!$AR$2:$AW$2)/10^9,0)</f>
        <v>0.1597986409</v>
      </c>
      <c r="BD1338" s="160">
        <f>IF($AY$1129&gt;0,'Assumptions (Nuclear)'!AA11*Model!$AY$1129*AVERAGE('Assumptions (Nuclear)'!$AR$2:$AW$2)/10^9,0)</f>
        <v>0.143657364</v>
      </c>
      <c r="BE1338" s="160">
        <f>IF($AY$1129&gt;0,'Assumptions (Nuclear)'!AB11*Model!$AY$1129*AVERAGE('Assumptions (Nuclear)'!$AR$2:$AW$2)/10^9,0)</f>
        <v>0.1360479049</v>
      </c>
      <c r="BF1338" s="160">
        <f>IF($AY$1129&gt;0,'Assumptions (Nuclear)'!AC11*Model!$AY$1129*AVERAGE('Assumptions (Nuclear)'!$AR$2:$AW$2)/10^9,0)</f>
        <v>0.1360479049</v>
      </c>
      <c r="BG1338" s="160">
        <f>IF($AY$1129&gt;0,'Assumptions (Nuclear)'!AD11*Model!$AY$1129*AVERAGE('Assumptions (Nuclear)'!$AR$2:$AW$2)/10^9,0)</f>
        <v>0.1362784946</v>
      </c>
      <c r="BH1338" s="160">
        <f>IF($AY$1129&gt;0,'Assumptions (Nuclear)'!AE11*Model!$AY$1129*AVERAGE('Assumptions (Nuclear)'!$AR$2:$AW$2)/10^9,0)</f>
        <v>0.1360479049</v>
      </c>
      <c r="BI1338" s="160">
        <f>IF($AY$1129&gt;0,'Assumptions (Nuclear)'!AF11*Model!$AY$1129*AVERAGE('Assumptions (Nuclear)'!$AR$2:$AW$2)/10^9,0)</f>
        <v>0.1362784946</v>
      </c>
      <c r="BJ1338" s="160">
        <f>IF($AY$1129&gt;0,'Assumptions (Nuclear)'!AG11*Model!$AY$1129*AVERAGE('Assumptions (Nuclear)'!$AR$2:$AW$2)/10^9,0)</f>
        <v>0.1360479049</v>
      </c>
      <c r="BK1338" s="160">
        <f>IF($AY$1129&gt;0,'Assumptions (Nuclear)'!AH11*Model!$AY$1129*AVERAGE('Assumptions (Nuclear)'!$AR$2:$AW$2)/10^9,0)</f>
        <v>0.1362784946</v>
      </c>
      <c r="BL1338" s="160">
        <f>IF($AY$1129&gt;0,'Assumptions (Nuclear)'!AI11*Model!$AY$1129*AVERAGE('Assumptions (Nuclear)'!$AR$2:$AW$2)/10^9,0)</f>
        <v>0.1360479049</v>
      </c>
      <c r="BM1338" s="160">
        <f>IF($AY$1129&gt;0,'Assumptions (Nuclear)'!AJ11*Model!$AY$1129*AVERAGE('Assumptions (Nuclear)'!$AR$2:$AW$2)/10^9,0)</f>
        <v>0.1362784946</v>
      </c>
      <c r="BN1338" s="160">
        <f>IF($AY$1129&gt;0,'Assumptions (Nuclear)'!AK11*Model!$AY$1129*AVERAGE('Assumptions (Nuclear)'!$AR$2:$AW$2)/10^9,0)</f>
        <v>0.06802395247</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0.1166681567</v>
      </c>
      <c r="BA1339" s="160">
        <f>IF($AZ$1129&gt;0,'Assumptions (Nuclear)'!W11*Model!$AZ$1129*AVERAGE('Assumptions (Nuclear)'!$AS$2:$AX$2)/10^9,0)</f>
        <v>0.2216694976</v>
      </c>
      <c r="BB1339" s="160">
        <f>IF($AZ$1129&gt;0,'Assumptions (Nuclear)'!X11*Model!$AZ$1129*AVERAGE('Assumptions (Nuclear)'!$AS$2:$AX$2)/10^9,0)</f>
        <v>0.1995025479</v>
      </c>
      <c r="BC1339" s="160">
        <f>IF($AZ$1129&gt;0,'Assumptions (Nuclear)'!Y11*Model!$AZ$1129*AVERAGE('Assumptions (Nuclear)'!$AS$2:$AX$2)/10^9,0)</f>
        <v>0.1796689612</v>
      </c>
      <c r="BD1339" s="160">
        <f>IF($AZ$1129&gt;0,'Assumptions (Nuclear)'!Z11*Model!$AZ$1129*AVERAGE('Assumptions (Nuclear)'!$AS$2:$AX$2)/10^9,0)</f>
        <v>0.1617020651</v>
      </c>
      <c r="BE1339" s="160">
        <f>IF($AZ$1129&gt;0,'Assumptions (Nuclear)'!AA11*Model!$AZ$1129*AVERAGE('Assumptions (Nuclear)'!$AS$2:$AX$2)/10^9,0)</f>
        <v>0.1453685232</v>
      </c>
      <c r="BF1339" s="160">
        <f>IF($AZ$1129&gt;0,'Assumptions (Nuclear)'!AB11*Model!$AZ$1129*AVERAGE('Assumptions (Nuclear)'!$AS$2:$AX$2)/10^9,0)</f>
        <v>0.1376684248</v>
      </c>
      <c r="BG1339" s="160">
        <f>IF($AZ$1129&gt;0,'Assumptions (Nuclear)'!AC11*Model!$AZ$1129*AVERAGE('Assumptions (Nuclear)'!$AS$2:$AX$2)/10^9,0)</f>
        <v>0.1376684248</v>
      </c>
      <c r="BH1339" s="160">
        <f>IF($AZ$1129&gt;0,'Assumptions (Nuclear)'!AD11*Model!$AZ$1129*AVERAGE('Assumptions (Nuclear)'!$AS$2:$AX$2)/10^9,0)</f>
        <v>0.1379017612</v>
      </c>
      <c r="BI1339" s="160">
        <f>IF($AZ$1129&gt;0,'Assumptions (Nuclear)'!AE11*Model!$AZ$1129*AVERAGE('Assumptions (Nuclear)'!$AS$2:$AX$2)/10^9,0)</f>
        <v>0.1376684248</v>
      </c>
      <c r="BJ1339" s="160">
        <f>IF($AZ$1129&gt;0,'Assumptions (Nuclear)'!AF11*Model!$AZ$1129*AVERAGE('Assumptions (Nuclear)'!$AS$2:$AX$2)/10^9,0)</f>
        <v>0.1379017612</v>
      </c>
      <c r="BK1339" s="160">
        <f>IF($AZ$1129&gt;0,'Assumptions (Nuclear)'!AG11*Model!$AZ$1129*AVERAGE('Assumptions (Nuclear)'!$AS$2:$AX$2)/10^9,0)</f>
        <v>0.1376684248</v>
      </c>
      <c r="BL1339" s="160">
        <f>IF($AZ$1129&gt;0,'Assumptions (Nuclear)'!AH11*Model!$AZ$1129*AVERAGE('Assumptions (Nuclear)'!$AS$2:$AX$2)/10^9,0)</f>
        <v>0.1379017612</v>
      </c>
      <c r="BM1339" s="160">
        <f>IF($AZ$1129&gt;0,'Assumptions (Nuclear)'!AI11*Model!$AZ$1129*AVERAGE('Assumptions (Nuclear)'!$AS$2:$AX$2)/10^9,0)</f>
        <v>0.1376684248</v>
      </c>
      <c r="BN1339" s="160">
        <f>IF($AZ$1129&gt;0,'Assumptions (Nuclear)'!AJ11*Model!$AZ$1129*AVERAGE('Assumptions (Nuclear)'!$AS$2:$AX$2)/10^9,0)</f>
        <v>0.1379017612</v>
      </c>
      <c r="BO1339" s="160">
        <f>IF($AZ$1129&gt;0,'Assumptions (Nuclear)'!AK11*Model!$AZ$1129*AVERAGE('Assumptions (Nuclear)'!$AS$2:$AX$2)/10^9,0)</f>
        <v>0.06883421242</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0.1180516306</v>
      </c>
      <c r="BB1340" s="160">
        <f>IF($BA$1129&gt;0,'Assumptions (Nuclear)'!W11*Model!$BA$1129*AVERAGE('Assumptions (Nuclear)'!$AT$2:$AY$2)/10^9,0)</f>
        <v>0.2242980981</v>
      </c>
      <c r="BC1340" s="160">
        <f>IF($BA$1129&gt;0,'Assumptions (Nuclear)'!X11*Model!$BA$1129*AVERAGE('Assumptions (Nuclear)'!$AT$2:$AY$2)/10^9,0)</f>
        <v>0.2018682883</v>
      </c>
      <c r="BD1340" s="160">
        <f>IF($BA$1129&gt;0,'Assumptions (Nuclear)'!Y11*Model!$BA$1129*AVERAGE('Assumptions (Nuclear)'!$AT$2:$AY$2)/10^9,0)</f>
        <v>0.1817995111</v>
      </c>
      <c r="BE1340" s="160">
        <f>IF($BA$1129&gt;0,'Assumptions (Nuclear)'!Z11*Model!$BA$1129*AVERAGE('Assumptions (Nuclear)'!$AT$2:$AY$2)/10^9,0)</f>
        <v>0.16361956</v>
      </c>
      <c r="BF1340" s="160">
        <f>IF($BA$1129&gt;0,'Assumptions (Nuclear)'!AA11*Model!$BA$1129*AVERAGE('Assumptions (Nuclear)'!$AT$2:$AY$2)/10^9,0)</f>
        <v>0.1470923317</v>
      </c>
      <c r="BG1340" s="160">
        <f>IF($BA$1129&gt;0,'Assumptions (Nuclear)'!AB11*Model!$BA$1129*AVERAGE('Assumptions (Nuclear)'!$AT$2:$AY$2)/10^9,0)</f>
        <v>0.1393009241</v>
      </c>
      <c r="BH1340" s="160">
        <f>IF($BA$1129&gt;0,'Assumptions (Nuclear)'!AC11*Model!$BA$1129*AVERAGE('Assumptions (Nuclear)'!$AT$2:$AY$2)/10^9,0)</f>
        <v>0.1393009241</v>
      </c>
      <c r="BI1340" s="160">
        <f>IF($BA$1129&gt;0,'Assumptions (Nuclear)'!AD11*Model!$BA$1129*AVERAGE('Assumptions (Nuclear)'!$AT$2:$AY$2)/10^9,0)</f>
        <v>0.1395370274</v>
      </c>
      <c r="BJ1340" s="160">
        <f>IF($BA$1129&gt;0,'Assumptions (Nuclear)'!AE11*Model!$BA$1129*AVERAGE('Assumptions (Nuclear)'!$AT$2:$AY$2)/10^9,0)</f>
        <v>0.1393009241</v>
      </c>
      <c r="BK1340" s="160">
        <f>IF($BA$1129&gt;0,'Assumptions (Nuclear)'!AF11*Model!$BA$1129*AVERAGE('Assumptions (Nuclear)'!$AT$2:$AY$2)/10^9,0)</f>
        <v>0.1395370274</v>
      </c>
      <c r="BL1340" s="160">
        <f>IF($BA$1129&gt;0,'Assumptions (Nuclear)'!AG11*Model!$BA$1129*AVERAGE('Assumptions (Nuclear)'!$AT$2:$AY$2)/10^9,0)</f>
        <v>0.1393009241</v>
      </c>
      <c r="BM1340" s="160">
        <f>IF($BA$1129&gt;0,'Assumptions (Nuclear)'!AH11*Model!$BA$1129*AVERAGE('Assumptions (Nuclear)'!$AT$2:$AY$2)/10^9,0)</f>
        <v>0.1395370274</v>
      </c>
      <c r="BN1340" s="160">
        <f>IF($BA$1129&gt;0,'Assumptions (Nuclear)'!AI11*Model!$BA$1129*AVERAGE('Assumptions (Nuclear)'!$AT$2:$AY$2)/10^9,0)</f>
        <v>0.1393009241</v>
      </c>
      <c r="BO1340" s="160">
        <f>IF($BA$1129&gt;0,'Assumptions (Nuclear)'!AJ11*Model!$BA$1129*AVERAGE('Assumptions (Nuclear)'!$AT$2:$AY$2)/10^9,0)</f>
        <v>0.1395370274</v>
      </c>
      <c r="BP1340" s="160">
        <f>IF($BA$1129&gt;0,'Assumptions (Nuclear)'!AK11*Model!$BA$1129*AVERAGE('Assumptions (Nuclear)'!$AT$2:$AY$2)/10^9,0)</f>
        <v>0.06965046205</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v>
      </c>
      <c r="D1341" s="160">
        <f>IF(Model!D1127+Model!D1128-D1124-Model!D1125-Model!D1126-D1289+D1237&gt;0,(1-'Assumptions (Nuclear)'!C29)*(Model!D1127+Model!D1128-D1124-Model!D1125-Model!D1126-D1289+D1237)+D1289-D1184+D1185,Model!D1127+Model!D1128-D1124-Model!D1125-Model!D1126+D1237-D1184+D1185)</f>
        <v>0</v>
      </c>
      <c r="E1341" s="160">
        <f>IF(Model!E1127+Model!E1128-E1124-Model!E1125-Model!E1126-E1289+E1237&gt;0,(1-'Assumptions (Nuclear)'!D29)*(Model!E1127+Model!E1128-E1124-Model!E1125-Model!E1126-E1289+E1237)+E1289-E1184+E1185,Model!E1127+Model!E1128-E1124-Model!E1125-Model!E1126+E1237-E1184+E1185)</f>
        <v>0</v>
      </c>
      <c r="F1341" s="160">
        <f>IF(Model!F1127+Model!F1128-F1124-Model!F1125-Model!F1126-F1289+F1237&gt;0,(1-'Assumptions (Nuclear)'!E29)*(Model!F1127+Model!F1128-F1124-Model!F1125-Model!F1126-F1289+F1237)+F1289-F1184+F1185,Model!F1127+Model!F1128-F1124-Model!F1125-Model!F1126+F1237-F1184+F1185)</f>
        <v>0</v>
      </c>
      <c r="G1341" s="160">
        <f>IF(Model!G1127+Model!G1128-G1124-Model!G1125-Model!G1126-G1289+G1237&gt;0,(1-'Assumptions (Nuclear)'!F29)*(Model!G1127+Model!G1128-G1124-Model!G1125-Model!G1126-G1289+G1237)+G1289-G1184+G1185,Model!G1127+Model!G1128-G1124-Model!G1125-Model!G1126+G1237-G1184+G1185)</f>
        <v>0</v>
      </c>
      <c r="H1341" s="160">
        <f>IF(Model!H1127+Model!H1128-H1124-Model!H1125-Model!H1126-H1289+H1237&gt;0,(1-'Assumptions (Nuclear)'!G29)*(Model!H1127+Model!H1128-H1124-Model!H1125-Model!H1126-H1289+H1237)+H1289-H1184+H1185,Model!H1127+Model!H1128-H1124-Model!H1125-Model!H1126+H1237-H1184+H1185)</f>
        <v>0</v>
      </c>
      <c r="I1341" s="160">
        <f>IF(Model!I1127+Model!I1128-I1124-Model!I1125-Model!I1126-I1289+I1237&gt;0,(1-'Assumptions (Nuclear)'!H29)*(Model!I1127+Model!I1128-I1124-Model!I1125-Model!I1126-I1289+I1237)+I1289-I1184+I1185,Model!I1127+Model!I1128-I1124-Model!I1125-Model!I1126+I1237-I1184+I1185)</f>
        <v>0</v>
      </c>
      <c r="J1341" s="160">
        <f>IF(Model!J1127+Model!J1128-J1124-Model!J1125-Model!J1126-J1289+J1237&gt;0,(1-'Assumptions (Nuclear)'!I29)*(Model!J1127+Model!J1128-J1124-Model!J1125-Model!J1126-J1289+J1237)+J1289-J1184+J1185,Model!J1127+Model!J1128-J1124-Model!J1125-Model!J1126+J1237-J1184+J1185)</f>
        <v>0</v>
      </c>
      <c r="K1341" s="160">
        <f>IF(Model!K1127+Model!K1128-K1124-Model!K1125-Model!K1126-K1289+K1237&gt;0,(1-'Assumptions (Nuclear)'!J29)*(Model!K1127+Model!K1128-K1124-Model!K1125-Model!K1126-K1289+K1237)+K1289-K1184+K1185,Model!K1127+Model!K1128-K1124-Model!K1125-Model!K1126+K1237-K1184+K1185)</f>
        <v>0</v>
      </c>
      <c r="L1341" s="160">
        <f>IF(Model!L1127+Model!L1128-L1124-Model!L1125-Model!L1126-L1289+L1237&gt;0,(1-'Assumptions (Nuclear)'!K29)*(Model!L1127+Model!L1128-L1124-Model!L1125-Model!L1126-L1289+L1237)+L1289-L1184+L1185,Model!L1127+Model!L1128-L1124-Model!L1125-Model!L1126+L1237-L1184+L1185)</f>
        <v>0</v>
      </c>
      <c r="M1341" s="160">
        <f>IF(Model!M1127+Model!M1128-M1124-Model!M1125-Model!M1126-M1289+M1237&gt;0,(1-'Assumptions (Nuclear)'!L29)*(Model!M1127+Model!M1128-M1124-Model!M1125-Model!M1126-M1289+M1237)+M1289-M1184+M1185,Model!M1127+Model!M1128-M1124-Model!M1125-Model!M1126+M1237-M1184+M1185)</f>
        <v>0</v>
      </c>
      <c r="N1341" s="160">
        <f>IF(Model!N1127+Model!N1128-N1124-Model!N1125-Model!N1126-N1289+N1237&gt;0,(1-'Assumptions (Nuclear)'!M29)*(Model!N1127+Model!N1128-N1124-Model!N1125-Model!N1126-N1289+N1237)+N1289-N1184+N1185,Model!N1127+Model!N1128-N1124-Model!N1125-Model!N1126+N1237-N1184+N1185)</f>
        <v>0</v>
      </c>
      <c r="O1341" s="160">
        <f>IF(Model!O1127+Model!O1128-O1124-Model!O1125-Model!O1126-O1289+O1237&gt;0,(1-'Assumptions (Nuclear)'!N29)*(Model!O1127+Model!O1128-O1124-Model!O1125-Model!O1126-O1289+O1237)+O1289-O1184+O1185,Model!O1127+Model!O1128-O1124-Model!O1125-Model!O1126+O1237-O1184+O1185)</f>
        <v>0</v>
      </c>
      <c r="P1341" s="160">
        <f>IF(Model!P1127+Model!P1128-P1124-Model!P1125-Model!P1126-P1289+P1237&gt;0,(1-'Assumptions (Nuclear)'!O29)*(Model!P1127+Model!P1128-P1124-Model!P1125-Model!P1126-P1289+P1237)+P1289-P1184+P1185,Model!P1127+Model!P1128-P1124-Model!P1125-Model!P1126+P1237-P1184+P1185)</f>
        <v>0</v>
      </c>
      <c r="Q1341" s="160">
        <f>IF(Model!Q1127+Model!Q1128-Q1124-Model!Q1125-Model!Q1126-Q1289+Q1237&gt;0,(1-'Assumptions (Nuclear)'!P29)*(Model!Q1127+Model!Q1128-Q1124-Model!Q1125-Model!Q1126-Q1289+Q1237)+Q1289-Q1184+Q1185,Model!Q1127+Model!Q1128-Q1124-Model!Q1125-Model!Q1126+Q1237-Q1184+Q1185)</f>
        <v>0</v>
      </c>
      <c r="R1341" s="160">
        <f>IF(Model!R1127+Model!R1128-R1124-Model!R1125-Model!R1126-R1289+R1237&gt;0,(1-'Assumptions (Nuclear)'!Q29)*(Model!R1127+Model!R1128-R1124-Model!R1125-Model!R1126-R1289+R1237)+R1289-R1184+R1185,Model!R1127+Model!R1128-R1124-Model!R1125-Model!R1126+R1237-R1184+R1185)</f>
        <v>-0.1552266695</v>
      </c>
      <c r="S1341" s="160">
        <f>IF(Model!S1127+Model!S1128-S1124-Model!S1125-Model!S1126-S1289+S1237&gt;0,(1-'Assumptions (Nuclear)'!R29)*(Model!S1127+Model!S1128-S1124-Model!S1125-Model!S1126-S1289+S1237)+S1289-S1184+S1185,Model!S1127+Model!S1128-S1124-Model!S1125-Model!S1126+S1237-S1184+S1185)</f>
        <v>-0.3136673941</v>
      </c>
      <c r="T1341" s="160">
        <f>IF(Model!T1127+Model!T1128-T1124-Model!T1125-Model!T1126-T1289+T1237&gt;0,(1-'Assumptions (Nuclear)'!S29)*(Model!T1127+Model!T1128-T1124-Model!T1125-Model!T1126-T1289+T1237)+T1289-T1184+T1185,Model!T1127+Model!T1128-T1124-Model!T1125-Model!T1126+T1237-T1184+T1185)</f>
        <v>-0.4793635434</v>
      </c>
      <c r="U1341" s="160">
        <f>IF(Model!U1127+Model!U1128-U1124-Model!U1125-Model!U1126-U1289+U1237&gt;0,(1-'Assumptions (Nuclear)'!T29)*(Model!U1127+Model!U1128-U1124-Model!U1125-Model!U1126-U1289+U1237)+U1289-U1184+U1185,Model!U1127+Model!U1128-U1124-Model!U1125-Model!U1126+U1237-U1184+U1185)</f>
        <v>-0.6547208035</v>
      </c>
      <c r="V1341" s="160">
        <f>IF(Model!V1127+Model!V1128-V1124-Model!V1125-Model!V1126-V1289+V1237&gt;0,(1-'Assumptions (Nuclear)'!U29)*(Model!V1127+Model!V1128-V1124-Model!V1125-Model!V1126-V1289+V1237)+V1289-V1184+V1185,Model!V1127+Model!V1128-V1124-Model!V1125-Model!V1126+V1237-V1184+V1185)</f>
        <v>-0.8300710952</v>
      </c>
      <c r="W1341" s="160">
        <f>IF(Model!W1127+Model!W1128-W1124-Model!W1125-Model!W1126-W1289+W1237&gt;0,(1-'Assumptions (Nuclear)'!V29)*(Model!W1127+Model!W1128-W1124-Model!W1125-Model!W1126-W1289+W1237)+W1289-W1184+W1185,Model!W1127+Model!W1128-W1124-Model!W1125-Model!W1126+W1237-W1184+W1185)</f>
        <v>-1.010262055</v>
      </c>
      <c r="X1341" s="160">
        <f>IF(Model!X1127+Model!X1128-X1124-Model!X1125-Model!X1126-X1289+X1237&gt;0,(1-'Assumptions (Nuclear)'!W29)*(Model!X1127+Model!X1128-X1124-Model!X1125-Model!X1126-X1289+X1237)+X1289-X1184+X1185,Model!X1127+Model!X1128-X1124-Model!X1125-Model!X1126+X1237-X1184+X1185)</f>
        <v>-1.015073259</v>
      </c>
      <c r="Y1341" s="160">
        <f>IF(Model!Y1127+Model!Y1128-Y1124-Model!Y1125-Model!Y1126-Y1289+Y1237&gt;0,(1-'Assumptions (Nuclear)'!X29)*(Model!Y1127+Model!Y1128-Y1124-Model!Y1125-Model!Y1126-Y1289+Y1237)+Y1289-Y1184+Y1185,Model!Y1127+Model!Y1128-Y1124-Model!Y1125-Model!Y1126+Y1237-Y1184+Y1185)</f>
        <v>-1.019154422</v>
      </c>
      <c r="Z1341" s="160">
        <f>IF(Model!Z1127+Model!Z1128-Z1124-Model!Z1125-Model!Z1126-Z1289+Z1237&gt;0,(1-'Assumptions (Nuclear)'!Y29)*(Model!Z1127+Model!Z1128-Z1124-Model!Z1125-Model!Z1126-Z1289+Z1237)+Z1289-Z1184+Z1185,Model!Z1127+Model!Z1128-Z1124-Model!Z1125-Model!Z1126+Z1237-Z1184+Z1185)</f>
        <v>-1.019770464</v>
      </c>
      <c r="AA1341" s="160">
        <f>IF(Model!AA1127+Model!AA1128-AA1124-Model!AA1125-Model!AA1126-AA1289+AA1237&gt;0,(1-'Assumptions (Nuclear)'!Z29)*(Model!AA1127+Model!AA1128-AA1124-Model!AA1125-Model!AA1126-AA1289+AA1237)+AA1289-AA1184+AA1185,Model!AA1127+Model!AA1128-AA1124-Model!AA1125-Model!AA1126+AA1237-AA1184+AA1185)</f>
        <v>-1.016416096</v>
      </c>
      <c r="AB1341" s="160">
        <f>IF(Model!AB1127+Model!AB1128-AB1124-Model!AB1125-Model!AB1126-AB1289+AB1237&gt;0,(1-'Assumptions (Nuclear)'!AA29)*(Model!AB1127+Model!AB1128-AB1124-Model!AB1125-Model!AB1126-AB1289+AB1237)+AB1289-AB1184+AB1185,Model!AB1127+Model!AB1128-AB1124-Model!AB1125-Model!AB1126+AB1237-AB1184+AB1185)</f>
        <v>-1.002725569</v>
      </c>
      <c r="AC1341" s="160">
        <f>IF(Model!AC1127+Model!AC1128-AC1124-Model!AC1125-Model!AC1126-AC1289+AC1237&gt;0,(1-'Assumptions (Nuclear)'!AB29)*(Model!AC1127+Model!AC1128-AC1124-Model!AC1125-Model!AC1126-AC1289+AC1237)+AC1289-AC1184+AC1185,Model!AC1127+Model!AC1128-AC1124-Model!AC1125-Model!AC1126+AC1237-AC1184+AC1185)</f>
        <v>-0.9930043289</v>
      </c>
      <c r="AD1341" s="160">
        <f>IF(Model!AD1127+Model!AD1128-AD1124-Model!AD1125-Model!AD1126-AD1289+AD1237&gt;0,(1-'Assumptions (Nuclear)'!AC29)*(Model!AD1127+Model!AD1128-AD1124-Model!AD1125-Model!AD1126-AD1289+AD1237)+AD1289-AD1184+AD1185,Model!AD1127+Model!AD1128-AD1124-Model!AD1125-Model!AD1126+AD1237-AD1184+AD1185)</f>
        <v>-0.9776278337</v>
      </c>
      <c r="AE1341" s="160">
        <f>IF(Model!AE1127+Model!AE1128-AE1124-Model!AE1125-Model!AE1126-AE1289+AE1237&gt;0,(1-'Assumptions (Nuclear)'!AD29)*(Model!AE1127+Model!AE1128-AE1124-Model!AE1125-Model!AE1126-AE1289+AE1237)+AE1289-AE1184+AE1185,Model!AE1127+Model!AE1128-AE1124-Model!AE1125-Model!AE1126+AE1237-AE1184+AE1185)</f>
        <v>-0.9616707498</v>
      </c>
      <c r="AF1341" s="160">
        <f>IF(Model!AF1127+Model!AF1128-AF1124-Model!AF1125-Model!AF1126-AF1289+AF1237&gt;0,(1-'Assumptions (Nuclear)'!AE29)*(Model!AF1127+Model!AF1128-AF1124-Model!AF1125-Model!AF1126-AF1289+AF1237)+AF1289-AF1184+AF1185,Model!AF1127+Model!AF1128-AF1124-Model!AF1125-Model!AF1126+AF1237-AF1184+AF1185)</f>
        <v>-0.9408450936</v>
      </c>
      <c r="AG1341" s="160">
        <f>IF(Model!AG1127+Model!AG1128-AG1124-Model!AG1125-Model!AG1126-AG1289+AG1237&gt;0,(1-'Assumptions (Nuclear)'!AF29)*(Model!AG1127+Model!AG1128-AG1124-Model!AG1125-Model!AG1126-AG1289+AG1237)+AG1289-AG1184+AG1185,Model!AG1127+Model!AG1128-AG1124-Model!AG1125-Model!AG1126+AG1237-AG1184+AG1185)</f>
        <v>-0.9152942663</v>
      </c>
      <c r="AH1341" s="160">
        <f>IF(Model!AH1127+Model!AH1128-AH1124-Model!AH1125-Model!AH1126-AH1289+AH1237&gt;0,(1-'Assumptions (Nuclear)'!AG29)*(Model!AH1127+Model!AH1128-AH1124-Model!AH1125-Model!AH1126-AH1289+AH1237)+AH1289-AH1184+AH1185,Model!AH1127+Model!AH1128-AH1124-Model!AH1125-Model!AH1126+AH1237-AH1184+AH1185)</f>
        <v>-0.8834588502</v>
      </c>
      <c r="AI1341" s="160">
        <f>IF(Model!AI1127+Model!AI1128-AI1124-Model!AI1125-Model!AI1126-AI1289+AI1237&gt;0,(1-'Assumptions (Nuclear)'!AH29)*(Model!AI1127+Model!AI1128-AI1124-Model!AI1125-Model!AI1126-AI1289+AI1237)+AI1289-AI1184+AI1185,Model!AI1127+Model!AI1128-AI1124-Model!AI1125-Model!AI1126+AI1237-AI1184+AI1185)</f>
        <v>-0.8550784427</v>
      </c>
      <c r="AJ1341" s="160">
        <f>IF(Model!AJ1127+Model!AJ1128-AJ1124-Model!AJ1125-Model!AJ1126-AJ1289+AJ1237&gt;0,(1-'Assumptions (Nuclear)'!AI29)*(Model!AJ1127+Model!AJ1128-AJ1124-Model!AJ1125-Model!AJ1126-AJ1289+AJ1237)+AJ1289-AJ1184+AJ1185,Model!AJ1127+Model!AJ1128-AJ1124-Model!AJ1125-Model!AJ1126+AJ1237-AJ1184+AJ1185)</f>
        <v>-0.8248413937</v>
      </c>
      <c r="AK1341" s="160">
        <f>IF(Model!AK1127+Model!AK1128-AK1124-Model!AK1125-Model!AK1126-AK1289+AK1237&gt;0,(1-'Assumptions (Nuclear)'!AJ29)*(Model!AK1127+Model!AK1128-AK1124-Model!AK1125-Model!AK1126-AK1289+AK1237)+AK1289-AK1184+AK1185,Model!AK1127+Model!AK1128-AK1124-Model!AK1125-Model!AK1126+AK1237-AK1184+AK1185)</f>
        <v>-0.7926042078</v>
      </c>
      <c r="AL1341" s="160">
        <f>IF(Model!AL1127+Model!AL1128-AL1124-Model!AL1125-Model!AL1126-AL1289+AL1237&gt;0,(1-'Assumptions (Nuclear)'!AK29)*(Model!AL1127+Model!AL1128-AL1124-Model!AL1125-Model!AL1126-AL1289+AL1237)+AL1289-AL1184+AL1185,Model!AL1127+Model!AL1128-AL1124-Model!AL1125-Model!AL1126+AL1237-AL1184+AL1185)</f>
        <v>-0.7530825124</v>
      </c>
      <c r="AM1341" s="160">
        <f>IF(Model!AM1127+Model!AM1128-AM1124-Model!AM1125-Model!AM1126-AM1289+AM1237&gt;0,(1-'Assumptions (Nuclear)'!AL29)*(Model!AM1127+Model!AM1128-AM1124-Model!AM1125-Model!AM1126-AM1289+AM1237)+AM1289-AM1184+AM1185,Model!AM1127+Model!AM1128-AM1124-Model!AM1125-Model!AM1126+AM1237-AM1184+AM1185)</f>
        <v>-0.6357435066</v>
      </c>
      <c r="AN1341" s="160">
        <f>IF(Model!AN1127+Model!AN1128-AN1124-Model!AN1125-Model!AN1126-AN1289+AN1237&gt;0,(1-'Assumptions (Nuclear)'!AM29)*(Model!AN1127+Model!AN1128-AN1124-Model!AN1125-Model!AN1126-AN1289+AN1237)+AN1289-AN1184+AN1185,Model!AN1127+Model!AN1128-AN1124-Model!AN1125-Model!AN1126+AN1237-AN1184+AN1185)</f>
        <v>-0.5167820195</v>
      </c>
      <c r="AO1341" s="160">
        <f>IF(Model!AO1127+Model!AO1128-AO1124-Model!AO1125-Model!AO1126-AO1289+AO1237&gt;0,(1-'Assumptions (Nuclear)'!AN29)*(Model!AO1127+Model!AO1128-AO1124-Model!AO1125-Model!AO1126-AO1289+AO1237)+AO1289-AO1184+AO1185,Model!AO1127+Model!AO1128-AO1124-Model!AO1125-Model!AO1126+AO1237-AO1184+AO1185)</f>
        <v>-0.3816923199</v>
      </c>
      <c r="AP1341" s="160">
        <f>IF(Model!AP1127+Model!AP1128-AP1124-Model!AP1125-Model!AP1126-AP1289+AP1237&gt;0,(1-'Assumptions (Nuclear)'!AO29)*(Model!AP1127+Model!AP1128-AP1124-Model!AP1125-Model!AP1126-AP1289+AP1237)+AP1289-AP1184+AP1185,Model!AP1127+Model!AP1128-AP1124-Model!AP1125-Model!AP1126+AP1237-AP1184+AP1185)</f>
        <v>-0.2381323145</v>
      </c>
      <c r="AQ1341" s="160">
        <f>IF(Model!AQ1127+Model!AQ1128-AQ1124-Model!AQ1125-Model!AQ1126-AQ1289+AQ1237&gt;0,(1-'Assumptions (Nuclear)'!AP29)*(Model!AQ1127+Model!AQ1128-AQ1124-Model!AQ1125-Model!AQ1126-AQ1289+AQ1237)+AQ1289-AQ1184+AQ1185,Model!AQ1127+Model!AQ1128-AQ1124-Model!AQ1125-Model!AQ1126+AQ1237-AQ1184+AQ1185)</f>
        <v>-0.1043329324</v>
      </c>
      <c r="AR1341" s="160">
        <f>IF(Model!AR1127+Model!AR1128-AR1124-Model!AR1125-Model!AR1126-AR1289+AR1237&gt;0,(1-'Assumptions (Nuclear)'!AQ29)*(Model!AR1127+Model!AR1128-AR1124-Model!AR1125-Model!AR1126-AR1289+AR1237)+AR1289-AR1184+AR1185,Model!AR1127+Model!AR1128-AR1124-Model!AR1125-Model!AR1126+AR1237-AR1184+AR1185)</f>
        <v>0.01093480205</v>
      </c>
      <c r="AS1341" s="160">
        <f>IF(Model!AS1127+Model!AS1128-AS1124-Model!AS1125-Model!AS1126-AS1289+AS1237&gt;0,(1-'Assumptions (Nuclear)'!AR29)*(Model!AS1127+Model!AS1128-AS1124-Model!AS1125-Model!AS1126-AS1289+AS1237)+AS1289-AS1184+AS1185,Model!AS1127+Model!AS1128-AS1124-Model!AS1125-Model!AS1126+AS1237-AS1184+AS1185)</f>
        <v>0.1318047373</v>
      </c>
      <c r="AT1341" s="160">
        <f>IF(Model!AT1127+Model!AT1128-AT1124-Model!AT1125-Model!AT1126-AT1289+AT1237&gt;0,(1-'Assumptions (Nuclear)'!AS29)*(Model!AT1127+Model!AT1128-AT1124-Model!AT1125-Model!AT1126-AT1289+AT1237)+AT1289-AT1184+AT1185,Model!AT1127+Model!AT1128-AT1124-Model!AT1125-Model!AT1126+AT1237-AT1184+AT1185)</f>
        <v>0.2602069019</v>
      </c>
      <c r="AU1341" s="160">
        <f>IF(Model!AU1127+Model!AU1128-AU1124-Model!AU1125-Model!AU1126-AU1289+AU1237&gt;0,(1-'Assumptions (Nuclear)'!AT29)*(Model!AU1127+Model!AU1128-AU1124-Model!AU1125-Model!AU1126-AU1289+AU1237)+AU1289-AU1184+AU1185,Model!AU1127+Model!AU1128-AU1124-Model!AU1125-Model!AU1126+AU1237-AU1184+AU1185)</f>
        <v>0.3985184077</v>
      </c>
      <c r="AV1341" s="160">
        <f>IF(Model!AV1127+Model!AV1128-AV1124-Model!AV1125-Model!AV1126-AV1289+AV1237&gt;0,(1-'Assumptions (Nuclear)'!AU29)*(Model!AV1127+Model!AV1128-AV1124-Model!AV1125-Model!AV1126-AV1289+AV1237)+AV1289-AV1184+AV1185,Model!AV1127+Model!AV1128-AV1124-Model!AV1125-Model!AV1126+AV1237-AV1184+AV1185)</f>
        <v>0.7751869199</v>
      </c>
      <c r="AW1341" s="160">
        <f>IF(Model!AW1127+Model!AW1128-AW1124-Model!AW1125-Model!AW1126-AW1289+AW1237&gt;0,(1-'Assumptions (Nuclear)'!AV29)*(Model!AW1127+Model!AW1128-AW1124-Model!AW1125-Model!AW1126-AW1289+AW1237)+AW1289-AW1184+AW1185,Model!AW1127+Model!AW1128-AW1124-Model!AW1125-Model!AW1126+AW1237-AW1184+AW1185)</f>
        <v>1.156913544</v>
      </c>
      <c r="AX1341" s="160">
        <f>IF(Model!AX1127+Model!AX1128-AX1124-Model!AX1125-Model!AX1126-AX1289+AX1237&gt;0,(1-'Assumptions (Nuclear)'!AW29)*(Model!AX1127+Model!AX1128-AX1124-Model!AX1125-Model!AX1126-AX1289+AX1237)+AX1289-AX1184+AX1185,Model!AX1127+Model!AX1128-AX1124-Model!AX1125-Model!AX1126+AX1237-AX1184+AX1185)</f>
        <v>1.564260418</v>
      </c>
      <c r="AY1341" s="160">
        <f>IF(Model!AY1127+Model!AY1128-AY1124-Model!AY1125-Model!AY1126-AY1289+AY1237&gt;0,(1-'Assumptions (Nuclear)'!AX29)*(Model!AY1127+Model!AY1128-AY1124-Model!AY1125-Model!AY1126-AY1289+AY1237)+AY1289-AY1184+AY1185,Model!AY1127+Model!AY1128-AY1124-Model!AY1125-Model!AY1126+AY1237-AY1184+AY1185)</f>
        <v>2.05497965</v>
      </c>
      <c r="AZ1341" s="160">
        <f>IF(Model!AZ1127+Model!AZ1128-AZ1124-Model!AZ1125-Model!AZ1126-AZ1289+AZ1237&gt;0,(1-'Assumptions (Nuclear)'!AY29)*(Model!AZ1127+Model!AZ1128-AZ1124-Model!AZ1125-Model!AZ1126-AZ1289+AZ1237)+AZ1289-AZ1184+AZ1185,Model!AZ1127+Model!AZ1128-AZ1124-Model!AZ1125-Model!AZ1126+AZ1237-AZ1184+AZ1185)</f>
        <v>2.518954786</v>
      </c>
      <c r="BA1341" s="160">
        <f>IF(Model!BA1127+Model!BA1128-BA1124-Model!BA1125-Model!BA1126-BA1289+BA1237&gt;0,(1-'Assumptions (Nuclear)'!AZ29)*(Model!BA1127+Model!BA1128-BA1124-Model!BA1125-Model!BA1126-BA1289+BA1237)+BA1289-BA1184+BA1185,Model!BA1127+Model!BA1128-BA1124-Model!BA1125-Model!BA1126+BA1237-BA1184+BA1185)</f>
        <v>2.965345456</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v>
      </c>
      <c r="D1342" s="160">
        <f>IF(Model!D1127+Model!D1128-D1124-Model!D1125-Model!D1126-D1289+D1237&gt;0,'Assumptions (Nuclear)'!C29*(Model!D1127+Model!D1128-D1124-Model!D1125-Model!D1126-D1289+D1237)-'Assumptions (Nuclear)'!C30*Model!D1123/10^3,-'Assumptions (Nuclear)'!C30*Model!D1123/10^3)</f>
        <v>0</v>
      </c>
      <c r="E1342" s="160">
        <f>IF(Model!E1127+Model!E1128-E1124-Model!E1125-Model!E1126-E1289+E1237&gt;0,'Assumptions (Nuclear)'!D29*(Model!E1127+Model!E1128-E1124-Model!E1125-Model!E1126-E1289+E1237)-'Assumptions (Nuclear)'!D30*Model!E1123/10^3,-'Assumptions (Nuclear)'!D30*Model!E1123/10^3)</f>
        <v>0</v>
      </c>
      <c r="F1342" s="160">
        <f>IF(Model!F1127+Model!F1128-F1124-Model!F1125-Model!F1126-F1289+F1237&gt;0,'Assumptions (Nuclear)'!E29*(Model!F1127+Model!F1128-F1124-Model!F1125-Model!F1126-F1289+F1237)-'Assumptions (Nuclear)'!E30*Model!F1123/10^3,-'Assumptions (Nuclear)'!E30*Model!F1123/10^3)</f>
        <v>0</v>
      </c>
      <c r="G1342" s="160">
        <f>IF(Model!G1127+Model!G1128-G1124-Model!G1125-Model!G1126-G1289+G1237&gt;0,'Assumptions (Nuclear)'!F29*(Model!G1127+Model!G1128-G1124-Model!G1125-Model!G1126-G1289+G1237)-'Assumptions (Nuclear)'!F30*Model!G1123/10^3,-'Assumptions (Nuclear)'!F30*Model!G1123/10^3)</f>
        <v>0</v>
      </c>
      <c r="H1342" s="160">
        <f>IF(Model!H1127+Model!H1128-H1124-Model!H1125-Model!H1126-H1289+H1237&gt;0,'Assumptions (Nuclear)'!G29*(Model!H1127+Model!H1128-H1124-Model!H1125-Model!H1126-H1289+H1237)-'Assumptions (Nuclear)'!G30*Model!H1123/10^3,-'Assumptions (Nuclear)'!G30*Model!H1123/10^3)</f>
        <v>0</v>
      </c>
      <c r="I1342" s="160">
        <f>IF(Model!I1127+Model!I1128-I1124-Model!I1125-Model!I1126-I1289+I1237&gt;0,'Assumptions (Nuclear)'!H29*(Model!I1127+Model!I1128-I1124-Model!I1125-Model!I1126-I1289+I1237)-'Assumptions (Nuclear)'!H30*Model!I1123/10^3,-'Assumptions (Nuclear)'!H30*Model!I1123/10^3)</f>
        <v>0</v>
      </c>
      <c r="J1342" s="160">
        <f>IF(Model!J1127+Model!J1128-J1124-Model!J1125-Model!J1126-J1289+J1237&gt;0,'Assumptions (Nuclear)'!I29*(Model!J1127+Model!J1128-J1124-Model!J1125-Model!J1126-J1289+J1237)-'Assumptions (Nuclear)'!I30*Model!J1123/10^3,-'Assumptions (Nuclear)'!I30*Model!J1123/10^3)</f>
        <v>0</v>
      </c>
      <c r="K1342" s="160">
        <f>IF(Model!K1127+Model!K1128-K1124-Model!K1125-Model!K1126-K1289+K1237&gt;0,'Assumptions (Nuclear)'!J29*(Model!K1127+Model!K1128-K1124-Model!K1125-Model!K1126-K1289+K1237)-'Assumptions (Nuclear)'!J30*Model!K1123/10^3,-'Assumptions (Nuclear)'!J30*Model!K1123/10^3)</f>
        <v>0</v>
      </c>
      <c r="L1342" s="160">
        <f>IF(Model!L1127+Model!L1128-L1124-Model!L1125-Model!L1126-L1289+L1237&gt;0,'Assumptions (Nuclear)'!K29*(Model!L1127+Model!L1128-L1124-Model!L1125-Model!L1126-L1289+L1237)-'Assumptions (Nuclear)'!K30*Model!L1123/10^3,-'Assumptions (Nuclear)'!K30*Model!L1123/10^3)</f>
        <v>0</v>
      </c>
      <c r="M1342" s="160">
        <f>IF(Model!M1127+Model!M1128-M1124-Model!M1125-Model!M1126-M1289+M1237&gt;0,'Assumptions (Nuclear)'!L29*(Model!M1127+Model!M1128-M1124-Model!M1125-Model!M1126-M1289+M1237)-'Assumptions (Nuclear)'!L30*Model!M1123/10^3,-'Assumptions (Nuclear)'!L30*Model!M1123/10^3)</f>
        <v>0</v>
      </c>
      <c r="N1342" s="160">
        <f>IF(Model!N1127+Model!N1128-N1124-Model!N1125-Model!N1126-N1289+N1237&gt;0,'Assumptions (Nuclear)'!M29*(Model!N1127+Model!N1128-N1124-Model!N1125-Model!N1126-N1289+N1237)-'Assumptions (Nuclear)'!M30*Model!N1123/10^3,-'Assumptions (Nuclear)'!M30*Model!N1123/10^3)</f>
        <v>0</v>
      </c>
      <c r="O1342" s="160">
        <f>IF(Model!O1127+Model!O1128-O1124-Model!O1125-Model!O1126-O1289+O1237&gt;0,'Assumptions (Nuclear)'!N29*(Model!O1127+Model!O1128-O1124-Model!O1125-Model!O1126-O1289+O1237)-'Assumptions (Nuclear)'!N30*Model!O1123/10^3,-'Assumptions (Nuclear)'!N30*Model!O1123/10^3)</f>
        <v>0</v>
      </c>
      <c r="P1342" s="160">
        <f>IF(Model!P1127+Model!P1128-P1124-Model!P1125-Model!P1126-P1289+P1237&gt;0,'Assumptions (Nuclear)'!O29*(Model!P1127+Model!P1128-P1124-Model!P1125-Model!P1126-P1289+P1237)-'Assumptions (Nuclear)'!O30*Model!P1123/10^3,-'Assumptions (Nuclear)'!O30*Model!P1123/10^3)</f>
        <v>0</v>
      </c>
      <c r="Q1342" s="160">
        <f>IF(Model!Q1127+Model!Q1128-Q1124-Model!Q1125-Model!Q1126-Q1289+Q1237&gt;0,'Assumptions (Nuclear)'!P29*(Model!Q1127+Model!Q1128-Q1124-Model!Q1125-Model!Q1126-Q1289+Q1237)-'Assumptions (Nuclear)'!P30*Model!Q1123/10^3,-'Assumptions (Nuclear)'!P30*Model!Q1123/10^3)</f>
        <v>0</v>
      </c>
      <c r="R1342" s="160">
        <f>IF(Model!R1127+Model!R1128-R1124-Model!R1125-Model!R1126-R1289+R1237&gt;0,'Assumptions (Nuclear)'!Q29*(Model!R1127+Model!R1128-R1124-Model!R1125-Model!R1126-R1289+R1237)-'Assumptions (Nuclear)'!Q30*Model!R1123/10^3,-'Assumptions (Nuclear)'!Q30*Model!R1123/10^3)</f>
        <v>0</v>
      </c>
      <c r="S1342" s="160">
        <f>IF(Model!S1127+Model!S1128-S1124-Model!S1125-Model!S1126-S1289+S1237&gt;0,'Assumptions (Nuclear)'!R29*(Model!S1127+Model!S1128-S1124-Model!S1125-Model!S1126-S1289+S1237)-'Assumptions (Nuclear)'!R30*Model!S1123/10^3,-'Assumptions (Nuclear)'!R30*Model!S1123/10^3)</f>
        <v>0</v>
      </c>
      <c r="T1342" s="160">
        <f>IF(Model!T1127+Model!T1128-T1124-Model!T1125-Model!T1126-T1289+T1237&gt;0,'Assumptions (Nuclear)'!S29*(Model!T1127+Model!T1128-T1124-Model!T1125-Model!T1126-T1289+T1237)-'Assumptions (Nuclear)'!S30*Model!T1123/10^3,-'Assumptions (Nuclear)'!S30*Model!T1123/10^3)</f>
        <v>0</v>
      </c>
      <c r="U1342" s="160">
        <f>IF(Model!U1127+Model!U1128-U1124-Model!U1125-Model!U1126-U1289+U1237&gt;0,'Assumptions (Nuclear)'!T29*(Model!U1127+Model!U1128-U1124-Model!U1125-Model!U1126-U1289+U1237)-'Assumptions (Nuclear)'!T30*Model!U1123/10^3,-'Assumptions (Nuclear)'!T30*Model!U1123/10^3)</f>
        <v>0</v>
      </c>
      <c r="V1342" s="160">
        <f>IF(Model!V1127+Model!V1128-V1124-Model!V1125-Model!V1126-V1289+V1237&gt;0,'Assumptions (Nuclear)'!U29*(Model!V1127+Model!V1128-V1124-Model!V1125-Model!V1126-V1289+V1237)-'Assumptions (Nuclear)'!U30*Model!V1123/10^3,-'Assumptions (Nuclear)'!U30*Model!V1123/10^3)</f>
        <v>0</v>
      </c>
      <c r="W1342" s="160">
        <f>IF(Model!W1127+Model!W1128-W1124-Model!W1125-Model!W1126-W1289+W1237&gt;0,'Assumptions (Nuclear)'!V29*(Model!W1127+Model!W1128-W1124-Model!W1125-Model!W1126-W1289+W1237)-'Assumptions (Nuclear)'!V30*Model!W1123/10^3,-'Assumptions (Nuclear)'!V30*Model!W1123/10^3)</f>
        <v>0</v>
      </c>
      <c r="X1342" s="160">
        <f>IF(Model!X1127+Model!X1128-X1124-Model!X1125-Model!X1126-X1289+X1237&gt;0,'Assumptions (Nuclear)'!W29*(Model!X1127+Model!X1128-X1124-Model!X1125-Model!X1126-X1289+X1237)-'Assumptions (Nuclear)'!W30*Model!X1123/10^3,-'Assumptions (Nuclear)'!W30*Model!X1123/10^3)</f>
        <v>-0.002068595443</v>
      </c>
      <c r="Y1342" s="160">
        <f>IF(Model!Y1127+Model!Y1128-Y1124-Model!Y1125-Model!Y1126-Y1289+Y1237&gt;0,'Assumptions (Nuclear)'!X29*(Model!Y1127+Model!Y1128-Y1124-Model!Y1125-Model!Y1126-Y1289+Y1237)-'Assumptions (Nuclear)'!X30*Model!Y1123/10^3,-'Assumptions (Nuclear)'!X30*Model!Y1123/10^3)</f>
        <v>-0.004219497143</v>
      </c>
      <c r="Z1342" s="160">
        <f>IF(Model!Z1127+Model!Z1128-Z1124-Model!Z1125-Model!Z1126-Z1289+Z1237&gt;0,'Assumptions (Nuclear)'!Y29*(Model!Z1127+Model!Z1128-Z1124-Model!Z1125-Model!Z1126-Z1289+Z1237)-'Assumptions (Nuclear)'!Y30*Model!Z1123/10^3,-'Assumptions (Nuclear)'!Y30*Model!Z1123/10^3)</f>
        <v>-0.006455161231</v>
      </c>
      <c r="AA1342" s="160">
        <f>IF(Model!AA1127+Model!AA1128-AA1124-Model!AA1125-Model!AA1126-AA1289+AA1237&gt;0,'Assumptions (Nuclear)'!Z29*(Model!AA1127+Model!AA1128-AA1124-Model!AA1125-Model!AA1126-AA1289+AA1237)-'Assumptions (Nuclear)'!Z30*Model!AA1123/10^3,-'Assumptions (Nuclear)'!Z30*Model!AA1123/10^3)</f>
        <v>-0.008778108987</v>
      </c>
      <c r="AB1342" s="160">
        <f>IF(Model!AB1127+Model!AB1128-AB1124-Model!AB1125-Model!AB1126-AB1289+AB1237&gt;0,'Assumptions (Nuclear)'!AA29*(Model!AB1127+Model!AB1128-AB1124-Model!AB1125-Model!AB1126-AB1289+AB1237)-'Assumptions (Nuclear)'!AA30*Model!AB1123/10^3,-'Assumptions (Nuclear)'!AA30*Model!AB1123/10^3)</f>
        <v>-0.01119092846</v>
      </c>
      <c r="AC1342" s="160">
        <f>IF(Model!AC1127+Model!AC1128-AC1124-Model!AC1125-Model!AC1126-AC1289+AC1237&gt;0,'Assumptions (Nuclear)'!AB29*(Model!AC1127+Model!AC1128-AC1124-Model!AC1125-Model!AC1126-AC1289+AC1237)-'Assumptions (Nuclear)'!AB30*Model!AC1123/10^3,-'Assumptions (Nuclear)'!AB30*Model!AC1123/10^3)</f>
        <v>-0.01369627614</v>
      </c>
      <c r="AD1342" s="160">
        <f>IF(Model!AD1127+Model!AD1128-AD1124-Model!AD1125-Model!AD1126-AD1289+AD1237&gt;0,'Assumptions (Nuclear)'!AC29*(Model!AD1127+Model!AD1128-AD1124-Model!AD1125-Model!AD1126-AD1289+AD1237)-'Assumptions (Nuclear)'!AC30*Model!AD1123/10^3,-'Assumptions (Nuclear)'!AC30*Model!AD1123/10^3)</f>
        <v>-0.01629687863</v>
      </c>
      <c r="AE1342" s="160">
        <f>IF(Model!AE1127+Model!AE1128-AE1124-Model!AE1125-Model!AE1126-AE1289+AE1237&gt;0,'Assumptions (Nuclear)'!AD29*(Model!AE1127+Model!AE1128-AE1124-Model!AE1125-Model!AE1126-AE1289+AE1237)-'Assumptions (Nuclear)'!AD30*Model!AE1123/10^3,-'Assumptions (Nuclear)'!AD30*Model!AE1123/10^3)</f>
        <v>-0.0189955344</v>
      </c>
      <c r="AF1342" s="160">
        <f>IF(Model!AF1127+Model!AF1128-AF1124-Model!AF1125-Model!AF1126-AF1289+AF1237&gt;0,'Assumptions (Nuclear)'!AE29*(Model!AF1127+Model!AF1128-AF1124-Model!AF1125-Model!AF1126-AF1289+AF1237)-'Assumptions (Nuclear)'!AE30*Model!AF1123/10^3,-'Assumptions (Nuclear)'!AE30*Model!AF1123/10^3)</f>
        <v>-0.02179511558</v>
      </c>
      <c r="AG1342" s="160">
        <f>IF(Model!AG1127+Model!AG1128-AG1124-Model!AG1125-Model!AG1126-AG1289+AG1237&gt;0,'Assumptions (Nuclear)'!AF29*(Model!AG1127+Model!AG1128-AG1124-Model!AG1125-Model!AG1126-AG1289+AG1237)-'Assumptions (Nuclear)'!AF30*Model!AG1123/10^3,-'Assumptions (Nuclear)'!AF30*Model!AG1123/10^3)</f>
        <v>-0.02469856976</v>
      </c>
      <c r="AH1342" s="160">
        <f>IF(Model!AH1127+Model!AH1128-AH1124-Model!AH1125-Model!AH1126-AH1289+AH1237&gt;0,'Assumptions (Nuclear)'!AG29*(Model!AH1127+Model!AH1128-AH1124-Model!AH1125-Model!AH1126-AH1289+AH1237)-'Assumptions (Nuclear)'!AG30*Model!AH1123/10^3,-'Assumptions (Nuclear)'!AG30*Model!AH1123/10^3)</f>
        <v>-0.02770892187</v>
      </c>
      <c r="AI1342" s="160">
        <f>IF(Model!AI1127+Model!AI1128-AI1124-Model!AI1125-Model!AI1126-AI1289+AI1237&gt;0,'Assumptions (Nuclear)'!AH29*(Model!AI1127+Model!AI1128-AI1124-Model!AI1125-Model!AI1126-AI1289+AI1237)-'Assumptions (Nuclear)'!AH30*Model!AI1123/10^3,-'Assumptions (Nuclear)'!AH30*Model!AI1123/10^3)</f>
        <v>-0.03082927608</v>
      </c>
      <c r="AJ1342" s="160">
        <f>IF(Model!AJ1127+Model!AJ1128-AJ1124-Model!AJ1125-Model!AJ1126-AJ1289+AJ1237&gt;0,'Assumptions (Nuclear)'!AI29*(Model!AJ1127+Model!AJ1128-AJ1124-Model!AJ1125-Model!AJ1126-AJ1289+AJ1237)-'Assumptions (Nuclear)'!AI30*Model!AJ1123/10^3,-'Assumptions (Nuclear)'!AI30*Model!AJ1123/10^3)</f>
        <v>-0.03406281776</v>
      </c>
      <c r="AK1342" s="160">
        <f>IF(Model!AK1127+Model!AK1128-AK1124-Model!AK1125-Model!AK1126-AK1289+AK1237&gt;0,'Assumptions (Nuclear)'!AJ29*(Model!AK1127+Model!AK1128-AK1124-Model!AK1125-Model!AK1126-AK1289+AK1237)-'Assumptions (Nuclear)'!AJ30*Model!AK1123/10^3,-'Assumptions (Nuclear)'!AJ30*Model!AK1123/10^3)</f>
        <v>-0.03741281551</v>
      </c>
      <c r="AL1342" s="160">
        <f>IF(Model!AL1127+Model!AL1128-AL1124-Model!AL1125-Model!AL1126-AL1289+AL1237&gt;0,'Assumptions (Nuclear)'!AK29*(Model!AL1127+Model!AL1128-AL1124-Model!AL1125-Model!AL1126-AL1289+AL1237)-'Assumptions (Nuclear)'!AK30*Model!AL1123/10^3,-'Assumptions (Nuclear)'!AK30*Model!AL1123/10^3)</f>
        <v>-0.04088262315</v>
      </c>
      <c r="AM1342" s="160">
        <f>IF(Model!AM1127+Model!AM1128-AM1124-Model!AM1125-Model!AM1126-AM1289+AM1237&gt;0,'Assumptions (Nuclear)'!AL29*(Model!AM1127+Model!AM1128-AM1124-Model!AM1125-Model!AM1126-AM1289+AM1237)-'Assumptions (Nuclear)'!AL30*Model!AM1123/10^3,-'Assumptions (Nuclear)'!AL30*Model!AM1123/10^3)</f>
        <v>-0.04447568188</v>
      </c>
      <c r="AN1342" s="160">
        <f>IF(Model!AN1127+Model!AN1128-AN1124-Model!AN1125-Model!AN1126-AN1289+AN1237&gt;0,'Assumptions (Nuclear)'!AM29*(Model!AN1127+Model!AN1128-AN1124-Model!AN1125-Model!AN1126-AN1289+AN1237)-'Assumptions (Nuclear)'!AM30*Model!AN1123/10^3,-'Assumptions (Nuclear)'!AM30*Model!AN1123/10^3)</f>
        <v>-0.04819552238</v>
      </c>
      <c r="AO1342" s="160">
        <f>IF(Model!AO1127+Model!AO1128-AO1124-Model!AO1125-Model!AO1126-AO1289+AO1237&gt;0,'Assumptions (Nuclear)'!AN29*(Model!AO1127+Model!AO1128-AO1124-Model!AO1125-Model!AO1126-AO1289+AO1237)-'Assumptions (Nuclear)'!AN30*Model!AO1123/10^3,-'Assumptions (Nuclear)'!AN30*Model!AO1123/10^3)</f>
        <v>-0.05204576705</v>
      </c>
      <c r="AP1342" s="160">
        <f>IF(Model!AP1127+Model!AP1128-AP1124-Model!AP1125-Model!AP1126-AP1289+AP1237&gt;0,'Assumptions (Nuclear)'!AO29*(Model!AP1127+Model!AP1128-AP1124-Model!AP1125-Model!AP1126-AP1289+AP1237)-'Assumptions (Nuclear)'!AO30*Model!AP1123/10^3,-'Assumptions (Nuclear)'!AO30*Model!AP1123/10^3)</f>
        <v>-0.05603013222</v>
      </c>
      <c r="AQ1342" s="160">
        <f>IF(Model!AQ1127+Model!AQ1128-AQ1124-Model!AQ1125-Model!AQ1126-AQ1289+AQ1237&gt;0,'Assumptions (Nuclear)'!AP29*(Model!AQ1127+Model!AQ1128-AQ1124-Model!AQ1125-Model!AQ1126-AQ1289+AQ1237)-'Assumptions (Nuclear)'!AP30*Model!AQ1123/10^3,-'Assumptions (Nuclear)'!AP30*Model!AQ1123/10^3)</f>
        <v>-0.04916299161</v>
      </c>
      <c r="AR1342" s="160">
        <f>IF(Model!AR1127+Model!AR1128-AR1124-Model!AR1125-Model!AR1126-AR1289+AR1237&gt;0,'Assumptions (Nuclear)'!AQ29*(Model!AR1127+Model!AR1128-AR1124-Model!AR1125-Model!AR1126-AR1289+AR1237)-'Assumptions (Nuclear)'!AQ30*Model!AR1123/10^3,-'Assumptions (Nuclear)'!AQ30*Model!AR1123/10^3)</f>
        <v>-0.02225952571</v>
      </c>
      <c r="AS1342" s="160">
        <f>IF(Model!AS1127+Model!AS1128-AS1124-Model!AS1125-Model!AS1126-AS1289+AS1237&gt;0,'Assumptions (Nuclear)'!AR29*(Model!AS1127+Model!AS1128-AS1124-Model!AS1125-Model!AS1126-AS1289+AS1237)-'Assumptions (Nuclear)'!AR30*Model!AS1123/10^3,-'Assumptions (Nuclear)'!AR30*Model!AS1123/10^3)</f>
        <v>0.005559955156</v>
      </c>
      <c r="AT1342" s="160">
        <f>IF(Model!AT1127+Model!AT1128-AT1124-Model!AT1125-Model!AT1126-AT1289+AT1237&gt;0,'Assumptions (Nuclear)'!AS29*(Model!AT1127+Model!AT1128-AT1124-Model!AT1125-Model!AT1126-AT1289+AT1237)-'Assumptions (Nuclear)'!AS30*Model!AT1123/10^3,-'Assumptions (Nuclear)'!AS30*Model!AT1123/10^3)</f>
        <v>0.03547905373</v>
      </c>
      <c r="AU1342" s="160">
        <f>IF(Model!AU1127+Model!AU1128-AU1124-Model!AU1125-Model!AU1126-AU1289+AU1237&gt;0,'Assumptions (Nuclear)'!AT29*(Model!AU1127+Model!AU1128-AU1124-Model!AU1125-Model!AU1126-AU1289+AU1237)-'Assumptions (Nuclear)'!AT30*Model!AU1123/10^3,-'Assumptions (Nuclear)'!AT30*Model!AU1123/10^3)</f>
        <v>0.06783450875</v>
      </c>
      <c r="AV1342" s="160">
        <f>IF(Model!AV1127+Model!AV1128-AV1124-Model!AV1125-Model!AV1126-AV1289+AV1237&gt;0,'Assumptions (Nuclear)'!AU29*(Model!AV1127+Model!AV1128-AV1124-Model!AV1125-Model!AV1126-AV1289+AV1237)-'Assumptions (Nuclear)'!AU30*Model!AV1123/10^3,-'Assumptions (Nuclear)'!AU30*Model!AV1123/10^3)</f>
        <v>0.1019537608</v>
      </c>
      <c r="AW1342" s="160">
        <f>IF(Model!AW1127+Model!AW1128-AW1124-Model!AW1125-Model!AW1126-AW1289+AW1237&gt;0,'Assumptions (Nuclear)'!AV29*(Model!AW1127+Model!AW1128-AW1124-Model!AW1125-Model!AW1126-AW1289+AW1237)-'Assumptions (Nuclear)'!AV30*Model!AW1123/10^3,-'Assumptions (Nuclear)'!AV30*Model!AW1123/10^3)</f>
        <v>0.1352616473</v>
      </c>
      <c r="AX1342" s="160">
        <f>IF(Model!AX1127+Model!AX1128-AX1124-Model!AX1125-Model!AX1126-AX1289+AX1237&gt;0,'Assumptions (Nuclear)'!AW29*(Model!AX1127+Model!AX1128-AX1124-Model!AX1125-Model!AX1126-AX1289+AX1237)-'Assumptions (Nuclear)'!AW30*Model!AX1123/10^3,-'Assumptions (Nuclear)'!AW30*Model!AX1123/10^3)</f>
        <v>0.1741186856</v>
      </c>
      <c r="AY1342" s="160">
        <f>IF(Model!AY1127+Model!AY1128-AY1124-Model!AY1125-Model!AY1126-AY1289+AY1237&gt;0,'Assumptions (Nuclear)'!AX29*(Model!AY1127+Model!AY1128-AY1124-Model!AY1125-Model!AY1126-AY1289+AY1237)-'Assumptions (Nuclear)'!AX30*Model!AY1123/10^3,-'Assumptions (Nuclear)'!AX30*Model!AY1123/10^3)</f>
        <v>0.2334282352</v>
      </c>
      <c r="AZ1342" s="160">
        <f>IF(Model!AZ1127+Model!AZ1128-AZ1124-Model!AZ1125-Model!AZ1126-AZ1289+AZ1237&gt;0,'Assumptions (Nuclear)'!AY29*(Model!AZ1127+Model!AZ1128-AZ1124-Model!AZ1125-Model!AZ1126-AZ1289+AZ1237)-'Assumptions (Nuclear)'!AY30*Model!AZ1123/10^3,-'Assumptions (Nuclear)'!AY30*Model!AZ1123/10^3)</f>
        <v>0.2839503572</v>
      </c>
      <c r="BA1342" s="160">
        <f>IF(Model!BA1127+Model!BA1128-BA1124-Model!BA1125-Model!BA1126-BA1289+BA1237&gt;0,'Assumptions (Nuclear)'!AZ29*(Model!BA1127+Model!BA1128-BA1124-Model!BA1125-Model!BA1126-BA1289+BA1237)-'Assumptions (Nuclear)'!AZ30*Model!BA1123/10^3,-'Assumptions (Nuclear)'!AZ30*Model!BA1123/10^3)</f>
        <v>0.328062927</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0.07972177888</v>
      </c>
      <c r="Y1343" s="266">
        <f>'Assumptions (Nuclear)'!$V$28*Y1129/1000000000</f>
        <v>0.07972177888</v>
      </c>
      <c r="Z1343" s="266">
        <f>'Assumptions (Nuclear)'!$V$28*Z1129/1000000000</f>
        <v>0.07972177888</v>
      </c>
      <c r="AA1343" s="266">
        <f>'Assumptions (Nuclear)'!$V$28*AA1129/1000000000</f>
        <v>0.07972177888</v>
      </c>
      <c r="AB1343" s="266">
        <f>'Assumptions (Nuclear)'!$V$28*AB1129/1000000000</f>
        <v>0.07972177888</v>
      </c>
      <c r="AC1343" s="266">
        <f>'Assumptions (Nuclear)'!$V$28*AC1129/1000000000</f>
        <v>0.07972177888</v>
      </c>
      <c r="AD1343" s="266">
        <f>'Assumptions (Nuclear)'!$V$28*AD1129/1000000000</f>
        <v>0.07972177888</v>
      </c>
      <c r="AE1343" s="266">
        <f>'Assumptions (Nuclear)'!$V$28*AE1129/1000000000</f>
        <v>0.07972177888</v>
      </c>
      <c r="AF1343" s="266">
        <f>'Assumptions (Nuclear)'!$V$28*AF1129/1000000000</f>
        <v>0.07972177888</v>
      </c>
      <c r="AG1343" s="266">
        <f>'Assumptions (Nuclear)'!$V$28*AG1129/1000000000</f>
        <v>0.07972177888</v>
      </c>
      <c r="AH1343" s="266">
        <f>'Assumptions (Nuclear)'!$V$28*AH1129/1000000000</f>
        <v>0.07972177888</v>
      </c>
      <c r="AI1343" s="266">
        <f>'Assumptions (Nuclear)'!$V$28*AI1129/1000000000</f>
        <v>0.07972177888</v>
      </c>
      <c r="AJ1343" s="266">
        <f>'Assumptions (Nuclear)'!$V$28*AJ1129/1000000000</f>
        <v>0.07972177888</v>
      </c>
      <c r="AK1343" s="266">
        <f>'Assumptions (Nuclear)'!$V$28*AK1129/1000000000</f>
        <v>0.07972177888</v>
      </c>
      <c r="AL1343" s="266">
        <f>'Assumptions (Nuclear)'!$V$28*AL1129/1000000000</f>
        <v>0.07972177888</v>
      </c>
      <c r="AM1343" s="266">
        <f>'Assumptions (Nuclear)'!$V$28*AM1129/1000000000</f>
        <v>0.07972177888</v>
      </c>
      <c r="AN1343" s="266">
        <f>'Assumptions (Nuclear)'!$V$28*AN1129/1000000000</f>
        <v>0.07972177888</v>
      </c>
      <c r="AO1343" s="266">
        <f>'Assumptions (Nuclear)'!$V$28*AO1129/1000000000</f>
        <v>0.07972177888</v>
      </c>
      <c r="AP1343" s="266">
        <f>'Assumptions (Nuclear)'!$V$28*AP1129/1000000000</f>
        <v>0.07972177888</v>
      </c>
      <c r="AQ1343" s="266">
        <f>'Assumptions (Nuclear)'!$V$28*AQ1129/1000000000</f>
        <v>0.07972177888</v>
      </c>
      <c r="AR1343" s="266">
        <f>'Assumptions (Nuclear)'!$V$28*AR1129/1000000000</f>
        <v>0.07972177888</v>
      </c>
      <c r="AS1343" s="266">
        <f>'Assumptions (Nuclear)'!$V$28*AS1129/1000000000</f>
        <v>0.07972177888</v>
      </c>
      <c r="AT1343" s="266">
        <f>'Assumptions (Nuclear)'!$V$28*AT1129/1000000000</f>
        <v>0.07972177888</v>
      </c>
      <c r="AU1343" s="266">
        <f>'Assumptions (Nuclear)'!$V$28*AU1129/1000000000</f>
        <v>0.07972177888</v>
      </c>
      <c r="AV1343" s="266">
        <f>'Assumptions (Nuclear)'!$V$28*AV1129/1000000000</f>
        <v>0.07972177888</v>
      </c>
      <c r="AW1343" s="266">
        <f>'Assumptions (Nuclear)'!$V$28*AW1129/1000000000</f>
        <v>0.07972177888</v>
      </c>
      <c r="AX1343" s="266">
        <f>'Assumptions (Nuclear)'!$V$28*AX1129/1000000000</f>
        <v>0.07972177888</v>
      </c>
      <c r="AY1343" s="266">
        <f>'Assumptions (Nuclear)'!$V$28*AY1129/1000000000</f>
        <v>0.07972177888</v>
      </c>
      <c r="AZ1343" s="266">
        <f>'Assumptions (Nuclear)'!$V$28*AZ1129/1000000000</f>
        <v>0.07972177888</v>
      </c>
      <c r="BA1343" s="266">
        <f>'Assumptions (Nuclear)'!$V$28*BA1129/1000000000</f>
        <v>0.07972177888</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7690.7</v>
      </c>
      <c r="Y1348" s="167">
        <f>X1348-'Assumptions (Hydro)'!X36+X1354</f>
        <v>7690.7</v>
      </c>
      <c r="Z1348" s="167">
        <f>Y1348-'Assumptions (Hydro)'!Y36+Y1354</f>
        <v>7690.7</v>
      </c>
      <c r="AA1348" s="167">
        <f>Z1348-'Assumptions (Hydro)'!Z36+Z1354</f>
        <v>7690.7</v>
      </c>
      <c r="AB1348" s="167">
        <f>AA1348-'Assumptions (Hydro)'!AA36+AA1354</f>
        <v>7690.7</v>
      </c>
      <c r="AC1348" s="167">
        <f>AB1348-'Assumptions (Hydro)'!AB36+AB1354</f>
        <v>7690.7</v>
      </c>
      <c r="AD1348" s="167">
        <f>AC1348-'Assumptions (Hydro)'!AC36+AC1354</f>
        <v>7690.7</v>
      </c>
      <c r="AE1348" s="167">
        <f>AD1348-'Assumptions (Hydro)'!AD36+AD1354</f>
        <v>7690.7</v>
      </c>
      <c r="AF1348" s="167">
        <f>AE1348-'Assumptions (Hydro)'!AE36+AE1354</f>
        <v>7690.7</v>
      </c>
      <c r="AG1348" s="167">
        <f>AF1348-'Assumptions (Hydro)'!AF36+AF1354</f>
        <v>7690.7</v>
      </c>
      <c r="AH1348" s="167">
        <f>AG1348-'Assumptions (Hydro)'!AG36+AG1354</f>
        <v>7690.7</v>
      </c>
      <c r="AI1348" s="167">
        <f>AH1348-'Assumptions (Hydro)'!AH36+AH1354</f>
        <v>7690.7</v>
      </c>
      <c r="AJ1348" s="167">
        <f>AI1348-'Assumptions (Hydro)'!AI36+AI1354</f>
        <v>7690.7</v>
      </c>
      <c r="AK1348" s="167">
        <f>AJ1348-'Assumptions (Hydro)'!AJ36+AJ1354</f>
        <v>7690.7</v>
      </c>
      <c r="AL1348" s="167">
        <f>AK1348-'Assumptions (Hydro)'!AK36+AK1354</f>
        <v>7690.7</v>
      </c>
      <c r="AM1348" s="167">
        <f>AL1348-'Assumptions (Hydro)'!AL36+AL1354</f>
        <v>7690.7</v>
      </c>
      <c r="AN1348" s="167">
        <f>AM1348-'Assumptions (Hydro)'!AM36+AM1354</f>
        <v>7690.7</v>
      </c>
      <c r="AO1348" s="167">
        <f>AN1348-'Assumptions (Hydro)'!AN36+AN1354</f>
        <v>7690.7</v>
      </c>
      <c r="AP1348" s="167">
        <f>AO1348-'Assumptions (Hydro)'!AO36+AO1354</f>
        <v>7690.7</v>
      </c>
      <c r="AQ1348" s="167">
        <f>AP1348-'Assumptions (Hydro)'!AP36+AP1354</f>
        <v>7690.7</v>
      </c>
      <c r="AR1348" s="167">
        <f>AQ1348-'Assumptions (Hydro)'!AQ36+AQ1354</f>
        <v>7690.7</v>
      </c>
      <c r="AS1348" s="167">
        <f>AR1348-'Assumptions (Hydro)'!AR36+AR1354</f>
        <v>7690.7</v>
      </c>
      <c r="AT1348" s="167">
        <f>AS1348-'Assumptions (Hydro)'!AS36+AS1354</f>
        <v>7690.7</v>
      </c>
      <c r="AU1348" s="167">
        <f>AT1348-'Assumptions (Hydro)'!AT36+AT1354</f>
        <v>7690.7</v>
      </c>
      <c r="AV1348" s="167">
        <f>AU1348-'Assumptions (Hydro)'!AU36+AU1354</f>
        <v>7690.7</v>
      </c>
      <c r="AW1348" s="167">
        <f>AV1348-'Assumptions (Hydro)'!AV36+AV1354</f>
        <v>7690.7</v>
      </c>
      <c r="AX1348" s="167">
        <f>AW1348-'Assumptions (Hydro)'!AW36+AW1354</f>
        <v>7690.7</v>
      </c>
      <c r="AY1348" s="167">
        <f>AX1348-'Assumptions (Hydro)'!AX36+AX1354</f>
        <v>7690.7</v>
      </c>
      <c r="AZ1348" s="167">
        <f>AY1348-'Assumptions (Hydro)'!AY36+AY1354</f>
        <v>7690.7</v>
      </c>
      <c r="BA1348" s="167">
        <f>AZ1348-'Assumptions (Hydro)'!AZ36+AZ1354</f>
        <v>7690.7</v>
      </c>
    </row>
    <row r="1349" ht="15.75" customHeight="1">
      <c r="A1349" s="272" t="s">
        <v>350</v>
      </c>
      <c r="B1349" s="150" t="s">
        <v>149</v>
      </c>
      <c r="C1349" s="151">
        <v>7601.3</v>
      </c>
      <c r="D1349" s="151">
        <v>7591.3</v>
      </c>
      <c r="E1349" s="151">
        <v>7591.3</v>
      </c>
      <c r="F1349" s="151">
        <v>7591.3</v>
      </c>
      <c r="G1349" s="151">
        <v>7604.1</v>
      </c>
      <c r="H1349" s="151">
        <v>7604.1</v>
      </c>
      <c r="I1349" s="151">
        <v>7598.9</v>
      </c>
      <c r="J1349" s="151">
        <v>7600.2</v>
      </c>
      <c r="K1349" s="151">
        <v>7613.2</v>
      </c>
      <c r="L1349" s="151">
        <v>7614.0</v>
      </c>
      <c r="M1349" s="151">
        <v>7629.4</v>
      </c>
      <c r="N1349" s="151">
        <v>7642.4</v>
      </c>
      <c r="O1349" s="151">
        <v>7635.5</v>
      </c>
      <c r="P1349" s="151">
        <v>7673.4</v>
      </c>
      <c r="Q1349" s="151">
        <v>7685.0</v>
      </c>
      <c r="R1349" s="151">
        <v>7693.8</v>
      </c>
      <c r="S1349" s="151">
        <v>7696.3</v>
      </c>
      <c r="T1349" s="151">
        <v>7692.9</v>
      </c>
      <c r="U1349" s="151">
        <v>7690.7</v>
      </c>
      <c r="V1349" s="172">
        <f t="shared" ref="V1349:W1349" si="51">U1349+V1354</f>
        <v>7690.7</v>
      </c>
      <c r="W1349" s="153">
        <f t="shared" si="51"/>
        <v>7690.7</v>
      </c>
      <c r="X1349" s="154">
        <f t="shared" ref="X1349:AZ1349" si="52">W1349+($BA$1349-$W$1349)/($BA$2-$W$2)</f>
        <v>7509.249738</v>
      </c>
      <c r="Y1349" s="154">
        <f t="shared" si="52"/>
        <v>7327.799477</v>
      </c>
      <c r="Z1349" s="154">
        <f t="shared" si="52"/>
        <v>7146.349215</v>
      </c>
      <c r="AA1349" s="154">
        <f t="shared" si="52"/>
        <v>6964.898953</v>
      </c>
      <c r="AB1349" s="154">
        <f t="shared" si="52"/>
        <v>6783.448692</v>
      </c>
      <c r="AC1349" s="154">
        <f t="shared" si="52"/>
        <v>6601.99843</v>
      </c>
      <c r="AD1349" s="154">
        <f t="shared" si="52"/>
        <v>6420.548168</v>
      </c>
      <c r="AE1349" s="154">
        <f t="shared" si="52"/>
        <v>6239.097906</v>
      </c>
      <c r="AF1349" s="154">
        <f t="shared" si="52"/>
        <v>6057.647645</v>
      </c>
      <c r="AG1349" s="154">
        <f t="shared" si="52"/>
        <v>5876.197383</v>
      </c>
      <c r="AH1349" s="154">
        <f t="shared" si="52"/>
        <v>5694.747121</v>
      </c>
      <c r="AI1349" s="154">
        <f t="shared" si="52"/>
        <v>5513.29686</v>
      </c>
      <c r="AJ1349" s="154">
        <f t="shared" si="52"/>
        <v>5331.846598</v>
      </c>
      <c r="AK1349" s="154">
        <f t="shared" si="52"/>
        <v>5150.396336</v>
      </c>
      <c r="AL1349" s="154">
        <f t="shared" si="52"/>
        <v>4968.946075</v>
      </c>
      <c r="AM1349" s="154">
        <f t="shared" si="52"/>
        <v>4787.495813</v>
      </c>
      <c r="AN1349" s="154">
        <f t="shared" si="52"/>
        <v>4606.045551</v>
      </c>
      <c r="AO1349" s="154">
        <f t="shared" si="52"/>
        <v>4424.59529</v>
      </c>
      <c r="AP1349" s="154">
        <f t="shared" si="52"/>
        <v>4243.145028</v>
      </c>
      <c r="AQ1349" s="154">
        <f t="shared" si="52"/>
        <v>4061.694766</v>
      </c>
      <c r="AR1349" s="154">
        <f t="shared" si="52"/>
        <v>3880.244504</v>
      </c>
      <c r="AS1349" s="154">
        <f t="shared" si="52"/>
        <v>3698.794243</v>
      </c>
      <c r="AT1349" s="154">
        <f t="shared" si="52"/>
        <v>3517.343981</v>
      </c>
      <c r="AU1349" s="154">
        <f t="shared" si="52"/>
        <v>3335.893719</v>
      </c>
      <c r="AV1349" s="154">
        <f t="shared" si="52"/>
        <v>3154.443458</v>
      </c>
      <c r="AW1349" s="154">
        <f t="shared" si="52"/>
        <v>2972.993196</v>
      </c>
      <c r="AX1349" s="154">
        <f t="shared" si="52"/>
        <v>2791.542934</v>
      </c>
      <c r="AY1349" s="154">
        <f t="shared" si="52"/>
        <v>2610.092673</v>
      </c>
      <c r="AZ1349" s="154">
        <f t="shared" si="52"/>
        <v>2428.642411</v>
      </c>
      <c r="BA1349" s="155">
        <f>Inputs!$H$7</f>
        <v>2247.192149</v>
      </c>
    </row>
    <row r="1350" ht="15.75" customHeight="1">
      <c r="A1350" s="273" t="s">
        <v>28</v>
      </c>
      <c r="B1350" s="159" t="s">
        <v>150</v>
      </c>
      <c r="C1350" s="274">
        <v>26.230995</v>
      </c>
      <c r="D1350" s="274">
        <v>19.232535</v>
      </c>
      <c r="E1350" s="274">
        <v>22.85417</v>
      </c>
      <c r="F1350" s="274">
        <v>21.089602</v>
      </c>
      <c r="G1350" s="274">
        <v>21.170469</v>
      </c>
      <c r="H1350" s="274">
        <v>22.839984</v>
      </c>
      <c r="I1350" s="274">
        <v>26.811465</v>
      </c>
      <c r="J1350" s="274">
        <v>23.386956</v>
      </c>
      <c r="K1350" s="274">
        <v>24.655364</v>
      </c>
      <c r="L1350" s="274">
        <v>26.088352</v>
      </c>
      <c r="M1350" s="274">
        <v>24.023865</v>
      </c>
      <c r="N1350" s="274">
        <v>32.727779</v>
      </c>
      <c r="O1350" s="274">
        <v>27.80275</v>
      </c>
      <c r="P1350" s="274">
        <v>23.2224</v>
      </c>
      <c r="Q1350" s="274">
        <v>26.145295</v>
      </c>
      <c r="R1350" s="274">
        <v>24.165682</v>
      </c>
      <c r="S1350" s="274">
        <v>24.540621</v>
      </c>
      <c r="T1350" s="274">
        <v>27.744137</v>
      </c>
      <c r="U1350" s="274">
        <v>28.038401</v>
      </c>
      <c r="V1350" s="275">
        <f t="shared" ref="V1350:W1350" si="53">U1350</f>
        <v>28.038401</v>
      </c>
      <c r="W1350" s="275">
        <f t="shared" si="53"/>
        <v>28.038401</v>
      </c>
      <c r="X1350" s="154">
        <f t="shared" ref="X1350:AZ1350" si="54">W1350+($BA$1350-$W$1350)/($BA$2-$W$2)</f>
        <v>27.57767666</v>
      </c>
      <c r="Y1350" s="154">
        <f t="shared" si="54"/>
        <v>27.11695233</v>
      </c>
      <c r="Z1350" s="154">
        <f t="shared" si="54"/>
        <v>26.65622799</v>
      </c>
      <c r="AA1350" s="154">
        <f t="shared" si="54"/>
        <v>26.19550366</v>
      </c>
      <c r="AB1350" s="154">
        <f t="shared" si="54"/>
        <v>25.73477932</v>
      </c>
      <c r="AC1350" s="154">
        <f t="shared" si="54"/>
        <v>25.27405499</v>
      </c>
      <c r="AD1350" s="154">
        <f t="shared" si="54"/>
        <v>24.81333065</v>
      </c>
      <c r="AE1350" s="154">
        <f t="shared" si="54"/>
        <v>24.35260632</v>
      </c>
      <c r="AF1350" s="154">
        <f t="shared" si="54"/>
        <v>23.89188198</v>
      </c>
      <c r="AG1350" s="154">
        <f t="shared" si="54"/>
        <v>23.43115765</v>
      </c>
      <c r="AH1350" s="154">
        <f t="shared" si="54"/>
        <v>22.97043331</v>
      </c>
      <c r="AI1350" s="154">
        <f t="shared" si="54"/>
        <v>22.50970898</v>
      </c>
      <c r="AJ1350" s="154">
        <f t="shared" si="54"/>
        <v>22.04898464</v>
      </c>
      <c r="AK1350" s="154">
        <f t="shared" si="54"/>
        <v>21.5882603</v>
      </c>
      <c r="AL1350" s="154">
        <f t="shared" si="54"/>
        <v>21.12753597</v>
      </c>
      <c r="AM1350" s="154">
        <f t="shared" si="54"/>
        <v>20.66681163</v>
      </c>
      <c r="AN1350" s="154">
        <f t="shared" si="54"/>
        <v>20.2060873</v>
      </c>
      <c r="AO1350" s="154">
        <f t="shared" si="54"/>
        <v>19.74536296</v>
      </c>
      <c r="AP1350" s="154">
        <f t="shared" si="54"/>
        <v>19.28463863</v>
      </c>
      <c r="AQ1350" s="154">
        <f t="shared" si="54"/>
        <v>18.82391429</v>
      </c>
      <c r="AR1350" s="154">
        <f t="shared" si="54"/>
        <v>18.36318996</v>
      </c>
      <c r="AS1350" s="154">
        <f t="shared" si="54"/>
        <v>17.90246562</v>
      </c>
      <c r="AT1350" s="154">
        <f t="shared" si="54"/>
        <v>17.44174129</v>
      </c>
      <c r="AU1350" s="154">
        <f t="shared" si="54"/>
        <v>16.98101695</v>
      </c>
      <c r="AV1350" s="154">
        <f t="shared" si="54"/>
        <v>16.52029262</v>
      </c>
      <c r="AW1350" s="154">
        <f t="shared" si="54"/>
        <v>16.05956828</v>
      </c>
      <c r="AX1350" s="154">
        <f t="shared" si="54"/>
        <v>15.59884395</v>
      </c>
      <c r="AY1350" s="154">
        <f t="shared" si="54"/>
        <v>15.13811961</v>
      </c>
      <c r="AZ1350" s="154">
        <f t="shared" si="54"/>
        <v>14.67739527</v>
      </c>
      <c r="BA1350" s="243">
        <f>Inputs!$I$7</f>
        <v>14.21667094</v>
      </c>
    </row>
    <row r="1351" ht="15.75" customHeight="1">
      <c r="A1351" s="273" t="s">
        <v>31</v>
      </c>
      <c r="B1351" s="159" t="s">
        <v>351</v>
      </c>
      <c r="C1351" s="160">
        <f>'Assumptions (Hydro)'!B17*Model!C1349/10^9+'Assumptions (Hydro)'!B18*Model!C1350/10^3</f>
        <v>0.2376350646</v>
      </c>
      <c r="D1351" s="160">
        <f>'Assumptions (Hydro)'!C17*Model!D1349/10^9+'Assumptions (Hydro)'!C18*Model!D1350/10^3</f>
        <v>0.2308359564</v>
      </c>
      <c r="E1351" s="160">
        <f>'Assumptions (Hydro)'!D17*Model!E1349/10^9+'Assumptions (Hydro)'!D18*Model!E1350/10^3</f>
        <v>0.2342092822</v>
      </c>
      <c r="F1351" s="160">
        <f>'Assumptions (Hydro)'!E17*Model!F1349/10^9+'Assumptions (Hydro)'!E18*Model!F1350/10^3</f>
        <v>0.2325656978</v>
      </c>
      <c r="G1351" s="160">
        <f>'Assumptions (Hydro)'!F17*Model!G1349/10^9+'Assumptions (Hydro)'!F18*Model!G1350/10^3</f>
        <v>0.2330000369</v>
      </c>
      <c r="H1351" s="160">
        <f>'Assumptions (Hydro)'!G17*Model!H1349/10^9+'Assumptions (Hydro)'!G18*Model!H1350/10^3</f>
        <v>0.2385403719</v>
      </c>
      <c r="I1351" s="160">
        <f>'Assumptions (Hydro)'!H17*Model!I1349/10^9+'Assumptions (Hydro)'!H18*Model!I1350/10^3</f>
        <v>0.249570828</v>
      </c>
      <c r="J1351" s="160">
        <f>'Assumptions (Hydro)'!I17*Model!J1349/10^9+'Assumptions (Hydro)'!I18*Model!J1350/10^3</f>
        <v>0.259492999</v>
      </c>
      <c r="K1351" s="160">
        <f>'Assumptions (Hydro)'!J17*Model!K1349/10^9+'Assumptions (Hydro)'!J18*Model!K1350/10^3</f>
        <v>0.267784562</v>
      </c>
      <c r="L1351" s="160">
        <f>'Assumptions (Hydro)'!K17*Model!L1349/10^9+'Assumptions (Hydro)'!K18*Model!L1350/10^3</f>
        <v>0.2800838749</v>
      </c>
      <c r="M1351" s="160">
        <f>'Assumptions (Hydro)'!L17*Model!M1349/10^9+'Assumptions (Hydro)'!L18*Model!M1350/10^3</f>
        <v>0.2837261258</v>
      </c>
      <c r="N1351" s="160">
        <f>'Assumptions (Hydro)'!M17*Model!N1349/10^9+'Assumptions (Hydro)'!M18*Model!N1350/10^3</f>
        <v>0.2995623074</v>
      </c>
      <c r="O1351" s="160">
        <f>'Assumptions (Hydro)'!N17*Model!O1349/10^9+'Assumptions (Hydro)'!N18*Model!O1350/10^3</f>
        <v>0.300295627</v>
      </c>
      <c r="P1351" s="160">
        <f>'Assumptions (Hydro)'!O17*Model!P1349/10^9+'Assumptions (Hydro)'!O18*Model!P1350/10^3</f>
        <v>0.2990871626</v>
      </c>
      <c r="Q1351" s="160">
        <f>'Assumptions (Hydro)'!P17*Model!Q1349/10^9+'Assumptions (Hydro)'!P18*Model!Q1350/10^3</f>
        <v>0.3067623048</v>
      </c>
      <c r="R1351" s="160">
        <f>'Assumptions (Hydro)'!Q17*Model!R1349/10^9+'Assumptions (Hydro)'!Q18*Model!R1350/10^3</f>
        <v>0.3153305175</v>
      </c>
      <c r="S1351" s="160">
        <f>'Assumptions (Hydro)'!R17*Model!S1349/10^9+'Assumptions (Hydro)'!R18*Model!S1350/10^3</f>
        <v>0.3210053973</v>
      </c>
      <c r="T1351" s="160">
        <f>'Assumptions (Hydro)'!S17*Model!T1349/10^9+'Assumptions (Hydro)'!S18*Model!T1350/10^3</f>
        <v>0.3214393871</v>
      </c>
      <c r="U1351" s="160">
        <f>'Assumptions (Hydro)'!T17*Model!U1349/10^9+'Assumptions (Hydro)'!T18*Model!U1350/10^3</f>
        <v>0.3343448306</v>
      </c>
      <c r="V1351" s="160">
        <f>'Assumptions (Hydro)'!U17*Model!V1349/10^9+'Assumptions (Hydro)'!U18*Model!V1350/10^3</f>
        <v>0.3385680551</v>
      </c>
      <c r="W1351" s="160">
        <f>'Assumptions (Hydro)'!V17*Model!W1349/10^9+'Assumptions (Hydro)'!V18*Model!W1350/10^3</f>
        <v>0.3453036083</v>
      </c>
      <c r="X1351" s="160">
        <f>'Assumptions (Hydro)'!W17*Model!X1349/10^9+'Assumptions (Hydro)'!W18*Model!X1350/10^3</f>
        <v>0.3441365504</v>
      </c>
      <c r="Y1351" s="160">
        <f>'Assumptions (Hydro)'!X17*Model!Y1349/10^9+'Assumptions (Hydro)'!X18*Model!Y1350/10^3</f>
        <v>0.3427863925</v>
      </c>
      <c r="Z1351" s="160">
        <f>'Assumptions (Hydro)'!Y17*Model!Z1349/10^9+'Assumptions (Hydro)'!Y18*Model!Z1350/10^3</f>
        <v>0.3412463113</v>
      </c>
      <c r="AA1351" s="160">
        <f>'Assumptions (Hydro)'!Z17*Model!AA1349/10^9+'Assumptions (Hydro)'!Z18*Model!AA1350/10^3</f>
        <v>0.3395092844</v>
      </c>
      <c r="AB1351" s="160">
        <f>'Assumptions (Hydro)'!AA17*Model!AB1349/10^9+'Assumptions (Hydro)'!AA18*Model!AB1350/10^3</f>
        <v>0.3375680851</v>
      </c>
      <c r="AC1351" s="160">
        <f>'Assumptions (Hydro)'!AB17*Model!AC1349/10^9+'Assumptions (Hydro)'!AB18*Model!AC1350/10^3</f>
        <v>0.3354152773</v>
      </c>
      <c r="AD1351" s="160">
        <f>'Assumptions (Hydro)'!AC17*Model!AD1349/10^9+'Assumptions (Hydro)'!AC18*Model!AD1350/10^3</f>
        <v>0.3330432096</v>
      </c>
      <c r="AE1351" s="160">
        <f>'Assumptions (Hydro)'!AD17*Model!AE1349/10^9+'Assumptions (Hydro)'!AD18*Model!AE1350/10^3</f>
        <v>0.3304440101</v>
      </c>
      <c r="AF1351" s="160">
        <f>'Assumptions (Hydro)'!AE17*Model!AF1349/10^9+'Assumptions (Hydro)'!AE18*Model!AF1350/10^3</f>
        <v>0.3276095803</v>
      </c>
      <c r="AG1351" s="160">
        <f>'Assumptions (Hydro)'!AF17*Model!AG1349/10^9+'Assumptions (Hydro)'!AF18*Model!AG1350/10^3</f>
        <v>0.3245315895</v>
      </c>
      <c r="AH1351" s="160">
        <f>'Assumptions (Hydro)'!AG17*Model!AH1349/10^9+'Assumptions (Hydro)'!AG18*Model!AH1350/10^3</f>
        <v>0.3212014686</v>
      </c>
      <c r="AI1351" s="160">
        <f>'Assumptions (Hydro)'!AH17*Model!AI1349/10^9+'Assumptions (Hydro)'!AH18*Model!AI1350/10^3</f>
        <v>0.3176104039</v>
      </c>
      <c r="AJ1351" s="160">
        <f>'Assumptions (Hydro)'!AI17*Model!AJ1349/10^9+'Assumptions (Hydro)'!AI18*Model!AJ1350/10^3</f>
        <v>0.3137493309</v>
      </c>
      <c r="AK1351" s="160">
        <f>'Assumptions (Hydro)'!AJ17*Model!AK1349/10^9+'Assumptions (Hydro)'!AJ18*Model!AK1350/10^3</f>
        <v>0.3096089277</v>
      </c>
      <c r="AL1351" s="160">
        <f>'Assumptions (Hydro)'!AK17*Model!AL1349/10^9+'Assumptions (Hydro)'!AK18*Model!AL1350/10^3</f>
        <v>0.3051796082</v>
      </c>
      <c r="AM1351" s="160">
        <f>'Assumptions (Hydro)'!AL17*Model!AM1349/10^9+'Assumptions (Hydro)'!AL18*Model!AM1350/10^3</f>
        <v>0.3004515156</v>
      </c>
      <c r="AN1351" s="160">
        <f>'Assumptions (Hydro)'!AM17*Model!AN1349/10^9+'Assumptions (Hydro)'!AM18*Model!AN1350/10^3</f>
        <v>0.2954145152</v>
      </c>
      <c r="AO1351" s="160">
        <f>'Assumptions (Hydro)'!AN17*Model!AO1349/10^9+'Assumptions (Hydro)'!AN18*Model!AO1350/10^3</f>
        <v>0.2900581873</v>
      </c>
      <c r="AP1351" s="160">
        <f>'Assumptions (Hydro)'!AO17*Model!AP1349/10^9+'Assumptions (Hydro)'!AO18*Model!AP1350/10^3</f>
        <v>0.28437182</v>
      </c>
      <c r="AQ1351" s="160">
        <f>'Assumptions (Hydro)'!AP17*Model!AQ1349/10^9+'Assumptions (Hydro)'!AP18*Model!AQ1350/10^3</f>
        <v>0.2783444013</v>
      </c>
      <c r="AR1351" s="160">
        <f>'Assumptions (Hydro)'!AQ17*Model!AR1349/10^9+'Assumptions (Hydro)'!AQ18*Model!AR1350/10^3</f>
        <v>0.271964612</v>
      </c>
      <c r="AS1351" s="160">
        <f>'Assumptions (Hydro)'!AR17*Model!AS1349/10^9+'Assumptions (Hydro)'!AR18*Model!AS1350/10^3</f>
        <v>0.2652208173</v>
      </c>
      <c r="AT1351" s="160">
        <f>'Assumptions (Hydro)'!AS17*Model!AT1349/10^9+'Assumptions (Hydro)'!AS18*Model!AT1350/10^3</f>
        <v>0.2581010589</v>
      </c>
      <c r="AU1351" s="160">
        <f>'Assumptions (Hydro)'!AT17*Model!AU1349/10^9+'Assumptions (Hydro)'!AT18*Model!AU1350/10^3</f>
        <v>0.2505930469</v>
      </c>
      <c r="AV1351" s="160">
        <f>'Assumptions (Hydro)'!AU17*Model!AV1349/10^9+'Assumptions (Hydro)'!AU18*Model!AV1350/10^3</f>
        <v>0.2426841512</v>
      </c>
      <c r="AW1351" s="160">
        <f>'Assumptions (Hydro)'!AV17*Model!AW1349/10^9+'Assumptions (Hydro)'!AV18*Model!AW1350/10^3</f>
        <v>0.2343613927</v>
      </c>
      <c r="AX1351" s="160">
        <f>'Assumptions (Hydro)'!AW17*Model!AX1349/10^9+'Assumptions (Hydro)'!AW18*Model!AX1350/10^3</f>
        <v>0.2256114346</v>
      </c>
      <c r="AY1351" s="160">
        <f>'Assumptions (Hydro)'!AX17*Model!AY1349/10^9+'Assumptions (Hydro)'!AX18*Model!AY1350/10^3</f>
        <v>0.2164205733</v>
      </c>
      <c r="AZ1351" s="160">
        <f>'Assumptions (Hydro)'!AY17*Model!AZ1349/10^9+'Assumptions (Hydro)'!AY18*Model!AZ1350/10^3</f>
        <v>0.206774729</v>
      </c>
      <c r="BA1351" s="160">
        <f>'Assumptions (Hydro)'!AZ17*Model!BA1349/10^9+'Assumptions (Hydro)'!AZ18*Model!BA1350/10^3</f>
        <v>0.1966594362</v>
      </c>
    </row>
    <row r="1352" ht="15.75" customHeight="1">
      <c r="A1352" s="273" t="s">
        <v>36</v>
      </c>
      <c r="B1352" s="159" t="s">
        <v>351</v>
      </c>
      <c r="C1352" s="95">
        <f>C1350*'Assumptions (Hydro)'!B30/10^3</f>
        <v>1.75581362</v>
      </c>
      <c r="D1352" s="95">
        <f>D1350*'Assumptions (Hydro)'!C30/10^3</f>
        <v>1.318634527</v>
      </c>
      <c r="E1352" s="95">
        <f>E1350*'Assumptions (Hydro)'!D30/10^3</f>
        <v>1.416675148</v>
      </c>
      <c r="F1352" s="95">
        <f>F1350*'Assumptions (Hydro)'!E30/10^3</f>
        <v>1.589099402</v>
      </c>
      <c r="G1352" s="95">
        <f>G1350*'Assumptions (Hydro)'!F30/10^3</f>
        <v>1.676017339</v>
      </c>
      <c r="H1352" s="95">
        <f>H1350*'Assumptions (Hydro)'!G30/10^3</f>
        <v>2.189278702</v>
      </c>
      <c r="I1352" s="95">
        <f>I1350*'Assumptions (Hydro)'!H30/10^3</f>
        <v>2.312159075</v>
      </c>
      <c r="J1352" s="95">
        <f>J1350*'Assumptions (Hydro)'!I30/10^3</f>
        <v>2.049906451</v>
      </c>
      <c r="K1352" s="95">
        <f>K1350*'Assumptions (Hydro)'!J30/10^3</f>
        <v>2.500995745</v>
      </c>
      <c r="L1352" s="95">
        <f>L1350*'Assumptions (Hydro)'!K30/10^3</f>
        <v>1.847710139</v>
      </c>
      <c r="M1352" s="95">
        <f>M1350*'Assumptions (Hydro)'!L30/10^3</f>
        <v>1.759241208</v>
      </c>
      <c r="N1352" s="95">
        <f>N1350*'Assumptions (Hydro)'!M30/10^3</f>
        <v>2.308692805</v>
      </c>
      <c r="O1352" s="95">
        <f>O1350*'Assumptions (Hydro)'!N30/10^3</f>
        <v>1.695906584</v>
      </c>
      <c r="P1352" s="95">
        <f>P1350*'Assumptions (Hydro)'!O30/10^3</f>
        <v>1.57248856</v>
      </c>
      <c r="Q1352" s="95">
        <f>Q1350*'Assumptions (Hydro)'!P30/10^3</f>
        <v>1.899803414</v>
      </c>
      <c r="R1352" s="95">
        <f>R1350*'Assumptions (Hydro)'!Q30/10^3</f>
        <v>1.446717218</v>
      </c>
      <c r="S1352" s="95">
        <f>S1350*'Assumptions (Hydro)'!R30/10^3</f>
        <v>1.572317587</v>
      </c>
      <c r="T1352" s="95">
        <f>T1350*'Assumptions (Hydro)'!S30/10^3</f>
        <v>1.735118328</v>
      </c>
      <c r="U1352" s="95">
        <f>U1350*'Assumptions (Hydro)'!T30/10^3</f>
        <v>1.800065344</v>
      </c>
      <c r="V1352" s="95">
        <f>V1350*'Assumptions (Hydro)'!U30/10^3</f>
        <v>1.825019521</v>
      </c>
      <c r="W1352" s="95">
        <f>W1350*'Assumptions (Hydro)'!V30/10^3</f>
        <v>1.90361901</v>
      </c>
      <c r="X1352" s="95">
        <f>X1350*'Assumptions (Hydro)'!W30/10^3</f>
        <v>1.886540048</v>
      </c>
      <c r="Y1352" s="95">
        <f>Y1350*'Assumptions (Hydro)'!X30/10^3</f>
        <v>1.87215005</v>
      </c>
      <c r="Z1352" s="95">
        <f>Z1350*'Assumptions (Hydro)'!Y30/10^3</f>
        <v>1.870359027</v>
      </c>
      <c r="AA1352" s="95">
        <f>AA1350*'Assumptions (Hydro)'!Z30/10^3</f>
        <v>1.872966462</v>
      </c>
      <c r="AB1352" s="95">
        <f>AB1350*'Assumptions (Hydro)'!AA30/10^3</f>
        <v>1.89193322</v>
      </c>
      <c r="AC1352" s="95">
        <f>AC1350*'Assumptions (Hydro)'!AB30/10^3</f>
        <v>1.8880634</v>
      </c>
      <c r="AD1352" s="95">
        <f>AD1350*'Assumptions (Hydro)'!AC30/10^3</f>
        <v>1.890071345</v>
      </c>
      <c r="AE1352" s="95">
        <f>AE1350*'Assumptions (Hydro)'!AD30/10^3</f>
        <v>1.887557852</v>
      </c>
      <c r="AF1352" s="95">
        <f>AF1350*'Assumptions (Hydro)'!AE30/10^3</f>
        <v>1.885954205</v>
      </c>
      <c r="AG1352" s="95">
        <f>AG1350*'Assumptions (Hydro)'!AF30/10^3</f>
        <v>1.883742296</v>
      </c>
      <c r="AH1352" s="95">
        <f>AH1350*'Assumptions (Hydro)'!AG30/10^3</f>
        <v>1.883557615</v>
      </c>
      <c r="AI1352" s="95">
        <f>AI1350*'Assumptions (Hydro)'!AH30/10^3</f>
        <v>1.874792018</v>
      </c>
      <c r="AJ1352" s="95">
        <f>AJ1350*'Assumptions (Hydro)'!AI30/10^3</f>
        <v>1.864289718</v>
      </c>
      <c r="AK1352" s="95">
        <f>AK1350*'Assumptions (Hydro)'!AJ30/10^3</f>
        <v>1.853191531</v>
      </c>
      <c r="AL1352" s="95">
        <f>AL1350*'Assumptions (Hydro)'!AK30/10^3</f>
        <v>1.844064158</v>
      </c>
      <c r="AM1352" s="95">
        <f>AM1350*'Assumptions (Hydro)'!AL30/10^3</f>
        <v>1.841238489</v>
      </c>
      <c r="AN1352" s="95">
        <f>AN1350*'Assumptions (Hydro)'!AM30/10^3</f>
        <v>1.835624223</v>
      </c>
      <c r="AO1352" s="95">
        <f>AO1350*'Assumptions (Hydro)'!AN30/10^3</f>
        <v>1.834045472</v>
      </c>
      <c r="AP1352" s="95">
        <f>AP1350*'Assumptions (Hydro)'!AO30/10^3</f>
        <v>1.831276612</v>
      </c>
      <c r="AQ1352" s="95">
        <f>AQ1350*'Assumptions (Hydro)'!AP30/10^3</f>
        <v>1.824000588</v>
      </c>
      <c r="AR1352" s="95">
        <f>AR1350*'Assumptions (Hydro)'!AQ30/10^3</f>
        <v>1.814153156</v>
      </c>
      <c r="AS1352" s="95">
        <f>AS1350*'Assumptions (Hydro)'!AR30/10^3</f>
        <v>1.802329294</v>
      </c>
      <c r="AT1352" s="95">
        <f>AT1350*'Assumptions (Hydro)'!AS30/10^3</f>
        <v>1.790740264</v>
      </c>
      <c r="AU1352" s="95">
        <f>AU1350*'Assumptions (Hydro)'!AT30/10^3</f>
        <v>1.779578992</v>
      </c>
      <c r="AV1352" s="95">
        <f>AV1350*'Assumptions (Hydro)'!AU30/10^3</f>
        <v>1.767359572</v>
      </c>
      <c r="AW1352" s="95">
        <f>AW1350*'Assumptions (Hydro)'!AV30/10^3</f>
        <v>1.750161794</v>
      </c>
      <c r="AX1352" s="95">
        <f>AX1350*'Assumptions (Hydro)'!AW30/10^3</f>
        <v>1.737315317</v>
      </c>
      <c r="AY1352" s="95">
        <f>AY1350*'Assumptions (Hydro)'!AX30/10^3</f>
        <v>1.746777176</v>
      </c>
      <c r="AZ1352" s="95">
        <f>AZ1350*'Assumptions (Hydro)'!AY30/10^3</f>
        <v>1.738728276</v>
      </c>
      <c r="BA1352" s="95">
        <f>BA1350*'Assumptions (Hydro)'!AZ30/10^3</f>
        <v>1.718502795</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0.1117311741</v>
      </c>
      <c r="K1353" s="95">
        <f>K1349*'Assumptions (Hydro)'!J33*'Assumptions (Hydro)'!J32*365/10^9</f>
        <v>0.1137574266</v>
      </c>
      <c r="L1353" s="95">
        <f>L1349*'Assumptions (Hydro)'!K33*'Assumptions (Hydro)'!K32*365/10^9</f>
        <v>0.13166386</v>
      </c>
      <c r="M1353" s="95">
        <f>M1349*'Assumptions (Hydro)'!L33*'Assumptions (Hydro)'!L32*365/10^9</f>
        <v>0.09211487305</v>
      </c>
      <c r="N1353" s="95">
        <f>N1349*'Assumptions (Hydro)'!M33*'Assumptions (Hydro)'!M32*365/10^9</f>
        <v>0.09540353165</v>
      </c>
      <c r="O1353" s="95">
        <f>O1349*'Assumptions (Hydro)'!N33*'Assumptions (Hydro)'!N32*365/10^9</f>
        <v>0.0918204197</v>
      </c>
      <c r="P1353" s="95">
        <f>P1349*'Assumptions (Hydro)'!O33*'Assumptions (Hydro)'!O32*365/10^9</f>
        <v>0.07979105106</v>
      </c>
      <c r="Q1353" s="95">
        <f>Q1349*'Assumptions (Hydro)'!P33*'Assumptions (Hydro)'!P32*365/10^9</f>
        <v>0.08871078895</v>
      </c>
      <c r="R1353" s="95">
        <f>R1349*'Assumptions (Hydro)'!Q33*'Assumptions (Hydro)'!Q32*365/10^9</f>
        <v>0.09530335436</v>
      </c>
      <c r="S1353" s="95">
        <f>S1349*'Assumptions (Hydro)'!R33*'Assumptions (Hydro)'!R32*365/10^9</f>
        <v>0.0785450388</v>
      </c>
      <c r="T1353" s="95">
        <f>T1349*'Assumptions (Hydro)'!S33*'Assumptions (Hydro)'!S32*365/10^9</f>
        <v>0.08402276858</v>
      </c>
      <c r="U1353" s="95">
        <f>U1349*'Assumptions (Hydro)'!T33*'Assumptions (Hydro)'!T32*365/10^9</f>
        <v>0.081992839</v>
      </c>
      <c r="V1353" s="95">
        <f>V1349*'Assumptions (Hydro)'!U33*'Assumptions (Hydro)'!U32*365/10^9</f>
        <v>0.08416917594</v>
      </c>
      <c r="W1353" s="95">
        <f>W1349*'Assumptions (Hydro)'!V33*'Assumptions (Hydro)'!V32*365/10^9</f>
        <v>0.0853360072</v>
      </c>
      <c r="X1353" s="95">
        <f>X1349*'Assumptions (Hydro)'!W33*'Assumptions (Hydro)'!W32*365/10^9</f>
        <v>0.08395461209</v>
      </c>
      <c r="Y1353" s="95">
        <f>Y1349*'Assumptions (Hydro)'!X33*'Assumptions (Hydro)'!X32*365/10^9</f>
        <v>0.08268238782</v>
      </c>
      <c r="Z1353" s="95">
        <f>Z1349*'Assumptions (Hydro)'!Y33*'Assumptions (Hydro)'!Y32*365/10^9</f>
        <v>0.08195023026</v>
      </c>
      <c r="AA1353" s="95">
        <f>AA1349*'Assumptions (Hydro)'!Z33*'Assumptions (Hydro)'!Z32*365/10^9</f>
        <v>0.0813875032</v>
      </c>
      <c r="AB1353" s="95">
        <f>AB1349*'Assumptions (Hydro)'!AA33*'Assumptions (Hydro)'!AA32*365/10^9</f>
        <v>0.08150336817</v>
      </c>
      <c r="AC1353" s="95">
        <f>AC1349*'Assumptions (Hydro)'!AB33*'Assumptions (Hydro)'!AB32*365/10^9</f>
        <v>0.08060402365</v>
      </c>
      <c r="AD1353" s="95">
        <f>AD1349*'Assumptions (Hydro)'!AC33*'Assumptions (Hydro)'!AC32*365/10^9</f>
        <v>0.07992909603</v>
      </c>
      <c r="AE1353" s="95">
        <f>AE1349*'Assumptions (Hydro)'!AD33*'Assumptions (Hydro)'!AD32*365/10^9</f>
        <v>0.07903442204</v>
      </c>
      <c r="AF1353" s="95">
        <f>AF1349*'Assumptions (Hydro)'!AE33*'Assumptions (Hydro)'!AE32*365/10^9</f>
        <v>0.07814918403</v>
      </c>
      <c r="AG1353" s="95">
        <f>AG1349*'Assumptions (Hydro)'!AF33*'Assumptions (Hydro)'!AF32*365/10^9</f>
        <v>0.07720826196</v>
      </c>
      <c r="AH1353" s="95">
        <f>AH1349*'Assumptions (Hydro)'!AG33*'Assumptions (Hydro)'!AG32*365/10^9</f>
        <v>0.07631744505</v>
      </c>
      <c r="AI1353" s="95">
        <f>AI1349*'Assumptions (Hydro)'!AH33*'Assumptions (Hydro)'!AH32*365/10^9</f>
        <v>0.07504715805</v>
      </c>
      <c r="AJ1353" s="95">
        <f>AJ1349*'Assumptions (Hydro)'!AI33*'Assumptions (Hydro)'!AI32*365/10^9</f>
        <v>0.07367872688</v>
      </c>
      <c r="AK1353" s="95">
        <f>AK1349*'Assumptions (Hydro)'!AJ33*'Assumptions (Hydro)'!AJ32*365/10^9</f>
        <v>0.07225750619</v>
      </c>
      <c r="AL1353" s="95">
        <f>AL1349*'Assumptions (Hydro)'!AK33*'Assumptions (Hydro)'!AK32*365/10^9</f>
        <v>0.07088120929</v>
      </c>
      <c r="AM1353" s="95">
        <f>AM1349*'Assumptions (Hydro)'!AL33*'Assumptions (Hydro)'!AL32*365/10^9</f>
        <v>0.06970832195</v>
      </c>
      <c r="AN1353" s="95">
        <f>AN1349*'Assumptions (Hydro)'!AM33*'Assumptions (Hydro)'!AM32*365/10^9</f>
        <v>0.06838635263</v>
      </c>
      <c r="AO1353" s="95">
        <f>AO1349*'Assumptions (Hydro)'!AN33*'Assumptions (Hydro)'!AN32*365/10^9</f>
        <v>0.06716734594</v>
      </c>
      <c r="AP1353" s="95">
        <f>AP1349*'Assumptions (Hydro)'!AO33*'Assumptions (Hydro)'!AO32*365/10^9</f>
        <v>0.06585215283</v>
      </c>
      <c r="AQ1353" s="95">
        <f>AQ1349*'Assumptions (Hydro)'!AP33*'Assumptions (Hydro)'!AP32*365/10^9</f>
        <v>0.06432236117</v>
      </c>
      <c r="AR1353" s="95">
        <f>AR1349*'Assumptions (Hydro)'!AQ33*'Assumptions (Hydro)'!AQ32*365/10^9</f>
        <v>0.06265050443</v>
      </c>
      <c r="AS1353" s="95">
        <f>AS1349*'Assumptions (Hydro)'!AR33*'Assumptions (Hydro)'!AR32*365/10^9</f>
        <v>0.06085848316</v>
      </c>
      <c r="AT1353" s="95">
        <f>AT1349*'Assumptions (Hydro)'!AS33*'Assumptions (Hydro)'!AS32*365/10^9</f>
        <v>0.05901973545</v>
      </c>
      <c r="AU1353" s="95">
        <f>AU1349*'Assumptions (Hydro)'!AT33*'Assumptions (Hydro)'!AT32*365/10^9</f>
        <v>0.05713542181</v>
      </c>
      <c r="AV1353" s="95">
        <f>AV1349*'Assumptions (Hydro)'!AU33*'Assumptions (Hydro)'!AU32*365/10^9</f>
        <v>0.05515305654</v>
      </c>
      <c r="AW1353" s="95">
        <f>AW1349*'Assumptions (Hydro)'!AV33*'Assumptions (Hydro)'!AV32*365/10^9</f>
        <v>0.05295145592</v>
      </c>
      <c r="AX1353" s="95">
        <f>AX1349*'Assumptions (Hydro)'!AW33*'Assumptions (Hydro)'!AW32*365/10^9</f>
        <v>0.05081245808</v>
      </c>
      <c r="AY1353" s="95">
        <f>AY1349*'Assumptions (Hydro)'!AX33*'Assumptions (Hydro)'!AX32*365/10^9</f>
        <v>0.04922221595</v>
      </c>
      <c r="AZ1353" s="95">
        <f>AZ1349*'Assumptions (Hydro)'!AY33*'Assumptions (Hydro)'!AY32*365/10^9</f>
        <v>0.04702036099</v>
      </c>
      <c r="BA1353" s="95">
        <f>BA1349*'Assumptions (Hydro)'!AZ33*'Assumptions (Hydro)'!AZ32*365/10^9</f>
        <v>0.04439480964</v>
      </c>
    </row>
    <row r="1354" ht="15.75" customHeight="1">
      <c r="A1354" s="273" t="s">
        <v>46</v>
      </c>
      <c r="B1354" s="159" t="s">
        <v>149</v>
      </c>
      <c r="C1354" s="172">
        <f t="array" ref="C1354:V1354">transpose('Assumptions (Hydro)'!V108:V127)</f>
        <v>3.3</v>
      </c>
      <c r="D1354" s="172">
        <v>0.0</v>
      </c>
      <c r="E1354" s="172">
        <v>0.0</v>
      </c>
      <c r="F1354" s="172">
        <v>0.0</v>
      </c>
      <c r="G1354" s="172">
        <v>14.3</v>
      </c>
      <c r="H1354" s="172">
        <v>0.0</v>
      </c>
      <c r="I1354" s="172">
        <v>2.3</v>
      </c>
      <c r="J1354" s="172">
        <v>7.8</v>
      </c>
      <c r="K1354" s="172">
        <v>13.0</v>
      </c>
      <c r="L1354" s="172">
        <v>0.8</v>
      </c>
      <c r="M1354" s="172">
        <v>15.9</v>
      </c>
      <c r="N1354" s="172">
        <v>13.0</v>
      </c>
      <c r="O1354" s="172">
        <v>3.1</v>
      </c>
      <c r="P1354" s="172">
        <v>74.6</v>
      </c>
      <c r="Q1354" s="172">
        <v>11.6</v>
      </c>
      <c r="R1354" s="172">
        <v>8.8</v>
      </c>
      <c r="S1354" s="172">
        <v>2.5</v>
      </c>
      <c r="T1354" s="172">
        <v>2.4</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0.006697524293</v>
      </c>
      <c r="D1356" s="177">
        <f t="shared" si="56"/>
        <v>0.009674201757</v>
      </c>
      <c r="E1356" s="177">
        <f t="shared" si="56"/>
        <v>0.009674201757</v>
      </c>
      <c r="F1356" s="177">
        <f t="shared" si="56"/>
        <v>0.01123019225</v>
      </c>
      <c r="G1356" s="177">
        <f t="shared" si="56"/>
        <v>0.006832827814</v>
      </c>
      <c r="H1356" s="177">
        <f t="shared" si="56"/>
        <v>0.0158930819</v>
      </c>
      <c r="I1356" s="177">
        <f t="shared" si="56"/>
        <v>0.01531623143</v>
      </c>
      <c r="J1356" s="177">
        <f t="shared" si="56"/>
        <v>0.0221909654</v>
      </c>
      <c r="K1356" s="177">
        <f t="shared" si="56"/>
        <v>0.02275032854</v>
      </c>
      <c r="L1356" s="177">
        <f t="shared" si="56"/>
        <v>0.02549169243</v>
      </c>
      <c r="M1356" s="177">
        <f t="shared" si="56"/>
        <v>0.07365430103</v>
      </c>
      <c r="N1356" s="177">
        <f t="shared" si="56"/>
        <v>0.07391571681</v>
      </c>
      <c r="O1356" s="177">
        <f t="shared" si="56"/>
        <v>0.08039610045</v>
      </c>
      <c r="P1356" s="177">
        <f t="shared" si="56"/>
        <v>0.01956274367</v>
      </c>
      <c r="Q1356" s="177">
        <f t="shared" si="56"/>
        <v>0.01185130609</v>
      </c>
      <c r="R1356" s="177">
        <f t="shared" si="56"/>
        <v>0.004386383051</v>
      </c>
      <c r="S1356" s="177">
        <f t="shared" si="56"/>
        <v>0.002183255085</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0.006697524293</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v>
      </c>
      <c r="D1359" s="177">
        <f>IF($E$1354&gt;0,'Assumptions (Hydro)'!$V$13*Model!$E$1354*'Assumptions (Hydro)'!C$2/10^9,0)</f>
        <v>0</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v>
      </c>
      <c r="D1360" s="177">
        <f>IF($F$1354&gt;0,'Assumptions (Hydro)'!$V$13*Model!$F$1354*'Assumptions (Hydro)'!C$2/10^9,0)</f>
        <v>0</v>
      </c>
      <c r="E1360" s="177">
        <f>IF($F$1354&gt;0,'Assumptions (Hydro)'!$V$13*Model!$F$1354*'Assumptions (Hydro)'!D$2/10^9,0)</f>
        <v>0</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0.009674201757</v>
      </c>
      <c r="E1361" s="177">
        <f>IF($G$1354&gt;0,'Assumptions (Hydro)'!$V$13*Model!$G$1354*'Assumptions (Hydro)'!D$2/10^9,0)</f>
        <v>0.009674201757</v>
      </c>
      <c r="F1361" s="177">
        <f>IF($G$1354&gt;0,'Assumptions (Hydro)'!$V$13*Model!$G$1354*'Assumptions (Hydro)'!E$2/10^9,0)</f>
        <v>0.009674201757</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0.001555990492</v>
      </c>
      <c r="G1363" s="177">
        <f>IF($I$1354&gt;0,'Assumptions (Hydro)'!$V$13*Model!$I$1354*'Assumptions (Hydro)'!F$2/10^9,0)</f>
        <v>0.001555990492</v>
      </c>
      <c r="H1363" s="177">
        <f>IF($I$1354&gt;0,'Assumptions (Hydro)'!$V$13*Model!$I$1354*'Assumptions (Hydro)'!G$2/10^9,0)</f>
        <v>0.001582428068</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0.005276837322</v>
      </c>
      <c r="H1364" s="177">
        <f>IF($J$1354&gt;0,'Assumptions (Hydro)'!$V$13*Model!$J$1354*'Assumptions (Hydro)'!G$2/10^9,0)</f>
        <v>0.005366495188</v>
      </c>
      <c r="I1364" s="177">
        <f>IF($J$1354&gt;0,'Assumptions (Hydro)'!$V$13*Model!$J$1354*'Assumptions (Hydro)'!H$2/10^9,0)</f>
        <v>0.00553086135</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0.008944158647</v>
      </c>
      <c r="I1365" s="177">
        <f>IF($K$1354&gt;0,'Assumptions (Hydro)'!$V$13*Model!$K$1354*'Assumptions (Hydro)'!H$2/10^9,0)</f>
        <v>0.00921810225</v>
      </c>
      <c r="J1365" s="177">
        <f>IF($K$1354&gt;0,'Assumptions (Hydro)'!$V$13*Model!$K$1354*'Assumptions (Hydro)'!I$2/10^9,0)</f>
        <v>0.009713217176</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0.0005672678308</v>
      </c>
      <c r="J1366" s="177">
        <f>IF($L$1354&gt;0,'Assumptions (Hydro)'!$V$13*Model!$L$1354*'Assumptions (Hydro)'!I$2/10^9,0)</f>
        <v>0.0005977364416</v>
      </c>
      <c r="K1366" s="177">
        <f>IF($L$1354&gt;0,'Assumptions (Hydro)'!$V$13*Model!$L$1354*'Assumptions (Hydro)'!J$2/10^9,0)</f>
        <v>0.0006128034624</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0.01188001178</v>
      </c>
      <c r="K1367" s="177">
        <f>IF($M$1354&gt;0,'Assumptions (Hydro)'!$V$13*Model!$M$1354*'Assumptions (Hydro)'!J$2/10^9,0)</f>
        <v>0.01217946881</v>
      </c>
      <c r="L1367" s="177">
        <f>IF($M$1354&gt;0,'Assumptions (Hydro)'!$V$13*Model!$M$1354*'Assumptions (Hydro)'!K$2/10^9,0)</f>
        <v>0.01266618468</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0.009958056263</v>
      </c>
      <c r="L1368" s="160">
        <f>IF($N$1354&gt;0,'Assumptions (Hydro)'!$V$13*Model!$N$1354*'Assumptions (Hydro)'!K$2/10^9,0)</f>
        <v>0.01035600005</v>
      </c>
      <c r="M1368" s="160">
        <f>IF($N$1354&gt;0,'Assumptions (Hydro)'!$V$13*Model!$N$1354*'Assumptions (Hydro)'!L$2/10^9,0)</f>
        <v>0.01055684579</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0.002469507704</v>
      </c>
      <c r="M1369" s="160">
        <f>IF($O$1354&gt;0,'Assumptions (Hydro)'!$V$13*Model!$O$1354*'Assumptions (Hydro)'!L$2/10^9,0)</f>
        <v>0.002517401689</v>
      </c>
      <c r="N1369" s="160">
        <f>IF($O$1354&gt;0,'Assumptions (Hydro)'!$V$13*Model!$O$1354*'Assumptions (Hydro)'!M$2/10^9,0)</f>
        <v>0.002565943137</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0.06058005355</v>
      </c>
      <c r="N1370" s="177">
        <f>IF($P$1354&gt;0,'Assumptions (Hydro)'!$V$13*Model!$P$1354*'Assumptions (Hydro)'!M$2/10^9,0)</f>
        <v>0.06174818</v>
      </c>
      <c r="O1370" s="177">
        <f>IF($P$1354&gt;0,'Assumptions (Hydro)'!$V$13*Model!$P$1354*'Assumptions (Hydro)'!N$2/10^9,0)</f>
        <v>0.06313209572</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0.009601593672</v>
      </c>
      <c r="O1371" s="177">
        <f>IF($Q$1354&gt;0,'Assumptions (Hydro)'!$V$13*Model!$Q$1354*'Assumptions (Hydro)'!N$2/10^9,0)</f>
        <v>0.009816787003</v>
      </c>
      <c r="P1371" s="177">
        <f>IF($Q$1354&gt;0,'Assumptions (Hydro)'!$V$13*Model!$Q$1354*'Assumptions (Hydro)'!O$2/10^9,0)</f>
        <v>0.009909512075</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0.007447217726</v>
      </c>
      <c r="P1372" s="178">
        <f>IF($R$1354&gt;0,'Assumptions (Hydro)'!$V$13*Model!$R$1354*'Assumptions (Hydro)'!O$2/10^9,0)</f>
        <v>0.007517560885</v>
      </c>
      <c r="Q1372" s="178">
        <f>IF($R$1354&gt;0,'Assumptions (Hydro)'!$V$13*Model!$R$1354*'Assumptions (Hydro)'!P$2/10^9,0)</f>
        <v>0.007612517779</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0.002135670706</v>
      </c>
      <c r="Q1373" s="160">
        <f>IF($S$1354&gt;0,'Assumptions (Hydro)'!$V$13*Model!$S$1354*'Assumptions (Hydro)'!P$2/10^9,0)</f>
        <v>0.002162647096</v>
      </c>
      <c r="R1373" s="160">
        <f>IF($S$1354&gt;0,'Assumptions (Hydro)'!$V$13*Model!$S$1354*'Assumptions (Hydro)'!Q$2/10^9,0)</f>
        <v>0.002237950536</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0.002076141213</v>
      </c>
      <c r="R1374" s="160">
        <f>IF($T$1354&gt;0,'Assumptions (Hydro)'!$V$13*Model!$T$1354*'Assumptions (Hydro)'!Q$2/10^9,0)</f>
        <v>0.002148432515</v>
      </c>
      <c r="S1374" s="160">
        <f>IF($T$1354&gt;0,'Assumptions (Hydro)'!$V$13*Model!$T$1354*'Assumptions (Hydro)'!R$2/10^9,0)</f>
        <v>0.002183255085</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0.004018514576</v>
      </c>
      <c r="D1408" s="279">
        <f>'Assumptions (Hydro)'!$V$4*Model!D1356</f>
        <v>0.005804521054</v>
      </c>
      <c r="E1408" s="279">
        <f>'Assumptions (Hydro)'!$V$4*Model!E1356</f>
        <v>0.005804521054</v>
      </c>
      <c r="F1408" s="279">
        <f>'Assumptions (Hydro)'!$V$4*Model!F1356</f>
        <v>0.00673811535</v>
      </c>
      <c r="G1408" s="279">
        <f>'Assumptions (Hydro)'!$V$4*Model!G1356</f>
        <v>0.004099696689</v>
      </c>
      <c r="H1408" s="279">
        <f>'Assumptions (Hydro)'!$V$4*Model!H1356</f>
        <v>0.009535849142</v>
      </c>
      <c r="I1408" s="279">
        <f>'Assumptions (Hydro)'!$V$4*Model!I1356</f>
        <v>0.009189738858</v>
      </c>
      <c r="J1408" s="279">
        <f>'Assumptions (Hydro)'!$V$4*Model!J1356</f>
        <v>0.01331457924</v>
      </c>
      <c r="K1408" s="279">
        <f>'Assumptions (Hydro)'!$V$4*Model!K1356</f>
        <v>0.01365019712</v>
      </c>
      <c r="L1408" s="279">
        <f>'Assumptions (Hydro)'!$V$4*Model!L1356</f>
        <v>0.01529501546</v>
      </c>
      <c r="M1408" s="279">
        <f>'Assumptions (Hydro)'!$V$4*Model!M1356</f>
        <v>0.04419258062</v>
      </c>
      <c r="N1408" s="279">
        <f>'Assumptions (Hydro)'!$V$4*Model!N1356</f>
        <v>0.04434943008</v>
      </c>
      <c r="O1408" s="279">
        <f>'Assumptions (Hydro)'!$V$4*Model!O1356</f>
        <v>0.04823766027</v>
      </c>
      <c r="P1408" s="279">
        <f>'Assumptions (Hydro)'!$V$4*Model!P1356</f>
        <v>0.0117376462</v>
      </c>
      <c r="Q1408" s="279">
        <f>'Assumptions (Hydro)'!$V$4*Model!Q1356</f>
        <v>0.007110783653</v>
      </c>
      <c r="R1408" s="279">
        <f>'Assumptions (Hydro)'!$V$4*Model!R1356</f>
        <v>0.00263182983</v>
      </c>
      <c r="S1408" s="279">
        <f>'Assumptions (Hydro)'!$V$4*Model!S1356</f>
        <v>0.001309953051</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0.002679009717</v>
      </c>
      <c r="D1409" s="176">
        <f>'Assumptions (Hydro)'!$V$5*Model!D1356</f>
        <v>0.003869680703</v>
      </c>
      <c r="E1409" s="176">
        <f>'Assumptions (Hydro)'!$V$5*Model!E1356</f>
        <v>0.003869680703</v>
      </c>
      <c r="F1409" s="176">
        <f>'Assumptions (Hydro)'!$V$5*Model!F1356</f>
        <v>0.0044920769</v>
      </c>
      <c r="G1409" s="176">
        <f>'Assumptions (Hydro)'!$V$5*Model!G1356</f>
        <v>0.002733131126</v>
      </c>
      <c r="H1409" s="176">
        <f>'Assumptions (Hydro)'!$V$5*Model!H1356</f>
        <v>0.006357232762</v>
      </c>
      <c r="I1409" s="176">
        <f>'Assumptions (Hydro)'!$V$5*Model!I1356</f>
        <v>0.006126492572</v>
      </c>
      <c r="J1409" s="176">
        <f>'Assumptions (Hydro)'!$V$5*Model!J1356</f>
        <v>0.008876386158</v>
      </c>
      <c r="K1409" s="176">
        <f>'Assumptions (Hydro)'!$V$5*Model!K1356</f>
        <v>0.009100131416</v>
      </c>
      <c r="L1409" s="176">
        <f>'Assumptions (Hydro)'!$V$5*Model!L1356</f>
        <v>0.01019667697</v>
      </c>
      <c r="M1409" s="176">
        <f>'Assumptions (Hydro)'!$V$5*Model!M1356</f>
        <v>0.02946172041</v>
      </c>
      <c r="N1409" s="176">
        <f>'Assumptions (Hydro)'!$V$5*Model!N1356</f>
        <v>0.02956628672</v>
      </c>
      <c r="O1409" s="176">
        <f>'Assumptions (Hydro)'!$V$5*Model!O1356</f>
        <v>0.03215844018</v>
      </c>
      <c r="P1409" s="176">
        <f>'Assumptions (Hydro)'!$V$5*Model!P1356</f>
        <v>0.007825097466</v>
      </c>
      <c r="Q1409" s="176">
        <f>'Assumptions (Hydro)'!$V$5*Model!Q1356</f>
        <v>0.004740522435</v>
      </c>
      <c r="R1409" s="176">
        <f>'Assumptions (Hydro)'!$V$5*Model!R1356</f>
        <v>0.00175455322</v>
      </c>
      <c r="S1409" s="176">
        <f>'Assumptions (Hydro)'!$V$5*Model!S1356</f>
        <v>0.000873302034</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-0.0001897588169</v>
      </c>
      <c r="D1410" s="177">
        <f t="array" ref="D1410">SUM(IF(ISERROR(D1411:D1461),"",D1411:D1461))</f>
        <v>-0.0001987723607</v>
      </c>
      <c r="E1410" s="177">
        <f t="array" ref="E1410">SUM(IF(ISERROR(E1411:E1461),"",E1411:E1461))</f>
        <v>-0.0002082140479</v>
      </c>
      <c r="F1410" s="177">
        <f t="array" ref="F1410">SUM(IF(ISERROR(F1411:F1461),"",F1411:F1461))</f>
        <v>-0.0002181042151</v>
      </c>
      <c r="G1410" s="177">
        <f t="array" ref="G1410">SUM(IF(ISERROR(G1411:G1461),"",G1411:G1461))</f>
        <v>-0.001050752372</v>
      </c>
      <c r="H1410" s="177">
        <f t="array" ref="H1410">SUM(IF(ISERROR(H1411:H1461),"",H1411:H1461))</f>
        <v>-0.00110066311</v>
      </c>
      <c r="I1410" s="177">
        <f t="array" ref="I1410">SUM(IF(ISERROR(I1411:I1461),"",I1411:I1461))</f>
        <v>-0.0012859498</v>
      </c>
      <c r="J1410" s="177">
        <f t="array" ref="J1410">SUM(IF(ISERROR(J1411:J1461),"",J1411:J1461))</f>
        <v>-0.001805290685</v>
      </c>
      <c r="K1410" s="177">
        <f t="array" ref="K1410">SUM(IF(ISERROR(K1411:K1461),"",K1411:K1461))</f>
        <v>-0.00268082901</v>
      </c>
      <c r="L1410" s="177">
        <f t="array" ref="L1410">SUM(IF(ISERROR(L1411:L1461),"",L1411:L1461))</f>
        <v>-0.002858538447</v>
      </c>
      <c r="M1410" s="177">
        <f t="array" ref="M1410">SUM(IF(ISERROR(M1411:M1461),"",M1411:M1461))</f>
        <v>-0.004034855569</v>
      </c>
      <c r="N1410" s="177">
        <f t="array" ref="N1410">SUM(IF(ISERROR(N1411:N1461),"",N1411:N1461))</f>
        <v>-0.005101166619</v>
      </c>
      <c r="O1410" s="177">
        <f t="array" ref="O1410">SUM(IF(ISERROR(O1411:O1461),"",O1411:O1461))</f>
        <v>-0.005557464592</v>
      </c>
      <c r="P1410" s="177">
        <f t="array" ref="P1410">SUM(IF(ISERROR(P1411:P1461),"",P1411:P1461))</f>
        <v>-0.01107603244</v>
      </c>
      <c r="Q1410" s="177">
        <f t="array" ref="Q1410">SUM(IF(ISERROR(Q1411:Q1461),"",Q1411:Q1461))</f>
        <v>-0.0124330818</v>
      </c>
      <c r="R1410" s="177">
        <f t="array" ref="R1410">SUM(IF(ISERROR(R1411:R1461),"",R1411:R1461))</f>
        <v>-0.01328269026</v>
      </c>
      <c r="S1410" s="177">
        <f t="array" ref="S1410">SUM(IF(ISERROR(S1411:S1461),"",S1411:S1461))</f>
        <v>-0.01409880805</v>
      </c>
      <c r="T1410" s="177">
        <f t="array" ref="T1410">SUM(IF(ISERROR(T1411:T1461),"",T1411:T1461))</f>
        <v>-0.0149500524</v>
      </c>
      <c r="U1410" s="177">
        <f t="array" ref="U1410">SUM(IF(ISERROR(U1411:U1461),"",U1411:U1461))</f>
        <v>-0.01566017989</v>
      </c>
      <c r="V1410" s="177">
        <f t="array" ref="V1410">SUM(IF(ISERROR(V1411:V1461),"",V1411:V1461))</f>
        <v>-0.01475460597</v>
      </c>
      <c r="W1410" s="177">
        <f t="array" ref="W1410">SUM(IF(ISERROR(W1411:W1461),"",W1411:W1461))</f>
        <v>-0.01545544976</v>
      </c>
      <c r="X1410" s="177">
        <f t="array" ref="X1410">SUM(IF(ISERROR(X1411:X1461),"",X1411:X1461))</f>
        <v>-0.01592278777</v>
      </c>
      <c r="Y1410" s="177">
        <f t="array" ref="Y1410">SUM(IF(ISERROR(Y1411:Y1461),"",Y1411:Y1461))</f>
        <v>-0.0157598974</v>
      </c>
      <c r="Z1410" s="177">
        <f t="array" ref="Z1410">SUM(IF(ISERROR(Z1411:Z1461),"",Z1411:Z1461))</f>
        <v>-0.01492425438</v>
      </c>
      <c r="AA1410" s="177">
        <f t="array" ref="AA1410">SUM(IF(ISERROR(AA1411:AA1461),"",AA1411:AA1461))</f>
        <v>-0.01553211888</v>
      </c>
      <c r="AB1410" s="177">
        <f t="array" ref="AB1410">SUM(IF(ISERROR(AB1411:AB1461),"",AB1411:AB1461))</f>
        <v>-0.01418267652</v>
      </c>
      <c r="AC1410" s="177">
        <f t="array" ref="AC1410">SUM(IF(ISERROR(AC1411:AC1461),"",AC1411:AC1461))</f>
        <v>-0.01310187754</v>
      </c>
      <c r="AD1410" s="177">
        <f t="array" ref="AD1410">SUM(IF(ISERROR(AD1411:AD1461),"",AD1411:AD1461))</f>
        <v>-0.01329496787</v>
      </c>
      <c r="AE1410" s="177">
        <f t="array" ref="AE1410">SUM(IF(ISERROR(AE1411:AE1461),"",AE1411:AE1461))</f>
        <v>-0.003386271173</v>
      </c>
      <c r="AF1410" s="177">
        <f t="array" ref="AF1410">SUM(IF(ISERROR(AF1411:AF1461),"",AF1411:AF1461))</f>
        <v>-0.001880336291</v>
      </c>
      <c r="AG1410" s="177">
        <f t="array" ref="AG1410">SUM(IF(ISERROR(AG1411:AG1461),"",AG1411:AG1461))</f>
        <v>-0.0006865239893</v>
      </c>
      <c r="AH1410" s="177">
        <f t="array" ref="AH1410">SUM(IF(ISERROR(AH1411:AH1461),"",AH1411:AH1461))</f>
        <v>-0.0003476602277</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-0.0001897588169</v>
      </c>
      <c r="D1411" s="177">
        <f>IF($C$1354&gt;0,PPMT('Assumptions (Hydro)'!$V$6,Model!X$1,'Assumptions (Hydro)'!$V$9,'Assumptions (Hydro)'!$V$4*Model!$C$1354*'Assumptions (Hydro)'!$B$2/10^9),0)</f>
        <v>-0.0001987723607</v>
      </c>
      <c r="E1411" s="177">
        <f>IF($C$1354&gt;0,PPMT('Assumptions (Hydro)'!$V$6,Model!Y$1,'Assumptions (Hydro)'!$V$9,'Assumptions (Hydro)'!$V$4*Model!$C$1354*'Assumptions (Hydro)'!$B$2/10^9),0)</f>
        <v>-0.0002082140479</v>
      </c>
      <c r="F1411" s="177">
        <f>IF($C$1354&gt;0,PPMT('Assumptions (Hydro)'!$V$6,Model!Z$1,'Assumptions (Hydro)'!$V$9,'Assumptions (Hydro)'!$V$4*Model!$C$1354*'Assumptions (Hydro)'!$B$2/10^9),0)</f>
        <v>-0.0002181042151</v>
      </c>
      <c r="G1411" s="177">
        <f>IF($C$1354&gt;0,PPMT('Assumptions (Hydro)'!$V$6,Model!AA$1,'Assumptions (Hydro)'!$V$9,'Assumptions (Hydro)'!$V$4*Model!$C$1354*'Assumptions (Hydro)'!$B$2/10^9),0)</f>
        <v>-0.0002284641654</v>
      </c>
      <c r="H1411" s="177">
        <f>IF($C$1354&gt;0,PPMT('Assumptions (Hydro)'!$V$6,Model!AB$1,'Assumptions (Hydro)'!$V$9,'Assumptions (Hydro)'!$V$4*Model!$C$1354*'Assumptions (Hydro)'!$B$2/10^9),0)</f>
        <v>-0.0002393162132</v>
      </c>
      <c r="I1411" s="177">
        <f>IF($C$1354&gt;0,PPMT('Assumptions (Hydro)'!$V$6,Model!AC$1,'Assumptions (Hydro)'!$V$9,'Assumptions (Hydro)'!$V$4*Model!$C$1354*'Assumptions (Hydro)'!$B$2/10^9),0)</f>
        <v>-0.0002506837333</v>
      </c>
      <c r="J1411" s="177">
        <f>IF($C$1354&gt;0,PPMT('Assumptions (Hydro)'!$V$6,Model!AD$1,'Assumptions (Hydro)'!$V$9,'Assumptions (Hydro)'!$V$4*Model!$C$1354*'Assumptions (Hydro)'!$B$2/10^9),0)</f>
        <v>-0.0002625912107</v>
      </c>
      <c r="K1411" s="177">
        <f>IF($C$1354&gt;0,PPMT('Assumptions (Hydro)'!$V$6,Model!AE$1,'Assumptions (Hydro)'!$V$9,'Assumptions (Hydro)'!$V$4*Model!$C$1354*'Assumptions (Hydro)'!$B$2/10^9),0)</f>
        <v>-0.0002750642932</v>
      </c>
      <c r="L1411" s="177">
        <f>IF($C$1354&gt;0,PPMT('Assumptions (Hydro)'!$V$6,Model!AF$1,'Assumptions (Hydro)'!$V$9,'Assumptions (Hydro)'!$V$4*Model!$C$1354*'Assumptions (Hydro)'!$B$2/10^9),0)</f>
        <v>-0.0002881298471</v>
      </c>
      <c r="M1411" s="177">
        <f>IF($C$1354&gt;0,PPMT('Assumptions (Hydro)'!$V$6,Model!AG$1,'Assumptions (Hydro)'!$V$9,'Assumptions (Hydro)'!$V$4*Model!$C$1354*'Assumptions (Hydro)'!$B$2/10^9),0)</f>
        <v>-0.0003018160148</v>
      </c>
      <c r="N1411" s="177">
        <f>IF($C$1354&gt;0,PPMT('Assumptions (Hydro)'!$V$6,Model!AH$1,'Assumptions (Hydro)'!$V$9,'Assumptions (Hydro)'!$V$4*Model!$C$1354*'Assumptions (Hydro)'!$B$2/10^9),0)</f>
        <v>-0.0003161522755</v>
      </c>
      <c r="O1411" s="177">
        <f>IF($C$1354&gt;0,PPMT('Assumptions (Hydro)'!$V$6,Model!AI$1,'Assumptions (Hydro)'!$V$9,'Assumptions (Hydro)'!$V$4*Model!$C$1354*'Assumptions (Hydro)'!$B$2/10^9),0)</f>
        <v>-0.0003311695086</v>
      </c>
      <c r="P1411" s="177">
        <f>IF($C$1354&gt;0,PPMT('Assumptions (Hydro)'!$V$6,Model!AJ$1,'Assumptions (Hydro)'!$V$9,'Assumptions (Hydro)'!$V$4*Model!$C$1354*'Assumptions (Hydro)'!$B$2/10^9),0)</f>
        <v>-0.0003469000603</v>
      </c>
      <c r="Q1411" s="177">
        <f>IF($C$1354&gt;0,PPMT('Assumptions (Hydro)'!$V$6,Model!AK$1,'Assumptions (Hydro)'!$V$9,'Assumptions (Hydro)'!$V$4*Model!$C$1354*'Assumptions (Hydro)'!$B$2/10^9),0)</f>
        <v>-0.0003633778132</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v>
      </c>
      <c r="E1412" s="177">
        <f>IF($D$1354&gt;0,PPMT('Assumptions (Hydro)'!$V$6,Model!X$1,'Assumptions (Hydro)'!$V$9,'Assumptions (Hydro)'!$V$4*Model!$D$1354*'Assumptions (Hydro)'!$B$2/10^9),0)</f>
        <v>0</v>
      </c>
      <c r="F1412" s="177">
        <f>IF($D$1354&gt;0,PPMT('Assumptions (Hydro)'!$V$6,Model!Y$1,'Assumptions (Hydro)'!$V$9,'Assumptions (Hydro)'!$V$4*Model!$D$1354*'Assumptions (Hydro)'!$B$2/10^9),0)</f>
        <v>0</v>
      </c>
      <c r="G1412" s="177">
        <f>IF($D$1354&gt;0,PPMT('Assumptions (Hydro)'!$V$6,Model!Z$1,'Assumptions (Hydro)'!$V$9,'Assumptions (Hydro)'!$V$4*Model!$D$1354*'Assumptions (Hydro)'!$B$2/10^9),0)</f>
        <v>0</v>
      </c>
      <c r="H1412" s="177">
        <f>IF($D$1354&gt;0,PPMT('Assumptions (Hydro)'!$V$6,Model!AA$1,'Assumptions (Hydro)'!$V$9,'Assumptions (Hydro)'!$V$4*Model!$D$1354*'Assumptions (Hydro)'!$B$2/10^9),0)</f>
        <v>0</v>
      </c>
      <c r="I1412" s="177">
        <f>IF($D$1354&gt;0,PPMT('Assumptions (Hydro)'!$V$6,Model!AB$1,'Assumptions (Hydro)'!$V$9,'Assumptions (Hydro)'!$V$4*Model!$D$1354*'Assumptions (Hydro)'!$B$2/10^9),0)</f>
        <v>0</v>
      </c>
      <c r="J1412" s="177">
        <f>IF($D$1354&gt;0,PPMT('Assumptions (Hydro)'!$V$6,Model!AC$1,'Assumptions (Hydro)'!$V$9,'Assumptions (Hydro)'!$V$4*Model!$D$1354*'Assumptions (Hydro)'!$B$2/10^9),0)</f>
        <v>0</v>
      </c>
      <c r="K1412" s="177">
        <f>IF($D$1354&gt;0,PPMT('Assumptions (Hydro)'!$V$6,Model!AD$1,'Assumptions (Hydro)'!$V$9,'Assumptions (Hydro)'!$V$4*Model!$D$1354*'Assumptions (Hydro)'!$B$2/10^9),0)</f>
        <v>0</v>
      </c>
      <c r="L1412" s="177">
        <f>IF($D$1354&gt;0,PPMT('Assumptions (Hydro)'!$V$6,Model!AE$1,'Assumptions (Hydro)'!$V$9,'Assumptions (Hydro)'!$V$4*Model!$D$1354*'Assumptions (Hydro)'!$B$2/10^9),0)</f>
        <v>0</v>
      </c>
      <c r="M1412" s="177">
        <f>IF($D$1354&gt;0,PPMT('Assumptions (Hydro)'!$V$6,Model!AF$1,'Assumptions (Hydro)'!$V$9,'Assumptions (Hydro)'!$V$4*Model!$D$1354*'Assumptions (Hydro)'!$B$2/10^9),0)</f>
        <v>0</v>
      </c>
      <c r="N1412" s="177">
        <f>IF($D$1354&gt;0,PPMT('Assumptions (Hydro)'!$V$6,Model!AG$1,'Assumptions (Hydro)'!$V$9,'Assumptions (Hydro)'!$V$4*Model!$D$1354*'Assumptions (Hydro)'!$B$2/10^9),0)</f>
        <v>0</v>
      </c>
      <c r="O1412" s="177">
        <f>IF($D$1354&gt;0,PPMT('Assumptions (Hydro)'!$V$6,Model!AH$1,'Assumptions (Hydro)'!$V$9,'Assumptions (Hydro)'!$V$4*Model!$D$1354*'Assumptions (Hydro)'!$B$2/10^9),0)</f>
        <v>0</v>
      </c>
      <c r="P1412" s="177">
        <f>IF($D$1354&gt;0,PPMT('Assumptions (Hydro)'!$V$6,Model!AI$1,'Assumptions (Hydro)'!$V$9,'Assumptions (Hydro)'!$V$4*Model!$D$1354*'Assumptions (Hydro)'!$B$2/10^9),0)</f>
        <v>0</v>
      </c>
      <c r="Q1412" s="177">
        <f>IF($D$1354&gt;0,PPMT('Assumptions (Hydro)'!$V$6,Model!AJ$1,'Assumptions (Hydro)'!$V$9,'Assumptions (Hydro)'!$V$4*Model!$D$1354*'Assumptions (Hydro)'!$B$2/10^9),0)</f>
        <v>0</v>
      </c>
      <c r="R1412" s="177">
        <f>IF($D$1354&gt;0,PPMT('Assumptions (Hydro)'!$V$6,Model!AK$1,'Assumptions (Hydro)'!$V$9,'Assumptions (Hydro)'!$V$4*Model!$D$1354*'Assumptions (Hydro)'!$B$2/10^9),0)</f>
        <v>0</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v>
      </c>
      <c r="F1413" s="160">
        <f>IF($E$1354&gt;0,PPMT('Assumptions (Hydro)'!$V$6,Model!X$1,'Assumptions (Hydro)'!$V$9,'Assumptions (Hydro)'!$V$4*Model!$E$1354*AVERAGE('Assumptions (Hydro)'!$B$2:$C$2)/10^9),0)</f>
        <v>0</v>
      </c>
      <c r="G1413" s="160">
        <f>IF($E$1354&gt;0,PPMT('Assumptions (Hydro)'!$V$6,Model!Y$1,'Assumptions (Hydro)'!$V$9,'Assumptions (Hydro)'!$V$4*Model!$E$1354*AVERAGE('Assumptions (Hydro)'!$B$2:$C$2)/10^9),0)</f>
        <v>0</v>
      </c>
      <c r="H1413" s="160">
        <f>IF($E$1354&gt;0,PPMT('Assumptions (Hydro)'!$V$6,Model!Z$1,'Assumptions (Hydro)'!$V$9,'Assumptions (Hydro)'!$V$4*Model!$E$1354*AVERAGE('Assumptions (Hydro)'!$B$2:$C$2)/10^9),0)</f>
        <v>0</v>
      </c>
      <c r="I1413" s="160">
        <f>IF($E$1354&gt;0,PPMT('Assumptions (Hydro)'!$V$6,Model!AA$1,'Assumptions (Hydro)'!$V$9,'Assumptions (Hydro)'!$V$4*Model!$E$1354*AVERAGE('Assumptions (Hydro)'!$B$2:$C$2)/10^9),0)</f>
        <v>0</v>
      </c>
      <c r="J1413" s="160">
        <f>IF($E$1354&gt;0,PPMT('Assumptions (Hydro)'!$V$6,Model!AB$1,'Assumptions (Hydro)'!$V$9,'Assumptions (Hydro)'!$V$4*Model!$E$1354*AVERAGE('Assumptions (Hydro)'!$B$2:$C$2)/10^9),0)</f>
        <v>0</v>
      </c>
      <c r="K1413" s="160">
        <f>IF($E$1354&gt;0,PPMT('Assumptions (Hydro)'!$V$6,Model!AC$1,'Assumptions (Hydro)'!$V$9,'Assumptions (Hydro)'!$V$4*Model!$E$1354*AVERAGE('Assumptions (Hydro)'!$B$2:$C$2)/10^9),0)</f>
        <v>0</v>
      </c>
      <c r="L1413" s="160">
        <f>IF($E$1354&gt;0,PPMT('Assumptions (Hydro)'!$V$6,Model!AD$1,'Assumptions (Hydro)'!$V$9,'Assumptions (Hydro)'!$V$4*Model!$E$1354*AVERAGE('Assumptions (Hydro)'!$B$2:$C$2)/10^9),0)</f>
        <v>0</v>
      </c>
      <c r="M1413" s="160">
        <f>IF($E$1354&gt;0,PPMT('Assumptions (Hydro)'!$V$6,Model!AE$1,'Assumptions (Hydro)'!$V$9,'Assumptions (Hydro)'!$V$4*Model!$E$1354*AVERAGE('Assumptions (Hydro)'!$B$2:$C$2)/10^9),0)</f>
        <v>0</v>
      </c>
      <c r="N1413" s="177">
        <f>IF($E$1354&gt;0,PPMT('Assumptions (Hydro)'!$V$6,Model!AF$1,'Assumptions (Hydro)'!$V$9,'Assumptions (Hydro)'!$V$4*Model!$E$1354*AVERAGE('Assumptions (Hydro)'!$B$2:$C$2)/10^9),0)</f>
        <v>0</v>
      </c>
      <c r="O1413" s="160">
        <f>IF($E$1354&gt;0,PPMT('Assumptions (Hydro)'!$V$6,Model!AG$1,'Assumptions (Hydro)'!$V$9,'Assumptions (Hydro)'!$V$4*Model!$E$1354*AVERAGE('Assumptions (Hydro)'!$B$2:$C$2)/10^9),0)</f>
        <v>0</v>
      </c>
      <c r="P1413" s="160">
        <f>IF($E$1354&gt;0,PPMT('Assumptions (Hydro)'!$V$6,Model!AH$1,'Assumptions (Hydro)'!$V$9,'Assumptions (Hydro)'!$V$4*Model!$E$1354*AVERAGE('Assumptions (Hydro)'!$B$2:$C$2)/10^9),0)</f>
        <v>0</v>
      </c>
      <c r="Q1413" s="160">
        <f>IF($E$1354&gt;0,PPMT('Assumptions (Hydro)'!$V$6,Model!AI$1,'Assumptions (Hydro)'!$V$9,'Assumptions (Hydro)'!$V$4*Model!$E$1354*AVERAGE('Assumptions (Hydro)'!$B$2:$C$2)/10^9),0)</f>
        <v>0</v>
      </c>
      <c r="R1413" s="160">
        <f>IF($E$1354&gt;0,PPMT('Assumptions (Hydro)'!$V$6,Model!AJ$1,'Assumptions (Hydro)'!$V$9,'Assumptions (Hydro)'!$V$4*Model!$E$1354*AVERAGE('Assumptions (Hydro)'!$B$2:$C$2)/10^9),0)</f>
        <v>0</v>
      </c>
      <c r="S1413" s="160">
        <f>IF($E$1354&gt;0,PPMT('Assumptions (Hydro)'!$V$6,Model!AK$1,'Assumptions (Hydro)'!$V$9,'Assumptions (Hydro)'!$V$4*Model!$E$1354*AVERAGE('Assumptions (Hydro)'!$B$2:$C$2)/10^9),0)</f>
        <v>0</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v>
      </c>
      <c r="G1414" s="160">
        <f>IF($F$1354&gt;0,PPMT('Assumptions (Hydro)'!$V$6,Model!X$1,'Assumptions (Hydro)'!$V$9,'Assumptions (Hydro)'!$V$4*Model!$F$1354*AVERAGE('Assumptions (Hydro)'!$B$2:$D$2)/10^9),0)</f>
        <v>0</v>
      </c>
      <c r="H1414" s="160">
        <f>IF($F$1354&gt;0,PPMT('Assumptions (Hydro)'!$V$6,Model!Y$1,'Assumptions (Hydro)'!$V$9,'Assumptions (Hydro)'!$V$4*Model!$F$1354*AVERAGE('Assumptions (Hydro)'!$B$2:$D$2)/10^9),0)</f>
        <v>0</v>
      </c>
      <c r="I1414" s="160">
        <f>IF($F$1354&gt;0,PPMT('Assumptions (Hydro)'!$V$6,Model!Z$1,'Assumptions (Hydro)'!$V$9,'Assumptions (Hydro)'!$V$4*Model!$F$1354*AVERAGE('Assumptions (Hydro)'!$B$2:$D$2)/10^9),0)</f>
        <v>0</v>
      </c>
      <c r="J1414" s="160">
        <f>IF($F$1354&gt;0,PPMT('Assumptions (Hydro)'!$V$6,Model!AA$1,'Assumptions (Hydro)'!$V$9,'Assumptions (Hydro)'!$V$4*Model!$F$1354*AVERAGE('Assumptions (Hydro)'!$B$2:$D$2)/10^9),0)</f>
        <v>0</v>
      </c>
      <c r="K1414" s="160">
        <f>IF($F$1354&gt;0,PPMT('Assumptions (Hydro)'!$V$6,Model!AB$1,'Assumptions (Hydro)'!$V$9,'Assumptions (Hydro)'!$V$4*Model!$F$1354*AVERAGE('Assumptions (Hydro)'!$B$2:$D$2)/10^9),0)</f>
        <v>0</v>
      </c>
      <c r="L1414" s="160">
        <f>IF($F$1354&gt;0,PPMT('Assumptions (Hydro)'!$V$6,Model!AC$1,'Assumptions (Hydro)'!$V$9,'Assumptions (Hydro)'!$V$4*Model!$F$1354*AVERAGE('Assumptions (Hydro)'!$B$2:$D$2)/10^9),0)</f>
        <v>0</v>
      </c>
      <c r="M1414" s="160">
        <f>IF($F$1354&gt;0,PPMT('Assumptions (Hydro)'!$V$6,Model!AD$1,'Assumptions (Hydro)'!$V$9,'Assumptions (Hydro)'!$V$4*Model!$F$1354*AVERAGE('Assumptions (Hydro)'!$B$2:$D$2)/10^9),0)</f>
        <v>0</v>
      </c>
      <c r="N1414" s="177">
        <f>IF($F$1354&gt;0,PPMT('Assumptions (Hydro)'!$V$6,Model!AE$1,'Assumptions (Hydro)'!$V$9,'Assumptions (Hydro)'!$V$4*Model!$F$1354*AVERAGE('Assumptions (Hydro)'!$B$2:$D$2)/10^9),0)</f>
        <v>0</v>
      </c>
      <c r="O1414" s="160">
        <f>IF($F$1354&gt;0,PPMT('Assumptions (Hydro)'!$V$6,Model!AF$1,'Assumptions (Hydro)'!$V$9,'Assumptions (Hydro)'!$V$4*Model!$F$1354*AVERAGE('Assumptions (Hydro)'!$B$2:$D$2)/10^9),0)</f>
        <v>0</v>
      </c>
      <c r="P1414" s="160">
        <f>IF($F$1354&gt;0,PPMT('Assumptions (Hydro)'!$V$6,Model!AG$1,'Assumptions (Hydro)'!$V$9,'Assumptions (Hydro)'!$V$4*Model!$F$1354*AVERAGE('Assumptions (Hydro)'!$B$2:$D$2)/10^9),0)</f>
        <v>0</v>
      </c>
      <c r="Q1414" s="160">
        <f>IF($F$1354&gt;0,PPMT('Assumptions (Hydro)'!$V$6,Model!AH$1,'Assumptions (Hydro)'!$V$9,'Assumptions (Hydro)'!$V$4*Model!$F$1354*AVERAGE('Assumptions (Hydro)'!$B$2:$D$2)/10^9),0)</f>
        <v>0</v>
      </c>
      <c r="R1414" s="160">
        <f>IF($F$1354&gt;0,PPMT('Assumptions (Hydro)'!$V$6,Model!AI$1,'Assumptions (Hydro)'!$V$9,'Assumptions (Hydro)'!$V$4*Model!$F$1354*AVERAGE('Assumptions (Hydro)'!$B$2:$D$2)/10^9),0)</f>
        <v>0</v>
      </c>
      <c r="S1414" s="160">
        <f>IF($F$1354&gt;0,PPMT('Assumptions (Hydro)'!$V$6,Model!AJ$1,'Assumptions (Hydro)'!$V$9,'Assumptions (Hydro)'!$V$4*Model!$F$1354*AVERAGE('Assumptions (Hydro)'!$B$2:$D$2)/10^9),0)</f>
        <v>0</v>
      </c>
      <c r="T1414" s="160">
        <f>IF($F$1354&gt;0,PPMT('Assumptions (Hydro)'!$V$6,Model!AK$1,'Assumptions (Hydro)'!$V$9,'Assumptions (Hydro)'!$V$4*Model!$F$1354*AVERAGE('Assumptions (Hydro)'!$B$2:$D$2)/10^9),0)</f>
        <v>0</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-0.0008222882067</v>
      </c>
      <c r="H1415" s="160">
        <f>IF($G$1354&gt;0,PPMT('Assumptions (Hydro)'!$V$6,Model!X$1,'Assumptions (Hydro)'!$V$9,'Assumptions (Hydro)'!$V$4*Model!$G$1354*AVERAGE('Assumptions (Hydro)'!$C$2:$E$2)/10^9),0)</f>
        <v>-0.0008613468965</v>
      </c>
      <c r="I1415" s="160">
        <f>IF($G$1354&gt;0,PPMT('Assumptions (Hydro)'!$V$6,Model!Y$1,'Assumptions (Hydro)'!$V$9,'Assumptions (Hydro)'!$V$4*Model!$G$1354*AVERAGE('Assumptions (Hydro)'!$C$2:$E$2)/10^9),0)</f>
        <v>-0.0009022608741</v>
      </c>
      <c r="J1415" s="160">
        <f>IF($G$1354&gt;0,PPMT('Assumptions (Hydro)'!$V$6,Model!Z$1,'Assumptions (Hydro)'!$V$9,'Assumptions (Hydro)'!$V$4*Model!$G$1354*AVERAGE('Assumptions (Hydro)'!$C$2:$E$2)/10^9),0)</f>
        <v>-0.0009451182656</v>
      </c>
      <c r="K1415" s="160">
        <f>IF($G$1354&gt;0,PPMT('Assumptions (Hydro)'!$V$6,Model!AA$1,'Assumptions (Hydro)'!$V$9,'Assumptions (Hydro)'!$V$4*Model!$G$1354*AVERAGE('Assumptions (Hydro)'!$C$2:$E$2)/10^9),0)</f>
        <v>-0.0009900113832</v>
      </c>
      <c r="L1415" s="160">
        <f>IF($G$1354&gt;0,PPMT('Assumptions (Hydro)'!$V$6,Model!AB$1,'Assumptions (Hydro)'!$V$9,'Assumptions (Hydro)'!$V$4*Model!$G$1354*AVERAGE('Assumptions (Hydro)'!$C$2:$E$2)/10^9),0)</f>
        <v>-0.001037036924</v>
      </c>
      <c r="M1415" s="160">
        <f>IF($G$1354&gt;0,PPMT('Assumptions (Hydro)'!$V$6,Model!AC$1,'Assumptions (Hydro)'!$V$9,'Assumptions (Hydro)'!$V$4*Model!$G$1354*AVERAGE('Assumptions (Hydro)'!$C$2:$E$2)/10^9),0)</f>
        <v>-0.001086296178</v>
      </c>
      <c r="N1415" s="160">
        <f>IF($G$1354&gt;0,PPMT('Assumptions (Hydro)'!$V$6,Model!AD$1,'Assumptions (Hydro)'!$V$9,'Assumptions (Hydro)'!$V$4*Model!$G$1354*AVERAGE('Assumptions (Hydro)'!$C$2:$E$2)/10^9),0)</f>
        <v>-0.001137895246</v>
      </c>
      <c r="O1415" s="160">
        <f>IF($G$1354&gt;0,PPMT('Assumptions (Hydro)'!$V$6,Model!AE$1,'Assumptions (Hydro)'!$V$9,'Assumptions (Hydro)'!$V$4*Model!$G$1354*AVERAGE('Assumptions (Hydro)'!$C$2:$E$2)/10^9),0)</f>
        <v>-0.00119194527</v>
      </c>
      <c r="P1415" s="160">
        <f>IF($G$1354&gt;0,PPMT('Assumptions (Hydro)'!$V$6,Model!AF$1,'Assumptions (Hydro)'!$V$9,'Assumptions (Hydro)'!$V$4*Model!$G$1354*AVERAGE('Assumptions (Hydro)'!$C$2:$E$2)/10^9),0)</f>
        <v>-0.001248562671</v>
      </c>
      <c r="Q1415" s="160">
        <f>IF($G$1354&gt;0,PPMT('Assumptions (Hydro)'!$V$6,Model!AG$1,'Assumptions (Hydro)'!$V$9,'Assumptions (Hydro)'!$V$4*Model!$G$1354*AVERAGE('Assumptions (Hydro)'!$C$2:$E$2)/10^9),0)</f>
        <v>-0.001307869398</v>
      </c>
      <c r="R1415" s="160">
        <f>IF($G$1354&gt;0,PPMT('Assumptions (Hydro)'!$V$6,Model!AH$1,'Assumptions (Hydro)'!$V$9,'Assumptions (Hydro)'!$V$4*Model!$G$1354*AVERAGE('Assumptions (Hydro)'!$C$2:$E$2)/10^9),0)</f>
        <v>-0.001369993194</v>
      </c>
      <c r="S1415" s="160">
        <f>IF($G$1354&gt;0,PPMT('Assumptions (Hydro)'!$V$6,Model!AI$1,'Assumptions (Hydro)'!$V$9,'Assumptions (Hydro)'!$V$4*Model!$G$1354*AVERAGE('Assumptions (Hydro)'!$C$2:$E$2)/10^9),0)</f>
        <v>-0.001435067871</v>
      </c>
      <c r="T1415" s="160">
        <f>IF($G$1354&gt;0,PPMT('Assumptions (Hydro)'!$V$6,Model!AJ$1,'Assumptions (Hydro)'!$V$9,'Assumptions (Hydro)'!$V$4*Model!$G$1354*AVERAGE('Assumptions (Hydro)'!$C$2:$E$2)/10^9),0)</f>
        <v>-0.001503233595</v>
      </c>
      <c r="U1415" s="160">
        <f>IF($G$1354&gt;0,PPMT('Assumptions (Hydro)'!$V$6,Model!AK$1,'Assumptions (Hydro)'!$V$9,'Assumptions (Hydro)'!$V$4*Model!$G$1354*AVERAGE('Assumptions (Hydro)'!$C$2:$E$2)/10^9),0)</f>
        <v>-0.00157463719</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-0.0001330051925</v>
      </c>
      <c r="J1417" s="160">
        <f>IF($I$1354&gt;0,PPMT('Assumptions (Hydro)'!$V$6,Model!X$1,'Assumptions (Hydro)'!$V$9,'Assumptions (Hydro)'!$V$4*Model!$I$1354*AVERAGE('Assumptions (Hydro)'!$E$2:$G$2)/10^9),0)</f>
        <v>-0.0001393229392</v>
      </c>
      <c r="K1417" s="160">
        <f>IF($I$1354&gt;0,PPMT('Assumptions (Hydro)'!$V$6,Model!Y$1,'Assumptions (Hydro)'!$V$9,'Assumptions (Hydro)'!$V$4*Model!$I$1354*AVERAGE('Assumptions (Hydro)'!$E$2:$G$2)/10^9),0)</f>
        <v>-0.0001459407788</v>
      </c>
      <c r="L1417" s="160">
        <f>IF($I$1354&gt;0,PPMT('Assumptions (Hydro)'!$V$6,Model!Z$1,'Assumptions (Hydro)'!$V$9,'Assumptions (Hydro)'!$V$4*Model!$I$1354*AVERAGE('Assumptions (Hydro)'!$E$2:$G$2)/10^9),0)</f>
        <v>-0.0001528729658</v>
      </c>
      <c r="M1417" s="160">
        <f>IF($I$1354&gt;0,PPMT('Assumptions (Hydro)'!$V$6,Model!AA$1,'Assumptions (Hydro)'!$V$9,'Assumptions (Hydro)'!$V$4*Model!$I$1354*AVERAGE('Assumptions (Hydro)'!$E$2:$G$2)/10^9),0)</f>
        <v>-0.0001601344316</v>
      </c>
      <c r="N1417" s="160">
        <f>IF($I$1354&gt;0,PPMT('Assumptions (Hydro)'!$V$6,Model!AB$1,'Assumptions (Hydro)'!$V$9,'Assumptions (Hydro)'!$V$4*Model!$I$1354*AVERAGE('Assumptions (Hydro)'!$E$2:$G$2)/10^9),0)</f>
        <v>-0.0001677408172</v>
      </c>
      <c r="O1417" s="160">
        <f>IF($I$1354&gt;0,PPMT('Assumptions (Hydro)'!$V$6,Model!AC$1,'Assumptions (Hydro)'!$V$9,'Assumptions (Hydro)'!$V$4*Model!$I$1354*AVERAGE('Assumptions (Hydro)'!$E$2:$G$2)/10^9),0)</f>
        <v>-0.000175708506</v>
      </c>
      <c r="P1417" s="160">
        <f>IF($I$1354&gt;0,PPMT('Assumptions (Hydro)'!$V$6,Model!AD$1,'Assumptions (Hydro)'!$V$9,'Assumptions (Hydro)'!$V$4*Model!$I$1354*AVERAGE('Assumptions (Hydro)'!$E$2:$G$2)/10^9),0)</f>
        <v>-0.00018405466</v>
      </c>
      <c r="Q1417" s="160">
        <f>IF($I$1354&gt;0,PPMT('Assumptions (Hydro)'!$V$6,Model!AE$1,'Assumptions (Hydro)'!$V$9,'Assumptions (Hydro)'!$V$4*Model!$I$1354*AVERAGE('Assumptions (Hydro)'!$E$2:$G$2)/10^9),0)</f>
        <v>-0.0001927972563</v>
      </c>
      <c r="R1417" s="160">
        <f>IF($I$1354&gt;0,PPMT('Assumptions (Hydro)'!$V$6,Model!AF$1,'Assumptions (Hydro)'!$V$9,'Assumptions (Hydro)'!$V$4*Model!$I$1354*AVERAGE('Assumptions (Hydro)'!$E$2:$G$2)/10^9),0)</f>
        <v>-0.000201955126</v>
      </c>
      <c r="S1417" s="160">
        <f>IF($I$1354&gt;0,PPMT('Assumptions (Hydro)'!$V$6,Model!AG$1,'Assumptions (Hydro)'!$V$9,'Assumptions (Hydro)'!$V$4*Model!$I$1354*AVERAGE('Assumptions (Hydro)'!$E$2:$G$2)/10^9),0)</f>
        <v>-0.0002115479945</v>
      </c>
      <c r="T1417" s="160">
        <f>IF($I$1354&gt;0,PPMT('Assumptions (Hydro)'!$V$6,Model!AH$1,'Assumptions (Hydro)'!$V$9,'Assumptions (Hydro)'!$V$4*Model!$I$1354*AVERAGE('Assumptions (Hydro)'!$E$2:$G$2)/10^9),0)</f>
        <v>-0.0002215965243</v>
      </c>
      <c r="U1417" s="160">
        <f>IF($I$1354&gt;0,PPMT('Assumptions (Hydro)'!$V$6,Model!AI$1,'Assumptions (Hydro)'!$V$9,'Assumptions (Hydro)'!$V$4*Model!$I$1354*AVERAGE('Assumptions (Hydro)'!$E$2:$G$2)/10^9),0)</f>
        <v>-0.0002321223592</v>
      </c>
      <c r="V1417" s="160">
        <f>IF($I$1354&gt;0,PPMT('Assumptions (Hydro)'!$V$6,Model!AJ$1,'Assumptions (Hydro)'!$V$9,'Assumptions (Hydro)'!$V$4*Model!$I$1354*AVERAGE('Assumptions (Hydro)'!$E$2:$G$2)/10^9),0)</f>
        <v>-0.0002431481712</v>
      </c>
      <c r="W1417" s="160">
        <f>IF($I$1354&gt;0,PPMT('Assumptions (Hydro)'!$V$6,Model!AK$1,'Assumptions (Hydro)'!$V$9,'Assumptions (Hydro)'!$V$4*Model!$I$1354*AVERAGE('Assumptions (Hydro)'!$E$2:$G$2)/10^9),0)</f>
        <v>-0.0002546977093</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-0.0004582582694</v>
      </c>
      <c r="K1418" s="160">
        <f>IF($J$1354&gt;0,PPMT('Assumptions (Hydro)'!$V$6,Model!X$1,'Assumptions (Hydro)'!$V$9,'Assumptions (Hydro)'!$V$4*Model!$J$1354*AVERAGE('Assumptions (Hydro)'!$F$2:$H$2)/10^9),0)</f>
        <v>-0.0004800255372</v>
      </c>
      <c r="L1418" s="160">
        <f>IF($J$1354&gt;0,PPMT('Assumptions (Hydro)'!$V$6,Model!Y$1,'Assumptions (Hydro)'!$V$9,'Assumptions (Hydro)'!$V$4*Model!$J$1354*AVERAGE('Assumptions (Hydro)'!$F$2:$H$2)/10^9),0)</f>
        <v>-0.0005028267502</v>
      </c>
      <c r="M1418" s="160">
        <f>IF($J$1354&gt;0,PPMT('Assumptions (Hydro)'!$V$6,Model!Z$1,'Assumptions (Hydro)'!$V$9,'Assumptions (Hydro)'!$V$4*Model!$J$1354*AVERAGE('Assumptions (Hydro)'!$F$2:$H$2)/10^9),0)</f>
        <v>-0.0005267110208</v>
      </c>
      <c r="N1418" s="160">
        <f>IF($J$1354&gt;0,PPMT('Assumptions (Hydro)'!$V$6,Model!AA$1,'Assumptions (Hydro)'!$V$9,'Assumptions (Hydro)'!$V$4*Model!$J$1354*AVERAGE('Assumptions (Hydro)'!$F$2:$H$2)/10^9),0)</f>
        <v>-0.0005517297943</v>
      </c>
      <c r="O1418" s="160">
        <f>IF($J$1354&gt;0,PPMT('Assumptions (Hydro)'!$V$6,Model!AB$1,'Assumptions (Hydro)'!$V$9,'Assumptions (Hydro)'!$V$4*Model!$J$1354*AVERAGE('Assumptions (Hydro)'!$F$2:$H$2)/10^9),0)</f>
        <v>-0.0005779369595</v>
      </c>
      <c r="P1418" s="160">
        <f>IF($J$1354&gt;0,PPMT('Assumptions (Hydro)'!$V$6,Model!AC$1,'Assumptions (Hydro)'!$V$9,'Assumptions (Hydro)'!$V$4*Model!$J$1354*AVERAGE('Assumptions (Hydro)'!$F$2:$H$2)/10^9),0)</f>
        <v>-0.0006053889651</v>
      </c>
      <c r="Q1418" s="160">
        <f>IF($J$1354&gt;0,PPMT('Assumptions (Hydro)'!$V$6,Model!AD$1,'Assumptions (Hydro)'!$V$9,'Assumptions (Hydro)'!$V$4*Model!$J$1354*AVERAGE('Assumptions (Hydro)'!$F$2:$H$2)/10^9),0)</f>
        <v>-0.0006341449409</v>
      </c>
      <c r="R1418" s="160">
        <f>IF($J$1354&gt;0,PPMT('Assumptions (Hydro)'!$V$6,Model!AE$1,'Assumptions (Hydro)'!$V$9,'Assumptions (Hydro)'!$V$4*Model!$J$1354*AVERAGE('Assumptions (Hydro)'!$F$2:$H$2)/10^9),0)</f>
        <v>-0.0006642668256</v>
      </c>
      <c r="S1418" s="160">
        <f>IF($J$1354&gt;0,PPMT('Assumptions (Hydro)'!$V$6,Model!AF$1,'Assumptions (Hydro)'!$V$9,'Assumptions (Hydro)'!$V$4*Model!$J$1354*AVERAGE('Assumptions (Hydro)'!$F$2:$H$2)/10^9),0)</f>
        <v>-0.0006958194999</v>
      </c>
      <c r="T1418" s="160">
        <f>IF($J$1354&gt;0,PPMT('Assumptions (Hydro)'!$V$6,Model!AG$1,'Assumptions (Hydro)'!$V$9,'Assumptions (Hydro)'!$V$4*Model!$J$1354*AVERAGE('Assumptions (Hydro)'!$F$2:$H$2)/10^9),0)</f>
        <v>-0.0007288709261</v>
      </c>
      <c r="U1418" s="160">
        <f>IF($J$1354&gt;0,PPMT('Assumptions (Hydro)'!$V$6,Model!AH$1,'Assumptions (Hydro)'!$V$9,'Assumptions (Hydro)'!$V$4*Model!$J$1354*AVERAGE('Assumptions (Hydro)'!$F$2:$H$2)/10^9),0)</f>
        <v>-0.0007634922951</v>
      </c>
      <c r="V1418" s="160">
        <f>IF($J$1354&gt;0,PPMT('Assumptions (Hydro)'!$V$6,Model!AI$1,'Assumptions (Hydro)'!$V$9,'Assumptions (Hydro)'!$V$4*Model!$J$1354*AVERAGE('Assumptions (Hydro)'!$F$2:$H$2)/10^9),0)</f>
        <v>-0.0007997581791</v>
      </c>
      <c r="W1418" s="160">
        <f>IF($J$1354&gt;0,PPMT('Assumptions (Hydro)'!$V$6,Model!AJ$1,'Assumptions (Hydro)'!$V$9,'Assumptions (Hydro)'!$V$4*Model!$J$1354*AVERAGE('Assumptions (Hydro)'!$F$2:$H$2)/10^9),0)</f>
        <v>-0.0008377466926</v>
      </c>
      <c r="X1418" s="160">
        <f>IF($J$1354&gt;0,PPMT('Assumptions (Hydro)'!$V$6,Model!AK$1,'Assumptions (Hydro)'!$V$9,'Assumptions (Hydro)'!$V$4*Model!$J$1354*AVERAGE('Assumptions (Hydro)'!$F$2:$H$2)/10^9),0)</f>
        <v>-0.0008775396605</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-0.0007897870181</v>
      </c>
      <c r="L1419" s="160">
        <f>IF($K$1354&gt;0,PPMT('Assumptions (Hydro)'!$V$6,Model!X$1,'Assumptions (Hydro)'!$V$9,'Assumptions (Hydro)'!$V$4*Model!$K$1354*AVERAGE('Assumptions (Hydro)'!$G$2:$I$2)/10^9),0)</f>
        <v>-0.0008273019015</v>
      </c>
      <c r="M1419" s="160">
        <f>IF($K$1354&gt;0,PPMT('Assumptions (Hydro)'!$V$6,Model!Y$1,'Assumptions (Hydro)'!$V$9,'Assumptions (Hydro)'!$V$4*Model!$K$1354*AVERAGE('Assumptions (Hydro)'!$G$2:$I$2)/10^9),0)</f>
        <v>-0.0008665987418</v>
      </c>
      <c r="N1419" s="160">
        <f>IF($K$1354&gt;0,PPMT('Assumptions (Hydro)'!$V$6,Model!Z$1,'Assumptions (Hydro)'!$V$9,'Assumptions (Hydro)'!$V$4*Model!$K$1354*AVERAGE('Assumptions (Hydro)'!$G$2:$I$2)/10^9),0)</f>
        <v>-0.000907762182</v>
      </c>
      <c r="O1419" s="160">
        <f>IF($K$1354&gt;0,PPMT('Assumptions (Hydro)'!$V$6,Model!AA$1,'Assumptions (Hydro)'!$V$9,'Assumptions (Hydro)'!$V$4*Model!$K$1354*AVERAGE('Assumptions (Hydro)'!$G$2:$I$2)/10^9),0)</f>
        <v>-0.0009508808857</v>
      </c>
      <c r="P1419" s="160">
        <f>IF($K$1354&gt;0,PPMT('Assumptions (Hydro)'!$V$6,Model!AB$1,'Assumptions (Hydro)'!$V$9,'Assumptions (Hydro)'!$V$4*Model!$K$1354*AVERAGE('Assumptions (Hydro)'!$G$2:$I$2)/10^9),0)</f>
        <v>-0.0009960477278</v>
      </c>
      <c r="Q1419" s="160">
        <f>IF($K$1354&gt;0,PPMT('Assumptions (Hydro)'!$V$6,Model!AC$1,'Assumptions (Hydro)'!$V$9,'Assumptions (Hydro)'!$V$4*Model!$K$1354*AVERAGE('Assumptions (Hydro)'!$G$2:$I$2)/10^9),0)</f>
        <v>-0.001043359995</v>
      </c>
      <c r="R1419" s="160">
        <f>IF($K$1354&gt;0,PPMT('Assumptions (Hydro)'!$V$6,Model!AD$1,'Assumptions (Hydro)'!$V$9,'Assumptions (Hydro)'!$V$4*Model!$K$1354*AVERAGE('Assumptions (Hydro)'!$G$2:$I$2)/10^9),0)</f>
        <v>-0.001092919595</v>
      </c>
      <c r="S1419" s="160">
        <f>IF($K$1354&gt;0,PPMT('Assumptions (Hydro)'!$V$6,Model!AE$1,'Assumptions (Hydro)'!$V$9,'Assumptions (Hydro)'!$V$4*Model!$K$1354*AVERAGE('Assumptions (Hydro)'!$G$2:$I$2)/10^9),0)</f>
        <v>-0.001144833275</v>
      </c>
      <c r="T1419" s="160">
        <f>IF($K$1354&gt;0,PPMT('Assumptions (Hydro)'!$V$6,Model!AF$1,'Assumptions (Hydro)'!$V$9,'Assumptions (Hydro)'!$V$4*Model!$K$1354*AVERAGE('Assumptions (Hydro)'!$G$2:$I$2)/10^9),0)</f>
        <v>-0.001199212856</v>
      </c>
      <c r="U1419" s="160">
        <f>IF($K$1354&gt;0,PPMT('Assumptions (Hydro)'!$V$6,Model!AG$1,'Assumptions (Hydro)'!$V$9,'Assumptions (Hydro)'!$V$4*Model!$K$1354*AVERAGE('Assumptions (Hydro)'!$G$2:$I$2)/10^9),0)</f>
        <v>-0.001256175467</v>
      </c>
      <c r="V1419" s="160">
        <f>IF($K$1354&gt;0,PPMT('Assumptions (Hydro)'!$V$6,Model!AH$1,'Assumptions (Hydro)'!$V$9,'Assumptions (Hydro)'!$V$4*Model!$K$1354*AVERAGE('Assumptions (Hydro)'!$G$2:$I$2)/10^9),0)</f>
        <v>-0.001315843801</v>
      </c>
      <c r="W1419" s="160">
        <f>IF($K$1354&gt;0,PPMT('Assumptions (Hydro)'!$V$6,Model!AI$1,'Assumptions (Hydro)'!$V$9,'Assumptions (Hydro)'!$V$4*Model!$K$1354*AVERAGE('Assumptions (Hydro)'!$G$2:$I$2)/10^9),0)</f>
        <v>-0.001378346382</v>
      </c>
      <c r="X1419" s="160">
        <f>IF($K$1354&gt;0,PPMT('Assumptions (Hydro)'!$V$6,Model!AJ$1,'Assumptions (Hydro)'!$V$9,'Assumptions (Hydro)'!$V$4*Model!$K$1354*AVERAGE('Assumptions (Hydro)'!$G$2:$I$2)/10^9),0)</f>
        <v>-0.001443817835</v>
      </c>
      <c r="Y1419" s="160">
        <f>IF($K$1354&gt;0,PPMT('Assumptions (Hydro)'!$V$6,Model!AK$1,'Assumptions (Hydro)'!$V$9,'Assumptions (Hydro)'!$V$4*Model!$K$1354*AVERAGE('Assumptions (Hydro)'!$G$2:$I$2)/10^9),0)</f>
        <v>-0.001512399182</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-0.0000503700588</v>
      </c>
      <c r="M1420" s="160">
        <f>IF($L$1354&gt;0,PPMT('Assumptions (Hydro)'!$V$6,Model!X$1,'Assumptions (Hydro)'!$V$9,'Assumptions (Hydro)'!$V$4*Model!$L$1354*AVERAGE('Assumptions (Hydro)'!$H$2:$J$2)/10^9),0)</f>
        <v>-0.00005276263659</v>
      </c>
      <c r="N1420" s="160">
        <f>IF($L$1354&gt;0,PPMT('Assumptions (Hydro)'!$V$6,Model!Y$1,'Assumptions (Hydro)'!$V$9,'Assumptions (Hydro)'!$V$4*Model!$L$1354*AVERAGE('Assumptions (Hydro)'!$H$2:$J$2)/10^9),0)</f>
        <v>-0.00005526886183</v>
      </c>
      <c r="O1420" s="160">
        <f>IF($L$1354&gt;0,PPMT('Assumptions (Hydro)'!$V$6,Model!Z$1,'Assumptions (Hydro)'!$V$9,'Assumptions (Hydro)'!$V$4*Model!$L$1354*AVERAGE('Assumptions (Hydro)'!$H$2:$J$2)/10^9),0)</f>
        <v>-0.00005789413277</v>
      </c>
      <c r="P1420" s="160">
        <f>IF($L$1354&gt;0,PPMT('Assumptions (Hydro)'!$V$6,Model!AA$1,'Assumptions (Hydro)'!$V$9,'Assumptions (Hydro)'!$V$4*Model!$L$1354*AVERAGE('Assumptions (Hydro)'!$H$2:$J$2)/10^9),0)</f>
        <v>-0.00006064410407</v>
      </c>
      <c r="Q1420" s="160">
        <f>IF($L$1354&gt;0,PPMT('Assumptions (Hydro)'!$V$6,Model!AB$1,'Assumptions (Hydro)'!$V$9,'Assumptions (Hydro)'!$V$4*Model!$L$1354*AVERAGE('Assumptions (Hydro)'!$H$2:$J$2)/10^9),0)</f>
        <v>-0.00006352469902</v>
      </c>
      <c r="R1420" s="160">
        <f>IF($L$1354&gt;0,PPMT('Assumptions (Hydro)'!$V$6,Model!AC$1,'Assumptions (Hydro)'!$V$9,'Assumptions (Hydro)'!$V$4*Model!$L$1354*AVERAGE('Assumptions (Hydro)'!$H$2:$J$2)/10^9),0)</f>
        <v>-0.00006654212222</v>
      </c>
      <c r="S1420" s="160">
        <f>IF($L$1354&gt;0,PPMT('Assumptions (Hydro)'!$V$6,Model!AD$1,'Assumptions (Hydro)'!$V$9,'Assumptions (Hydro)'!$V$4*Model!$L$1354*AVERAGE('Assumptions (Hydro)'!$H$2:$J$2)/10^9),0)</f>
        <v>-0.00006970287303</v>
      </c>
      <c r="T1420" s="160">
        <f>IF($L$1354&gt;0,PPMT('Assumptions (Hydro)'!$V$6,Model!AE$1,'Assumptions (Hydro)'!$V$9,'Assumptions (Hydro)'!$V$4*Model!$L$1354*AVERAGE('Assumptions (Hydro)'!$H$2:$J$2)/10^9),0)</f>
        <v>-0.0000730137595</v>
      </c>
      <c r="U1420" s="160">
        <f>IF($L$1354&gt;0,PPMT('Assumptions (Hydro)'!$V$6,Model!AF$1,'Assumptions (Hydro)'!$V$9,'Assumptions (Hydro)'!$V$4*Model!$L$1354*AVERAGE('Assumptions (Hydro)'!$H$2:$J$2)/10^9),0)</f>
        <v>-0.00007648191307</v>
      </c>
      <c r="V1420" s="160">
        <f>IF($L$1354&gt;0,PPMT('Assumptions (Hydro)'!$V$6,Model!AG$1,'Assumptions (Hydro)'!$V$9,'Assumptions (Hydro)'!$V$4*Model!$L$1354*AVERAGE('Assumptions (Hydro)'!$H$2:$J$2)/10^9),0)</f>
        <v>-0.00008011480394</v>
      </c>
      <c r="W1420" s="160">
        <f>IF($L$1354&gt;0,PPMT('Assumptions (Hydro)'!$V$6,Model!AH$1,'Assumptions (Hydro)'!$V$9,'Assumptions (Hydro)'!$V$4*Model!$L$1354*AVERAGE('Assumptions (Hydro)'!$H$2:$J$2)/10^9),0)</f>
        <v>-0.00008392025713</v>
      </c>
      <c r="X1420" s="160">
        <f>IF($L$1354&gt;0,PPMT('Assumptions (Hydro)'!$V$6,Model!AI$1,'Assumptions (Hydro)'!$V$9,'Assumptions (Hydro)'!$V$4*Model!$L$1354*AVERAGE('Assumptions (Hydro)'!$H$2:$J$2)/10^9),0)</f>
        <v>-0.00008790646934</v>
      </c>
      <c r="Y1420" s="160">
        <f>IF($L$1354&gt;0,PPMT('Assumptions (Hydro)'!$V$6,Model!AJ$1,'Assumptions (Hydro)'!$V$9,'Assumptions (Hydro)'!$V$4*Model!$L$1354*AVERAGE('Assumptions (Hydro)'!$H$2:$J$2)/10^9),0)</f>
        <v>-0.00009208202664</v>
      </c>
      <c r="Z1420" s="160">
        <f>IF($L$1354&gt;0,PPMT('Assumptions (Hydro)'!$V$6,Model!AK$1,'Assumptions (Hydro)'!$V$9,'Assumptions (Hydro)'!$V$4*Model!$L$1354*AVERAGE('Assumptions (Hydro)'!$H$2:$J$2)/10^9),0)</f>
        <v>-0.0000964559229</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-0.001040536546</v>
      </c>
      <c r="N1421" s="160">
        <f>IF($M$1354&gt;0,PPMT('Assumptions (Hydro)'!$V$6,Model!X$1,'Assumptions (Hydro)'!$V$9,'Assumptions (Hydro)'!$V$4*Model!$M$1354*AVERAGE('Assumptions (Hydro)'!$I$2:$K$2)/10^9),0)</f>
        <v>-0.001089962031</v>
      </c>
      <c r="O1421" s="160">
        <f>IF($M$1354&gt;0,PPMT('Assumptions (Hydro)'!$V$6,Model!Y$1,'Assumptions (Hydro)'!$V$9,'Assumptions (Hydro)'!$V$4*Model!$M$1354*AVERAGE('Assumptions (Hydro)'!$I$2:$K$2)/10^9),0)</f>
        <v>-0.001141735228</v>
      </c>
      <c r="P1421" s="160">
        <f>IF($M$1354&gt;0,PPMT('Assumptions (Hydro)'!$V$6,Model!Z$1,'Assumptions (Hydro)'!$V$9,'Assumptions (Hydro)'!$V$4*Model!$M$1354*AVERAGE('Assumptions (Hydro)'!$I$2:$K$2)/10^9),0)</f>
        <v>-0.001195967651</v>
      </c>
      <c r="Q1421" s="160">
        <f>IF($M$1354&gt;0,PPMT('Assumptions (Hydro)'!$V$6,Model!AA$1,'Assumptions (Hydro)'!$V$9,'Assumptions (Hydro)'!$V$4*Model!$M$1354*AVERAGE('Assumptions (Hydro)'!$I$2:$K$2)/10^9),0)</f>
        <v>-0.001252776115</v>
      </c>
      <c r="R1421" s="160">
        <f>IF($M$1354&gt;0,PPMT('Assumptions (Hydro)'!$V$6,Model!AB$1,'Assumptions (Hydro)'!$V$9,'Assumptions (Hydro)'!$V$4*Model!$M$1354*AVERAGE('Assumptions (Hydro)'!$I$2:$K$2)/10^9),0)</f>
        <v>-0.00131228298</v>
      </c>
      <c r="S1421" s="160">
        <f>IF($M$1354&gt;0,PPMT('Assumptions (Hydro)'!$V$6,Model!AC$1,'Assumptions (Hydro)'!$V$9,'Assumptions (Hydro)'!$V$4*Model!$M$1354*AVERAGE('Assumptions (Hydro)'!$I$2:$K$2)/10^9),0)</f>
        <v>-0.001374616422</v>
      </c>
      <c r="T1421" s="160">
        <f>IF($M$1354&gt;0,PPMT('Assumptions (Hydro)'!$V$6,Model!AD$1,'Assumptions (Hydro)'!$V$9,'Assumptions (Hydro)'!$V$4*Model!$M$1354*AVERAGE('Assumptions (Hydro)'!$I$2:$K$2)/10^9),0)</f>
        <v>-0.001439910702</v>
      </c>
      <c r="U1421" s="160">
        <f>IF($M$1354&gt;0,PPMT('Assumptions (Hydro)'!$V$6,Model!AE$1,'Assumptions (Hydro)'!$V$9,'Assumptions (Hydro)'!$V$4*Model!$M$1354*AVERAGE('Assumptions (Hydro)'!$I$2:$K$2)/10^9),0)</f>
        <v>-0.00150830646</v>
      </c>
      <c r="V1421" s="160">
        <f>IF($M$1354&gt;0,PPMT('Assumptions (Hydro)'!$V$6,Model!AF$1,'Assumptions (Hydro)'!$V$9,'Assumptions (Hydro)'!$V$4*Model!$M$1354*AVERAGE('Assumptions (Hydro)'!$I$2:$K$2)/10^9),0)</f>
        <v>-0.001579951017</v>
      </c>
      <c r="W1421" s="160">
        <f>IF($M$1354&gt;0,PPMT('Assumptions (Hydro)'!$V$6,Model!AG$1,'Assumptions (Hydro)'!$V$9,'Assumptions (Hydro)'!$V$4*Model!$M$1354*AVERAGE('Assumptions (Hydro)'!$I$2:$K$2)/10^9),0)</f>
        <v>-0.00165499869</v>
      </c>
      <c r="X1421" s="160">
        <f>IF($M$1354&gt;0,PPMT('Assumptions (Hydro)'!$V$6,Model!AH$1,'Assumptions (Hydro)'!$V$9,'Assumptions (Hydro)'!$V$4*Model!$M$1354*AVERAGE('Assumptions (Hydro)'!$I$2:$K$2)/10^9),0)</f>
        <v>-0.001733611128</v>
      </c>
      <c r="Y1421" s="160">
        <f>IF($M$1354&gt;0,PPMT('Assumptions (Hydro)'!$V$6,Model!AI$1,'Assumptions (Hydro)'!$V$9,'Assumptions (Hydro)'!$V$4*Model!$M$1354*AVERAGE('Assumptions (Hydro)'!$I$2:$K$2)/10^9),0)</f>
        <v>-0.001815957657</v>
      </c>
      <c r="Z1421" s="160">
        <f>IF($M$1354&gt;0,PPMT('Assumptions (Hydro)'!$V$6,Model!AJ$1,'Assumptions (Hydro)'!$V$9,'Assumptions (Hydro)'!$V$4*Model!$M$1354*AVERAGE('Assumptions (Hydro)'!$I$2:$K$2)/10^9),0)</f>
        <v>-0.001902215645</v>
      </c>
      <c r="AA1421" s="160">
        <f>IF($M$1354&gt;0,PPMT('Assumptions (Hydro)'!$V$6,Model!AK$1,'Assumptions (Hydro)'!$V$9,'Assumptions (Hydro)'!$V$4*Model!$M$1354*AVERAGE('Assumptions (Hydro)'!$I$2:$K$2)/10^9),0)</f>
        <v>-0.001992570889</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-0.0008746554106</v>
      </c>
      <c r="O1422" s="177">
        <f>IF($N$1354&gt;0,PPMT('Assumptions (Hydro)'!$V$6,Model!X$1,'Assumptions (Hydro)'!$V$9,'Assumptions (Hydro)'!$V$4*Model!$N$1354*AVERAGE('Assumptions (Hydro)'!$J$2:$L$2)/10^9),0)</f>
        <v>-0.0009162015426</v>
      </c>
      <c r="P1422" s="177">
        <f>IF($N$1354&gt;0,PPMT('Assumptions (Hydro)'!$V$6,Model!Y$1,'Assumptions (Hydro)'!$V$9,'Assumptions (Hydro)'!$V$4*Model!$N$1354*AVERAGE('Assumptions (Hydro)'!$J$2:$L$2)/10^9),0)</f>
        <v>-0.0009597211159</v>
      </c>
      <c r="Q1422" s="177">
        <f>IF($N$1354&gt;0,PPMT('Assumptions (Hydro)'!$V$6,Model!Z$1,'Assumptions (Hydro)'!$V$9,'Assumptions (Hydro)'!$V$4*Model!$N$1354*AVERAGE('Assumptions (Hydro)'!$J$2:$L$2)/10^9),0)</f>
        <v>-0.001005307869</v>
      </c>
      <c r="R1422" s="177">
        <f>IF($N$1354&gt;0,PPMT('Assumptions (Hydro)'!$V$6,Model!AA$1,'Assumptions (Hydro)'!$V$9,'Assumptions (Hydro)'!$V$4*Model!$N$1354*AVERAGE('Assumptions (Hydro)'!$J$2:$L$2)/10^9),0)</f>
        <v>-0.001053059993</v>
      </c>
      <c r="S1422" s="177">
        <f>IF($N$1354&gt;0,PPMT('Assumptions (Hydro)'!$V$6,Model!AB$1,'Assumptions (Hydro)'!$V$9,'Assumptions (Hydro)'!$V$4*Model!$N$1354*AVERAGE('Assumptions (Hydro)'!$J$2:$L$2)/10^9),0)</f>
        <v>-0.001103080342</v>
      </c>
      <c r="T1422" s="177">
        <f>IF($N$1354&gt;0,PPMT('Assumptions (Hydro)'!$V$6,Model!AC$1,'Assumptions (Hydro)'!$V$9,'Assumptions (Hydro)'!$V$4*Model!$N$1354*AVERAGE('Assumptions (Hydro)'!$J$2:$L$2)/10^9),0)</f>
        <v>-0.001155476659</v>
      </c>
      <c r="U1422" s="177">
        <f>IF($N$1354&gt;0,PPMT('Assumptions (Hydro)'!$V$6,Model!AD$1,'Assumptions (Hydro)'!$V$9,'Assumptions (Hydro)'!$V$4*Model!$N$1354*AVERAGE('Assumptions (Hydro)'!$J$2:$L$2)/10^9),0)</f>
        <v>-0.0012103618</v>
      </c>
      <c r="V1422" s="177">
        <f>IF($N$1354&gt;0,PPMT('Assumptions (Hydro)'!$V$6,Model!AE$1,'Assumptions (Hydro)'!$V$9,'Assumptions (Hydro)'!$V$4*Model!$N$1354*AVERAGE('Assumptions (Hydro)'!$J$2:$L$2)/10^9),0)</f>
        <v>-0.001267853985</v>
      </c>
      <c r="W1422" s="177">
        <f>IF($N$1354&gt;0,PPMT('Assumptions (Hydro)'!$V$6,Model!AF$1,'Assumptions (Hydro)'!$V$9,'Assumptions (Hydro)'!$V$4*Model!$N$1354*AVERAGE('Assumptions (Hydro)'!$J$2:$L$2)/10^9),0)</f>
        <v>-0.00132807705</v>
      </c>
      <c r="X1422" s="177">
        <f>IF($N$1354&gt;0,PPMT('Assumptions (Hydro)'!$V$6,Model!AG$1,'Assumptions (Hydro)'!$V$9,'Assumptions (Hydro)'!$V$4*Model!$N$1354*AVERAGE('Assumptions (Hydro)'!$J$2:$L$2)/10^9),0)</f>
        <v>-0.00139116071</v>
      </c>
      <c r="Y1422" s="177">
        <f>IF($N$1354&gt;0,PPMT('Assumptions (Hydro)'!$V$6,Model!AH$1,'Assumptions (Hydro)'!$V$9,'Assumptions (Hydro)'!$V$4*Model!$N$1354*AVERAGE('Assumptions (Hydro)'!$J$2:$L$2)/10^9),0)</f>
        <v>-0.001457240843</v>
      </c>
      <c r="Z1422" s="177">
        <f>IF($N$1354&gt;0,PPMT('Assumptions (Hydro)'!$V$6,Model!AI$1,'Assumptions (Hydro)'!$V$9,'Assumptions (Hydro)'!$V$4*Model!$N$1354*AVERAGE('Assumptions (Hydro)'!$J$2:$L$2)/10^9),0)</f>
        <v>-0.001526459783</v>
      </c>
      <c r="AA1422" s="177">
        <f>IF($N$1354&gt;0,PPMT('Assumptions (Hydro)'!$V$6,Model!AJ$1,'Assumptions (Hydro)'!$V$9,'Assumptions (Hydro)'!$V$4*Model!$N$1354*AVERAGE('Assumptions (Hydro)'!$J$2:$L$2)/10^9),0)</f>
        <v>-0.001598966623</v>
      </c>
      <c r="AB1422" s="177">
        <f>IF($N$1354&gt;0,PPMT('Assumptions (Hydro)'!$V$6,Model!AK$1,'Assumptions (Hydro)'!$V$9,'Assumptions (Hydro)'!$V$4*Model!$N$1354*AVERAGE('Assumptions (Hydro)'!$J$2:$L$2)/10^9),0)</f>
        <v>-0.001674917538</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-0.0002139925587</v>
      </c>
      <c r="P1423" s="160">
        <f>IF($O$1354&gt;0,PPMT('Assumptions (Hydro)'!$V$6,Model!X$1,'Assumptions (Hydro)'!$V$9,'Assumptions (Hydro)'!$V$4*Model!$O$1354*AVERAGE('Assumptions (Hydro)'!$K$2:$M$2)/10^9),0)</f>
        <v>-0.0002241572052</v>
      </c>
      <c r="Q1423" s="160">
        <f>IF($O$1354&gt;0,PPMT('Assumptions (Hydro)'!$V$6,Model!Y$1,'Assumptions (Hydro)'!$V$9,'Assumptions (Hydro)'!$V$4*Model!$O$1354*AVERAGE('Assumptions (Hydro)'!$K$2:$M$2)/10^9),0)</f>
        <v>-0.0002348046725</v>
      </c>
      <c r="R1423" s="160">
        <f>IF($O$1354&gt;0,PPMT('Assumptions (Hydro)'!$V$6,Model!Z$1,'Assumptions (Hydro)'!$V$9,'Assumptions (Hydro)'!$V$4*Model!$O$1354*AVERAGE('Assumptions (Hydro)'!$K$2:$M$2)/10^9),0)</f>
        <v>-0.0002459578944</v>
      </c>
      <c r="S1423" s="160">
        <f>IF($O$1354&gt;0,PPMT('Assumptions (Hydro)'!$V$6,Model!AA$1,'Assumptions (Hydro)'!$V$9,'Assumptions (Hydro)'!$V$4*Model!$O$1354*AVERAGE('Assumptions (Hydro)'!$K$2:$M$2)/10^9),0)</f>
        <v>-0.0002576408944</v>
      </c>
      <c r="T1423" s="160">
        <f>IF($O$1354&gt;0,PPMT('Assumptions (Hydro)'!$V$6,Model!AB$1,'Assumptions (Hydro)'!$V$9,'Assumptions (Hydro)'!$V$4*Model!$O$1354*AVERAGE('Assumptions (Hydro)'!$K$2:$M$2)/10^9),0)</f>
        <v>-0.0002698788369</v>
      </c>
      <c r="U1423" s="160">
        <f>IF($O$1354&gt;0,PPMT('Assumptions (Hydro)'!$V$6,Model!AC$1,'Assumptions (Hydro)'!$V$9,'Assumptions (Hydro)'!$V$4*Model!$O$1354*AVERAGE('Assumptions (Hydro)'!$K$2:$M$2)/10^9),0)</f>
        <v>-0.0002826980816</v>
      </c>
      <c r="V1423" s="160">
        <f>IF($O$1354&gt;0,PPMT('Assumptions (Hydro)'!$V$6,Model!AD$1,'Assumptions (Hydro)'!$V$9,'Assumptions (Hydro)'!$V$4*Model!$O$1354*AVERAGE('Assumptions (Hydro)'!$K$2:$M$2)/10^9),0)</f>
        <v>-0.0002961262405</v>
      </c>
      <c r="W1423" s="160">
        <f>IF($O$1354&gt;0,PPMT('Assumptions (Hydro)'!$V$6,Model!AE$1,'Assumptions (Hydro)'!$V$9,'Assumptions (Hydro)'!$V$4*Model!$O$1354*AVERAGE('Assumptions (Hydro)'!$K$2:$M$2)/10^9),0)</f>
        <v>-0.0003101922369</v>
      </c>
      <c r="X1423" s="160">
        <f>IF($O$1354&gt;0,PPMT('Assumptions (Hydro)'!$V$6,Model!AF$1,'Assumptions (Hydro)'!$V$9,'Assumptions (Hydro)'!$V$4*Model!$O$1354*AVERAGE('Assumptions (Hydro)'!$K$2:$M$2)/10^9),0)</f>
        <v>-0.0003249263682</v>
      </c>
      <c r="Y1423" s="160">
        <f>IF($O$1354&gt;0,PPMT('Assumptions (Hydro)'!$V$6,Model!AG$1,'Assumptions (Hydro)'!$V$9,'Assumptions (Hydro)'!$V$4*Model!$O$1354*AVERAGE('Assumptions (Hydro)'!$K$2:$M$2)/10^9),0)</f>
        <v>-0.0003403603707</v>
      </c>
      <c r="Z1423" s="160">
        <f>IF($O$1354&gt;0,PPMT('Assumptions (Hydro)'!$V$6,Model!AH$1,'Assumptions (Hydro)'!$V$9,'Assumptions (Hydro)'!$V$4*Model!$O$1354*AVERAGE('Assumptions (Hydro)'!$K$2:$M$2)/10^9),0)</f>
        <v>-0.0003565274883</v>
      </c>
      <c r="AA1423" s="160">
        <f>IF($O$1354&gt;0,PPMT('Assumptions (Hydro)'!$V$6,Model!AI$1,'Assumptions (Hydro)'!$V$9,'Assumptions (Hydro)'!$V$4*Model!$O$1354*AVERAGE('Assumptions (Hydro)'!$K$2:$M$2)/10^9),0)</f>
        <v>-0.000373462544</v>
      </c>
      <c r="AB1423" s="160">
        <f>IF($O$1354&gt;0,PPMT('Assumptions (Hydro)'!$V$6,Model!AJ$1,'Assumptions (Hydro)'!$V$9,'Assumptions (Hydro)'!$V$4*Model!$O$1354*AVERAGE('Assumptions (Hydro)'!$K$2:$M$2)/10^9),0)</f>
        <v>-0.0003912020148</v>
      </c>
      <c r="AC1423" s="160">
        <f>IF($O$1354&gt;0,PPMT('Assumptions (Hydro)'!$V$6,Model!AK$1,'Assumptions (Hydro)'!$V$9,'Assumptions (Hydro)'!$V$4*Model!$O$1354*AVERAGE('Assumptions (Hydro)'!$K$2:$M$2)/10^9),0)</f>
        <v>-0.0004097841105</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-0.005254588282</v>
      </c>
      <c r="Q1424" s="177">
        <f>IF($P$1354&gt;0,PPMT('Assumptions (Hydro)'!$V$6,Model!X$1,'Assumptions (Hydro)'!$V$9,'Assumptions (Hydro)'!$V$4*Model!$P$1354*AVERAGE('Assumptions (Hydro)'!$L$2:$N$2)/10^9),0)</f>
        <v>-0.005504181225</v>
      </c>
      <c r="R1424" s="177">
        <f>IF($P$1354&gt;0,PPMT('Assumptions (Hydro)'!$V$6,Model!Y$1,'Assumptions (Hydro)'!$V$9,'Assumptions (Hydro)'!$V$4*Model!$P$1354*AVERAGE('Assumptions (Hydro)'!$L$2:$N$2)/10^9),0)</f>
        <v>-0.005765629833</v>
      </c>
      <c r="S1424" s="177">
        <f>IF($P$1354&gt;0,PPMT('Assumptions (Hydro)'!$V$6,Model!Z$1,'Assumptions (Hydro)'!$V$9,'Assumptions (Hydro)'!$V$4*Model!$P$1354*AVERAGE('Assumptions (Hydro)'!$L$2:$N$2)/10^9),0)</f>
        <v>-0.00603949725</v>
      </c>
      <c r="T1424" s="177">
        <f>IF($P$1354&gt;0,PPMT('Assumptions (Hydro)'!$V$6,Model!AA$1,'Assumptions (Hydro)'!$V$9,'Assumptions (Hydro)'!$V$4*Model!$P$1354*AVERAGE('Assumptions (Hydro)'!$L$2:$N$2)/10^9),0)</f>
        <v>-0.00632637337</v>
      </c>
      <c r="U1424" s="177">
        <f>IF($P$1354&gt;0,PPMT('Assumptions (Hydro)'!$V$6,Model!AB$1,'Assumptions (Hydro)'!$V$9,'Assumptions (Hydro)'!$V$4*Model!$P$1354*AVERAGE('Assumptions (Hydro)'!$L$2:$N$2)/10^9),0)</f>
        <v>-0.006626876105</v>
      </c>
      <c r="V1424" s="177">
        <f>IF($P$1354&gt;0,PPMT('Assumptions (Hydro)'!$V$6,Model!AC$1,'Assumptions (Hydro)'!$V$9,'Assumptions (Hydro)'!$V$4*Model!$P$1354*AVERAGE('Assumptions (Hydro)'!$L$2:$N$2)/10^9),0)</f>
        <v>-0.00694165272</v>
      </c>
      <c r="W1424" s="177">
        <f>IF($P$1354&gt;0,PPMT('Assumptions (Hydro)'!$V$6,Model!AD$1,'Assumptions (Hydro)'!$V$9,'Assumptions (Hydro)'!$V$4*Model!$P$1354*AVERAGE('Assumptions (Hydro)'!$L$2:$N$2)/10^9),0)</f>
        <v>-0.007271381224</v>
      </c>
      <c r="X1424" s="177">
        <f>IF($P$1354&gt;0,PPMT('Assumptions (Hydro)'!$V$6,Model!AE$1,'Assumptions (Hydro)'!$V$9,'Assumptions (Hydro)'!$V$4*Model!$P$1354*AVERAGE('Assumptions (Hydro)'!$L$2:$N$2)/10^9),0)</f>
        <v>-0.007616771832</v>
      </c>
      <c r="Y1424" s="177">
        <f>IF($P$1354&gt;0,PPMT('Assumptions (Hydro)'!$V$6,Model!AF$1,'Assumptions (Hydro)'!$V$9,'Assumptions (Hydro)'!$V$4*Model!$P$1354*AVERAGE('Assumptions (Hydro)'!$L$2:$N$2)/10^9),0)</f>
        <v>-0.007978568494</v>
      </c>
      <c r="Z1424" s="177">
        <f>IF($P$1354&gt;0,PPMT('Assumptions (Hydro)'!$V$6,Model!AG$1,'Assumptions (Hydro)'!$V$9,'Assumptions (Hydro)'!$V$4*Model!$P$1354*AVERAGE('Assumptions (Hydro)'!$L$2:$N$2)/10^9),0)</f>
        <v>-0.008357550498</v>
      </c>
      <c r="AA1424" s="177">
        <f>IF($P$1354&gt;0,PPMT('Assumptions (Hydro)'!$V$6,Model!AH$1,'Assumptions (Hydro)'!$V$9,'Assumptions (Hydro)'!$V$4*Model!$P$1354*AVERAGE('Assumptions (Hydro)'!$L$2:$N$2)/10^9),0)</f>
        <v>-0.008754534146</v>
      </c>
      <c r="AB1424" s="177">
        <f>IF($P$1354&gt;0,PPMT('Assumptions (Hydro)'!$V$6,Model!AI$1,'Assumptions (Hydro)'!$V$9,'Assumptions (Hydro)'!$V$4*Model!$P$1354*AVERAGE('Assumptions (Hydro)'!$L$2:$N$2)/10^9),0)</f>
        <v>-0.009170374518</v>
      </c>
      <c r="AC1424" s="177">
        <f>IF($P$1354&gt;0,PPMT('Assumptions (Hydro)'!$V$6,Model!AJ$1,'Assumptions (Hydro)'!$V$9,'Assumptions (Hydro)'!$V$4*Model!$P$1354*AVERAGE('Assumptions (Hydro)'!$L$2:$N$2)/10^9),0)</f>
        <v>-0.009605967308</v>
      </c>
      <c r="AD1424" s="177">
        <f>IF($P$1354&gt;0,PPMT('Assumptions (Hydro)'!$V$6,Model!AK$1,'Assumptions (Hydro)'!$V$9,'Assumptions (Hydro)'!$V$4*Model!$P$1354*AVERAGE('Assumptions (Hydro)'!$L$2:$N$2)/10^9),0)</f>
        <v>-0.01006225075</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-0.0008309378193</v>
      </c>
      <c r="R1425" s="160">
        <f>IF($Q$1354&gt;0,PPMT('Assumptions (Hydro)'!$V$6,Model!X$1,'Assumptions (Hydro)'!$V$9,'Assumptions (Hydro)'!$V$4*Model!$Q$1354*AVERAGE('Assumptions (Hydro)'!$M$2:$O$2)/10^9),0)</f>
        <v>-0.0008704073657</v>
      </c>
      <c r="S1425" s="160">
        <f>IF($Q$1354&gt;0,PPMT('Assumptions (Hydro)'!$V$6,Model!Y$1,'Assumptions (Hydro)'!$V$9,'Assumptions (Hydro)'!$V$4*Model!$Q$1354*AVERAGE('Assumptions (Hydro)'!$M$2:$O$2)/10^9),0)</f>
        <v>-0.0009117517156</v>
      </c>
      <c r="T1425" s="160">
        <f>IF($Q$1354&gt;0,PPMT('Assumptions (Hydro)'!$V$6,Model!Z$1,'Assumptions (Hydro)'!$V$9,'Assumptions (Hydro)'!$V$4*Model!$Q$1354*AVERAGE('Assumptions (Hydro)'!$M$2:$O$2)/10^9),0)</f>
        <v>-0.0009550599221</v>
      </c>
      <c r="U1425" s="160">
        <f>IF($Q$1354&gt;0,PPMT('Assumptions (Hydro)'!$V$6,Model!AA$1,'Assumptions (Hydro)'!$V$9,'Assumptions (Hydro)'!$V$4*Model!$Q$1354*AVERAGE('Assumptions (Hydro)'!$M$2:$O$2)/10^9),0)</f>
        <v>-0.001000425268</v>
      </c>
      <c r="V1425" s="160">
        <f>IF($Q$1354&gt;0,PPMT('Assumptions (Hydro)'!$V$6,Model!AB$1,'Assumptions (Hydro)'!$V$9,'Assumptions (Hydro)'!$V$4*Model!$Q$1354*AVERAGE('Assumptions (Hydro)'!$M$2:$O$2)/10^9),0)</f>
        <v>-0.001047945469</v>
      </c>
      <c r="W1425" s="160">
        <f>IF($Q$1354&gt;0,PPMT('Assumptions (Hydro)'!$V$6,Model!AC$1,'Assumptions (Hydro)'!$V$9,'Assumptions (Hydro)'!$V$4*Model!$Q$1354*AVERAGE('Assumptions (Hydro)'!$M$2:$O$2)/10^9),0)</f>
        <v>-0.001097722878</v>
      </c>
      <c r="X1425" s="160">
        <f>IF($Q$1354&gt;0,PPMT('Assumptions (Hydro)'!$V$6,Model!AD$1,'Assumptions (Hydro)'!$V$9,'Assumptions (Hydro)'!$V$4*Model!$Q$1354*AVERAGE('Assumptions (Hydro)'!$M$2:$O$2)/10^9),0)</f>
        <v>-0.001149864715</v>
      </c>
      <c r="Y1425" s="160">
        <f>IF($Q$1354&gt;0,PPMT('Assumptions (Hydro)'!$V$6,Model!AE$1,'Assumptions (Hydro)'!$V$9,'Assumptions (Hydro)'!$V$4*Model!$Q$1354*AVERAGE('Assumptions (Hydro)'!$M$2:$O$2)/10^9),0)</f>
        <v>-0.001204483289</v>
      </c>
      <c r="Z1425" s="160">
        <f>IF($Q$1354&gt;0,PPMT('Assumptions (Hydro)'!$V$6,Model!AF$1,'Assumptions (Hydro)'!$V$9,'Assumptions (Hydro)'!$V$4*Model!$Q$1354*AVERAGE('Assumptions (Hydro)'!$M$2:$O$2)/10^9),0)</f>
        <v>-0.001261696245</v>
      </c>
      <c r="AA1425" s="160">
        <f>IF($Q$1354&gt;0,PPMT('Assumptions (Hydro)'!$V$6,Model!AG$1,'Assumptions (Hydro)'!$V$9,'Assumptions (Hydro)'!$V$4*Model!$Q$1354*AVERAGE('Assumptions (Hydro)'!$M$2:$O$2)/10^9),0)</f>
        <v>-0.001321626817</v>
      </c>
      <c r="AB1425" s="160">
        <f>IF($Q$1354&gt;0,PPMT('Assumptions (Hydro)'!$V$6,Model!AH$1,'Assumptions (Hydro)'!$V$9,'Assumptions (Hydro)'!$V$4*Model!$Q$1354*AVERAGE('Assumptions (Hydro)'!$M$2:$O$2)/10^9),0)</f>
        <v>-0.001384404091</v>
      </c>
      <c r="AC1425" s="160">
        <f>IF($Q$1354&gt;0,PPMT('Assumptions (Hydro)'!$V$6,Model!AI$1,'Assumptions (Hydro)'!$V$9,'Assumptions (Hydro)'!$V$4*Model!$Q$1354*AVERAGE('Assumptions (Hydro)'!$M$2:$O$2)/10^9),0)</f>
        <v>-0.001450163285</v>
      </c>
      <c r="AD1425" s="160">
        <f>IF($Q$1354&gt;0,PPMT('Assumptions (Hydro)'!$V$6,Model!AJ$1,'Assumptions (Hydro)'!$V$9,'Assumptions (Hydro)'!$V$4*Model!$Q$1354*AVERAGE('Assumptions (Hydro)'!$M$2:$O$2)/10^9),0)</f>
        <v>-0.001519046041</v>
      </c>
      <c r="AE1425" s="160">
        <f>IF($Q$1354&gt;0,PPMT('Assumptions (Hydro)'!$V$6,Model!AK$1,'Assumptions (Hydro)'!$V$9,'Assumptions (Hydro)'!$V$4*Model!$Q$1354*AVERAGE('Assumptions (Hydro)'!$M$2:$O$2)/10^9),0)</f>
        <v>-0.001591200728</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-0.0006396753285</v>
      </c>
      <c r="S1426" s="177">
        <f>IF($R$1354&gt;0,PPMT('Assumptions (Hydro)'!$V$6,Model!X$1,'Assumptions (Hydro)'!$V$9,'Assumptions (Hydro)'!$V$4*Model!$R$1354*AVERAGE('Assumptions (Hydro)'!$N$2:$P$2)/10^9),0)</f>
        <v>-0.0006700599066</v>
      </c>
      <c r="T1426" s="177">
        <f>IF($R$1354&gt;0,PPMT('Assumptions (Hydro)'!$V$6,Model!Y$1,'Assumptions (Hydro)'!$V$9,'Assumptions (Hydro)'!$V$4*Model!$R$1354*AVERAGE('Assumptions (Hydro)'!$N$2:$P$2)/10^9),0)</f>
        <v>-0.0007018877522</v>
      </c>
      <c r="U1426" s="177">
        <f>IF($R$1354&gt;0,PPMT('Assumptions (Hydro)'!$V$6,Model!Z$1,'Assumptions (Hydro)'!$V$9,'Assumptions (Hydro)'!$V$4*Model!$R$1354*AVERAGE('Assumptions (Hydro)'!$N$2:$P$2)/10^9),0)</f>
        <v>-0.0007352274204</v>
      </c>
      <c r="V1426" s="177">
        <f>IF($R$1354&gt;0,PPMT('Assumptions (Hydro)'!$V$6,Model!AA$1,'Assumptions (Hydro)'!$V$9,'Assumptions (Hydro)'!$V$4*Model!$R$1354*AVERAGE('Assumptions (Hydro)'!$N$2:$P$2)/10^9),0)</f>
        <v>-0.0007701507229</v>
      </c>
      <c r="W1426" s="177">
        <f>IF($R$1354&gt;0,PPMT('Assumptions (Hydro)'!$V$6,Model!AB$1,'Assumptions (Hydro)'!$V$9,'Assumptions (Hydro)'!$V$4*Model!$R$1354*AVERAGE('Assumptions (Hydro)'!$N$2:$P$2)/10^9),0)</f>
        <v>-0.0008067328822</v>
      </c>
      <c r="X1426" s="177">
        <f>IF($R$1354&gt;0,PPMT('Assumptions (Hydro)'!$V$6,Model!AC$1,'Assumptions (Hydro)'!$V$9,'Assumptions (Hydro)'!$V$4*Model!$R$1354*AVERAGE('Assumptions (Hydro)'!$N$2:$P$2)/10^9),0)</f>
        <v>-0.0008450526941</v>
      </c>
      <c r="Y1426" s="177">
        <f>IF($R$1354&gt;0,PPMT('Assumptions (Hydro)'!$V$6,Model!AD$1,'Assumptions (Hydro)'!$V$9,'Assumptions (Hydro)'!$V$4*Model!$R$1354*AVERAGE('Assumptions (Hydro)'!$N$2:$P$2)/10^9),0)</f>
        <v>-0.0008851926971</v>
      </c>
      <c r="Z1426" s="177">
        <f>IF($R$1354&gt;0,PPMT('Assumptions (Hydro)'!$V$6,Model!AE$1,'Assumptions (Hydro)'!$V$9,'Assumptions (Hydro)'!$V$4*Model!$R$1354*AVERAGE('Assumptions (Hydro)'!$N$2:$P$2)/10^9),0)</f>
        <v>-0.0009272393502</v>
      </c>
      <c r="AA1426" s="177">
        <f>IF($R$1354&gt;0,PPMT('Assumptions (Hydro)'!$V$6,Model!AF$1,'Assumptions (Hydro)'!$V$9,'Assumptions (Hydro)'!$V$4*Model!$R$1354*AVERAGE('Assumptions (Hydro)'!$N$2:$P$2)/10^9),0)</f>
        <v>-0.0009712832193</v>
      </c>
      <c r="AB1426" s="177">
        <f>IF($R$1354&gt;0,PPMT('Assumptions (Hydro)'!$V$6,Model!AG$1,'Assumptions (Hydro)'!$V$9,'Assumptions (Hydro)'!$V$4*Model!$R$1354*AVERAGE('Assumptions (Hydro)'!$N$2:$P$2)/10^9),0)</f>
        <v>-0.001017419172</v>
      </c>
      <c r="AC1426" s="177">
        <f>IF($R$1354&gt;0,PPMT('Assumptions (Hydro)'!$V$6,Model!AH$1,'Assumptions (Hydro)'!$V$9,'Assumptions (Hydro)'!$V$4*Model!$R$1354*AVERAGE('Assumptions (Hydro)'!$N$2:$P$2)/10^9),0)</f>
        <v>-0.001065746583</v>
      </c>
      <c r="AD1426" s="177">
        <f>IF($R$1354&gt;0,PPMT('Assumptions (Hydro)'!$V$6,Model!AI$1,'Assumptions (Hydro)'!$V$9,'Assumptions (Hydro)'!$V$4*Model!$R$1354*AVERAGE('Assumptions (Hydro)'!$N$2:$P$2)/10^9),0)</f>
        <v>-0.001116369546</v>
      </c>
      <c r="AE1426" s="177">
        <f>IF($R$1354&gt;0,PPMT('Assumptions (Hydro)'!$V$6,Model!AJ$1,'Assumptions (Hydro)'!$V$9,'Assumptions (Hydro)'!$V$4*Model!$R$1354*AVERAGE('Assumptions (Hydro)'!$N$2:$P$2)/10^9),0)</f>
        <v>-0.001169397099</v>
      </c>
      <c r="AF1426" s="177">
        <f>IF($R$1354&gt;0,PPMT('Assumptions (Hydro)'!$V$6,Model!AK$1,'Assumptions (Hydro)'!$V$9,'Assumptions (Hydro)'!$V$4*Model!$R$1354*AVERAGE('Assumptions (Hydro)'!$N$2:$P$2)/10^9),0)</f>
        <v>-0.001224943461</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-0.0001851900035</v>
      </c>
      <c r="T1427" s="160">
        <f>IF($S$1354&gt;0,PPMT('Assumptions (Hydro)'!$V$6,Model!X$1,'Assumptions (Hydro)'!$V$9,'Assumptions (Hydro)'!$V$4*Model!$S$1354*AVERAGE('Assumptions (Hydro)'!$O$2:$Q$2)/10^9),0)</f>
        <v>-0.0001939865286</v>
      </c>
      <c r="U1427" s="160">
        <f>IF($S$1354&gt;0,PPMT('Assumptions (Hydro)'!$V$6,Model!Y$1,'Assumptions (Hydro)'!$V$9,'Assumptions (Hydro)'!$V$4*Model!$S$1354*AVERAGE('Assumptions (Hydro)'!$O$2:$Q$2)/10^9),0)</f>
        <v>-0.0002032008887</v>
      </c>
      <c r="V1427" s="160">
        <f>IF($S$1354&gt;0,PPMT('Assumptions (Hydro)'!$V$6,Model!Z$1,'Assumptions (Hydro)'!$V$9,'Assumptions (Hydro)'!$V$4*Model!$S$1354*AVERAGE('Assumptions (Hydro)'!$O$2:$Q$2)/10^9),0)</f>
        <v>-0.0002128529309</v>
      </c>
      <c r="W1427" s="160">
        <f>IF($S$1354&gt;0,PPMT('Assumptions (Hydro)'!$V$6,Model!AA$1,'Assumptions (Hydro)'!$V$9,'Assumptions (Hydro)'!$V$4*Model!$S$1354*AVERAGE('Assumptions (Hydro)'!$O$2:$Q$2)/10^9),0)</f>
        <v>-0.0002229634452</v>
      </c>
      <c r="X1427" s="160">
        <f>IF($S$1354&gt;0,PPMT('Assumptions (Hydro)'!$V$6,Model!AB$1,'Assumptions (Hydro)'!$V$9,'Assumptions (Hydro)'!$V$4*Model!$S$1354*AVERAGE('Assumptions (Hydro)'!$O$2:$Q$2)/10^9),0)</f>
        <v>-0.0002335542088</v>
      </c>
      <c r="Y1427" s="160">
        <f>IF($S$1354&gt;0,PPMT('Assumptions (Hydro)'!$V$6,Model!AC$1,'Assumptions (Hydro)'!$V$9,'Assumptions (Hydro)'!$V$4*Model!$S$1354*AVERAGE('Assumptions (Hydro)'!$O$2:$Q$2)/10^9),0)</f>
        <v>-0.0002446480337</v>
      </c>
      <c r="Z1427" s="160">
        <f>IF($S$1354&gt;0,PPMT('Assumptions (Hydro)'!$V$6,Model!AD$1,'Assumptions (Hydro)'!$V$9,'Assumptions (Hydro)'!$V$4*Model!$S$1354*AVERAGE('Assumptions (Hydro)'!$O$2:$Q$2)/10^9),0)</f>
        <v>-0.0002562688153</v>
      </c>
      <c r="AA1427" s="160">
        <f>IF($S$1354&gt;0,PPMT('Assumptions (Hydro)'!$V$6,Model!AE$1,'Assumptions (Hydro)'!$V$9,'Assumptions (Hydro)'!$V$4*Model!$S$1354*AVERAGE('Assumptions (Hydro)'!$O$2:$Q$2)/10^9),0)</f>
        <v>-0.0002684415841</v>
      </c>
      <c r="AB1427" s="160">
        <f>IF($S$1354&gt;0,PPMT('Assumptions (Hydro)'!$V$6,Model!AF$1,'Assumptions (Hydro)'!$V$9,'Assumptions (Hydro)'!$V$4*Model!$S$1354*AVERAGE('Assumptions (Hydro)'!$O$2:$Q$2)/10^9),0)</f>
        <v>-0.0002811925593</v>
      </c>
      <c r="AC1427" s="160">
        <f>IF($S$1354&gt;0,PPMT('Assumptions (Hydro)'!$V$6,Model!AG$1,'Assumptions (Hydro)'!$V$9,'Assumptions (Hydro)'!$V$4*Model!$S$1354*AVERAGE('Assumptions (Hydro)'!$O$2:$Q$2)/10^9),0)</f>
        <v>-0.0002945492059</v>
      </c>
      <c r="AD1427" s="160">
        <f>IF($S$1354&gt;0,PPMT('Assumptions (Hydro)'!$V$6,Model!AH$1,'Assumptions (Hydro)'!$V$9,'Assumptions (Hydro)'!$V$4*Model!$S$1354*AVERAGE('Assumptions (Hydro)'!$O$2:$Q$2)/10^9),0)</f>
        <v>-0.0003085402931</v>
      </c>
      <c r="AE1427" s="160">
        <f>IF($S$1354&gt;0,PPMT('Assumptions (Hydro)'!$V$6,Model!AI$1,'Assumptions (Hydro)'!$V$9,'Assumptions (Hydro)'!$V$4*Model!$S$1354*AVERAGE('Assumptions (Hydro)'!$O$2:$Q$2)/10^9),0)</f>
        <v>-0.0003231959571</v>
      </c>
      <c r="AF1427" s="160">
        <f>IF($S$1354&gt;0,PPMT('Assumptions (Hydro)'!$V$6,Model!AJ$1,'Assumptions (Hydro)'!$V$9,'Assumptions (Hydro)'!$V$4*Model!$S$1354*AVERAGE('Assumptions (Hydro)'!$O$2:$Q$2)/10^9),0)</f>
        <v>-0.000338547765</v>
      </c>
      <c r="AG1427" s="160">
        <f>IF($S$1354&gt;0,PPMT('Assumptions (Hydro)'!$V$6,Model!AK$1,'Assumptions (Hydro)'!$V$9,'Assumptions (Hydro)'!$V$4*Model!$S$1354*AVERAGE('Assumptions (Hydro)'!$O$2:$Q$2)/10^9),0)</f>
        <v>-0.0003546287839</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-0.0001815509674</v>
      </c>
      <c r="U1428" s="160">
        <f>IF($T$1354&gt;0,PPMT('Assumptions (Hydro)'!$V$6,Model!X$1,'Assumptions (Hydro)'!$V$9,'Assumptions (Hydro)'!$V$4*Model!$T$1354*AVERAGE('Assumptions (Hydro)'!$P$2:$R$2)/10^9),0)</f>
        <v>-0.0001901746383</v>
      </c>
      <c r="V1428" s="160">
        <f>IF($T$1354&gt;0,PPMT('Assumptions (Hydro)'!$V$6,Model!Y$1,'Assumptions (Hydro)'!$V$9,'Assumptions (Hydro)'!$V$4*Model!$T$1354*AVERAGE('Assumptions (Hydro)'!$P$2:$R$2)/10^9),0)</f>
        <v>-0.0001992079336</v>
      </c>
      <c r="W1428" s="160">
        <f>IF($T$1354&gt;0,PPMT('Assumptions (Hydro)'!$V$6,Model!Z$1,'Assumptions (Hydro)'!$V$9,'Assumptions (Hydro)'!$V$4*Model!$T$1354*AVERAGE('Assumptions (Hydro)'!$P$2:$R$2)/10^9),0)</f>
        <v>-0.0002086703105</v>
      </c>
      <c r="X1428" s="160">
        <f>IF($T$1354&gt;0,PPMT('Assumptions (Hydro)'!$V$6,Model!AA$1,'Assumptions (Hydro)'!$V$9,'Assumptions (Hydro)'!$V$4*Model!$T$1354*AVERAGE('Assumptions (Hydro)'!$P$2:$R$2)/10^9),0)</f>
        <v>-0.0002185821502</v>
      </c>
      <c r="Y1428" s="160">
        <f>IF($T$1354&gt;0,PPMT('Assumptions (Hydro)'!$V$6,Model!AB$1,'Assumptions (Hydro)'!$V$9,'Assumptions (Hydro)'!$V$4*Model!$T$1354*AVERAGE('Assumptions (Hydro)'!$P$2:$R$2)/10^9),0)</f>
        <v>-0.0002289648024</v>
      </c>
      <c r="Z1428" s="160">
        <f>IF($T$1354&gt;0,PPMT('Assumptions (Hydro)'!$V$6,Model!AC$1,'Assumptions (Hydro)'!$V$9,'Assumptions (Hydro)'!$V$4*Model!$T$1354*AVERAGE('Assumptions (Hydro)'!$P$2:$R$2)/10^9),0)</f>
        <v>-0.0002398406305</v>
      </c>
      <c r="AA1428" s="160">
        <f>IF($T$1354&gt;0,PPMT('Assumptions (Hydro)'!$V$6,Model!AD$1,'Assumptions (Hydro)'!$V$9,'Assumptions (Hydro)'!$V$4*Model!$T$1354*AVERAGE('Assumptions (Hydro)'!$P$2:$R$2)/10^9),0)</f>
        <v>-0.0002512330604</v>
      </c>
      <c r="AB1428" s="160">
        <f>IF($T$1354&gt;0,PPMT('Assumptions (Hydro)'!$V$6,Model!AE$1,'Assumptions (Hydro)'!$V$9,'Assumptions (Hydro)'!$V$4*Model!$T$1354*AVERAGE('Assumptions (Hydro)'!$P$2:$R$2)/10^9),0)</f>
        <v>-0.0002631666308</v>
      </c>
      <c r="AC1428" s="160">
        <f>IF($T$1354&gt;0,PPMT('Assumptions (Hydro)'!$V$6,Model!AF$1,'Assumptions (Hydro)'!$V$9,'Assumptions (Hydro)'!$V$4*Model!$T$1354*AVERAGE('Assumptions (Hydro)'!$P$2:$R$2)/10^9),0)</f>
        <v>-0.0002756670458</v>
      </c>
      <c r="AD1428" s="160">
        <f>IF($T$1354&gt;0,PPMT('Assumptions (Hydro)'!$V$6,Model!AG$1,'Assumptions (Hydro)'!$V$9,'Assumptions (Hydro)'!$V$4*Model!$T$1354*AVERAGE('Assumptions (Hydro)'!$P$2:$R$2)/10^9),0)</f>
        <v>-0.0002887612304</v>
      </c>
      <c r="AE1428" s="160">
        <f>IF($T$1354&gt;0,PPMT('Assumptions (Hydro)'!$V$6,Model!AH$1,'Assumptions (Hydro)'!$V$9,'Assumptions (Hydro)'!$V$4*Model!$T$1354*AVERAGE('Assumptions (Hydro)'!$P$2:$R$2)/10^9),0)</f>
        <v>-0.0003024773889</v>
      </c>
      <c r="AF1428" s="160">
        <f>IF($T$1354&gt;0,PPMT('Assumptions (Hydro)'!$V$6,Model!AI$1,'Assumptions (Hydro)'!$V$9,'Assumptions (Hydro)'!$V$4*Model!$T$1354*AVERAGE('Assumptions (Hydro)'!$P$2:$R$2)/10^9),0)</f>
        <v>-0.0003168450649</v>
      </c>
      <c r="AG1428" s="160">
        <f>IF($T$1354&gt;0,PPMT('Assumptions (Hydro)'!$V$6,Model!AJ$1,'Assumptions (Hydro)'!$V$9,'Assumptions (Hydro)'!$V$4*Model!$T$1354*AVERAGE('Assumptions (Hydro)'!$P$2:$R$2)/10^9),0)</f>
        <v>-0.0003318952054</v>
      </c>
      <c r="AH1428" s="160">
        <f>IF($T$1354&gt;0,PPMT('Assumptions (Hydro)'!$V$6,Model!AK$1,'Assumptions (Hydro)'!$V$9,'Assumptions (Hydro)'!$V$4*Model!$T$1354*AVERAGE('Assumptions (Hydro)'!$P$2:$R$2)/10^9),0)</f>
        <v>-0.0003476602277</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-0.0001908794424</v>
      </c>
      <c r="D1462" s="177">
        <f t="array" ref="D1462">SUM(IF(ISERROR(D1463:D1513),"",D1463:D1513))</f>
        <v>-0.0001818658986</v>
      </c>
      <c r="E1462" s="177">
        <f t="array" ref="E1462">SUM(IF(ISERROR(E1463:E1513),"",E1463:E1513))</f>
        <v>-0.0001724242114</v>
      </c>
      <c r="F1462" s="177">
        <f t="array" ref="F1462">SUM(IF(ISERROR(F1463:F1513),"",F1463:F1513))</f>
        <v>-0.0001625340441</v>
      </c>
      <c r="G1462" s="177">
        <f t="array" ref="G1462">SUM(IF(ISERROR(G1463:G1513),"",G1463:G1513))</f>
        <v>-0.0009793183441</v>
      </c>
      <c r="H1462" s="177">
        <f t="array" ref="H1462">SUM(IF(ISERROR(H1463:H1513),"",H1463:H1513))</f>
        <v>-0.0009294076065</v>
      </c>
      <c r="I1462" s="177">
        <f t="array" ref="I1462">SUM(IF(ISERROR(I1463:I1513),"",I1463:I1513))</f>
        <v>-0.001010916767</v>
      </c>
      <c r="J1462" s="177">
        <f t="array" ref="J1462">SUM(IF(ISERROR(J1463:J1513),"",J1463:J1513))</f>
        <v>-0.001410798676</v>
      </c>
      <c r="K1462" s="177">
        <f t="array" ref="K1462">SUM(IF(ISERROR(K1463:K1513),"",K1463:K1513))</f>
        <v>-0.002119498494</v>
      </c>
      <c r="L1462" s="177">
        <f t="array" ref="L1462">SUM(IF(ISERROR(L1463:L1513),"",L1463:L1513))</f>
        <v>-0.002042826636</v>
      </c>
      <c r="M1462" s="177">
        <f t="array" ref="M1462">SUM(IF(ISERROR(M1463:M1513),"",M1463:M1513))</f>
        <v>-0.00295372752</v>
      </c>
      <c r="N1462" s="177">
        <f t="array" ref="N1462">SUM(IF(ISERROR(N1463:N1513),"",N1463:N1513))</f>
        <v>-0.003641892591</v>
      </c>
      <c r="O1462" s="177">
        <f t="array" ref="O1462">SUM(IF(ISERROR(O1463:O1513),"",O1463:O1513))</f>
        <v>-0.003614843473</v>
      </c>
      <c r="P1462" s="177">
        <f t="array" ref="P1462">SUM(IF(ISERROR(P1463:P1513),"",P1463:P1513))</f>
        <v>-0.008636483289</v>
      </c>
      <c r="Q1462" s="177">
        <f t="array" ref="Q1462">SUM(IF(ISERROR(Q1463:Q1513),"",Q1463:Q1513))</f>
        <v>-0.008946216692</v>
      </c>
      <c r="R1462" s="177">
        <f t="array" ref="R1462">SUM(IF(ISERROR(R1463:R1513),"",R1463:R1513))</f>
        <v>-0.008999098253</v>
      </c>
      <c r="S1462" s="177">
        <f t="array" ref="S1462">SUM(IF(ISERROR(S1463:S1513),"",S1463:S1513))</f>
        <v>-0.008554454114</v>
      </c>
      <c r="T1462" s="177">
        <f t="array" ref="T1462">SUM(IF(ISERROR(T1463:T1513),"",T1463:T1513))</f>
        <v>-0.008067383852</v>
      </c>
      <c r="U1462" s="177">
        <f t="array" ref="U1462">SUM(IF(ISERROR(U1463:U1513),"",U1463:U1513))</f>
        <v>-0.007357256364</v>
      </c>
      <c r="V1462" s="177">
        <f t="array" ref="V1462">SUM(IF(ISERROR(V1463:V1513),"",V1463:V1513))</f>
        <v>-0.006613397819</v>
      </c>
      <c r="W1462" s="177">
        <f t="array" ref="W1462">SUM(IF(ISERROR(W1463:W1513),"",W1463:W1513))</f>
        <v>-0.005912554035</v>
      </c>
      <c r="X1462" s="177">
        <f t="array" ref="X1462">SUM(IF(ISERROR(X1463:X1513),"",X1463:X1513))</f>
        <v>-0.005178420172</v>
      </c>
      <c r="Y1462" s="177">
        <f t="array" ref="Y1462">SUM(IF(ISERROR(Y1463:Y1513),"",Y1463:Y1513))</f>
        <v>-0.004422087753</v>
      </c>
      <c r="Z1462" s="177">
        <f t="array" ref="Z1462">SUM(IF(ISERROR(Z1463:Z1513),"",Z1463:Z1513))</f>
        <v>-0.003673492626</v>
      </c>
      <c r="AA1462" s="177">
        <f t="array" ref="AA1462">SUM(IF(ISERROR(AA1463:AA1513),"",AA1463:AA1513))</f>
        <v>-0.002964590543</v>
      </c>
      <c r="AB1462" s="177">
        <f t="array" ref="AB1462">SUM(IF(ISERROR(AB1463:AB1513),"",AB1463:AB1513))</f>
        <v>-0.002226814896</v>
      </c>
      <c r="AC1462" s="177">
        <f t="array" ref="AC1462">SUM(IF(ISERROR(AC1463:AC1513),"",AC1463:AC1513))</f>
        <v>-0.001553137762</v>
      </c>
      <c r="AD1462" s="177">
        <f t="array" ref="AD1462">SUM(IF(ISERROR(AD1463:AD1513),"",AD1463:AD1513))</f>
        <v>-0.0009307985785</v>
      </c>
      <c r="AE1462" s="177">
        <f t="array" ref="AE1462">SUM(IF(ISERROR(AE1463:AE1513),"",AE1463:AE1513))</f>
        <v>-0.0002992876049</v>
      </c>
      <c r="AF1462" s="177">
        <f t="array" ref="AF1462">SUM(IF(ISERROR(AF1463:AF1513),"",AF1463:AF1513))</f>
        <v>-0.0001384397241</v>
      </c>
      <c r="AG1462" s="177">
        <f t="array" ref="AG1462">SUM(IF(ISERROR(AG1463:AG1513),"",AG1463:AG1513))</f>
        <v>-0.00004912375031</v>
      </c>
      <c r="AH1462" s="177">
        <f t="array" ref="AH1462">SUM(IF(ISERROR(AH1463:AH1513),"",AH1463:AH1513))</f>
        <v>-0.00001651386082</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-0.0001908794424</v>
      </c>
      <c r="D1463" s="177">
        <f>IF($C$1354&gt;0,IPMT('Assumptions (Hydro)'!$V$6,Model!X$1,'Assumptions (Hydro)'!$V$9,'Assumptions (Hydro)'!$V$4*Model!$C$1354*'Assumptions (Hydro)'!$B$2/10^9),0)</f>
        <v>-0.0001818658986</v>
      </c>
      <c r="E1463" s="177">
        <f>IF($C$1354&gt;0,IPMT('Assumptions (Hydro)'!$V$6,Model!Y$1,'Assumptions (Hydro)'!$V$9,'Assumptions (Hydro)'!$V$4*Model!$C$1354*'Assumptions (Hydro)'!$B$2/10^9),0)</f>
        <v>-0.0001724242114</v>
      </c>
      <c r="F1463" s="177">
        <f>IF($C$1354&gt;0,IPMT('Assumptions (Hydro)'!$V$6,Model!Z$1,'Assumptions (Hydro)'!$V$9,'Assumptions (Hydro)'!$V$4*Model!$C$1354*'Assumptions (Hydro)'!$B$2/10^9),0)</f>
        <v>-0.0001625340441</v>
      </c>
      <c r="G1463" s="177">
        <f>IF($C$1354&gt;0,IPMT('Assumptions (Hydro)'!$V$6,Model!AA$1,'Assumptions (Hydro)'!$V$9,'Assumptions (Hydro)'!$V$4*Model!$C$1354*'Assumptions (Hydro)'!$B$2/10^9),0)</f>
        <v>-0.0001521740939</v>
      </c>
      <c r="H1463" s="177">
        <f>IF($C$1354&gt;0,IPMT('Assumptions (Hydro)'!$V$6,Model!AB$1,'Assumptions (Hydro)'!$V$9,'Assumptions (Hydro)'!$V$4*Model!$C$1354*'Assumptions (Hydro)'!$B$2/10^9),0)</f>
        <v>-0.0001413220461</v>
      </c>
      <c r="I1463" s="177">
        <f>IF($C$1354&gt;0,IPMT('Assumptions (Hydro)'!$V$6,Model!AC$1,'Assumptions (Hydro)'!$V$9,'Assumptions (Hydro)'!$V$4*Model!$C$1354*'Assumptions (Hydro)'!$B$2/10^9),0)</f>
        <v>-0.0001299545259</v>
      </c>
      <c r="J1463" s="177">
        <f>IF($C$1354&gt;0,IPMT('Assumptions (Hydro)'!$V$6,Model!AD$1,'Assumptions (Hydro)'!$V$9,'Assumptions (Hydro)'!$V$4*Model!$C$1354*'Assumptions (Hydro)'!$B$2/10^9),0)</f>
        <v>-0.0001180470486</v>
      </c>
      <c r="K1463" s="177">
        <f>IF($C$1354&gt;0,IPMT('Assumptions (Hydro)'!$V$6,Model!AE$1,'Assumptions (Hydro)'!$V$9,'Assumptions (Hydro)'!$V$4*Model!$C$1354*'Assumptions (Hydro)'!$B$2/10^9),0)</f>
        <v>-0.0001055739661</v>
      </c>
      <c r="L1463" s="177">
        <f>IF($C$1354&gt;0,IPMT('Assumptions (Hydro)'!$V$6,Model!AF$1,'Assumptions (Hydro)'!$V$9,'Assumptions (Hydro)'!$V$4*Model!$C$1354*'Assumptions (Hydro)'!$B$2/10^9),0)</f>
        <v>-0.00009250841218</v>
      </c>
      <c r="M1463" s="177">
        <f>IF($C$1354&gt;0,IPMT('Assumptions (Hydro)'!$V$6,Model!AG$1,'Assumptions (Hydro)'!$V$9,'Assumptions (Hydro)'!$V$4*Model!$C$1354*'Assumptions (Hydro)'!$B$2/10^9),0)</f>
        <v>-0.00007882224444</v>
      </c>
      <c r="N1463" s="177">
        <f>IF($C$1354&gt;0,IPMT('Assumptions (Hydro)'!$V$6,Model!AH$1,'Assumptions (Hydro)'!$V$9,'Assumptions (Hydro)'!$V$4*Model!$C$1354*'Assumptions (Hydro)'!$B$2/10^9),0)</f>
        <v>-0.00006448598374</v>
      </c>
      <c r="O1463" s="177">
        <f>IF($C$1354&gt;0,IPMT('Assumptions (Hydro)'!$V$6,Model!AI$1,'Assumptions (Hydro)'!$V$9,'Assumptions (Hydro)'!$V$4*Model!$C$1354*'Assumptions (Hydro)'!$B$2/10^9),0)</f>
        <v>-0.00004946875065</v>
      </c>
      <c r="P1463" s="177">
        <f>IF($C$1354&gt;0,IPMT('Assumptions (Hydro)'!$V$6,Model!AJ$1,'Assumptions (Hydro)'!$V$9,'Assumptions (Hydro)'!$V$4*Model!$C$1354*'Assumptions (Hydro)'!$B$2/10^9),0)</f>
        <v>-0.00003373819899</v>
      </c>
      <c r="Q1463" s="177">
        <f>IF($C$1354&gt;0,IPMT('Assumptions (Hydro)'!$V$6,Model!AK$1,'Assumptions (Hydro)'!$V$9,'Assumptions (Hydro)'!$V$4*Model!$C$1354*'Assumptions (Hydro)'!$B$2/10^9),0)</f>
        <v>-0.00001726044612</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v>
      </c>
      <c r="E1464" s="177">
        <f>IF($D$1354&gt;0,IPMT('Assumptions (Hydro)'!$V$6,Model!X$1,'Assumptions (Hydro)'!$V$9,'Assumptions (Hydro)'!$V$4*Model!$D$1354*'Assumptions (Hydro)'!$B$2/10^9),0)</f>
        <v>0</v>
      </c>
      <c r="F1464" s="177">
        <f>IF($D$1354&gt;0,IPMT('Assumptions (Hydro)'!$V$6,Model!Y$1,'Assumptions (Hydro)'!$V$9,'Assumptions (Hydro)'!$V$4*Model!$D$1354*'Assumptions (Hydro)'!$B$2/10^9),0)</f>
        <v>0</v>
      </c>
      <c r="G1464" s="177">
        <f>IF($D$1354&gt;0,IPMT('Assumptions (Hydro)'!$V$6,Model!Z$1,'Assumptions (Hydro)'!$V$9,'Assumptions (Hydro)'!$V$4*Model!$D$1354*'Assumptions (Hydro)'!$B$2/10^9),0)</f>
        <v>0</v>
      </c>
      <c r="H1464" s="177">
        <f>IF($D$1354&gt;0,IPMT('Assumptions (Hydro)'!$V$6,Model!AA$1,'Assumptions (Hydro)'!$V$9,'Assumptions (Hydro)'!$V$4*Model!$D$1354*'Assumptions (Hydro)'!$B$2/10^9),0)</f>
        <v>0</v>
      </c>
      <c r="I1464" s="177">
        <f>IF($D$1354&gt;0,IPMT('Assumptions (Hydro)'!$V$6,Model!AB$1,'Assumptions (Hydro)'!$V$9,'Assumptions (Hydro)'!$V$4*Model!$D$1354*'Assumptions (Hydro)'!$B$2/10^9),0)</f>
        <v>0</v>
      </c>
      <c r="J1464" s="177">
        <f>IF($D$1354&gt;0,IPMT('Assumptions (Hydro)'!$V$6,Model!AC$1,'Assumptions (Hydro)'!$V$9,'Assumptions (Hydro)'!$V$4*Model!$D$1354*'Assumptions (Hydro)'!$B$2/10^9),0)</f>
        <v>0</v>
      </c>
      <c r="K1464" s="177">
        <f>IF($D$1354&gt;0,IPMT('Assumptions (Hydro)'!$V$6,Model!AD$1,'Assumptions (Hydro)'!$V$9,'Assumptions (Hydro)'!$V$4*Model!$D$1354*'Assumptions (Hydro)'!$B$2/10^9),0)</f>
        <v>0</v>
      </c>
      <c r="L1464" s="177">
        <f>IF($D$1354&gt;0,IPMT('Assumptions (Hydro)'!$V$6,Model!AE$1,'Assumptions (Hydro)'!$V$9,'Assumptions (Hydro)'!$V$4*Model!$D$1354*'Assumptions (Hydro)'!$B$2/10^9),0)</f>
        <v>0</v>
      </c>
      <c r="M1464" s="177">
        <f>IF($D$1354&gt;0,IPMT('Assumptions (Hydro)'!$V$6,Model!AF$1,'Assumptions (Hydro)'!$V$9,'Assumptions (Hydro)'!$V$4*Model!$D$1354*'Assumptions (Hydro)'!$B$2/10^9),0)</f>
        <v>0</v>
      </c>
      <c r="N1464" s="177">
        <f>IF($D$1354&gt;0,IPMT('Assumptions (Hydro)'!$V$6,Model!AG$1,'Assumptions (Hydro)'!$V$9,'Assumptions (Hydro)'!$V$4*Model!$D$1354*'Assumptions (Hydro)'!$B$2/10^9),0)</f>
        <v>0</v>
      </c>
      <c r="O1464" s="177">
        <f>IF($D$1354&gt;0,IPMT('Assumptions (Hydro)'!$V$6,Model!AH$1,'Assumptions (Hydro)'!$V$9,'Assumptions (Hydro)'!$V$4*Model!$D$1354*'Assumptions (Hydro)'!$B$2/10^9),0)</f>
        <v>0</v>
      </c>
      <c r="P1464" s="177">
        <f>IF($D$1354&gt;0,IPMT('Assumptions (Hydro)'!$V$6,Model!AI$1,'Assumptions (Hydro)'!$V$9,'Assumptions (Hydro)'!$V$4*Model!$D$1354*'Assumptions (Hydro)'!$B$2/10^9),0)</f>
        <v>0</v>
      </c>
      <c r="Q1464" s="177">
        <f>IF($D$1354&gt;0,IPMT('Assumptions (Hydro)'!$V$6,Model!AJ$1,'Assumptions (Hydro)'!$V$9,'Assumptions (Hydro)'!$V$4*Model!$D$1354*'Assumptions (Hydro)'!$B$2/10^9),0)</f>
        <v>0</v>
      </c>
      <c r="R1464" s="177">
        <f>IF($D$1354&gt;0,IPMT('Assumptions (Hydro)'!$V$6,Model!AK$1,'Assumptions (Hydro)'!$V$9,'Assumptions (Hydro)'!$V$4*Model!$D$1354*'Assumptions (Hydro)'!$B$2/10^9),0)</f>
        <v>0</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v>
      </c>
      <c r="F1465" s="160">
        <f>IF($E$1354&gt;0,IPMT('Assumptions (Hydro)'!$V$6,Model!X$1,'Assumptions (Hydro)'!$V$9,'Assumptions (Hydro)'!$V$4*Model!$E$1354*AVERAGE('Assumptions (Hydro)'!$B$2:$C$2)/10^9),0)</f>
        <v>0</v>
      </c>
      <c r="G1465" s="160">
        <f>IF($E$1354&gt;0,IPMT('Assumptions (Hydro)'!$V$6,Model!Y$1,'Assumptions (Hydro)'!$V$9,'Assumptions (Hydro)'!$V$4*Model!$E$1354*AVERAGE('Assumptions (Hydro)'!$B$2:$C$2)/10^9),0)</f>
        <v>0</v>
      </c>
      <c r="H1465" s="160">
        <f>IF($E$1354&gt;0,IPMT('Assumptions (Hydro)'!$V$6,Model!Z$1,'Assumptions (Hydro)'!$V$9,'Assumptions (Hydro)'!$V$4*Model!$E$1354*AVERAGE('Assumptions (Hydro)'!$B$2:$C$2)/10^9),0)</f>
        <v>0</v>
      </c>
      <c r="I1465" s="160">
        <f>IF($E$1354&gt;0,IPMT('Assumptions (Hydro)'!$V$6,Model!AA$1,'Assumptions (Hydro)'!$V$9,'Assumptions (Hydro)'!$V$4*Model!$E$1354*AVERAGE('Assumptions (Hydro)'!$B$2:$C$2)/10^9),0)</f>
        <v>0</v>
      </c>
      <c r="J1465" s="160">
        <f>IF($E$1354&gt;0,IPMT('Assumptions (Hydro)'!$V$6,Model!AB$1,'Assumptions (Hydro)'!$V$9,'Assumptions (Hydro)'!$V$4*Model!$E$1354*AVERAGE('Assumptions (Hydro)'!$B$2:$C$2)/10^9),0)</f>
        <v>0</v>
      </c>
      <c r="K1465" s="160">
        <f>IF($E$1354&gt;0,IPMT('Assumptions (Hydro)'!$V$6,Model!AC$1,'Assumptions (Hydro)'!$V$9,'Assumptions (Hydro)'!$V$4*Model!$E$1354*AVERAGE('Assumptions (Hydro)'!$B$2:$C$2)/10^9),0)</f>
        <v>0</v>
      </c>
      <c r="L1465" s="160">
        <f>IF($E$1354&gt;0,IPMT('Assumptions (Hydro)'!$V$6,Model!AD$1,'Assumptions (Hydro)'!$V$9,'Assumptions (Hydro)'!$V$4*Model!$E$1354*AVERAGE('Assumptions (Hydro)'!$B$2:$C$2)/10^9),0)</f>
        <v>0</v>
      </c>
      <c r="M1465" s="160">
        <f>IF($E$1354&gt;0,IPMT('Assumptions (Hydro)'!$V$6,Model!AE$1,'Assumptions (Hydro)'!$V$9,'Assumptions (Hydro)'!$V$4*Model!$E$1354*AVERAGE('Assumptions (Hydro)'!$B$2:$C$2)/10^9),0)</f>
        <v>0</v>
      </c>
      <c r="N1465" s="177">
        <f>IF($E$1354&gt;0,IPMT('Assumptions (Hydro)'!$V$6,Model!AF$1,'Assumptions (Hydro)'!$V$9,'Assumptions (Hydro)'!$V$4*Model!$E$1354*AVERAGE('Assumptions (Hydro)'!$B$2:$C$2)/10^9),0)</f>
        <v>0</v>
      </c>
      <c r="O1465" s="160">
        <f>IF($E$1354&gt;0,IPMT('Assumptions (Hydro)'!$V$6,Model!AG$1,'Assumptions (Hydro)'!$V$9,'Assumptions (Hydro)'!$V$4*Model!$E$1354*AVERAGE('Assumptions (Hydro)'!$B$2:$C$2)/10^9),0)</f>
        <v>0</v>
      </c>
      <c r="P1465" s="160">
        <f>IF($E$1354&gt;0,IPMT('Assumptions (Hydro)'!$V$6,Model!AH$1,'Assumptions (Hydro)'!$V$9,'Assumptions (Hydro)'!$V$4*Model!$E$1354*AVERAGE('Assumptions (Hydro)'!$B$2:$C$2)/10^9),0)</f>
        <v>0</v>
      </c>
      <c r="Q1465" s="160">
        <f>IF($E$1354&gt;0,IPMT('Assumptions (Hydro)'!$V$6,Model!AI$1,'Assumptions (Hydro)'!$V$9,'Assumptions (Hydro)'!$V$4*Model!$E$1354*AVERAGE('Assumptions (Hydro)'!$B$2:$C$2)/10^9),0)</f>
        <v>0</v>
      </c>
      <c r="R1465" s="160">
        <f>IF($E$1354&gt;0,IPMT('Assumptions (Hydro)'!$V$6,Model!AJ$1,'Assumptions (Hydro)'!$V$9,'Assumptions (Hydro)'!$V$4*Model!$E$1354*AVERAGE('Assumptions (Hydro)'!$B$2:$C$2)/10^9),0)</f>
        <v>0</v>
      </c>
      <c r="S1465" s="160">
        <f>IF($E$1354&gt;0,IPMT('Assumptions (Hydro)'!$V$6,Model!AK$1,'Assumptions (Hydro)'!$V$9,'Assumptions (Hydro)'!$V$4*Model!$E$1354*AVERAGE('Assumptions (Hydro)'!$B$2:$C$2)/10^9),0)</f>
        <v>0</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v>
      </c>
      <c r="G1466" s="160">
        <f>IF($F$1354&gt;0,IPMT('Assumptions (Hydro)'!$V$6,Model!X$1,'Assumptions (Hydro)'!$V$9,'Assumptions (Hydro)'!$V$4*Model!$F$1354*AVERAGE('Assumptions (Hydro)'!$B$2:$D$2)/10^9),0)</f>
        <v>0</v>
      </c>
      <c r="H1466" s="160">
        <f>IF($F$1354&gt;0,IPMT('Assumptions (Hydro)'!$V$6,Model!Y$1,'Assumptions (Hydro)'!$V$9,'Assumptions (Hydro)'!$V$4*Model!$F$1354*AVERAGE('Assumptions (Hydro)'!$B$2:$D$2)/10^9),0)</f>
        <v>0</v>
      </c>
      <c r="I1466" s="160">
        <f>IF($F$1354&gt;0,IPMT('Assumptions (Hydro)'!$V$6,Model!Z$1,'Assumptions (Hydro)'!$V$9,'Assumptions (Hydro)'!$V$4*Model!$F$1354*AVERAGE('Assumptions (Hydro)'!$B$2:$D$2)/10^9),0)</f>
        <v>0</v>
      </c>
      <c r="J1466" s="160">
        <f>IF($F$1354&gt;0,IPMT('Assumptions (Hydro)'!$V$6,Model!AA$1,'Assumptions (Hydro)'!$V$9,'Assumptions (Hydro)'!$V$4*Model!$F$1354*AVERAGE('Assumptions (Hydro)'!$B$2:$D$2)/10^9),0)</f>
        <v>0</v>
      </c>
      <c r="K1466" s="160">
        <f>IF($F$1354&gt;0,IPMT('Assumptions (Hydro)'!$V$6,Model!AB$1,'Assumptions (Hydro)'!$V$9,'Assumptions (Hydro)'!$V$4*Model!$F$1354*AVERAGE('Assumptions (Hydro)'!$B$2:$D$2)/10^9),0)</f>
        <v>0</v>
      </c>
      <c r="L1466" s="160">
        <f>IF($F$1354&gt;0,IPMT('Assumptions (Hydro)'!$V$6,Model!AC$1,'Assumptions (Hydro)'!$V$9,'Assumptions (Hydro)'!$V$4*Model!$F$1354*AVERAGE('Assumptions (Hydro)'!$B$2:$D$2)/10^9),0)</f>
        <v>0</v>
      </c>
      <c r="M1466" s="160">
        <f>IF($F$1354&gt;0,IPMT('Assumptions (Hydro)'!$V$6,Model!AD$1,'Assumptions (Hydro)'!$V$9,'Assumptions (Hydro)'!$V$4*Model!$F$1354*AVERAGE('Assumptions (Hydro)'!$B$2:$D$2)/10^9),0)</f>
        <v>0</v>
      </c>
      <c r="N1466" s="177">
        <f>IF($F$1354&gt;0,IPMT('Assumptions (Hydro)'!$V$6,Model!AE$1,'Assumptions (Hydro)'!$V$9,'Assumptions (Hydro)'!$V$4*Model!$F$1354*AVERAGE('Assumptions (Hydro)'!$B$2:$D$2)/10^9),0)</f>
        <v>0</v>
      </c>
      <c r="O1466" s="160">
        <f>IF($F$1354&gt;0,IPMT('Assumptions (Hydro)'!$V$6,Model!AF$1,'Assumptions (Hydro)'!$V$9,'Assumptions (Hydro)'!$V$4*Model!$F$1354*AVERAGE('Assumptions (Hydro)'!$B$2:$D$2)/10^9),0)</f>
        <v>0</v>
      </c>
      <c r="P1466" s="160">
        <f>IF($F$1354&gt;0,IPMT('Assumptions (Hydro)'!$V$6,Model!AG$1,'Assumptions (Hydro)'!$V$9,'Assumptions (Hydro)'!$V$4*Model!$F$1354*AVERAGE('Assumptions (Hydro)'!$B$2:$D$2)/10^9),0)</f>
        <v>0</v>
      </c>
      <c r="Q1466" s="160">
        <f>IF($F$1354&gt;0,IPMT('Assumptions (Hydro)'!$V$6,Model!AH$1,'Assumptions (Hydro)'!$V$9,'Assumptions (Hydro)'!$V$4*Model!$F$1354*AVERAGE('Assumptions (Hydro)'!$B$2:$D$2)/10^9),0)</f>
        <v>0</v>
      </c>
      <c r="R1466" s="160">
        <f>IF($F$1354&gt;0,IPMT('Assumptions (Hydro)'!$V$6,Model!AI$1,'Assumptions (Hydro)'!$V$9,'Assumptions (Hydro)'!$V$4*Model!$F$1354*AVERAGE('Assumptions (Hydro)'!$B$2:$D$2)/10^9),0)</f>
        <v>0</v>
      </c>
      <c r="S1466" s="160">
        <f>IF($F$1354&gt;0,IPMT('Assumptions (Hydro)'!$V$6,Model!AJ$1,'Assumptions (Hydro)'!$V$9,'Assumptions (Hydro)'!$V$4*Model!$F$1354*AVERAGE('Assumptions (Hydro)'!$B$2:$D$2)/10^9),0)</f>
        <v>0</v>
      </c>
      <c r="T1466" s="160">
        <f>IF($F$1354&gt;0,IPMT('Assumptions (Hydro)'!$V$6,Model!AK$1,'Assumptions (Hydro)'!$V$9,'Assumptions (Hydro)'!$V$4*Model!$F$1354*AVERAGE('Assumptions (Hydro)'!$B$2:$D$2)/10^9),0)</f>
        <v>0</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-0.0008271442502</v>
      </c>
      <c r="H1467" s="160">
        <f>IF($G$1354&gt;0,IPMT('Assumptions (Hydro)'!$V$6,Model!X$1,'Assumptions (Hydro)'!$V$9,'Assumptions (Hydro)'!$V$4*Model!$G$1354*AVERAGE('Assumptions (Hydro)'!$C$2:$E$2)/10^9),0)</f>
        <v>-0.0007880855604</v>
      </c>
      <c r="I1467" s="160">
        <f>IF($G$1354&gt;0,IPMT('Assumptions (Hydro)'!$V$6,Model!Y$1,'Assumptions (Hydro)'!$V$9,'Assumptions (Hydro)'!$V$4*Model!$G$1354*AVERAGE('Assumptions (Hydro)'!$C$2:$E$2)/10^9),0)</f>
        <v>-0.0007471715828</v>
      </c>
      <c r="J1467" s="160">
        <f>IF($G$1354&gt;0,IPMT('Assumptions (Hydro)'!$V$6,Model!Z$1,'Assumptions (Hydro)'!$V$9,'Assumptions (Hydro)'!$V$4*Model!$G$1354*AVERAGE('Assumptions (Hydro)'!$C$2:$E$2)/10^9),0)</f>
        <v>-0.0007043141913</v>
      </c>
      <c r="K1467" s="160">
        <f>IF($G$1354&gt;0,IPMT('Assumptions (Hydro)'!$V$6,Model!AA$1,'Assumptions (Hydro)'!$V$9,'Assumptions (Hydro)'!$V$4*Model!$G$1354*AVERAGE('Assumptions (Hydro)'!$C$2:$E$2)/10^9),0)</f>
        <v>-0.0006594210737</v>
      </c>
      <c r="L1467" s="160">
        <f>IF($G$1354&gt;0,IPMT('Assumptions (Hydro)'!$V$6,Model!AB$1,'Assumptions (Hydro)'!$V$9,'Assumptions (Hydro)'!$V$4*Model!$G$1354*AVERAGE('Assumptions (Hydro)'!$C$2:$E$2)/10^9),0)</f>
        <v>-0.000612395533</v>
      </c>
      <c r="M1467" s="160">
        <f>IF($G$1354&gt;0,IPMT('Assumptions (Hydro)'!$V$6,Model!AC$1,'Assumptions (Hydro)'!$V$9,'Assumptions (Hydro)'!$V$4*Model!$G$1354*AVERAGE('Assumptions (Hydro)'!$C$2:$E$2)/10^9),0)</f>
        <v>-0.0005631362791</v>
      </c>
      <c r="N1467" s="160">
        <f>IF($G$1354&gt;0,IPMT('Assumptions (Hydro)'!$V$6,Model!AD$1,'Assumptions (Hydro)'!$V$9,'Assumptions (Hydro)'!$V$4*Model!$G$1354*AVERAGE('Assumptions (Hydro)'!$C$2:$E$2)/10^9),0)</f>
        <v>-0.0005115372107</v>
      </c>
      <c r="O1467" s="160">
        <f>IF($G$1354&gt;0,IPMT('Assumptions (Hydro)'!$V$6,Model!AE$1,'Assumptions (Hydro)'!$V$9,'Assumptions (Hydro)'!$V$4*Model!$G$1354*AVERAGE('Assumptions (Hydro)'!$C$2:$E$2)/10^9),0)</f>
        <v>-0.0004574871865</v>
      </c>
      <c r="P1467" s="160">
        <f>IF($G$1354&gt;0,IPMT('Assumptions (Hydro)'!$V$6,Model!AF$1,'Assumptions (Hydro)'!$V$9,'Assumptions (Hydro)'!$V$4*Model!$G$1354*AVERAGE('Assumptions (Hydro)'!$C$2:$E$2)/10^9),0)</f>
        <v>-0.0004008697861</v>
      </c>
      <c r="Q1467" s="160">
        <f>IF($G$1354&gt;0,IPMT('Assumptions (Hydro)'!$V$6,Model!AG$1,'Assumptions (Hydro)'!$V$9,'Assumptions (Hydro)'!$V$4*Model!$G$1354*AVERAGE('Assumptions (Hydro)'!$C$2:$E$2)/10^9),0)</f>
        <v>-0.0003415630592</v>
      </c>
      <c r="R1467" s="160">
        <f>IF($G$1354&gt;0,IPMT('Assumptions (Hydro)'!$V$6,Model!AH$1,'Assumptions (Hydro)'!$V$9,'Assumptions (Hydro)'!$V$4*Model!$G$1354*AVERAGE('Assumptions (Hydro)'!$C$2:$E$2)/10^9),0)</f>
        <v>-0.0002794392629</v>
      </c>
      <c r="S1467" s="160">
        <f>IF($G$1354&gt;0,IPMT('Assumptions (Hydro)'!$V$6,Model!AI$1,'Assumptions (Hydro)'!$V$9,'Assumptions (Hydro)'!$V$4*Model!$G$1354*AVERAGE('Assumptions (Hydro)'!$C$2:$E$2)/10^9),0)</f>
        <v>-0.0002143645861</v>
      </c>
      <c r="T1467" s="160">
        <f>IF($G$1354&gt;0,IPMT('Assumptions (Hydro)'!$V$6,Model!AJ$1,'Assumptions (Hydro)'!$V$9,'Assumptions (Hydro)'!$V$4*Model!$G$1354*AVERAGE('Assumptions (Hydro)'!$C$2:$E$2)/10^9),0)</f>
        <v>-0.0001461988623</v>
      </c>
      <c r="U1467" s="160">
        <f>IF($G$1354&gt;0,IPMT('Assumptions (Hydro)'!$V$6,Model!AK$1,'Assumptions (Hydro)'!$V$9,'Assumptions (Hydro)'!$V$4*Model!$G$1354*AVERAGE('Assumptions (Hydro)'!$C$2:$E$2)/10^9),0)</f>
        <v>-0.00007479526654</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-0.000133790658</v>
      </c>
      <c r="J1469" s="160">
        <f>IF($I$1354&gt;0,IPMT('Assumptions (Hydro)'!$V$6,Model!X$1,'Assumptions (Hydro)'!$V$9,'Assumptions (Hydro)'!$V$4*Model!$I$1354*AVERAGE('Assumptions (Hydro)'!$E$2:$G$2)/10^9),0)</f>
        <v>-0.0001274729114</v>
      </c>
      <c r="K1469" s="160">
        <f>IF($I$1354&gt;0,IPMT('Assumptions (Hydro)'!$V$6,Model!Y$1,'Assumptions (Hydro)'!$V$9,'Assumptions (Hydro)'!$V$4*Model!$I$1354*AVERAGE('Assumptions (Hydro)'!$E$2:$G$2)/10^9),0)</f>
        <v>-0.0001208550718</v>
      </c>
      <c r="L1469" s="160">
        <f>IF($I$1354&gt;0,IPMT('Assumptions (Hydro)'!$V$6,Model!Z$1,'Assumptions (Hydro)'!$V$9,'Assumptions (Hydro)'!$V$4*Model!$I$1354*AVERAGE('Assumptions (Hydro)'!$E$2:$G$2)/10^9),0)</f>
        <v>-0.0001139228848</v>
      </c>
      <c r="M1469" s="160">
        <f>IF($I$1354&gt;0,IPMT('Assumptions (Hydro)'!$V$6,Model!AA$1,'Assumptions (Hydro)'!$V$9,'Assumptions (Hydro)'!$V$4*Model!$I$1354*AVERAGE('Assumptions (Hydro)'!$E$2:$G$2)/10^9),0)</f>
        <v>-0.0001066614189</v>
      </c>
      <c r="N1469" s="160">
        <f>IF($I$1354&gt;0,IPMT('Assumptions (Hydro)'!$V$6,Model!AB$1,'Assumptions (Hydro)'!$V$9,'Assumptions (Hydro)'!$V$4*Model!$I$1354*AVERAGE('Assumptions (Hydro)'!$E$2:$G$2)/10^9),0)</f>
        <v>-0.00009905503339</v>
      </c>
      <c r="O1469" s="160">
        <f>IF($I$1354&gt;0,IPMT('Assumptions (Hydro)'!$V$6,Model!AC$1,'Assumptions (Hydro)'!$V$9,'Assumptions (Hydro)'!$V$4*Model!$I$1354*AVERAGE('Assumptions (Hydro)'!$E$2:$G$2)/10^9),0)</f>
        <v>-0.00009108734457</v>
      </c>
      <c r="P1469" s="160">
        <f>IF($I$1354&gt;0,IPMT('Assumptions (Hydro)'!$V$6,Model!AD$1,'Assumptions (Hydro)'!$V$9,'Assumptions (Hydro)'!$V$4*Model!$I$1354*AVERAGE('Assumptions (Hydro)'!$E$2:$G$2)/10^9),0)</f>
        <v>-0.00008274119054</v>
      </c>
      <c r="Q1469" s="160">
        <f>IF($I$1354&gt;0,IPMT('Assumptions (Hydro)'!$V$6,Model!AE$1,'Assumptions (Hydro)'!$V$9,'Assumptions (Hydro)'!$V$4*Model!$I$1354*AVERAGE('Assumptions (Hydro)'!$E$2:$G$2)/10^9),0)</f>
        <v>-0.00007399859419</v>
      </c>
      <c r="R1469" s="160">
        <f>IF($I$1354&gt;0,IPMT('Assumptions (Hydro)'!$V$6,Model!AF$1,'Assumptions (Hydro)'!$V$9,'Assumptions (Hydro)'!$V$4*Model!$I$1354*AVERAGE('Assumptions (Hydro)'!$E$2:$G$2)/10^9),0)</f>
        <v>-0.00006484072451</v>
      </c>
      <c r="S1469" s="160">
        <f>IF($I$1354&gt;0,IPMT('Assumptions (Hydro)'!$V$6,Model!AG$1,'Assumptions (Hydro)'!$V$9,'Assumptions (Hydro)'!$V$4*Model!$I$1354*AVERAGE('Assumptions (Hydro)'!$E$2:$G$2)/10^9),0)</f>
        <v>-0.00005524785603</v>
      </c>
      <c r="T1469" s="160">
        <f>IF($I$1354&gt;0,IPMT('Assumptions (Hydro)'!$V$6,Model!AH$1,'Assumptions (Hydro)'!$V$9,'Assumptions (Hydro)'!$V$4*Model!$I$1354*AVERAGE('Assumptions (Hydro)'!$E$2:$G$2)/10^9),0)</f>
        <v>-0.00004519932629</v>
      </c>
      <c r="U1469" s="160">
        <f>IF($I$1354&gt;0,IPMT('Assumptions (Hydro)'!$V$6,Model!AI$1,'Assumptions (Hydro)'!$V$9,'Assumptions (Hydro)'!$V$4*Model!$I$1354*AVERAGE('Assumptions (Hydro)'!$E$2:$G$2)/10^9),0)</f>
        <v>-0.00003467349139</v>
      </c>
      <c r="V1469" s="160">
        <f>IF($I$1354&gt;0,IPMT('Assumptions (Hydro)'!$V$6,Model!AJ$1,'Assumptions (Hydro)'!$V$9,'Assumptions (Hydro)'!$V$4*Model!$I$1354*AVERAGE('Assumptions (Hydro)'!$E$2:$G$2)/10^9),0)</f>
        <v>-0.00002364767933</v>
      </c>
      <c r="W1469" s="160">
        <f>IF($I$1354&gt;0,IPMT('Assumptions (Hydro)'!$V$6,Model!AK$1,'Assumptions (Hydro)'!$V$9,'Assumptions (Hydro)'!$V$4*Model!$I$1354*AVERAGE('Assumptions (Hydro)'!$E$2:$G$2)/10^9),0)</f>
        <v>-0.00001209814119</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-0.000460964525</v>
      </c>
      <c r="K1470" s="160">
        <f>IF($J$1354&gt;0,IPMT('Assumptions (Hydro)'!$V$6,Model!X$1,'Assumptions (Hydro)'!$V$9,'Assumptions (Hydro)'!$V$4*Model!$J$1354*AVERAGE('Assumptions (Hydro)'!$F$2:$H$2)/10^9),0)</f>
        <v>-0.0004391972572</v>
      </c>
      <c r="L1470" s="160">
        <f>IF($J$1354&gt;0,IPMT('Assumptions (Hydro)'!$V$6,Model!Y$1,'Assumptions (Hydro)'!$V$9,'Assumptions (Hydro)'!$V$4*Model!$J$1354*AVERAGE('Assumptions (Hydro)'!$F$2:$H$2)/10^9),0)</f>
        <v>-0.0004163960442</v>
      </c>
      <c r="M1470" s="160">
        <f>IF($J$1354&gt;0,IPMT('Assumptions (Hydro)'!$V$6,Model!Z$1,'Assumptions (Hydro)'!$V$9,'Assumptions (Hydro)'!$V$4*Model!$J$1354*AVERAGE('Assumptions (Hydro)'!$F$2:$H$2)/10^9),0)</f>
        <v>-0.0003925117736</v>
      </c>
      <c r="N1470" s="160">
        <f>IF($J$1354&gt;0,IPMT('Assumptions (Hydro)'!$V$6,Model!AA$1,'Assumptions (Hydro)'!$V$9,'Assumptions (Hydro)'!$V$4*Model!$J$1354*AVERAGE('Assumptions (Hydro)'!$F$2:$H$2)/10^9),0)</f>
        <v>-0.0003674930001</v>
      </c>
      <c r="O1470" s="160">
        <f>IF($J$1354&gt;0,IPMT('Assumptions (Hydro)'!$V$6,Model!AB$1,'Assumptions (Hydro)'!$V$9,'Assumptions (Hydro)'!$V$4*Model!$J$1354*AVERAGE('Assumptions (Hydro)'!$F$2:$H$2)/10^9),0)</f>
        <v>-0.0003412858349</v>
      </c>
      <c r="P1470" s="160">
        <f>IF($J$1354&gt;0,IPMT('Assumptions (Hydro)'!$V$6,Model!AC$1,'Assumptions (Hydro)'!$V$9,'Assumptions (Hydro)'!$V$4*Model!$J$1354*AVERAGE('Assumptions (Hydro)'!$F$2:$H$2)/10^9),0)</f>
        <v>-0.0003138338293</v>
      </c>
      <c r="Q1470" s="160">
        <f>IF($J$1354&gt;0,IPMT('Assumptions (Hydro)'!$V$6,Model!AD$1,'Assumptions (Hydro)'!$V$9,'Assumptions (Hydro)'!$V$4*Model!$J$1354*AVERAGE('Assumptions (Hydro)'!$F$2:$H$2)/10^9),0)</f>
        <v>-0.0002850778534</v>
      </c>
      <c r="R1470" s="160">
        <f>IF($J$1354&gt;0,IPMT('Assumptions (Hydro)'!$V$6,Model!AE$1,'Assumptions (Hydro)'!$V$9,'Assumptions (Hydro)'!$V$4*Model!$J$1354*AVERAGE('Assumptions (Hydro)'!$F$2:$H$2)/10^9),0)</f>
        <v>-0.0002549559687</v>
      </c>
      <c r="S1470" s="160">
        <f>IF($J$1354&gt;0,IPMT('Assumptions (Hydro)'!$V$6,Model!AF$1,'Assumptions (Hydro)'!$V$9,'Assumptions (Hydro)'!$V$4*Model!$J$1354*AVERAGE('Assumptions (Hydro)'!$F$2:$H$2)/10^9),0)</f>
        <v>-0.0002234032945</v>
      </c>
      <c r="T1470" s="160">
        <f>IF($J$1354&gt;0,IPMT('Assumptions (Hydro)'!$V$6,Model!AG$1,'Assumptions (Hydro)'!$V$9,'Assumptions (Hydro)'!$V$4*Model!$J$1354*AVERAGE('Assumptions (Hydro)'!$F$2:$H$2)/10^9),0)</f>
        <v>-0.0001903518683</v>
      </c>
      <c r="U1470" s="160">
        <f>IF($J$1354&gt;0,IPMT('Assumptions (Hydro)'!$V$6,Model!AH$1,'Assumptions (Hydro)'!$V$9,'Assumptions (Hydro)'!$V$4*Model!$J$1354*AVERAGE('Assumptions (Hydro)'!$F$2:$H$2)/10^9),0)</f>
        <v>-0.0001557304993</v>
      </c>
      <c r="V1470" s="160">
        <f>IF($J$1354&gt;0,IPMT('Assumptions (Hydro)'!$V$6,Model!AI$1,'Assumptions (Hydro)'!$V$9,'Assumptions (Hydro)'!$V$4*Model!$J$1354*AVERAGE('Assumptions (Hydro)'!$F$2:$H$2)/10^9),0)</f>
        <v>-0.0001194646153</v>
      </c>
      <c r="W1470" s="160">
        <f>IF($J$1354&gt;0,IPMT('Assumptions (Hydro)'!$V$6,Model!AJ$1,'Assumptions (Hydro)'!$V$9,'Assumptions (Hydro)'!$V$4*Model!$J$1354*AVERAGE('Assumptions (Hydro)'!$F$2:$H$2)/10^9),0)</f>
        <v>-0.00008147610177</v>
      </c>
      <c r="X1470" s="160">
        <f>IF($J$1354&gt;0,IPMT('Assumptions (Hydro)'!$V$6,Model!AK$1,'Assumptions (Hydro)'!$V$9,'Assumptions (Hydro)'!$V$4*Model!$J$1354*AVERAGE('Assumptions (Hydro)'!$F$2:$H$2)/10^9),0)</f>
        <v>-0.00004168313387</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-0.0007944511251</v>
      </c>
      <c r="L1471" s="160">
        <f>IF($K$1354&gt;0,IPMT('Assumptions (Hydro)'!$V$6,Model!X$1,'Assumptions (Hydro)'!$V$9,'Assumptions (Hydro)'!$V$4*Model!$K$1354*AVERAGE('Assumptions (Hydro)'!$G$2:$I$2)/10^9),0)</f>
        <v>-0.0007569362417</v>
      </c>
      <c r="M1471" s="160">
        <f>IF($K$1354&gt;0,IPMT('Assumptions (Hydro)'!$V$6,Model!Y$1,'Assumptions (Hydro)'!$V$9,'Assumptions (Hydro)'!$V$4*Model!$K$1354*AVERAGE('Assumptions (Hydro)'!$G$2:$I$2)/10^9),0)</f>
        <v>-0.0007176394014</v>
      </c>
      <c r="N1471" s="160">
        <f>IF($K$1354&gt;0,IPMT('Assumptions (Hydro)'!$V$6,Model!Z$1,'Assumptions (Hydro)'!$V$9,'Assumptions (Hydro)'!$V$4*Model!$K$1354*AVERAGE('Assumptions (Hydro)'!$G$2:$I$2)/10^9),0)</f>
        <v>-0.0006764759612</v>
      </c>
      <c r="O1471" s="160">
        <f>IF($K$1354&gt;0,IPMT('Assumptions (Hydro)'!$V$6,Model!AA$1,'Assumptions (Hydro)'!$V$9,'Assumptions (Hydro)'!$V$4*Model!$K$1354*AVERAGE('Assumptions (Hydro)'!$G$2:$I$2)/10^9),0)</f>
        <v>-0.0006333572575</v>
      </c>
      <c r="P1471" s="160">
        <f>IF($K$1354&gt;0,IPMT('Assumptions (Hydro)'!$V$6,Model!AB$1,'Assumptions (Hydro)'!$V$9,'Assumptions (Hydro)'!$V$4*Model!$K$1354*AVERAGE('Assumptions (Hydro)'!$G$2:$I$2)/10^9),0)</f>
        <v>-0.0005881904155</v>
      </c>
      <c r="Q1471" s="160">
        <f>IF($K$1354&gt;0,IPMT('Assumptions (Hydro)'!$V$6,Model!AC$1,'Assumptions (Hydro)'!$V$9,'Assumptions (Hydro)'!$V$4*Model!$K$1354*AVERAGE('Assumptions (Hydro)'!$G$2:$I$2)/10^9),0)</f>
        <v>-0.0005408781484</v>
      </c>
      <c r="R1471" s="160">
        <f>IF($K$1354&gt;0,IPMT('Assumptions (Hydro)'!$V$6,Model!AD$1,'Assumptions (Hydro)'!$V$9,'Assumptions (Hydro)'!$V$4*Model!$K$1354*AVERAGE('Assumptions (Hydro)'!$G$2:$I$2)/10^9),0)</f>
        <v>-0.0004913185486</v>
      </c>
      <c r="S1471" s="160">
        <f>IF($K$1354&gt;0,IPMT('Assumptions (Hydro)'!$V$6,Model!AE$1,'Assumptions (Hydro)'!$V$9,'Assumptions (Hydro)'!$V$4*Model!$K$1354*AVERAGE('Assumptions (Hydro)'!$G$2:$I$2)/10^9),0)</f>
        <v>-0.0004394048679</v>
      </c>
      <c r="T1471" s="160">
        <f>IF($K$1354&gt;0,IPMT('Assumptions (Hydro)'!$V$6,Model!AF$1,'Assumptions (Hydro)'!$V$9,'Assumptions (Hydro)'!$V$4*Model!$K$1354*AVERAGE('Assumptions (Hydro)'!$G$2:$I$2)/10^9),0)</f>
        <v>-0.0003850252873</v>
      </c>
      <c r="U1471" s="160">
        <f>IF($K$1354&gt;0,IPMT('Assumptions (Hydro)'!$V$6,Model!AG$1,'Assumptions (Hydro)'!$V$9,'Assumptions (Hydro)'!$V$4*Model!$K$1354*AVERAGE('Assumptions (Hydro)'!$G$2:$I$2)/10^9),0)</f>
        <v>-0.0003280626767</v>
      </c>
      <c r="V1471" s="160">
        <f>IF($K$1354&gt;0,IPMT('Assumptions (Hydro)'!$V$6,Model!AH$1,'Assumptions (Hydro)'!$V$9,'Assumptions (Hydro)'!$V$4*Model!$K$1354*AVERAGE('Assumptions (Hydro)'!$G$2:$I$2)/10^9),0)</f>
        <v>-0.000268394342</v>
      </c>
      <c r="W1471" s="160">
        <f>IF($K$1354&gt;0,IPMT('Assumptions (Hydro)'!$V$6,Model!AI$1,'Assumptions (Hydro)'!$V$9,'Assumptions (Hydro)'!$V$4*Model!$K$1354*AVERAGE('Assumptions (Hydro)'!$G$2:$I$2)/10^9),0)</f>
        <v>-0.0002058917614</v>
      </c>
      <c r="X1471" s="160">
        <f>IF($K$1354&gt;0,IPMT('Assumptions (Hydro)'!$V$6,Model!AJ$1,'Assumptions (Hydro)'!$V$9,'Assumptions (Hydro)'!$V$4*Model!$K$1354*AVERAGE('Assumptions (Hydro)'!$G$2:$I$2)/10^9),0)</f>
        <v>-0.0001404203083</v>
      </c>
      <c r="Y1471" s="160">
        <f>IF($K$1354&gt;0,IPMT('Assumptions (Hydro)'!$V$6,Model!AK$1,'Assumptions (Hydro)'!$V$9,'Assumptions (Hydro)'!$V$4*Model!$K$1354*AVERAGE('Assumptions (Hydro)'!$G$2:$I$2)/10^9),0)</f>
        <v>-0.00007183896115</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-0.00005066752044</v>
      </c>
      <c r="M1472" s="160">
        <f>IF($L$1354&gt;0,IPMT('Assumptions (Hydro)'!$V$6,Model!X$1,'Assumptions (Hydro)'!$V$9,'Assumptions (Hydro)'!$V$4*Model!$L$1354*AVERAGE('Assumptions (Hydro)'!$H$2:$J$2)/10^9),0)</f>
        <v>-0.00004827494265</v>
      </c>
      <c r="N1472" s="160">
        <f>IF($L$1354&gt;0,IPMT('Assumptions (Hydro)'!$V$6,Model!Y$1,'Assumptions (Hydro)'!$V$9,'Assumptions (Hydro)'!$V$4*Model!$L$1354*AVERAGE('Assumptions (Hydro)'!$H$2:$J$2)/10^9),0)</f>
        <v>-0.00004576871741</v>
      </c>
      <c r="O1472" s="160">
        <f>IF($L$1354&gt;0,IPMT('Assumptions (Hydro)'!$V$6,Model!Z$1,'Assumptions (Hydro)'!$V$9,'Assumptions (Hydro)'!$V$4*Model!$L$1354*AVERAGE('Assumptions (Hydro)'!$H$2:$J$2)/10^9),0)</f>
        <v>-0.00004314344647</v>
      </c>
      <c r="P1472" s="160">
        <f>IF($L$1354&gt;0,IPMT('Assumptions (Hydro)'!$V$6,Model!AA$1,'Assumptions (Hydro)'!$V$9,'Assumptions (Hydro)'!$V$4*Model!$L$1354*AVERAGE('Assumptions (Hydro)'!$H$2:$J$2)/10^9),0)</f>
        <v>-0.00004039347517</v>
      </c>
      <c r="Q1472" s="160">
        <f>IF($L$1354&gt;0,IPMT('Assumptions (Hydro)'!$V$6,Model!AB$1,'Assumptions (Hydro)'!$V$9,'Assumptions (Hydro)'!$V$4*Model!$L$1354*AVERAGE('Assumptions (Hydro)'!$H$2:$J$2)/10^9),0)</f>
        <v>-0.00003751288022</v>
      </c>
      <c r="R1472" s="160">
        <f>IF($L$1354&gt;0,IPMT('Assumptions (Hydro)'!$V$6,Model!AC$1,'Assumptions (Hydro)'!$V$9,'Assumptions (Hydro)'!$V$4*Model!$L$1354*AVERAGE('Assumptions (Hydro)'!$H$2:$J$2)/10^9),0)</f>
        <v>-0.00003449545702</v>
      </c>
      <c r="S1472" s="160">
        <f>IF($L$1354&gt;0,IPMT('Assumptions (Hydro)'!$V$6,Model!AD$1,'Assumptions (Hydro)'!$V$9,'Assumptions (Hydro)'!$V$4*Model!$L$1354*AVERAGE('Assumptions (Hydro)'!$H$2:$J$2)/10^9),0)</f>
        <v>-0.00003133470621</v>
      </c>
      <c r="T1472" s="160">
        <f>IF($L$1354&gt;0,IPMT('Assumptions (Hydro)'!$V$6,Model!AE$1,'Assumptions (Hydro)'!$V$9,'Assumptions (Hydro)'!$V$4*Model!$L$1354*AVERAGE('Assumptions (Hydro)'!$H$2:$J$2)/10^9),0)</f>
        <v>-0.00002802381974</v>
      </c>
      <c r="U1472" s="160">
        <f>IF($L$1354&gt;0,IPMT('Assumptions (Hydro)'!$V$6,Model!AF$1,'Assumptions (Hydro)'!$V$9,'Assumptions (Hydro)'!$V$4*Model!$L$1354*AVERAGE('Assumptions (Hydro)'!$H$2:$J$2)/10^9),0)</f>
        <v>-0.00002455566617</v>
      </c>
      <c r="V1472" s="160">
        <f>IF($L$1354&gt;0,IPMT('Assumptions (Hydro)'!$V$6,Model!AG$1,'Assumptions (Hydro)'!$V$9,'Assumptions (Hydro)'!$V$4*Model!$L$1354*AVERAGE('Assumptions (Hydro)'!$H$2:$J$2)/10^9),0)</f>
        <v>-0.0000209227753</v>
      </c>
      <c r="W1472" s="160">
        <f>IF($L$1354&gt;0,IPMT('Assumptions (Hydro)'!$V$6,Model!AH$1,'Assumptions (Hydro)'!$V$9,'Assumptions (Hydro)'!$V$4*Model!$L$1354*AVERAGE('Assumptions (Hydro)'!$H$2:$J$2)/10^9),0)</f>
        <v>-0.00001711732211</v>
      </c>
      <c r="X1472" s="160">
        <f>IF($L$1354&gt;0,IPMT('Assumptions (Hydro)'!$V$6,Model!AI$1,'Assumptions (Hydro)'!$V$9,'Assumptions (Hydro)'!$V$4*Model!$L$1354*AVERAGE('Assumptions (Hydro)'!$H$2:$J$2)/10^9),0)</f>
        <v>-0.0000131311099</v>
      </c>
      <c r="Y1472" s="160">
        <f>IF($L$1354&gt;0,IPMT('Assumptions (Hydro)'!$V$6,Model!AJ$1,'Assumptions (Hydro)'!$V$9,'Assumptions (Hydro)'!$V$4*Model!$L$1354*AVERAGE('Assumptions (Hydro)'!$H$2:$J$2)/10^9),0)</f>
        <v>-0.000008955552603</v>
      </c>
      <c r="Z1472" s="160">
        <f>IF($L$1354&gt;0,IPMT('Assumptions (Hydro)'!$V$6,Model!AK$1,'Assumptions (Hydro)'!$V$9,'Assumptions (Hydro)'!$V$4*Model!$L$1354*AVERAGE('Assumptions (Hydro)'!$H$2:$J$2)/10^9),0)</f>
        <v>-0.000004581656338</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-0.00104668146</v>
      </c>
      <c r="N1473" s="160">
        <f>IF($M$1354&gt;0,IPMT('Assumptions (Hydro)'!$V$6,Model!X$1,'Assumptions (Hydro)'!$V$9,'Assumptions (Hydro)'!$V$4*Model!$M$1354*AVERAGE('Assumptions (Hydro)'!$I$2:$K$2)/10^9),0)</f>
        <v>-0.0009972559742</v>
      </c>
      <c r="O1473" s="160">
        <f>IF($M$1354&gt;0,IPMT('Assumptions (Hydro)'!$V$6,Model!Y$1,'Assumptions (Hydro)'!$V$9,'Assumptions (Hydro)'!$V$4*Model!$M$1354*AVERAGE('Assumptions (Hydro)'!$I$2:$K$2)/10^9),0)</f>
        <v>-0.0009454827777</v>
      </c>
      <c r="P1473" s="160">
        <f>IF($M$1354&gt;0,IPMT('Assumptions (Hydro)'!$V$6,Model!Z$1,'Assumptions (Hydro)'!$V$9,'Assumptions (Hydro)'!$V$4*Model!$M$1354*AVERAGE('Assumptions (Hydro)'!$I$2:$K$2)/10^9),0)</f>
        <v>-0.0008912503544</v>
      </c>
      <c r="Q1473" s="160">
        <f>IF($M$1354&gt;0,IPMT('Assumptions (Hydro)'!$V$6,Model!AA$1,'Assumptions (Hydro)'!$V$9,'Assumptions (Hydro)'!$V$4*Model!$M$1354*AVERAGE('Assumptions (Hydro)'!$I$2:$K$2)/10^9),0)</f>
        <v>-0.000834441891</v>
      </c>
      <c r="R1473" s="160">
        <f>IF($M$1354&gt;0,IPMT('Assumptions (Hydro)'!$V$6,Model!AB$1,'Assumptions (Hydro)'!$V$9,'Assumptions (Hydro)'!$V$4*Model!$M$1354*AVERAGE('Assumptions (Hydro)'!$I$2:$K$2)/10^9),0)</f>
        <v>-0.0007749350255</v>
      </c>
      <c r="S1473" s="160">
        <f>IF($M$1354&gt;0,IPMT('Assumptions (Hydro)'!$V$6,Model!AC$1,'Assumptions (Hydro)'!$V$9,'Assumptions (Hydro)'!$V$4*Model!$M$1354*AVERAGE('Assumptions (Hydro)'!$I$2:$K$2)/10^9),0)</f>
        <v>-0.000712601584</v>
      </c>
      <c r="T1473" s="160">
        <f>IF($M$1354&gt;0,IPMT('Assumptions (Hydro)'!$V$6,Model!AD$1,'Assumptions (Hydro)'!$V$9,'Assumptions (Hydro)'!$V$4*Model!$M$1354*AVERAGE('Assumptions (Hydro)'!$I$2:$K$2)/10^9),0)</f>
        <v>-0.0006473073039</v>
      </c>
      <c r="U1473" s="160">
        <f>IF($M$1354&gt;0,IPMT('Assumptions (Hydro)'!$V$6,Model!AE$1,'Assumptions (Hydro)'!$V$9,'Assumptions (Hydro)'!$V$4*Model!$M$1354*AVERAGE('Assumptions (Hydro)'!$I$2:$K$2)/10^9),0)</f>
        <v>-0.0005789115456</v>
      </c>
      <c r="V1473" s="160">
        <f>IF($M$1354&gt;0,IPMT('Assumptions (Hydro)'!$V$6,Model!AF$1,'Assumptions (Hydro)'!$V$9,'Assumptions (Hydro)'!$V$4*Model!$M$1354*AVERAGE('Assumptions (Hydro)'!$I$2:$K$2)/10^9),0)</f>
        <v>-0.0005072669887</v>
      </c>
      <c r="W1473" s="160">
        <f>IF($M$1354&gt;0,IPMT('Assumptions (Hydro)'!$V$6,Model!AG$1,'Assumptions (Hydro)'!$V$9,'Assumptions (Hydro)'!$V$4*Model!$M$1354*AVERAGE('Assumptions (Hydro)'!$I$2:$K$2)/10^9),0)</f>
        <v>-0.0004322193154</v>
      </c>
      <c r="X1473" s="160">
        <f>IF($M$1354&gt;0,IPMT('Assumptions (Hydro)'!$V$6,Model!AH$1,'Assumptions (Hydro)'!$V$9,'Assumptions (Hydro)'!$V$4*Model!$M$1354*AVERAGE('Assumptions (Hydro)'!$I$2:$K$2)/10^9),0)</f>
        <v>-0.0003536068776</v>
      </c>
      <c r="Y1473" s="160">
        <f>IF($M$1354&gt;0,IPMT('Assumptions (Hydro)'!$V$6,Model!AI$1,'Assumptions (Hydro)'!$V$9,'Assumptions (Hydro)'!$V$4*Model!$M$1354*AVERAGE('Assumptions (Hydro)'!$I$2:$K$2)/10^9),0)</f>
        <v>-0.0002712603491</v>
      </c>
      <c r="Z1473" s="160">
        <f>IF($M$1354&gt;0,IPMT('Assumptions (Hydro)'!$V$6,Model!AJ$1,'Assumptions (Hydro)'!$V$9,'Assumptions (Hydro)'!$V$4*Model!$M$1354*AVERAGE('Assumptions (Hydro)'!$I$2:$K$2)/10^9),0)</f>
        <v>-0.0001850023604</v>
      </c>
      <c r="AA1473" s="160">
        <f>IF($M$1354&gt;0,IPMT('Assumptions (Hydro)'!$V$6,Model!AK$1,'Assumptions (Hydro)'!$V$9,'Assumptions (Hydro)'!$V$4*Model!$M$1354*AVERAGE('Assumptions (Hydro)'!$I$2:$K$2)/10^9),0)</f>
        <v>-0.0000946471172</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-0.00087982071</v>
      </c>
      <c r="O1474" s="177">
        <f>IF($N$1354&gt;0,IPMT('Assumptions (Hydro)'!$V$6,Model!X$1,'Assumptions (Hydro)'!$V$9,'Assumptions (Hydro)'!$V$4*Model!$N$1354*AVERAGE('Assumptions (Hydro)'!$J$2:$L$2)/10^9),0)</f>
        <v>-0.000838274578</v>
      </c>
      <c r="P1474" s="177">
        <f>IF($N$1354&gt;0,IPMT('Assumptions (Hydro)'!$V$6,Model!Y$1,'Assumptions (Hydro)'!$V$9,'Assumptions (Hydro)'!$V$4*Model!$N$1354*AVERAGE('Assumptions (Hydro)'!$J$2:$L$2)/10^9),0)</f>
        <v>-0.0007947550047</v>
      </c>
      <c r="Q1474" s="177">
        <f>IF($N$1354&gt;0,IPMT('Assumptions (Hydro)'!$V$6,Model!Z$1,'Assumptions (Hydro)'!$V$9,'Assumptions (Hydro)'!$V$4*Model!$N$1354*AVERAGE('Assumptions (Hydro)'!$J$2:$L$2)/10^9),0)</f>
        <v>-0.0007491682517</v>
      </c>
      <c r="R1474" s="177">
        <f>IF($N$1354&gt;0,IPMT('Assumptions (Hydro)'!$V$6,Model!AA$1,'Assumptions (Hydro)'!$V$9,'Assumptions (Hydro)'!$V$4*Model!$N$1354*AVERAGE('Assumptions (Hydro)'!$J$2:$L$2)/10^9),0)</f>
        <v>-0.0007014161279</v>
      </c>
      <c r="S1474" s="177">
        <f>IF($N$1354&gt;0,IPMT('Assumptions (Hydro)'!$V$6,Model!AB$1,'Assumptions (Hydro)'!$V$9,'Assumptions (Hydro)'!$V$4*Model!$N$1354*AVERAGE('Assumptions (Hydro)'!$J$2:$L$2)/10^9),0)</f>
        <v>-0.0006513957783</v>
      </c>
      <c r="T1474" s="177">
        <f>IF($N$1354&gt;0,IPMT('Assumptions (Hydro)'!$V$6,Model!AC$1,'Assumptions (Hydro)'!$V$9,'Assumptions (Hydro)'!$V$4*Model!$N$1354*AVERAGE('Assumptions (Hydro)'!$J$2:$L$2)/10^9),0)</f>
        <v>-0.000598999462</v>
      </c>
      <c r="U1474" s="177">
        <f>IF($N$1354&gt;0,IPMT('Assumptions (Hydro)'!$V$6,Model!AD$1,'Assumptions (Hydro)'!$V$9,'Assumptions (Hydro)'!$V$4*Model!$N$1354*AVERAGE('Assumptions (Hydro)'!$J$2:$L$2)/10^9),0)</f>
        <v>-0.0005441143208</v>
      </c>
      <c r="V1474" s="177">
        <f>IF($N$1354&gt;0,IPMT('Assumptions (Hydro)'!$V$6,Model!AE$1,'Assumptions (Hydro)'!$V$9,'Assumptions (Hydro)'!$V$4*Model!$N$1354*AVERAGE('Assumptions (Hydro)'!$J$2:$L$2)/10^9),0)</f>
        <v>-0.0004866221353</v>
      </c>
      <c r="W1474" s="177">
        <f>IF($N$1354&gt;0,IPMT('Assumptions (Hydro)'!$V$6,Model!AF$1,'Assumptions (Hydro)'!$V$9,'Assumptions (Hydro)'!$V$4*Model!$N$1354*AVERAGE('Assumptions (Hydro)'!$J$2:$L$2)/10^9),0)</f>
        <v>-0.000426399071</v>
      </c>
      <c r="X1474" s="177">
        <f>IF($N$1354&gt;0,IPMT('Assumptions (Hydro)'!$V$6,Model!AG$1,'Assumptions (Hydro)'!$V$9,'Assumptions (Hydro)'!$V$4*Model!$N$1354*AVERAGE('Assumptions (Hydro)'!$J$2:$L$2)/10^9),0)</f>
        <v>-0.0003633154111</v>
      </c>
      <c r="Y1474" s="177">
        <f>IF($N$1354&gt;0,IPMT('Assumptions (Hydro)'!$V$6,Model!AH$1,'Assumptions (Hydro)'!$V$9,'Assumptions (Hydro)'!$V$4*Model!$N$1354*AVERAGE('Assumptions (Hydro)'!$J$2:$L$2)/10^9),0)</f>
        <v>-0.0002972352774</v>
      </c>
      <c r="Z1474" s="177">
        <f>IF($N$1354&gt;0,IPMT('Assumptions (Hydro)'!$V$6,Model!AI$1,'Assumptions (Hydro)'!$V$9,'Assumptions (Hydro)'!$V$4*Model!$N$1354*AVERAGE('Assumptions (Hydro)'!$J$2:$L$2)/10^9),0)</f>
        <v>-0.0002280163373</v>
      </c>
      <c r="AA1474" s="177">
        <f>IF($N$1354&gt;0,IPMT('Assumptions (Hydro)'!$V$6,Model!AJ$1,'Assumptions (Hydro)'!$V$9,'Assumptions (Hydro)'!$V$4*Model!$N$1354*AVERAGE('Assumptions (Hydro)'!$J$2:$L$2)/10^9),0)</f>
        <v>-0.0001555094976</v>
      </c>
      <c r="AB1474" s="177">
        <f>IF($N$1354&gt;0,IPMT('Assumptions (Hydro)'!$V$6,Model!AK$1,'Assumptions (Hydro)'!$V$9,'Assumptions (Hydro)'!$V$4*Model!$N$1354*AVERAGE('Assumptions (Hydro)'!$J$2:$L$2)/10^9),0)</f>
        <v>-0.00007955858304</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-0.0002152562971</v>
      </c>
      <c r="P1475" s="160">
        <f>IF($O$1354&gt;0,IPMT('Assumptions (Hydro)'!$V$6,Model!X$1,'Assumptions (Hydro)'!$V$9,'Assumptions (Hydro)'!$V$4*Model!$O$1354*AVERAGE('Assumptions (Hydro)'!$K$2:$M$2)/10^9),0)</f>
        <v>-0.0002050916506</v>
      </c>
      <c r="Q1475" s="160">
        <f>IF($O$1354&gt;0,IPMT('Assumptions (Hydro)'!$V$6,Model!Y$1,'Assumptions (Hydro)'!$V$9,'Assumptions (Hydro)'!$V$4*Model!$O$1354*AVERAGE('Assumptions (Hydro)'!$K$2:$M$2)/10^9),0)</f>
        <v>-0.0001944441833</v>
      </c>
      <c r="R1475" s="160">
        <f>IF($O$1354&gt;0,IPMT('Assumptions (Hydro)'!$V$6,Model!Z$1,'Assumptions (Hydro)'!$V$9,'Assumptions (Hydro)'!$V$4*Model!$O$1354*AVERAGE('Assumptions (Hydro)'!$K$2:$M$2)/10^9),0)</f>
        <v>-0.0001832909614</v>
      </c>
      <c r="S1475" s="160">
        <f>IF($O$1354&gt;0,IPMT('Assumptions (Hydro)'!$V$6,Model!AA$1,'Assumptions (Hydro)'!$V$9,'Assumptions (Hydro)'!$V$4*Model!$O$1354*AVERAGE('Assumptions (Hydro)'!$K$2:$M$2)/10^9),0)</f>
        <v>-0.0001716079614</v>
      </c>
      <c r="T1475" s="160">
        <f>IF($O$1354&gt;0,IPMT('Assumptions (Hydro)'!$V$6,Model!AB$1,'Assumptions (Hydro)'!$V$9,'Assumptions (Hydro)'!$V$4*Model!$O$1354*AVERAGE('Assumptions (Hydro)'!$K$2:$M$2)/10^9),0)</f>
        <v>-0.0001593700189</v>
      </c>
      <c r="U1475" s="160">
        <f>IF($O$1354&gt;0,IPMT('Assumptions (Hydro)'!$V$6,Model!AC$1,'Assumptions (Hydro)'!$V$9,'Assumptions (Hydro)'!$V$4*Model!$O$1354*AVERAGE('Assumptions (Hydro)'!$K$2:$M$2)/10^9),0)</f>
        <v>-0.0001465507741</v>
      </c>
      <c r="V1475" s="160">
        <f>IF($O$1354&gt;0,IPMT('Assumptions (Hydro)'!$V$6,Model!AD$1,'Assumptions (Hydro)'!$V$9,'Assumptions (Hydro)'!$V$4*Model!$O$1354*AVERAGE('Assumptions (Hydro)'!$K$2:$M$2)/10^9),0)</f>
        <v>-0.0001331226153</v>
      </c>
      <c r="W1475" s="160">
        <f>IF($O$1354&gt;0,IPMT('Assumptions (Hydro)'!$V$6,Model!AE$1,'Assumptions (Hydro)'!$V$9,'Assumptions (Hydro)'!$V$4*Model!$O$1354*AVERAGE('Assumptions (Hydro)'!$K$2:$M$2)/10^9),0)</f>
        <v>-0.0001190566188</v>
      </c>
      <c r="X1475" s="160">
        <f>IF($O$1354&gt;0,IPMT('Assumptions (Hydro)'!$V$6,Model!AF$1,'Assumptions (Hydro)'!$V$9,'Assumptions (Hydro)'!$V$4*Model!$O$1354*AVERAGE('Assumptions (Hydro)'!$K$2:$M$2)/10^9),0)</f>
        <v>-0.0001043224876</v>
      </c>
      <c r="Y1475" s="160">
        <f>IF($O$1354&gt;0,IPMT('Assumptions (Hydro)'!$V$6,Model!AG$1,'Assumptions (Hydro)'!$V$9,'Assumptions (Hydro)'!$V$4*Model!$O$1354*AVERAGE('Assumptions (Hydro)'!$K$2:$M$2)/10^9),0)</f>
        <v>-0.0000888884851</v>
      </c>
      <c r="Z1475" s="160">
        <f>IF($O$1354&gt;0,IPMT('Assumptions (Hydro)'!$V$6,Model!AH$1,'Assumptions (Hydro)'!$V$9,'Assumptions (Hydro)'!$V$4*Model!$O$1354*AVERAGE('Assumptions (Hydro)'!$K$2:$M$2)/10^9),0)</f>
        <v>-0.00007272136749</v>
      </c>
      <c r="AA1475" s="160">
        <f>IF($O$1354&gt;0,IPMT('Assumptions (Hydro)'!$V$6,Model!AI$1,'Assumptions (Hydro)'!$V$9,'Assumptions (Hydro)'!$V$4*Model!$O$1354*AVERAGE('Assumptions (Hydro)'!$K$2:$M$2)/10^9),0)</f>
        <v>-0.00005578631179</v>
      </c>
      <c r="AB1475" s="160">
        <f>IF($O$1354&gt;0,IPMT('Assumptions (Hydro)'!$V$6,Model!AJ$1,'Assumptions (Hydro)'!$V$9,'Assumptions (Hydro)'!$V$4*Model!$O$1354*AVERAGE('Assumptions (Hydro)'!$K$2:$M$2)/10^9),0)</f>
        <v>-0.00003804684096</v>
      </c>
      <c r="AC1475" s="160">
        <f>IF($O$1354&gt;0,IPMT('Assumptions (Hydro)'!$V$6,Model!AK$1,'Assumptions (Hydro)'!$V$9,'Assumptions (Hydro)'!$V$4*Model!$O$1354*AVERAGE('Assumptions (Hydro)'!$K$2:$M$2)/10^9),0)</f>
        <v>-0.00001946474525</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-0.005285619384</v>
      </c>
      <c r="Q1476" s="177">
        <f>IF($P$1354&gt;0,IPMT('Assumptions (Hydro)'!$V$6,Model!X$1,'Assumptions (Hydro)'!$V$9,'Assumptions (Hydro)'!$V$4*Model!$P$1354*AVERAGE('Assumptions (Hydro)'!$L$2:$N$2)/10^9),0)</f>
        <v>-0.005036026441</v>
      </c>
      <c r="R1476" s="177">
        <f>IF($P$1354&gt;0,IPMT('Assumptions (Hydro)'!$V$6,Model!Y$1,'Assumptions (Hydro)'!$V$9,'Assumptions (Hydro)'!$V$4*Model!$P$1354*AVERAGE('Assumptions (Hydro)'!$L$2:$N$2)/10^9),0)</f>
        <v>-0.004774577832</v>
      </c>
      <c r="S1476" s="177">
        <f>IF($P$1354&gt;0,IPMT('Assumptions (Hydro)'!$V$6,Model!Z$1,'Assumptions (Hydro)'!$V$9,'Assumptions (Hydro)'!$V$4*Model!$P$1354*AVERAGE('Assumptions (Hydro)'!$L$2:$N$2)/10^9),0)</f>
        <v>-0.004500710415</v>
      </c>
      <c r="T1476" s="177">
        <f>IF($P$1354&gt;0,IPMT('Assumptions (Hydro)'!$V$6,Model!AA$1,'Assumptions (Hydro)'!$V$9,'Assumptions (Hydro)'!$V$4*Model!$P$1354*AVERAGE('Assumptions (Hydro)'!$L$2:$N$2)/10^9),0)</f>
        <v>-0.004213834296</v>
      </c>
      <c r="U1476" s="177">
        <f>IF($P$1354&gt;0,IPMT('Assumptions (Hydro)'!$V$6,Model!AB$1,'Assumptions (Hydro)'!$V$9,'Assumptions (Hydro)'!$V$4*Model!$P$1354*AVERAGE('Assumptions (Hydro)'!$L$2:$N$2)/10^9),0)</f>
        <v>-0.003913331561</v>
      </c>
      <c r="V1476" s="177">
        <f>IF($P$1354&gt;0,IPMT('Assumptions (Hydro)'!$V$6,Model!AC$1,'Assumptions (Hydro)'!$V$9,'Assumptions (Hydro)'!$V$4*Model!$P$1354*AVERAGE('Assumptions (Hydro)'!$L$2:$N$2)/10^9),0)</f>
        <v>-0.003598554946</v>
      </c>
      <c r="W1476" s="177">
        <f>IF($P$1354&gt;0,IPMT('Assumptions (Hydro)'!$V$6,Model!AD$1,'Assumptions (Hydro)'!$V$9,'Assumptions (Hydro)'!$V$4*Model!$P$1354*AVERAGE('Assumptions (Hydro)'!$L$2:$N$2)/10^9),0)</f>
        <v>-0.003268826442</v>
      </c>
      <c r="X1476" s="177">
        <f>IF($P$1354&gt;0,IPMT('Assumptions (Hydro)'!$V$6,Model!AE$1,'Assumptions (Hydro)'!$V$9,'Assumptions (Hydro)'!$V$4*Model!$P$1354*AVERAGE('Assumptions (Hydro)'!$L$2:$N$2)/10^9),0)</f>
        <v>-0.002923435834</v>
      </c>
      <c r="Y1476" s="177">
        <f>IF($P$1354&gt;0,IPMT('Assumptions (Hydro)'!$V$6,Model!AF$1,'Assumptions (Hydro)'!$V$9,'Assumptions (Hydro)'!$V$4*Model!$P$1354*AVERAGE('Assumptions (Hydro)'!$L$2:$N$2)/10^9),0)</f>
        <v>-0.002561639172</v>
      </c>
      <c r="Z1476" s="177">
        <f>IF($P$1354&gt;0,IPMT('Assumptions (Hydro)'!$V$6,Model!AG$1,'Assumptions (Hydro)'!$V$9,'Assumptions (Hydro)'!$V$4*Model!$P$1354*AVERAGE('Assumptions (Hydro)'!$L$2:$N$2)/10^9),0)</f>
        <v>-0.002182657168</v>
      </c>
      <c r="AA1476" s="177">
        <f>IF($P$1354&gt;0,IPMT('Assumptions (Hydro)'!$V$6,Model!AH$1,'Assumptions (Hydro)'!$V$9,'Assumptions (Hydro)'!$V$4*Model!$P$1354*AVERAGE('Assumptions (Hydro)'!$L$2:$N$2)/10^9),0)</f>
        <v>-0.00178567352</v>
      </c>
      <c r="AB1476" s="177">
        <f>IF($P$1354&gt;0,IPMT('Assumptions (Hydro)'!$V$6,Model!AI$1,'Assumptions (Hydro)'!$V$9,'Assumptions (Hydro)'!$V$4*Model!$P$1354*AVERAGE('Assumptions (Hydro)'!$L$2:$N$2)/10^9),0)</f>
        <v>-0.001369833148</v>
      </c>
      <c r="AC1476" s="177">
        <f>IF($P$1354&gt;0,IPMT('Assumptions (Hydro)'!$V$6,Model!AJ$1,'Assumptions (Hydro)'!$V$9,'Assumptions (Hydro)'!$V$4*Model!$P$1354*AVERAGE('Assumptions (Hydro)'!$L$2:$N$2)/10^9),0)</f>
        <v>-0.000934240358</v>
      </c>
      <c r="AD1476" s="177">
        <f>IF($P$1354&gt;0,IPMT('Assumptions (Hydro)'!$V$6,Model!AK$1,'Assumptions (Hydro)'!$V$9,'Assumptions (Hydro)'!$V$4*Model!$P$1354*AVERAGE('Assumptions (Hydro)'!$L$2:$N$2)/10^9),0)</f>
        <v>-0.0004779569109</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-0.0008358449434</v>
      </c>
      <c r="R1477" s="160">
        <f>IF($Q$1354&gt;0,IPMT('Assumptions (Hydro)'!$V$6,Model!X$1,'Assumptions (Hydro)'!$V$9,'Assumptions (Hydro)'!$V$4*Model!$Q$1354*AVERAGE('Assumptions (Hydro)'!$M$2:$O$2)/10^9),0)</f>
        <v>-0.000796375397</v>
      </c>
      <c r="S1477" s="160">
        <f>IF($Q$1354&gt;0,IPMT('Assumptions (Hydro)'!$V$6,Model!Y$1,'Assumptions (Hydro)'!$V$9,'Assumptions (Hydro)'!$V$4*Model!$Q$1354*AVERAGE('Assumptions (Hydro)'!$M$2:$O$2)/10^9),0)</f>
        <v>-0.0007550310471</v>
      </c>
      <c r="T1477" s="160">
        <f>IF($Q$1354&gt;0,IPMT('Assumptions (Hydro)'!$V$6,Model!Z$1,'Assumptions (Hydro)'!$V$9,'Assumptions (Hydro)'!$V$4*Model!$Q$1354*AVERAGE('Assumptions (Hydro)'!$M$2:$O$2)/10^9),0)</f>
        <v>-0.0007117228406</v>
      </c>
      <c r="U1477" s="160">
        <f>IF($Q$1354&gt;0,IPMT('Assumptions (Hydro)'!$V$6,Model!AA$1,'Assumptions (Hydro)'!$V$9,'Assumptions (Hydro)'!$V$4*Model!$Q$1354*AVERAGE('Assumptions (Hydro)'!$M$2:$O$2)/10^9),0)</f>
        <v>-0.0006663574943</v>
      </c>
      <c r="V1477" s="160">
        <f>IF($Q$1354&gt;0,IPMT('Assumptions (Hydro)'!$V$6,Model!AB$1,'Assumptions (Hydro)'!$V$9,'Assumptions (Hydro)'!$V$4*Model!$Q$1354*AVERAGE('Assumptions (Hydro)'!$M$2:$O$2)/10^9),0)</f>
        <v>-0.0006188372941</v>
      </c>
      <c r="W1477" s="160">
        <f>IF($Q$1354&gt;0,IPMT('Assumptions (Hydro)'!$V$6,Model!AC$1,'Assumptions (Hydro)'!$V$9,'Assumptions (Hydro)'!$V$4*Model!$Q$1354*AVERAGE('Assumptions (Hydro)'!$M$2:$O$2)/10^9),0)</f>
        <v>-0.0005690598843</v>
      </c>
      <c r="X1477" s="160">
        <f>IF($Q$1354&gt;0,IPMT('Assumptions (Hydro)'!$V$6,Model!AD$1,'Assumptions (Hydro)'!$V$9,'Assumptions (Hydro)'!$V$4*Model!$Q$1354*AVERAGE('Assumptions (Hydro)'!$M$2:$O$2)/10^9),0)</f>
        <v>-0.0005169180476</v>
      </c>
      <c r="Y1477" s="160">
        <f>IF($Q$1354&gt;0,IPMT('Assumptions (Hydro)'!$V$6,Model!AE$1,'Assumptions (Hydro)'!$V$9,'Assumptions (Hydro)'!$V$4*Model!$Q$1354*AVERAGE('Assumptions (Hydro)'!$M$2:$O$2)/10^9),0)</f>
        <v>-0.0004622994736</v>
      </c>
      <c r="Z1477" s="160">
        <f>IF($Q$1354&gt;0,IPMT('Assumptions (Hydro)'!$V$6,Model!AF$1,'Assumptions (Hydro)'!$V$9,'Assumptions (Hydro)'!$V$4*Model!$Q$1354*AVERAGE('Assumptions (Hydro)'!$M$2:$O$2)/10^9),0)</f>
        <v>-0.0004050865174</v>
      </c>
      <c r="AA1477" s="160">
        <f>IF($Q$1354&gt;0,IPMT('Assumptions (Hydro)'!$V$6,Model!AG$1,'Assumptions (Hydro)'!$V$9,'Assumptions (Hydro)'!$V$4*Model!$Q$1354*AVERAGE('Assumptions (Hydro)'!$M$2:$O$2)/10^9),0)</f>
        <v>-0.0003451559457</v>
      </c>
      <c r="AB1477" s="160">
        <f>IF($Q$1354&gt;0,IPMT('Assumptions (Hydro)'!$V$6,Model!AH$1,'Assumptions (Hydro)'!$V$9,'Assumptions (Hydro)'!$V$4*Model!$Q$1354*AVERAGE('Assumptions (Hydro)'!$M$2:$O$2)/10^9),0)</f>
        <v>-0.0002823786719</v>
      </c>
      <c r="AC1477" s="160">
        <f>IF($Q$1354&gt;0,IPMT('Assumptions (Hydro)'!$V$6,Model!AI$1,'Assumptions (Hydro)'!$V$9,'Assumptions (Hydro)'!$V$4*Model!$Q$1354*AVERAGE('Assumptions (Hydro)'!$M$2:$O$2)/10^9),0)</f>
        <v>-0.0002166194776</v>
      </c>
      <c r="AD1477" s="160">
        <f>IF($Q$1354&gt;0,IPMT('Assumptions (Hydro)'!$V$6,Model!AJ$1,'Assumptions (Hydro)'!$V$9,'Assumptions (Hydro)'!$V$4*Model!$Q$1354*AVERAGE('Assumptions (Hydro)'!$M$2:$O$2)/10^9),0)</f>
        <v>-0.0001477367215</v>
      </c>
      <c r="AE1477" s="160">
        <f>IF($Q$1354&gt;0,IPMT('Assumptions (Hydro)'!$V$6,Model!AK$1,'Assumptions (Hydro)'!$V$9,'Assumptions (Hydro)'!$V$4*Model!$Q$1354*AVERAGE('Assumptions (Hydro)'!$M$2:$O$2)/10^9),0)</f>
        <v>-0.00007558203459</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-0.0006434529471</v>
      </c>
      <c r="S1478" s="177">
        <f>IF($R$1354&gt;0,IPMT('Assumptions (Hydro)'!$V$6,Model!X$1,'Assumptions (Hydro)'!$V$9,'Assumptions (Hydro)'!$V$4*Model!$R$1354*AVERAGE('Assumptions (Hydro)'!$N$2:$P$2)/10^9),0)</f>
        <v>-0.000613068369</v>
      </c>
      <c r="T1478" s="177">
        <f>IF($R$1354&gt;0,IPMT('Assumptions (Hydro)'!$V$6,Model!Y$1,'Assumptions (Hydro)'!$V$9,'Assumptions (Hydro)'!$V$4*Model!$R$1354*AVERAGE('Assumptions (Hydro)'!$N$2:$P$2)/10^9),0)</f>
        <v>-0.0005812405235</v>
      </c>
      <c r="U1478" s="177">
        <f>IF($R$1354&gt;0,IPMT('Assumptions (Hydro)'!$V$6,Model!Z$1,'Assumptions (Hydro)'!$V$9,'Assumptions (Hydro)'!$V$4*Model!$R$1354*AVERAGE('Assumptions (Hydro)'!$N$2:$P$2)/10^9),0)</f>
        <v>-0.0005479008552</v>
      </c>
      <c r="V1478" s="177">
        <f>IF($R$1354&gt;0,IPMT('Assumptions (Hydro)'!$V$6,Model!AA$1,'Assumptions (Hydro)'!$V$9,'Assumptions (Hydro)'!$V$4*Model!$R$1354*AVERAGE('Assumptions (Hydro)'!$N$2:$P$2)/10^9),0)</f>
        <v>-0.0005129775528</v>
      </c>
      <c r="W1478" s="177">
        <f>IF($R$1354&gt;0,IPMT('Assumptions (Hydro)'!$V$6,Model!AB$1,'Assumptions (Hydro)'!$V$9,'Assumptions (Hydro)'!$V$4*Model!$R$1354*AVERAGE('Assumptions (Hydro)'!$N$2:$P$2)/10^9),0)</f>
        <v>-0.0004763953934</v>
      </c>
      <c r="X1478" s="177">
        <f>IF($R$1354&gt;0,IPMT('Assumptions (Hydro)'!$V$6,Model!AC$1,'Assumptions (Hydro)'!$V$9,'Assumptions (Hydro)'!$V$4*Model!$R$1354*AVERAGE('Assumptions (Hydro)'!$N$2:$P$2)/10^9),0)</f>
        <v>-0.0004380755815</v>
      </c>
      <c r="Y1478" s="177">
        <f>IF($R$1354&gt;0,IPMT('Assumptions (Hydro)'!$V$6,Model!AD$1,'Assumptions (Hydro)'!$V$9,'Assumptions (Hydro)'!$V$4*Model!$R$1354*AVERAGE('Assumptions (Hydro)'!$N$2:$P$2)/10^9),0)</f>
        <v>-0.0003979355786</v>
      </c>
      <c r="Z1478" s="177">
        <f>IF($R$1354&gt;0,IPMT('Assumptions (Hydro)'!$V$6,Model!AE$1,'Assumptions (Hydro)'!$V$9,'Assumptions (Hydro)'!$V$4*Model!$R$1354*AVERAGE('Assumptions (Hydro)'!$N$2:$P$2)/10^9),0)</f>
        <v>-0.0003558889254</v>
      </c>
      <c r="AA1478" s="177">
        <f>IF($R$1354&gt;0,IPMT('Assumptions (Hydro)'!$V$6,Model!AF$1,'Assumptions (Hydro)'!$V$9,'Assumptions (Hydro)'!$V$4*Model!$R$1354*AVERAGE('Assumptions (Hydro)'!$N$2:$P$2)/10^9),0)</f>
        <v>-0.0003118450563</v>
      </c>
      <c r="AB1478" s="177">
        <f>IF($R$1354&gt;0,IPMT('Assumptions (Hydro)'!$V$6,Model!AG$1,'Assumptions (Hydro)'!$V$9,'Assumptions (Hydro)'!$V$4*Model!$R$1354*AVERAGE('Assumptions (Hydro)'!$N$2:$P$2)/10^9),0)</f>
        <v>-0.0002657091034</v>
      </c>
      <c r="AC1478" s="177">
        <f>IF($R$1354&gt;0,IPMT('Assumptions (Hydro)'!$V$6,Model!AH$1,'Assumptions (Hydro)'!$V$9,'Assumptions (Hydro)'!$V$4*Model!$R$1354*AVERAGE('Assumptions (Hydro)'!$N$2:$P$2)/10^9),0)</f>
        <v>-0.0002173816927</v>
      </c>
      <c r="AD1478" s="177">
        <f>IF($R$1354&gt;0,IPMT('Assumptions (Hydro)'!$V$6,Model!AI$1,'Assumptions (Hydro)'!$V$9,'Assumptions (Hydro)'!$V$4*Model!$R$1354*AVERAGE('Assumptions (Hydro)'!$N$2:$P$2)/10^9),0)</f>
        <v>-0.00016675873</v>
      </c>
      <c r="AE1478" s="177">
        <f>IF($R$1354&gt;0,IPMT('Assumptions (Hydro)'!$V$6,Model!AJ$1,'Assumptions (Hydro)'!$V$9,'Assumptions (Hydro)'!$V$4*Model!$R$1354*AVERAGE('Assumptions (Hydro)'!$N$2:$P$2)/10^9),0)</f>
        <v>-0.0001137311766</v>
      </c>
      <c r="AF1478" s="177">
        <f>IF($R$1354&gt;0,IPMT('Assumptions (Hydro)'!$V$6,Model!AK$1,'Assumptions (Hydro)'!$V$9,'Assumptions (Hydro)'!$V$4*Model!$R$1354*AVERAGE('Assumptions (Hydro)'!$N$2:$P$2)/10^9),0)</f>
        <v>-0.00005818481441</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-0.0001862836476</v>
      </c>
      <c r="T1479" s="160">
        <f>IF($S$1354&gt;0,IPMT('Assumptions (Hydro)'!$V$6,Model!X$1,'Assumptions (Hydro)'!$V$9,'Assumptions (Hydro)'!$V$4*Model!$S$1354*AVERAGE('Assumptions (Hydro)'!$O$2:$Q$2)/10^9),0)</f>
        <v>-0.0001774871225</v>
      </c>
      <c r="U1479" s="160">
        <f>IF($S$1354&gt;0,IPMT('Assumptions (Hydro)'!$V$6,Model!Y$1,'Assumptions (Hydro)'!$V$9,'Assumptions (Hydro)'!$V$4*Model!$S$1354*AVERAGE('Assumptions (Hydro)'!$O$2:$Q$2)/10^9),0)</f>
        <v>-0.0001682727624</v>
      </c>
      <c r="V1479" s="160">
        <f>IF($S$1354&gt;0,IPMT('Assumptions (Hydro)'!$V$6,Model!Z$1,'Assumptions (Hydro)'!$V$9,'Assumptions (Hydro)'!$V$4*Model!$S$1354*AVERAGE('Assumptions (Hydro)'!$O$2:$Q$2)/10^9),0)</f>
        <v>-0.0001586207202</v>
      </c>
      <c r="W1479" s="160">
        <f>IF($S$1354&gt;0,IPMT('Assumptions (Hydro)'!$V$6,Model!AA$1,'Assumptions (Hydro)'!$V$9,'Assumptions (Hydro)'!$V$4*Model!$S$1354*AVERAGE('Assumptions (Hydro)'!$O$2:$Q$2)/10^9),0)</f>
        <v>-0.0001485102059</v>
      </c>
      <c r="X1479" s="160">
        <f>IF($S$1354&gt;0,IPMT('Assumptions (Hydro)'!$V$6,Model!AB$1,'Assumptions (Hydro)'!$V$9,'Assumptions (Hydro)'!$V$4*Model!$S$1354*AVERAGE('Assumptions (Hydro)'!$O$2:$Q$2)/10^9),0)</f>
        <v>-0.0001379194423</v>
      </c>
      <c r="Y1479" s="160">
        <f>IF($S$1354&gt;0,IPMT('Assumptions (Hydro)'!$V$6,Model!AC$1,'Assumptions (Hydro)'!$V$9,'Assumptions (Hydro)'!$V$4*Model!$S$1354*AVERAGE('Assumptions (Hydro)'!$O$2:$Q$2)/10^9),0)</f>
        <v>-0.0001268256174</v>
      </c>
      <c r="Z1479" s="160">
        <f>IF($S$1354&gt;0,IPMT('Assumptions (Hydro)'!$V$6,Model!AD$1,'Assumptions (Hydro)'!$V$9,'Assumptions (Hydro)'!$V$4*Model!$S$1354*AVERAGE('Assumptions (Hydro)'!$O$2:$Q$2)/10^9),0)</f>
        <v>-0.0001152048358</v>
      </c>
      <c r="AA1479" s="160">
        <f>IF($S$1354&gt;0,IPMT('Assumptions (Hydro)'!$V$6,Model!AE$1,'Assumptions (Hydro)'!$V$9,'Assumptions (Hydro)'!$V$4*Model!$S$1354*AVERAGE('Assumptions (Hydro)'!$O$2:$Q$2)/10^9),0)</f>
        <v>-0.000103032067</v>
      </c>
      <c r="AB1479" s="160">
        <f>IF($S$1354&gt;0,IPMT('Assumptions (Hydro)'!$V$6,Model!AF$1,'Assumptions (Hydro)'!$V$9,'Assumptions (Hydro)'!$V$4*Model!$S$1354*AVERAGE('Assumptions (Hydro)'!$O$2:$Q$2)/10^9),0)</f>
        <v>-0.0000902810918</v>
      </c>
      <c r="AC1479" s="160">
        <f>IF($S$1354&gt;0,IPMT('Assumptions (Hydro)'!$V$6,Model!AG$1,'Assumptions (Hydro)'!$V$9,'Assumptions (Hydro)'!$V$4*Model!$S$1354*AVERAGE('Assumptions (Hydro)'!$O$2:$Q$2)/10^9),0)</f>
        <v>-0.00007692444523</v>
      </c>
      <c r="AD1479" s="160">
        <f>IF($S$1354&gt;0,IPMT('Assumptions (Hydro)'!$V$6,Model!AH$1,'Assumptions (Hydro)'!$V$9,'Assumptions (Hydro)'!$V$4*Model!$S$1354*AVERAGE('Assumptions (Hydro)'!$O$2:$Q$2)/10^9),0)</f>
        <v>-0.00006293335796</v>
      </c>
      <c r="AE1479" s="160">
        <f>IF($S$1354&gt;0,IPMT('Assumptions (Hydro)'!$V$6,Model!AI$1,'Assumptions (Hydro)'!$V$9,'Assumptions (Hydro)'!$V$4*Model!$S$1354*AVERAGE('Assumptions (Hydro)'!$O$2:$Q$2)/10^9),0)</f>
        <v>-0.00004827769403</v>
      </c>
      <c r="AF1479" s="160">
        <f>IF($S$1354&gt;0,IPMT('Assumptions (Hydro)'!$V$6,Model!AJ$1,'Assumptions (Hydro)'!$V$9,'Assumptions (Hydro)'!$V$4*Model!$S$1354*AVERAGE('Assumptions (Hydro)'!$O$2:$Q$2)/10^9),0)</f>
        <v>-0.00003292588607</v>
      </c>
      <c r="AG1479" s="160">
        <f>IF($S$1354&gt;0,IPMT('Assumptions (Hydro)'!$V$6,Model!AK$1,'Assumptions (Hydro)'!$V$9,'Assumptions (Hydro)'!$V$4*Model!$S$1354*AVERAGE('Assumptions (Hydro)'!$O$2:$Q$2)/10^9),0)</f>
        <v>-0.00001684486723</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-0.0001826231211</v>
      </c>
      <c r="U1480" s="160">
        <f>IF($T$1354&gt;0,IPMT('Assumptions (Hydro)'!$V$6,Model!X$1,'Assumptions (Hydro)'!$V$9,'Assumptions (Hydro)'!$V$4*Model!$T$1354*AVERAGE('Assumptions (Hydro)'!$P$2:$R$2)/10^9),0)</f>
        <v>-0.0001739994502</v>
      </c>
      <c r="V1480" s="160">
        <f>IF($T$1354&gt;0,IPMT('Assumptions (Hydro)'!$V$6,Model!Y$1,'Assumptions (Hydro)'!$V$9,'Assumptions (Hydro)'!$V$4*Model!$T$1354*AVERAGE('Assumptions (Hydro)'!$P$2:$R$2)/10^9),0)</f>
        <v>-0.0001649661549</v>
      </c>
      <c r="W1480" s="160">
        <f>IF($T$1354&gt;0,IPMT('Assumptions (Hydro)'!$V$6,Model!Z$1,'Assumptions (Hydro)'!$V$9,'Assumptions (Hydro)'!$V$4*Model!$T$1354*AVERAGE('Assumptions (Hydro)'!$P$2:$R$2)/10^9),0)</f>
        <v>-0.000155503778</v>
      </c>
      <c r="X1480" s="160">
        <f>IF($T$1354&gt;0,IPMT('Assumptions (Hydro)'!$V$6,Model!AA$1,'Assumptions (Hydro)'!$V$9,'Assumptions (Hydro)'!$V$4*Model!$T$1354*AVERAGE('Assumptions (Hydro)'!$P$2:$R$2)/10^9),0)</f>
        <v>-0.0001455919383</v>
      </c>
      <c r="Y1480" s="160">
        <f>IF($T$1354&gt;0,IPMT('Assumptions (Hydro)'!$V$6,Model!AB$1,'Assumptions (Hydro)'!$V$9,'Assumptions (Hydro)'!$V$4*Model!$T$1354*AVERAGE('Assumptions (Hydro)'!$P$2:$R$2)/10^9),0)</f>
        <v>-0.0001352092861</v>
      </c>
      <c r="Z1480" s="160">
        <f>IF($T$1354&gt;0,IPMT('Assumptions (Hydro)'!$V$6,Model!AC$1,'Assumptions (Hydro)'!$V$9,'Assumptions (Hydro)'!$V$4*Model!$T$1354*AVERAGE('Assumptions (Hydro)'!$P$2:$R$2)/10^9),0)</f>
        <v>-0.000124333458</v>
      </c>
      <c r="AA1480" s="160">
        <f>IF($T$1354&gt;0,IPMT('Assumptions (Hydro)'!$V$6,Model!AD$1,'Assumptions (Hydro)'!$V$9,'Assumptions (Hydro)'!$V$4*Model!$T$1354*AVERAGE('Assumptions (Hydro)'!$P$2:$R$2)/10^9),0)</f>
        <v>-0.0001129410281</v>
      </c>
      <c r="AB1480" s="160">
        <f>IF($T$1354&gt;0,IPMT('Assumptions (Hydro)'!$V$6,Model!AE$1,'Assumptions (Hydro)'!$V$9,'Assumptions (Hydro)'!$V$4*Model!$T$1354*AVERAGE('Assumptions (Hydro)'!$P$2:$R$2)/10^9),0)</f>
        <v>-0.0001010074577</v>
      </c>
      <c r="AC1480" s="160">
        <f>IF($T$1354&gt;0,IPMT('Assumptions (Hydro)'!$V$6,Model!AF$1,'Assumptions (Hydro)'!$V$9,'Assumptions (Hydro)'!$V$4*Model!$T$1354*AVERAGE('Assumptions (Hydro)'!$P$2:$R$2)/10^9),0)</f>
        <v>-0.00008850704275</v>
      </c>
      <c r="AD1480" s="160">
        <f>IF($T$1354&gt;0,IPMT('Assumptions (Hydro)'!$V$6,Model!AG$1,'Assumptions (Hydro)'!$V$9,'Assumptions (Hydro)'!$V$4*Model!$T$1354*AVERAGE('Assumptions (Hydro)'!$P$2:$R$2)/10^9),0)</f>
        <v>-0.00007541285807</v>
      </c>
      <c r="AE1480" s="160">
        <f>IF($T$1354&gt;0,IPMT('Assumptions (Hydro)'!$V$6,Model!AH$1,'Assumptions (Hydro)'!$V$9,'Assumptions (Hydro)'!$V$4*Model!$T$1354*AVERAGE('Assumptions (Hydro)'!$P$2:$R$2)/10^9),0)</f>
        <v>-0.00006169669963</v>
      </c>
      <c r="AF1480" s="160">
        <f>IF($T$1354&gt;0,IPMT('Assumptions (Hydro)'!$V$6,Model!AI$1,'Assumptions (Hydro)'!$V$9,'Assumptions (Hydro)'!$V$4*Model!$T$1354*AVERAGE('Assumptions (Hydro)'!$P$2:$R$2)/10^9),0)</f>
        <v>-0.00004732902366</v>
      </c>
      <c r="AG1480" s="160">
        <f>IF($T$1354&gt;0,IPMT('Assumptions (Hydro)'!$V$6,Model!AJ$1,'Assumptions (Hydro)'!$V$9,'Assumptions (Hydro)'!$V$4*Model!$T$1354*AVERAGE('Assumptions (Hydro)'!$P$2:$R$2)/10^9),0)</f>
        <v>-0.00003227888307</v>
      </c>
      <c r="AH1480" s="160">
        <f>IF($T$1354&gt;0,IPMT('Assumptions (Hydro)'!$V$6,Model!AK$1,'Assumptions (Hydro)'!$V$9,'Assumptions (Hydro)'!$V$4*Model!$T$1354*AVERAGE('Assumptions (Hydro)'!$P$2:$R$2)/10^9),0)</f>
        <v>-0.00001651386082</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0.0003348762147</v>
      </c>
      <c r="D1514" s="177">
        <f t="shared" si="57"/>
        <v>0.0006362648079</v>
      </c>
      <c r="E1514" s="177">
        <f t="shared" si="57"/>
        <v>0.0005726383271</v>
      </c>
      <c r="F1514" s="177">
        <f t="shared" si="57"/>
        <v>0.0005157093706</v>
      </c>
      <c r="G1514" s="177">
        <f t="shared" si="57"/>
        <v>0.001915268697</v>
      </c>
      <c r="H1514" s="177">
        <f t="shared" si="57"/>
        <v>0.003174403264</v>
      </c>
      <c r="I1514" s="177">
        <f t="shared" si="57"/>
        <v>0.003111307137</v>
      </c>
      <c r="J1514" s="177">
        <f t="shared" si="57"/>
        <v>0.003884573092</v>
      </c>
      <c r="K1514" s="177">
        <f t="shared" si="57"/>
        <v>0.005738784525</v>
      </c>
      <c r="L1514" s="177">
        <f t="shared" si="57"/>
        <v>0.006684686118</v>
      </c>
      <c r="M1514" s="177">
        <f t="shared" si="57"/>
        <v>0.008067421245</v>
      </c>
      <c r="N1514" s="177">
        <f t="shared" si="57"/>
        <v>0.01085171864</v>
      </c>
      <c r="O1514" s="177">
        <f t="shared" si="57"/>
        <v>0.0119147666</v>
      </c>
      <c r="P1514" s="177">
        <f t="shared" si="57"/>
        <v>0.02065645539</v>
      </c>
      <c r="Q1514" s="177">
        <f t="shared" si="57"/>
        <v>0.02973787981</v>
      </c>
      <c r="R1514" s="177">
        <f t="shared" si="57"/>
        <v>0.02963869132</v>
      </c>
      <c r="S1514" s="177">
        <f t="shared" si="57"/>
        <v>0.02853234808</v>
      </c>
      <c r="T1514" s="177">
        <f t="shared" si="57"/>
        <v>0.02709994003</v>
      </c>
      <c r="U1514" s="177">
        <f t="shared" si="57"/>
        <v>0.0255969533</v>
      </c>
      <c r="V1514" s="177">
        <f t="shared" si="57"/>
        <v>0.02363151018</v>
      </c>
      <c r="W1514" s="177">
        <f t="shared" si="57"/>
        <v>0.0224206775</v>
      </c>
      <c r="X1514" s="177">
        <f t="shared" si="57"/>
        <v>0.02212893513</v>
      </c>
      <c r="Y1514" s="177">
        <f t="shared" si="57"/>
        <v>0.02143358002</v>
      </c>
      <c r="Z1514" s="177">
        <f t="shared" si="57"/>
        <v>0.02012689787</v>
      </c>
      <c r="AA1514" s="177">
        <f t="shared" si="57"/>
        <v>0.01923606301</v>
      </c>
      <c r="AB1514" s="177">
        <f t="shared" si="57"/>
        <v>0.01811673649</v>
      </c>
      <c r="AC1514" s="177">
        <f t="shared" si="57"/>
        <v>0.01610243925</v>
      </c>
      <c r="AD1514" s="177">
        <f t="shared" si="57"/>
        <v>0.0149860499</v>
      </c>
      <c r="AE1514" s="177">
        <f t="shared" si="57"/>
        <v>0.009274294343</v>
      </c>
      <c r="AF1514" s="177">
        <f t="shared" si="57"/>
        <v>0.002945239167</v>
      </c>
      <c r="AG1514" s="177">
        <f t="shared" si="57"/>
        <v>0.001425035825</v>
      </c>
      <c r="AH1514" s="177">
        <f t="shared" si="57"/>
        <v>0.0005715225988</v>
      </c>
      <c r="AI1514" s="177">
        <f t="shared" si="57"/>
        <v>0.00018903095</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0.0003348762147</v>
      </c>
      <c r="D1515" s="178">
        <f>IF($C$1354&gt;0,'Assumptions (Hydro)'!W$10*Model!$C$1354*'Assumptions (Hydro)'!$B$2/10^9,0)</f>
        <v>0.0006362648079</v>
      </c>
      <c r="E1515" s="178">
        <f>IF($C$1354&gt;0,'Assumptions (Hydro)'!X$10*Model!$C$1354*'Assumptions (Hydro)'!$B$2/10^9,0)</f>
        <v>0.0005726383271</v>
      </c>
      <c r="F1515" s="178">
        <f>IF($C$1354&gt;0,'Assumptions (Hydro)'!Y$10*Model!$C$1354*'Assumptions (Hydro)'!$B$2/10^9,0)</f>
        <v>0.0005157093706</v>
      </c>
      <c r="G1515" s="178">
        <f>IF($C$1354&gt;0,'Assumptions (Hydro)'!Z$10*Model!$C$1354*'Assumptions (Hydro)'!$B$2/10^9,0)</f>
        <v>0.0004641384335</v>
      </c>
      <c r="H1515" s="178">
        <f>IF($C$1354&gt;0,'Assumptions (Hydro)'!AA$10*Model!$C$1354*'Assumptions (Hydro)'!$B$2/10^9,0)</f>
        <v>0.0004172557635</v>
      </c>
      <c r="I1515" s="178">
        <f>IF($C$1354&gt;0,'Assumptions (Hydro)'!AB$10*Model!$C$1354*'Assumptions (Hydro)'!$B$2/10^9,0)</f>
        <v>0.0003951539333</v>
      </c>
      <c r="J1515" s="178">
        <f>IF($C$1354&gt;0,'Assumptions (Hydro)'!AC$10*Model!$C$1354*'Assumptions (Hydro)'!$B$2/10^9,0)</f>
        <v>0.0003951539333</v>
      </c>
      <c r="K1515" s="178">
        <f>IF($C$1354&gt;0,'Assumptions (Hydro)'!AD$10*Model!$C$1354*'Assumptions (Hydro)'!$B$2/10^9,0)</f>
        <v>0.0003958236857</v>
      </c>
      <c r="L1515" s="178">
        <f>IF($C$1354&gt;0,'Assumptions (Hydro)'!AE$10*Model!$C$1354*'Assumptions (Hydro)'!$B$2/10^9,0)</f>
        <v>0.0003951539333</v>
      </c>
      <c r="M1515" s="178">
        <f>IF($C$1354&gt;0,'Assumptions (Hydro)'!AF$10*Model!$C$1354*'Assumptions (Hydro)'!$B$2/10^9,0)</f>
        <v>0.0003958236857</v>
      </c>
      <c r="N1515" s="178">
        <f>IF($C$1354&gt;0,'Assumptions (Hydro)'!AG$10*Model!$C$1354*'Assumptions (Hydro)'!$B$2/10^9,0)</f>
        <v>0.0003951539333</v>
      </c>
      <c r="O1515" s="178">
        <f>IF($C$1354&gt;0,'Assumptions (Hydro)'!AH$10*Model!$C$1354*'Assumptions (Hydro)'!$B$2/10^9,0)</f>
        <v>0.0003958236857</v>
      </c>
      <c r="P1515" s="178">
        <f>IF($C$1354&gt;0,'Assumptions (Hydro)'!AI$10*Model!$C$1354*'Assumptions (Hydro)'!$B$2/10^9,0)</f>
        <v>0.0003951539333</v>
      </c>
      <c r="Q1515" s="178">
        <f>IF($C$1354&gt;0,'Assumptions (Hydro)'!AJ$10*Model!$C$1354*'Assumptions (Hydro)'!$B$2/10^9,0)</f>
        <v>0.0003958236857</v>
      </c>
      <c r="R1515" s="178">
        <f>IF($C$1354&gt;0,'Assumptions (Hydro)'!AK$10*Model!$C$1354*'Assumptions (Hydro)'!$B$2/10^9,0)</f>
        <v>0.0001975769667</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v>
      </c>
      <c r="E1516" s="160">
        <f>IF($D$1354&gt;0,'Assumptions (Hydro)'!W$10*Model!$D$1354*'Assumptions (Hydro)'!$B$2/10^9,0)</f>
        <v>0</v>
      </c>
      <c r="F1516" s="160">
        <f>IF($D$1354&gt;0,'Assumptions (Hydro)'!X$10*Model!$D$1354*'Assumptions (Hydro)'!$B$2/10^9,0)</f>
        <v>0</v>
      </c>
      <c r="G1516" s="160">
        <f>IF($D$1354&gt;0,'Assumptions (Hydro)'!Y$10*Model!$D$1354*'Assumptions (Hydro)'!$B$2/10^9,0)</f>
        <v>0</v>
      </c>
      <c r="H1516" s="160">
        <f>IF($D$1354&gt;0,'Assumptions (Hydro)'!Z$10*Model!$D$1354*'Assumptions (Hydro)'!$B$2/10^9,0)</f>
        <v>0</v>
      </c>
      <c r="I1516" s="160">
        <f>IF($D$1354&gt;0,'Assumptions (Hydro)'!AA$10*Model!$D$1354*'Assumptions (Hydro)'!$B$2/10^9,0)</f>
        <v>0</v>
      </c>
      <c r="J1516" s="160">
        <f>IF($D$1354&gt;0,'Assumptions (Hydro)'!AB$10*Model!$D$1354*'Assumptions (Hydro)'!$B$2/10^9,0)</f>
        <v>0</v>
      </c>
      <c r="K1516" s="160">
        <f>IF($D$1354&gt;0,'Assumptions (Hydro)'!AC$10*Model!$D$1354*'Assumptions (Hydro)'!$B$2/10^9,0)</f>
        <v>0</v>
      </c>
      <c r="L1516" s="160">
        <f>IF($D$1354&gt;0,'Assumptions (Hydro)'!AD$10*Model!$D$1354*'Assumptions (Hydro)'!$B$2/10^9,0)</f>
        <v>0</v>
      </c>
      <c r="M1516" s="160">
        <f>IF($D$1354&gt;0,'Assumptions (Hydro)'!AE$10*Model!$D$1354*'Assumptions (Hydro)'!$B$2/10^9,0)</f>
        <v>0</v>
      </c>
      <c r="N1516" s="160">
        <f>IF($D$1354&gt;0,'Assumptions (Hydro)'!AF$10*Model!$D$1354*'Assumptions (Hydro)'!$B$2/10^9,0)</f>
        <v>0</v>
      </c>
      <c r="O1516" s="160">
        <f>IF($D$1354&gt;0,'Assumptions (Hydro)'!AG$10*Model!$D$1354*'Assumptions (Hydro)'!$B$2/10^9,0)</f>
        <v>0</v>
      </c>
      <c r="P1516" s="160">
        <f>IF($D$1354&gt;0,'Assumptions (Hydro)'!AH$10*Model!$D$1354*'Assumptions (Hydro)'!$B$2/10^9,0)</f>
        <v>0</v>
      </c>
      <c r="Q1516" s="160">
        <f>IF($D$1354&gt;0,'Assumptions (Hydro)'!AI$10*Model!$D$1354*'Assumptions (Hydro)'!$B$2/10^9,0)</f>
        <v>0</v>
      </c>
      <c r="R1516" s="160">
        <f>IF($D$1354&gt;0,'Assumptions (Hydro)'!AJ$10*Model!$D$1354*'Assumptions (Hydro)'!$B$2/10^9,0)</f>
        <v>0</v>
      </c>
      <c r="S1516" s="160">
        <f>IF($D$1354&gt;0,'Assumptions (Hydro)'!AK$10*Model!$D$1354*'Assumptions (Hydro)'!$B$2/10^9,0)</f>
        <v>0</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v>
      </c>
      <c r="F1517" s="160">
        <f>IF($E$1354&gt;0,'Assumptions (Hydro)'!W$10*Model!$E$1354*AVERAGE('Assumptions (Hydro)'!$B$2:$C$2)/10^9,0)</f>
        <v>0</v>
      </c>
      <c r="G1517" s="160">
        <f>IF($E$1354&gt;0,'Assumptions (Hydro)'!X$10*Model!$E$1354*AVERAGE('Assumptions (Hydro)'!$B$2:$C$2)/10^9,0)</f>
        <v>0</v>
      </c>
      <c r="H1517" s="160">
        <f>IF($E$1354&gt;0,'Assumptions (Hydro)'!Y$10*Model!$E$1354*AVERAGE('Assumptions (Hydro)'!$B$2:$C$2)/10^9,0)</f>
        <v>0</v>
      </c>
      <c r="I1517" s="160">
        <f>IF($E$1354&gt;0,'Assumptions (Hydro)'!Z$10*Model!$E$1354*AVERAGE('Assumptions (Hydro)'!$B$2:$C$2)/10^9,0)</f>
        <v>0</v>
      </c>
      <c r="J1517" s="160">
        <f>IF($E$1354&gt;0,'Assumptions (Hydro)'!AA$10*Model!$E$1354*AVERAGE('Assumptions (Hydro)'!$B$2:$C$2)/10^9,0)</f>
        <v>0</v>
      </c>
      <c r="K1517" s="160">
        <f>IF($E$1354&gt;0,'Assumptions (Hydro)'!AB$10*Model!$E$1354*AVERAGE('Assumptions (Hydro)'!$B$2:$C$2)/10^9,0)</f>
        <v>0</v>
      </c>
      <c r="L1517" s="160">
        <f>IF($E$1354&gt;0,'Assumptions (Hydro)'!AC$10*Model!$E$1354*AVERAGE('Assumptions (Hydro)'!$B$2:$C$2)/10^9,0)</f>
        <v>0</v>
      </c>
      <c r="M1517" s="160">
        <f>IF($E$1354&gt;0,'Assumptions (Hydro)'!AD$10*Model!$E$1354*AVERAGE('Assumptions (Hydro)'!$B$2:$C$2)/10^9,0)</f>
        <v>0</v>
      </c>
      <c r="N1517" s="160">
        <f>IF($E$1354&gt;0,'Assumptions (Hydro)'!AE$10*Model!$E$1354*AVERAGE('Assumptions (Hydro)'!$B$2:$C$2)/10^9,0)</f>
        <v>0</v>
      </c>
      <c r="O1517" s="160">
        <f>IF($E$1354&gt;0,'Assumptions (Hydro)'!AF$10*Model!$E$1354*AVERAGE('Assumptions (Hydro)'!$B$2:$C$2)/10^9,0)</f>
        <v>0</v>
      </c>
      <c r="P1517" s="160">
        <f>IF($E$1354&gt;0,'Assumptions (Hydro)'!AG$10*Model!$E$1354*AVERAGE('Assumptions (Hydro)'!$B$2:$C$2)/10^9,0)</f>
        <v>0</v>
      </c>
      <c r="Q1517" s="160">
        <f>IF($E$1354&gt;0,'Assumptions (Hydro)'!AH$10*Model!$E$1354*AVERAGE('Assumptions (Hydro)'!$B$2:$C$2)/10^9,0)</f>
        <v>0</v>
      </c>
      <c r="R1517" s="160">
        <f>IF($E$1354&gt;0,'Assumptions (Hydro)'!AI$10*Model!$E$1354*AVERAGE('Assumptions (Hydro)'!$B$2:$C$2)/10^9,0)</f>
        <v>0</v>
      </c>
      <c r="S1517" s="160">
        <f>IF($E$1354&gt;0,'Assumptions (Hydro)'!AJ$10*Model!$E$1354*AVERAGE('Assumptions (Hydro)'!$B$2:$C$2)/10^9,0)</f>
        <v>0</v>
      </c>
      <c r="T1517" s="160">
        <f>IF($E$1354&gt;0,'Assumptions (Hydro)'!AK$10*Model!$E$1354*AVERAGE('Assumptions (Hydro)'!$B$2:$C$2)/10^9,0)</f>
        <v>0</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v>
      </c>
      <c r="G1518" s="160">
        <f>IF($F$1354&gt;0,'Assumptions (Hydro)'!W$10*Model!$F$1354*AVERAGE('Assumptions (Hydro)'!$B$2:$D$2)/10^9,0)</f>
        <v>0</v>
      </c>
      <c r="H1518" s="160">
        <f>IF($F$1354&gt;0,'Assumptions (Hydro)'!X$10*Model!$F$1354*AVERAGE('Assumptions (Hydro)'!$B$2:$D$2)/10^9,0)</f>
        <v>0</v>
      </c>
      <c r="I1518" s="160">
        <f>IF($F$1354&gt;0,'Assumptions (Hydro)'!Y$10*Model!$F$1354*AVERAGE('Assumptions (Hydro)'!$B$2:$D$2)/10^9,0)</f>
        <v>0</v>
      </c>
      <c r="J1518" s="160">
        <f>IF($F$1354&gt;0,'Assumptions (Hydro)'!Z$10*Model!$F$1354*AVERAGE('Assumptions (Hydro)'!$B$2:$D$2)/10^9,0)</f>
        <v>0</v>
      </c>
      <c r="K1518" s="160">
        <f>IF($F$1354&gt;0,'Assumptions (Hydro)'!AA$10*Model!$F$1354*AVERAGE('Assumptions (Hydro)'!$B$2:$D$2)/10^9,0)</f>
        <v>0</v>
      </c>
      <c r="L1518" s="160">
        <f>IF($F$1354&gt;0,'Assumptions (Hydro)'!AB$10*Model!$F$1354*AVERAGE('Assumptions (Hydro)'!$B$2:$D$2)/10^9,0)</f>
        <v>0</v>
      </c>
      <c r="M1518" s="160">
        <f>IF($F$1354&gt;0,'Assumptions (Hydro)'!AC$10*Model!$F$1354*AVERAGE('Assumptions (Hydro)'!$B$2:$D$2)/10^9,0)</f>
        <v>0</v>
      </c>
      <c r="N1518" s="160">
        <f>IF($F$1354&gt;0,'Assumptions (Hydro)'!AD$10*Model!$F$1354*AVERAGE('Assumptions (Hydro)'!$B$2:$D$2)/10^9,0)</f>
        <v>0</v>
      </c>
      <c r="O1518" s="160">
        <f>IF($F$1354&gt;0,'Assumptions (Hydro)'!AE$10*Model!$F$1354*AVERAGE('Assumptions (Hydro)'!$B$2:$D$2)/10^9,0)</f>
        <v>0</v>
      </c>
      <c r="P1518" s="160">
        <f>IF($F$1354&gt;0,'Assumptions (Hydro)'!AF$10*Model!$F$1354*AVERAGE('Assumptions (Hydro)'!$B$2:$D$2)/10^9,0)</f>
        <v>0</v>
      </c>
      <c r="Q1518" s="160">
        <f>IF($F$1354&gt;0,'Assumptions (Hydro)'!AG$10*Model!$F$1354*AVERAGE('Assumptions (Hydro)'!$B$2:$D$2)/10^9,0)</f>
        <v>0</v>
      </c>
      <c r="R1518" s="160">
        <f>IF($F$1354&gt;0,'Assumptions (Hydro)'!AH$10*Model!$F$1354*AVERAGE('Assumptions (Hydro)'!$B$2:$D$2)/10^9,0)</f>
        <v>0</v>
      </c>
      <c r="S1518" s="160">
        <f>IF($F$1354&gt;0,'Assumptions (Hydro)'!AI$10*Model!$F$1354*AVERAGE('Assumptions (Hydro)'!$B$2:$D$2)/10^9,0)</f>
        <v>0</v>
      </c>
      <c r="T1518" s="160">
        <f>IF($F$1354&gt;0,'Assumptions (Hydro)'!AJ$10*Model!$F$1354*AVERAGE('Assumptions (Hydro)'!$B$2:$D$2)/10^9,0)</f>
        <v>0</v>
      </c>
      <c r="U1518" s="160">
        <f>IF($F$1354&gt;0,'Assumptions (Hydro)'!AK$10*Model!$F$1354*AVERAGE('Assumptions (Hydro)'!$B$2:$D$2)/10^9,0)</f>
        <v>0</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0.001451130264</v>
      </c>
      <c r="H1519" s="160">
        <f>IF($G$1354&gt;0,'Assumptions (Hydro)'!W$10*Model!$G$1354*AVERAGE('Assumptions (Hydro)'!$C$2:$E$2)/10^9,0)</f>
        <v>0.002757147501</v>
      </c>
      <c r="I1519" s="160">
        <f>IF($G$1354&gt;0,'Assumptions (Hydro)'!X$10*Model!$G$1354*AVERAGE('Assumptions (Hydro)'!$C$2:$E$2)/10^9,0)</f>
        <v>0.002481432751</v>
      </c>
      <c r="J1519" s="160">
        <f>IF($G$1354&gt;0,'Assumptions (Hydro)'!Y$10*Model!$G$1354*AVERAGE('Assumptions (Hydro)'!$C$2:$E$2)/10^9,0)</f>
        <v>0.002234740606</v>
      </c>
      <c r="K1519" s="160">
        <f>IF($G$1354&gt;0,'Assumptions (Hydro)'!Z$10*Model!$G$1354*AVERAGE('Assumptions (Hydro)'!$C$2:$E$2)/10^9,0)</f>
        <v>0.002011266545</v>
      </c>
      <c r="L1519" s="160">
        <f>IF($G$1354&gt;0,'Assumptions (Hydro)'!AA$10*Model!$G$1354*AVERAGE('Assumptions (Hydro)'!$C$2:$E$2)/10^9,0)</f>
        <v>0.001808108308</v>
      </c>
      <c r="M1519" s="160">
        <f>IF($G$1354&gt;0,'Assumptions (Hydro)'!AB$10*Model!$G$1354*AVERAGE('Assumptions (Hydro)'!$C$2:$E$2)/10^9,0)</f>
        <v>0.001712333711</v>
      </c>
      <c r="N1519" s="160">
        <f>IF($G$1354&gt;0,'Assumptions (Hydro)'!AC$10*Model!$G$1354*AVERAGE('Assumptions (Hydro)'!$C$2:$E$2)/10^9,0)</f>
        <v>0.001712333711</v>
      </c>
      <c r="O1519" s="160">
        <f>IF($G$1354&gt;0,'Assumptions (Hydro)'!AD$10*Model!$G$1354*AVERAGE('Assumptions (Hydro)'!$C$2:$E$2)/10^9,0)</f>
        <v>0.001715235972</v>
      </c>
      <c r="P1519" s="160">
        <f>IF($G$1354&gt;0,'Assumptions (Hydro)'!AE$10*Model!$G$1354*AVERAGE('Assumptions (Hydro)'!$C$2:$E$2)/10^9,0)</f>
        <v>0.001712333711</v>
      </c>
      <c r="Q1519" s="160">
        <f>IF($G$1354&gt;0,'Assumptions (Hydro)'!AF$10*Model!$G$1354*AVERAGE('Assumptions (Hydro)'!$C$2:$E$2)/10^9,0)</f>
        <v>0.001715235972</v>
      </c>
      <c r="R1519" s="160">
        <f>IF($G$1354&gt;0,'Assumptions (Hydro)'!AG$10*Model!$G$1354*AVERAGE('Assumptions (Hydro)'!$C$2:$E$2)/10^9,0)</f>
        <v>0.001712333711</v>
      </c>
      <c r="S1519" s="160">
        <f>IF($G$1354&gt;0,'Assumptions (Hydro)'!AH$10*Model!$G$1354*AVERAGE('Assumptions (Hydro)'!$C$2:$E$2)/10^9,0)</f>
        <v>0.001715235972</v>
      </c>
      <c r="T1519" s="160">
        <f>IF($G$1354&gt;0,'Assumptions (Hydro)'!AI$10*Model!$G$1354*AVERAGE('Assumptions (Hydro)'!$C$2:$E$2)/10^9,0)</f>
        <v>0.001712333711</v>
      </c>
      <c r="U1519" s="160">
        <f>IF($G$1354&gt;0,'Assumptions (Hydro)'!AJ$10*Model!$G$1354*AVERAGE('Assumptions (Hydro)'!$C$2:$E$2)/10^9,0)</f>
        <v>0.001715235972</v>
      </c>
      <c r="V1519" s="160">
        <f>IF($G$1354&gt;0,'Assumptions (Hydro)'!AK$10*Model!$G$1354*AVERAGE('Assumptions (Hydro)'!$C$2:$E$2)/10^9,0)</f>
        <v>0.0008561668555</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0.0002347204527</v>
      </c>
      <c r="J1521" s="160">
        <f>IF($I$1354&gt;0,'Assumptions (Hydro)'!W$10*Model!$I$1354*AVERAGE('Assumptions (Hydro)'!$E$2:$G$2)/10^9,0)</f>
        <v>0.00044596886</v>
      </c>
      <c r="K1521" s="160">
        <f>IF($I$1354&gt;0,'Assumptions (Hydro)'!X$10*Model!$I$1354*AVERAGE('Assumptions (Hydro)'!$E$2:$G$2)/10^9,0)</f>
        <v>0.000401371974</v>
      </c>
      <c r="L1521" s="160">
        <f>IF($I$1354&gt;0,'Assumptions (Hydro)'!Y$10*Model!$I$1354*AVERAGE('Assumptions (Hydro)'!$E$2:$G$2)/10^9,0)</f>
        <v>0.0003614694971</v>
      </c>
      <c r="M1521" s="160">
        <f>IF($I$1354&gt;0,'Assumptions (Hydro)'!Z$10*Model!$I$1354*AVERAGE('Assumptions (Hydro)'!$E$2:$G$2)/10^9,0)</f>
        <v>0.0003253225474</v>
      </c>
      <c r="N1521" s="160">
        <f>IF($I$1354&gt;0,'Assumptions (Hydro)'!AA$10*Model!$I$1354*AVERAGE('Assumptions (Hydro)'!$E$2:$G$2)/10^9,0)</f>
        <v>0.000292461684</v>
      </c>
      <c r="O1521" s="160">
        <f>IF($I$1354&gt;0,'Assumptions (Hydro)'!AB$10*Model!$I$1354*AVERAGE('Assumptions (Hydro)'!$E$2:$G$2)/10^9,0)</f>
        <v>0.0002769701341</v>
      </c>
      <c r="P1521" s="160">
        <f>IF($I$1354&gt;0,'Assumptions (Hydro)'!AC$10*Model!$I$1354*AVERAGE('Assumptions (Hydro)'!$E$2:$G$2)/10^9,0)</f>
        <v>0.0002769701341</v>
      </c>
      <c r="Q1521" s="160">
        <f>IF($I$1354&gt;0,'Assumptions (Hydro)'!AD$10*Model!$I$1354*AVERAGE('Assumptions (Hydro)'!$E$2:$G$2)/10^9,0)</f>
        <v>0.000277439575</v>
      </c>
      <c r="R1521" s="160">
        <f>IF($I$1354&gt;0,'Assumptions (Hydro)'!AE$10*Model!$I$1354*AVERAGE('Assumptions (Hydro)'!$E$2:$G$2)/10^9,0)</f>
        <v>0.0002769701341</v>
      </c>
      <c r="S1521" s="160">
        <f>IF($I$1354&gt;0,'Assumptions (Hydro)'!AF$10*Model!$I$1354*AVERAGE('Assumptions (Hydro)'!$E$2:$G$2)/10^9,0)</f>
        <v>0.000277439575</v>
      </c>
      <c r="T1521" s="160">
        <f>IF($I$1354&gt;0,'Assumptions (Hydro)'!AG$10*Model!$I$1354*AVERAGE('Assumptions (Hydro)'!$E$2:$G$2)/10^9,0)</f>
        <v>0.0002769701341</v>
      </c>
      <c r="U1521" s="160">
        <f>IF($I$1354&gt;0,'Assumptions (Hydro)'!AH$10*Model!$I$1354*AVERAGE('Assumptions (Hydro)'!$E$2:$G$2)/10^9,0)</f>
        <v>0.000277439575</v>
      </c>
      <c r="V1521" s="160">
        <f>IF($I$1354&gt;0,'Assumptions (Hydro)'!AI$10*Model!$I$1354*AVERAGE('Assumptions (Hydro)'!$E$2:$G$2)/10^9,0)</f>
        <v>0.0002769701341</v>
      </c>
      <c r="W1521" s="160">
        <f>IF($I$1354&gt;0,'Assumptions (Hydro)'!AJ$10*Model!$I$1354*AVERAGE('Assumptions (Hydro)'!$E$2:$G$2)/10^9,0)</f>
        <v>0.000277439575</v>
      </c>
      <c r="X1521" s="160">
        <f>IF($I$1354&gt;0,'Assumptions (Hydro)'!AK$10*Model!$I$1354*AVERAGE('Assumptions (Hydro)'!$E$2:$G$2)/10^9,0)</f>
        <v>0.0001384850671</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0.000808709693</v>
      </c>
      <c r="K1522" s="160">
        <f>IF($J$1354&gt;0,'Assumptions (Hydro)'!W$10*Model!$J$1354*AVERAGE('Assumptions (Hydro)'!$F$2:$H$2)/10^9,0)</f>
        <v>0.001536548417</v>
      </c>
      <c r="L1522" s="160">
        <f>IF($J$1354&gt;0,'Assumptions (Hydro)'!X$10*Model!$J$1354*AVERAGE('Assumptions (Hydro)'!$F$2:$H$2)/10^9,0)</f>
        <v>0.001382893575</v>
      </c>
      <c r="M1522" s="160">
        <f>IF($J$1354&gt;0,'Assumptions (Hydro)'!Y$10*Model!$J$1354*AVERAGE('Assumptions (Hydro)'!$F$2:$H$2)/10^9,0)</f>
        <v>0.001245412927</v>
      </c>
      <c r="N1522" s="160">
        <f>IF($J$1354&gt;0,'Assumptions (Hydro)'!Z$10*Model!$J$1354*AVERAGE('Assumptions (Hydro)'!$F$2:$H$2)/10^9,0)</f>
        <v>0.001120871635</v>
      </c>
      <c r="O1522" s="160">
        <f>IF($J$1354&gt;0,'Assumptions (Hydro)'!AA$10*Model!$J$1354*AVERAGE('Assumptions (Hydro)'!$F$2:$H$2)/10^9,0)</f>
        <v>0.001007652278</v>
      </c>
      <c r="P1522" s="160">
        <f>IF($J$1354&gt;0,'Assumptions (Hydro)'!AB$10*Model!$J$1354*AVERAGE('Assumptions (Hydro)'!$F$2:$H$2)/10^9,0)</f>
        <v>0.0009542774378</v>
      </c>
      <c r="Q1522" s="160">
        <f>IF($J$1354&gt;0,'Assumptions (Hydro)'!AC$10*Model!$J$1354*AVERAGE('Assumptions (Hydro)'!$F$2:$H$2)/10^9,0)</f>
        <v>0.0009542774378</v>
      </c>
      <c r="R1522" s="160">
        <f>IF($J$1354&gt;0,'Assumptions (Hydro)'!AD$10*Model!$J$1354*AVERAGE('Assumptions (Hydro)'!$F$2:$H$2)/10^9,0)</f>
        <v>0.0009558948571</v>
      </c>
      <c r="S1522" s="160">
        <f>IF($J$1354&gt;0,'Assumptions (Hydro)'!AE$10*Model!$J$1354*AVERAGE('Assumptions (Hydro)'!$F$2:$H$2)/10^9,0)</f>
        <v>0.0009542774378</v>
      </c>
      <c r="T1522" s="160">
        <f>IF($J$1354&gt;0,'Assumptions (Hydro)'!AF$10*Model!$J$1354*AVERAGE('Assumptions (Hydro)'!$F$2:$H$2)/10^9,0)</f>
        <v>0.0009558948571</v>
      </c>
      <c r="U1522" s="160">
        <f>IF($J$1354&gt;0,'Assumptions (Hydro)'!AG$10*Model!$J$1354*AVERAGE('Assumptions (Hydro)'!$F$2:$H$2)/10^9,0)</f>
        <v>0.0009542774378</v>
      </c>
      <c r="V1522" s="160">
        <f>IF($J$1354&gt;0,'Assumptions (Hydro)'!AH$10*Model!$J$1354*AVERAGE('Assumptions (Hydro)'!$F$2:$H$2)/10^9,0)</f>
        <v>0.0009558948571</v>
      </c>
      <c r="W1522" s="160">
        <f>IF($J$1354&gt;0,'Assumptions (Hydro)'!AI$10*Model!$J$1354*AVERAGE('Assumptions (Hydro)'!$F$2:$H$2)/10^9,0)</f>
        <v>0.0009542774378</v>
      </c>
      <c r="X1522" s="160">
        <f>IF($J$1354&gt;0,'Assumptions (Hydro)'!AJ$10*Model!$J$1354*AVERAGE('Assumptions (Hydro)'!$F$2:$H$2)/10^9,0)</f>
        <v>0.0009558948571</v>
      </c>
      <c r="Y1522" s="160">
        <f>IF($J$1354&gt;0,'Assumptions (Hydro)'!AK$10*Model!$J$1354*AVERAGE('Assumptions (Hydro)'!$F$2:$H$2)/10^9,0)</f>
        <v>0.0004771387189</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0.001393773904</v>
      </c>
      <c r="L1523" s="160">
        <f>IF($K$1354&gt;0,'Assumptions (Hydro)'!W$10*Model!$K$1354*AVERAGE('Assumptions (Hydro)'!$G$2:$I$2)/10^9,0)</f>
        <v>0.002648170417</v>
      </c>
      <c r="M1523" s="160">
        <f>IF($K$1354&gt;0,'Assumptions (Hydro)'!X$10*Model!$K$1354*AVERAGE('Assumptions (Hydro)'!$G$2:$I$2)/10^9,0)</f>
        <v>0.002383353375</v>
      </c>
      <c r="N1523" s="160">
        <f>IF($K$1354&gt;0,'Assumptions (Hydro)'!Y$10*Model!$K$1354*AVERAGE('Assumptions (Hydro)'!$G$2:$I$2)/10^9,0)</f>
        <v>0.002146411812</v>
      </c>
      <c r="O1523" s="160">
        <f>IF($K$1354&gt;0,'Assumptions (Hydro)'!Z$10*Model!$K$1354*AVERAGE('Assumptions (Hydro)'!$G$2:$I$2)/10^9,0)</f>
        <v>0.001931770631</v>
      </c>
      <c r="P1523" s="160">
        <f>IF($K$1354&gt;0,'Assumptions (Hydro)'!AA$10*Model!$K$1354*AVERAGE('Assumptions (Hydro)'!$G$2:$I$2)/10^9,0)</f>
        <v>0.001736642284</v>
      </c>
      <c r="Q1523" s="160">
        <f>IF($K$1354&gt;0,'Assumptions (Hydro)'!AB$10*Model!$K$1354*AVERAGE('Assumptions (Hydro)'!$G$2:$I$2)/10^9,0)</f>
        <v>0.001644653206</v>
      </c>
      <c r="R1523" s="160">
        <f>IF($K$1354&gt;0,'Assumptions (Hydro)'!AC$10*Model!$K$1354*AVERAGE('Assumptions (Hydro)'!$G$2:$I$2)/10^9,0)</f>
        <v>0.001644653206</v>
      </c>
      <c r="S1523" s="160">
        <f>IF($K$1354&gt;0,'Assumptions (Hydro)'!AD$10*Model!$K$1354*AVERAGE('Assumptions (Hydro)'!$G$2:$I$2)/10^9,0)</f>
        <v>0.001647440754</v>
      </c>
      <c r="T1523" s="160">
        <f>IF($K$1354&gt;0,'Assumptions (Hydro)'!AE$10*Model!$K$1354*AVERAGE('Assumptions (Hydro)'!$G$2:$I$2)/10^9,0)</f>
        <v>0.001644653206</v>
      </c>
      <c r="U1523" s="160">
        <f>IF($K$1354&gt;0,'Assumptions (Hydro)'!AF$10*Model!$K$1354*AVERAGE('Assumptions (Hydro)'!$G$2:$I$2)/10^9,0)</f>
        <v>0.001647440754</v>
      </c>
      <c r="V1523" s="160">
        <f>IF($K$1354&gt;0,'Assumptions (Hydro)'!AG$10*Model!$K$1354*AVERAGE('Assumptions (Hydro)'!$G$2:$I$2)/10^9,0)</f>
        <v>0.001644653206</v>
      </c>
      <c r="W1523" s="160">
        <f>IF($K$1354&gt;0,'Assumptions (Hydro)'!AH$10*Model!$K$1354*AVERAGE('Assumptions (Hydro)'!$G$2:$I$2)/10^9,0)</f>
        <v>0.001647440754</v>
      </c>
      <c r="X1523" s="160">
        <f>IF($K$1354&gt;0,'Assumptions (Hydro)'!AI$10*Model!$K$1354*AVERAGE('Assumptions (Hydro)'!$G$2:$I$2)/10^9,0)</f>
        <v>0.001644653206</v>
      </c>
      <c r="Y1523" s="160">
        <f>IF($K$1354&gt;0,'Assumptions (Hydro)'!AJ$10*Model!$K$1354*AVERAGE('Assumptions (Hydro)'!$G$2:$I$2)/10^9,0)</f>
        <v>0.001647440754</v>
      </c>
      <c r="Z1523" s="160">
        <f>IF($K$1354&gt;0,'Assumptions (Hydro)'!AK$10*Model!$K$1354*AVERAGE('Assumptions (Hydro)'!$G$2:$I$2)/10^9,0)</f>
        <v>0.0008223266032</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0.00008889038674</v>
      </c>
      <c r="M1524" s="160">
        <f>IF($L$1354&gt;0,'Assumptions (Hydro)'!W$10*Model!$L$1354*AVERAGE('Assumptions (Hydro)'!$H$2:$J$2)/10^9,0)</f>
        <v>0.0001688917348</v>
      </c>
      <c r="N1524" s="160">
        <f>IF($L$1354&gt;0,'Assumptions (Hydro)'!X$10*Model!$L$1354*AVERAGE('Assumptions (Hydro)'!$H$2:$J$2)/10^9,0)</f>
        <v>0.0001520025613</v>
      </c>
      <c r="O1524" s="160">
        <f>IF($L$1354&gt;0,'Assumptions (Hydro)'!Y$10*Model!$L$1354*AVERAGE('Assumptions (Hydro)'!$H$2:$J$2)/10^9,0)</f>
        <v>0.0001368911956</v>
      </c>
      <c r="P1524" s="160">
        <f>IF($L$1354&gt;0,'Assumptions (Hydro)'!Z$10*Model!$L$1354*AVERAGE('Assumptions (Hydro)'!$H$2:$J$2)/10^9,0)</f>
        <v>0.000123202076</v>
      </c>
      <c r="Q1524" s="160">
        <f>IF($L$1354&gt;0,'Assumptions (Hydro)'!AA$10*Model!$L$1354*AVERAGE('Assumptions (Hydro)'!$H$2:$J$2)/10^9,0)</f>
        <v>0.0001107574219</v>
      </c>
      <c r="R1524" s="160">
        <f>IF($L$1354&gt;0,'Assumptions (Hydro)'!AB$10*Model!$L$1354*AVERAGE('Assumptions (Hydro)'!$H$2:$J$2)/10^9,0)</f>
        <v>0.0001048906564</v>
      </c>
      <c r="S1524" s="160">
        <f>IF($L$1354&gt;0,'Assumptions (Hydro)'!AC$10*Model!$L$1354*AVERAGE('Assumptions (Hydro)'!$H$2:$J$2)/10^9,0)</f>
        <v>0.0001048906564</v>
      </c>
      <c r="T1524" s="160">
        <f>IF($L$1354&gt;0,'Assumptions (Hydro)'!AD$10*Model!$L$1354*AVERAGE('Assumptions (Hydro)'!$H$2:$J$2)/10^9,0)</f>
        <v>0.0001050684371</v>
      </c>
      <c r="U1524" s="160">
        <f>IF($L$1354&gt;0,'Assumptions (Hydro)'!AE$10*Model!$L$1354*AVERAGE('Assumptions (Hydro)'!$H$2:$J$2)/10^9,0)</f>
        <v>0.0001048906564</v>
      </c>
      <c r="V1524" s="160">
        <f>IF($L$1354&gt;0,'Assumptions (Hydro)'!AF$10*Model!$L$1354*AVERAGE('Assumptions (Hydro)'!$H$2:$J$2)/10^9,0)</f>
        <v>0.0001050684371</v>
      </c>
      <c r="W1524" s="160">
        <f>IF($L$1354&gt;0,'Assumptions (Hydro)'!AG$10*Model!$L$1354*AVERAGE('Assumptions (Hydro)'!$H$2:$J$2)/10^9,0)</f>
        <v>0.0001048906564</v>
      </c>
      <c r="X1524" s="160">
        <f>IF($L$1354&gt;0,'Assumptions (Hydro)'!AH$10*Model!$L$1354*AVERAGE('Assumptions (Hydro)'!$H$2:$J$2)/10^9,0)</f>
        <v>0.0001050684371</v>
      </c>
      <c r="Y1524" s="160">
        <f>IF($L$1354&gt;0,'Assumptions (Hydro)'!AI$10*Model!$L$1354*AVERAGE('Assumptions (Hydro)'!$H$2:$J$2)/10^9,0)</f>
        <v>0.0001048906564</v>
      </c>
      <c r="Z1524" s="160">
        <f>IF($L$1354&gt;0,'Assumptions (Hydro)'!AJ$10*Model!$L$1354*AVERAGE('Assumptions (Hydro)'!$H$2:$J$2)/10^9,0)</f>
        <v>0.0001050684371</v>
      </c>
      <c r="AA1524" s="160">
        <f>IF($L$1354&gt;0,'Assumptions (Hydro)'!AK$10*Model!$L$1354*AVERAGE('Assumptions (Hydro)'!$H$2:$J$2)/10^9,0)</f>
        <v>0.00005244532818</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0.001836283263</v>
      </c>
      <c r="N1525" s="160">
        <f>IF($M$1354&gt;0,'Assumptions (Hydro)'!W$10*Model!$M$1354*AVERAGE('Assumptions (Hydro)'!$I$2:$K$2)/10^9,0)</f>
        <v>0.0034889382</v>
      </c>
      <c r="O1525" s="160">
        <f>IF($M$1354&gt;0,'Assumptions (Hydro)'!X$10*Model!$M$1354*AVERAGE('Assumptions (Hydro)'!$I$2:$K$2)/10^9,0)</f>
        <v>0.00314004438</v>
      </c>
      <c r="P1525" s="160">
        <f>IF($M$1354&gt;0,'Assumptions (Hydro)'!Y$10*Model!$M$1354*AVERAGE('Assumptions (Hydro)'!$I$2:$K$2)/10^9,0)</f>
        <v>0.002827876226</v>
      </c>
      <c r="Q1525" s="160">
        <f>IF($M$1354&gt;0,'Assumptions (Hydro)'!Z$10*Model!$M$1354*AVERAGE('Assumptions (Hydro)'!$I$2:$K$2)/10^9,0)</f>
        <v>0.002545088603</v>
      </c>
      <c r="R1525" s="160">
        <f>IF($M$1354&gt;0,'Assumptions (Hydro)'!AA$10*Model!$M$1354*AVERAGE('Assumptions (Hydro)'!$I$2:$K$2)/10^9,0)</f>
        <v>0.002288008946</v>
      </c>
      <c r="S1525" s="160">
        <f>IF($M$1354&gt;0,'Assumptions (Hydro)'!AB$10*Model!$M$1354*AVERAGE('Assumptions (Hydro)'!$I$2:$K$2)/10^9,0)</f>
        <v>0.002166814251</v>
      </c>
      <c r="T1525" s="160">
        <f>IF($M$1354&gt;0,'Assumptions (Hydro)'!AC$10*Model!$M$1354*AVERAGE('Assumptions (Hydro)'!$I$2:$K$2)/10^9,0)</f>
        <v>0.002166814251</v>
      </c>
      <c r="U1525" s="160">
        <f>IF($M$1354&gt;0,'Assumptions (Hydro)'!AD$10*Model!$M$1354*AVERAGE('Assumptions (Hydro)'!$I$2:$K$2)/10^9,0)</f>
        <v>0.002170486817</v>
      </c>
      <c r="V1525" s="160">
        <f>IF($M$1354&gt;0,'Assumptions (Hydro)'!AE$10*Model!$M$1354*AVERAGE('Assumptions (Hydro)'!$I$2:$K$2)/10^9,0)</f>
        <v>0.002166814251</v>
      </c>
      <c r="W1525" s="160">
        <f>IF($M$1354&gt;0,'Assumptions (Hydro)'!AF$10*Model!$M$1354*AVERAGE('Assumptions (Hydro)'!$I$2:$K$2)/10^9,0)</f>
        <v>0.002170486817</v>
      </c>
      <c r="X1525" s="160">
        <f>IF($M$1354&gt;0,'Assumptions (Hydro)'!AG$10*Model!$M$1354*AVERAGE('Assumptions (Hydro)'!$I$2:$K$2)/10^9,0)</f>
        <v>0.002166814251</v>
      </c>
      <c r="Y1525" s="160">
        <f>IF($M$1354&gt;0,'Assumptions (Hydro)'!AH$10*Model!$M$1354*AVERAGE('Assumptions (Hydro)'!$I$2:$K$2)/10^9,0)</f>
        <v>0.002170486817</v>
      </c>
      <c r="Z1525" s="160">
        <f>IF($M$1354&gt;0,'Assumptions (Hydro)'!AI$10*Model!$M$1354*AVERAGE('Assumptions (Hydro)'!$I$2:$K$2)/10^9,0)</f>
        <v>0.002166814251</v>
      </c>
      <c r="AA1525" s="160">
        <f>IF($M$1354&gt;0,'Assumptions (Hydro)'!AJ$10*Model!$M$1354*AVERAGE('Assumptions (Hydro)'!$I$2:$K$2)/10^9,0)</f>
        <v>0.002170486817</v>
      </c>
      <c r="AB1525" s="160">
        <f>IF($M$1354&gt;0,'Assumptions (Hydro)'!AK$10*Model!$M$1354*AVERAGE('Assumptions (Hydro)'!$I$2:$K$2)/10^9,0)</f>
        <v>0.001083407125</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0.001543545105</v>
      </c>
      <c r="O1526" s="160">
        <f>IF($N$1354&gt;0,'Assumptions (Hydro)'!W$10*Model!$N$1354*AVERAGE('Assumptions (Hydro)'!$J$2:$L$2)/10^9,0)</f>
        <v>0.0029327357</v>
      </c>
      <c r="P1526" s="160">
        <f>IF($N$1354&gt;0,'Assumptions (Hydro)'!X$10*Model!$N$1354*AVERAGE('Assumptions (Hydro)'!$J$2:$L$2)/10^9,0)</f>
        <v>0.00263946213</v>
      </c>
      <c r="Q1526" s="160">
        <f>IF($N$1354&gt;0,'Assumptions (Hydro)'!Y$10*Model!$N$1354*AVERAGE('Assumptions (Hydro)'!$J$2:$L$2)/10^9,0)</f>
        <v>0.002377059462</v>
      </c>
      <c r="R1526" s="160">
        <f>IF($N$1354&gt;0,'Assumptions (Hydro)'!Z$10*Model!$N$1354*AVERAGE('Assumptions (Hydro)'!$J$2:$L$2)/10^9,0)</f>
        <v>0.002139353516</v>
      </c>
      <c r="S1526" s="160">
        <f>IF($N$1354&gt;0,'Assumptions (Hydro)'!AA$10*Model!$N$1354*AVERAGE('Assumptions (Hydro)'!$J$2:$L$2)/10^9,0)</f>
        <v>0.001923257201</v>
      </c>
      <c r="T1526" s="160">
        <f>IF($N$1354&gt;0,'Assumptions (Hydro)'!AB$10*Model!$N$1354*AVERAGE('Assumptions (Hydro)'!$J$2:$L$2)/10^9,0)</f>
        <v>0.001821383224</v>
      </c>
      <c r="U1526" s="160">
        <f>IF($N$1354&gt;0,'Assumptions (Hydro)'!AC$10*Model!$N$1354*AVERAGE('Assumptions (Hydro)'!$J$2:$L$2)/10^9,0)</f>
        <v>0.001821383224</v>
      </c>
      <c r="V1526" s="160">
        <f>IF($N$1354&gt;0,'Assumptions (Hydro)'!AD$10*Model!$N$1354*AVERAGE('Assumptions (Hydro)'!$J$2:$L$2)/10^9,0)</f>
        <v>0.001824470314</v>
      </c>
      <c r="W1526" s="160">
        <f>IF($N$1354&gt;0,'Assumptions (Hydro)'!AE$10*Model!$N$1354*AVERAGE('Assumptions (Hydro)'!$J$2:$L$2)/10^9,0)</f>
        <v>0.001821383224</v>
      </c>
      <c r="X1526" s="160">
        <f>IF($N$1354&gt;0,'Assumptions (Hydro)'!AF$10*Model!$N$1354*AVERAGE('Assumptions (Hydro)'!$J$2:$L$2)/10^9,0)</f>
        <v>0.001824470314</v>
      </c>
      <c r="Y1526" s="160">
        <f>IF($N$1354&gt;0,'Assumptions (Hydro)'!AG$10*Model!$N$1354*AVERAGE('Assumptions (Hydro)'!$J$2:$L$2)/10^9,0)</f>
        <v>0.001821383224</v>
      </c>
      <c r="Z1526" s="160">
        <f>IF($N$1354&gt;0,'Assumptions (Hydro)'!AH$10*Model!$N$1354*AVERAGE('Assumptions (Hydro)'!$J$2:$L$2)/10^9,0)</f>
        <v>0.001824470314</v>
      </c>
      <c r="AA1526" s="160">
        <f>IF($N$1354&gt;0,'Assumptions (Hydro)'!AI$10*Model!$N$1354*AVERAGE('Assumptions (Hydro)'!$J$2:$L$2)/10^9,0)</f>
        <v>0.001821383224</v>
      </c>
      <c r="AB1526" s="160">
        <f>IF($N$1354&gt;0,'Assumptions (Hydro)'!AJ$10*Model!$N$1354*AVERAGE('Assumptions (Hydro)'!$J$2:$L$2)/10^9,0)</f>
        <v>0.001824470314</v>
      </c>
      <c r="AC1526" s="160">
        <f>IF($N$1354&gt;0,'Assumptions (Hydro)'!AK$10*Model!$N$1354*AVERAGE('Assumptions (Hydro)'!$J$2:$L$2)/10^9,0)</f>
        <v>0.0009106916121</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0.0003776426265</v>
      </c>
      <c r="P1527" s="160">
        <f>IF($O$1354&gt;0,'Assumptions (Hydro)'!W$10*Model!$O$1354*AVERAGE('Assumptions (Hydro)'!$K$2:$M$2)/10^9,0)</f>
        <v>0.0007175209903</v>
      </c>
      <c r="Q1527" s="160">
        <f>IF($O$1354&gt;0,'Assumptions (Hydro)'!X$10*Model!$O$1354*AVERAGE('Assumptions (Hydro)'!$K$2:$M$2)/10^9,0)</f>
        <v>0.0006457688913</v>
      </c>
      <c r="R1527" s="160">
        <f>IF($O$1354&gt;0,'Assumptions (Hydro)'!Y$10*Model!$O$1354*AVERAGE('Assumptions (Hydro)'!$K$2:$M$2)/10^9,0)</f>
        <v>0.0005815696448</v>
      </c>
      <c r="S1527" s="160">
        <f>IF($O$1354&gt;0,'Assumptions (Hydro)'!Z$10*Model!$O$1354*AVERAGE('Assumptions (Hydro)'!$K$2:$M$2)/10^9,0)</f>
        <v>0.0005234126803</v>
      </c>
      <c r="T1527" s="160">
        <f>IF($O$1354&gt;0,'Assumptions (Hydro)'!AA$10*Model!$O$1354*AVERAGE('Assumptions (Hydro)'!$K$2:$M$2)/10^9,0)</f>
        <v>0.0004705427126</v>
      </c>
      <c r="U1527" s="160">
        <f>IF($O$1354&gt;0,'Assumptions (Hydro)'!AB$10*Model!$O$1354*AVERAGE('Assumptions (Hydro)'!$K$2:$M$2)/10^9,0)</f>
        <v>0.0004456182993</v>
      </c>
      <c r="V1527" s="160">
        <f>IF($O$1354&gt;0,'Assumptions (Hydro)'!AC$10*Model!$O$1354*AVERAGE('Assumptions (Hydro)'!$K$2:$M$2)/10^9,0)</f>
        <v>0.0004456182993</v>
      </c>
      <c r="W1527" s="160">
        <f>IF($O$1354&gt;0,'Assumptions (Hydro)'!AD$10*Model!$O$1354*AVERAGE('Assumptions (Hydro)'!$K$2:$M$2)/10^9,0)</f>
        <v>0.0004463735845</v>
      </c>
      <c r="X1527" s="160">
        <f>IF($O$1354&gt;0,'Assumptions (Hydro)'!AE$10*Model!$O$1354*AVERAGE('Assumptions (Hydro)'!$K$2:$M$2)/10^9,0)</f>
        <v>0.0004456182993</v>
      </c>
      <c r="Y1527" s="160">
        <f>IF($O$1354&gt;0,'Assumptions (Hydro)'!AF$10*Model!$O$1354*AVERAGE('Assumptions (Hydro)'!$K$2:$M$2)/10^9,0)</f>
        <v>0.0004463735845</v>
      </c>
      <c r="Z1527" s="160">
        <f>IF($O$1354&gt;0,'Assumptions (Hydro)'!AG$10*Model!$O$1354*AVERAGE('Assumptions (Hydro)'!$K$2:$M$2)/10^9,0)</f>
        <v>0.0004456182993</v>
      </c>
      <c r="AA1527" s="160">
        <f>IF($O$1354&gt;0,'Assumptions (Hydro)'!AH$10*Model!$O$1354*AVERAGE('Assumptions (Hydro)'!$K$2:$M$2)/10^9,0)</f>
        <v>0.0004463735845</v>
      </c>
      <c r="AB1527" s="160">
        <f>IF($O$1354&gt;0,'Assumptions (Hydro)'!AI$10*Model!$O$1354*AVERAGE('Assumptions (Hydro)'!$K$2:$M$2)/10^9,0)</f>
        <v>0.0004456182993</v>
      </c>
      <c r="AC1527" s="160">
        <f>IF($O$1354&gt;0,'Assumptions (Hydro)'!AJ$10*Model!$O$1354*AVERAGE('Assumptions (Hydro)'!$K$2:$M$2)/10^9,0)</f>
        <v>0.0004463735845</v>
      </c>
      <c r="AD1527" s="160">
        <f>IF($O$1354&gt;0,'Assumptions (Hydro)'!AK$10*Model!$O$1354*AVERAGE('Assumptions (Hydro)'!$K$2:$M$2)/10^9,0)</f>
        <v>0.0002228091496</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0.009273016463</v>
      </c>
      <c r="Q1528" s="177">
        <f>IF($P$1354&gt;0,'Assumptions (Hydro)'!W$10*Model!$P$1354*AVERAGE('Assumptions (Hydro)'!$L$2:$N$2)/10^9,0)</f>
        <v>0.01761873128</v>
      </c>
      <c r="R1528" s="177">
        <f>IF($P$1354&gt;0,'Assumptions (Hydro)'!X$10*Model!$P$1354*AVERAGE('Assumptions (Hydro)'!$L$2:$N$2)/10^9,0)</f>
        <v>0.01585685815</v>
      </c>
      <c r="S1528" s="177">
        <f>IF($P$1354&gt;0,'Assumptions (Hydro)'!Y$10*Model!$P$1354*AVERAGE('Assumptions (Hydro)'!$L$2:$N$2)/10^9,0)</f>
        <v>0.01428044535</v>
      </c>
      <c r="T1528" s="177">
        <f>IF($P$1354&gt;0,'Assumptions (Hydro)'!Z$10*Model!$P$1354*AVERAGE('Assumptions (Hydro)'!$L$2:$N$2)/10^9,0)</f>
        <v>0.01285240082</v>
      </c>
      <c r="U1528" s="177">
        <f>IF($P$1354&gt;0,'Assumptions (Hydro)'!AA$10*Model!$P$1354*AVERAGE('Assumptions (Hydro)'!$L$2:$N$2)/10^9,0)</f>
        <v>0.01155417851</v>
      </c>
      <c r="V1528" s="177">
        <f>IF($P$1354&gt;0,'Assumptions (Hydro)'!AB$10*Model!$P$1354*AVERAGE('Assumptions (Hydro)'!$L$2:$N$2)/10^9,0)</f>
        <v>0.01094215943</v>
      </c>
      <c r="W1528" s="177">
        <f>IF($P$1354&gt;0,'Assumptions (Hydro)'!AC$10*Model!$P$1354*AVERAGE('Assumptions (Hydro)'!$L$2:$N$2)/10^9,0)</f>
        <v>0.01094215943</v>
      </c>
      <c r="X1528" s="177">
        <f>IF($P$1354&gt;0,'Assumptions (Hydro)'!AD$10*Model!$P$1354*AVERAGE('Assumptions (Hydro)'!$L$2:$N$2)/10^9,0)</f>
        <v>0.01096070546</v>
      </c>
      <c r="Y1528" s="177">
        <f>IF($P$1354&gt;0,'Assumptions (Hydro)'!AE$10*Model!$P$1354*AVERAGE('Assumptions (Hydro)'!$L$2:$N$2)/10^9,0)</f>
        <v>0.01094215943</v>
      </c>
      <c r="Z1528" s="177">
        <f>IF($P$1354&gt;0,'Assumptions (Hydro)'!AF$10*Model!$P$1354*AVERAGE('Assumptions (Hydro)'!$L$2:$N$2)/10^9,0)</f>
        <v>0.01096070546</v>
      </c>
      <c r="AA1528" s="177">
        <f>IF($P$1354&gt;0,'Assumptions (Hydro)'!AG$10*Model!$P$1354*AVERAGE('Assumptions (Hydro)'!$L$2:$N$2)/10^9,0)</f>
        <v>0.01094215943</v>
      </c>
      <c r="AB1528" s="177">
        <f>IF($P$1354&gt;0,'Assumptions (Hydro)'!AH$10*Model!$P$1354*AVERAGE('Assumptions (Hydro)'!$L$2:$N$2)/10^9,0)</f>
        <v>0.01096070546</v>
      </c>
      <c r="AC1528" s="177">
        <f>IF($P$1354&gt;0,'Assumptions (Hydro)'!AI$10*Model!$P$1354*AVERAGE('Assumptions (Hydro)'!$L$2:$N$2)/10^9,0)</f>
        <v>0.01094215943</v>
      </c>
      <c r="AD1528" s="177">
        <f>IF($P$1354&gt;0,'Assumptions (Hydro)'!AJ$10*Model!$P$1354*AVERAGE('Assumptions (Hydro)'!$L$2:$N$2)/10^9,0)</f>
        <v>0.01096070546</v>
      </c>
      <c r="AE1528" s="177">
        <f>IF($P$1354&gt;0,'Assumptions (Hydro)'!AK$10*Model!$P$1354*AVERAGE('Assumptions (Hydro)'!$L$2:$N$2)/10^9,0)</f>
        <v>0.005471079713</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0.00145304428</v>
      </c>
      <c r="R1529" s="160">
        <f>IF($Q$1354&gt;0,'Assumptions (Hydro)'!W$10*Model!$Q$1354*AVERAGE('Assumptions (Hydro)'!$L$2:$O$2)/10^9,0)</f>
        <v>0.002760784131</v>
      </c>
      <c r="S1529" s="160">
        <f>IF($Q$1354&gt;0,'Assumptions (Hydro)'!X$10*Model!$Q$1354*AVERAGE('Assumptions (Hydro)'!$L$2:$O$2)/10^9,0)</f>
        <v>0.002484705718</v>
      </c>
      <c r="T1529" s="160">
        <f>IF($Q$1354&gt;0,'Assumptions (Hydro)'!Y$10*Model!$Q$1354*AVERAGE('Assumptions (Hydro)'!$L$2:$O$2)/10^9,0)</f>
        <v>0.002237688191</v>
      </c>
      <c r="U1529" s="160">
        <f>IF($Q$1354&gt;0,'Assumptions (Hydro)'!Z$10*Model!$Q$1354*AVERAGE('Assumptions (Hydro)'!$L$2:$O$2)/10^9,0)</f>
        <v>0.002013919372</v>
      </c>
      <c r="V1529" s="160">
        <f>IF($Q$1354&gt;0,'Assumptions (Hydro)'!AA$10*Model!$Q$1354*AVERAGE('Assumptions (Hydro)'!$L$2:$O$2)/10^9,0)</f>
        <v>0.001810493172</v>
      </c>
      <c r="W1529" s="160">
        <f>IF($Q$1354&gt;0,'Assumptions (Hydro)'!AB$10*Model!$Q$1354*AVERAGE('Assumptions (Hydro)'!$L$2:$O$2)/10^9,0)</f>
        <v>0.00171459225</v>
      </c>
      <c r="X1529" s="160">
        <f>IF($Q$1354&gt;0,'Assumptions (Hydro)'!AC$10*Model!$Q$1354*AVERAGE('Assumptions (Hydro)'!$L$2:$O$2)/10^9,0)</f>
        <v>0.00171459225</v>
      </c>
      <c r="Y1529" s="160">
        <f>IF($Q$1354&gt;0,'Assumptions (Hydro)'!AD$10*Model!$Q$1354*AVERAGE('Assumptions (Hydro)'!$L$2:$O$2)/10^9,0)</f>
        <v>0.001717498339</v>
      </c>
      <c r="Z1529" s="160">
        <f>IF($Q$1354&gt;0,'Assumptions (Hydro)'!AE$10*Model!$Q$1354*AVERAGE('Assumptions (Hydro)'!$L$2:$O$2)/10^9,0)</f>
        <v>0.00171459225</v>
      </c>
      <c r="AA1529" s="160">
        <f>IF($Q$1354&gt;0,'Assumptions (Hydro)'!AF$10*Model!$Q$1354*AVERAGE('Assumptions (Hydro)'!$L$2:$O$2)/10^9,0)</f>
        <v>0.001717498339</v>
      </c>
      <c r="AB1529" s="160">
        <f>IF($Q$1354&gt;0,'Assumptions (Hydro)'!AG$10*Model!$Q$1354*AVERAGE('Assumptions (Hydro)'!$L$2:$O$2)/10^9,0)</f>
        <v>0.00171459225</v>
      </c>
      <c r="AC1529" s="160">
        <f>IF($Q$1354&gt;0,'Assumptions (Hydro)'!AH$10*Model!$Q$1354*AVERAGE('Assumptions (Hydro)'!$L$2:$O$2)/10^9,0)</f>
        <v>0.001717498339</v>
      </c>
      <c r="AD1529" s="160">
        <f>IF($Q$1354&gt;0,'Assumptions (Hydro)'!AI$10*Model!$Q$1354*AVERAGE('Assumptions (Hydro)'!$L$2:$O$2)/10^9,0)</f>
        <v>0.00171459225</v>
      </c>
      <c r="AE1529" s="160">
        <f>IF($Q$1354&gt;0,'Assumptions (Hydro)'!AJ$10*Model!$Q$1354*AVERAGE('Assumptions (Hydro)'!$L$2:$O$2)/10^9,0)</f>
        <v>0.001717498339</v>
      </c>
      <c r="AF1529" s="160">
        <f>IF($Q$1354&gt;0,'Assumptions (Hydro)'!AK$10*Model!$Q$1354*AVERAGE('Assumptions (Hydro)'!$L$2:$O$2)/10^9,0)</f>
        <v>0.000857296125</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0.0011197974</v>
      </c>
      <c r="S1530" s="177">
        <f>IF($R$1354&gt;0,'Assumptions (Hydro)'!W$10*Model!$R$1354*AVERAGE('Assumptions (Hydro)'!$M$2:$P$2)/10^9,0)</f>
        <v>0.00212761506</v>
      </c>
      <c r="T1530" s="177">
        <f>IF($R$1354&gt;0,'Assumptions (Hydro)'!X$10*Model!$R$1354*AVERAGE('Assumptions (Hydro)'!$M$2:$P$2)/10^9,0)</f>
        <v>0.001914853554</v>
      </c>
      <c r="U1530" s="177">
        <f>IF($R$1354&gt;0,'Assumptions (Hydro)'!Y$10*Model!$R$1354*AVERAGE('Assumptions (Hydro)'!$M$2:$P$2)/10^9,0)</f>
        <v>0.001724487996</v>
      </c>
      <c r="V1530" s="177">
        <f>IF($R$1354&gt;0,'Assumptions (Hydro)'!Z$10*Model!$R$1354*AVERAGE('Assumptions (Hydro)'!$M$2:$P$2)/10^9,0)</f>
        <v>0.001552039197</v>
      </c>
      <c r="W1530" s="177">
        <f>IF($R$1354&gt;0,'Assumptions (Hydro)'!AA$10*Model!$R$1354*AVERAGE('Assumptions (Hydro)'!$M$2:$P$2)/10^9,0)</f>
        <v>0.001395267561</v>
      </c>
      <c r="X1530" s="177">
        <f>IF($R$1354&gt;0,'Assumptions (Hydro)'!AB$10*Model!$R$1354*AVERAGE('Assumptions (Hydro)'!$M$2:$P$2)/10^9,0)</f>
        <v>0.001321360932</v>
      </c>
      <c r="Y1530" s="177">
        <f>IF($R$1354&gt;0,'Assumptions (Hydro)'!AC$10*Model!$R$1354*AVERAGE('Assumptions (Hydro)'!$M$2:$P$2)/10^9,0)</f>
        <v>0.001321360932</v>
      </c>
      <c r="Z1530" s="177">
        <f>IF($R$1354&gt;0,'Assumptions (Hydro)'!AD$10*Model!$R$1354*AVERAGE('Assumptions (Hydro)'!$M$2:$P$2)/10^9,0)</f>
        <v>0.001323600527</v>
      </c>
      <c r="AA1530" s="177">
        <f>IF($R$1354&gt;0,'Assumptions (Hydro)'!AE$10*Model!$R$1354*AVERAGE('Assumptions (Hydro)'!$M$2:$P$2)/10^9,0)</f>
        <v>0.001321360932</v>
      </c>
      <c r="AB1530" s="177">
        <f>IF($R$1354&gt;0,'Assumptions (Hydro)'!AF$10*Model!$R$1354*AVERAGE('Assumptions (Hydro)'!$M$2:$P$2)/10^9,0)</f>
        <v>0.001323600527</v>
      </c>
      <c r="AC1530" s="177">
        <f>IF($R$1354&gt;0,'Assumptions (Hydro)'!AG$10*Model!$R$1354*AVERAGE('Assumptions (Hydro)'!$M$2:$P$2)/10^9,0)</f>
        <v>0.001321360932</v>
      </c>
      <c r="AD1530" s="177">
        <f>IF($R$1354&gt;0,'Assumptions (Hydro)'!AH$10*Model!$R$1354*AVERAGE('Assumptions (Hydro)'!$M$2:$P$2)/10^9,0)</f>
        <v>0.001323600527</v>
      </c>
      <c r="AE1530" s="177">
        <f>IF($R$1354&gt;0,'Assumptions (Hydro)'!AI$10*Model!$R$1354*AVERAGE('Assumptions (Hydro)'!$M$2:$P$2)/10^9,0)</f>
        <v>0.001321360932</v>
      </c>
      <c r="AF1530" s="177">
        <f>IF($R$1354&gt;0,'Assumptions (Hydro)'!AJ$10*Model!$R$1354*AVERAGE('Assumptions (Hydro)'!$M$2:$P$2)/10^9,0)</f>
        <v>0.001323600527</v>
      </c>
      <c r="AG1530" s="177">
        <f>IF($R$1354&gt;0,'Assumptions (Hydro)'!AK$10*Model!$R$1354*AVERAGE('Assumptions (Hydro)'!$M$2:$P$2)/10^9,0)</f>
        <v>0.0006606804661</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0.0003268134169</v>
      </c>
      <c r="T1531" s="160">
        <f>IF($S$1354&gt;0,'Assumptions (Hydro)'!W$10*Model!$S$1354*AVERAGE('Assumptions (Hydro)'!$O$2:$Q$2)/10^9,0)</f>
        <v>0.0006209454921</v>
      </c>
      <c r="U1531" s="160">
        <f>IF($S$1354&gt;0,'Assumptions (Hydro)'!X$10*Model!$S$1354*AVERAGE('Assumptions (Hydro)'!$O$2:$Q$2)/10^9,0)</f>
        <v>0.0005588509429</v>
      </c>
      <c r="V1531" s="160">
        <f>IF($S$1354&gt;0,'Assumptions (Hydro)'!Y$10*Model!$S$1354*AVERAGE('Assumptions (Hydro)'!$O$2:$Q$2)/10^9,0)</f>
        <v>0.0005032926621</v>
      </c>
      <c r="W1531" s="160">
        <f>IF($S$1354&gt;0,'Assumptions (Hydro)'!Z$10*Model!$S$1354*AVERAGE('Assumptions (Hydro)'!$O$2:$Q$2)/10^9,0)</f>
        <v>0.0004529633958</v>
      </c>
      <c r="X1531" s="160">
        <f>IF($S$1354&gt;0,'Assumptions (Hydro)'!AA$10*Model!$S$1354*AVERAGE('Assumptions (Hydro)'!$O$2:$Q$2)/10^9,0)</f>
        <v>0.0004072095175</v>
      </c>
      <c r="Y1531" s="160">
        <f>IF($S$1354&gt;0,'Assumptions (Hydro)'!AB$10*Model!$S$1354*AVERAGE('Assumptions (Hydro)'!$O$2:$Q$2)/10^9,0)</f>
        <v>0.000385639832</v>
      </c>
      <c r="Z1531" s="160">
        <f>IF($S$1354&gt;0,'Assumptions (Hydro)'!AC$10*Model!$S$1354*AVERAGE('Assumptions (Hydro)'!$O$2:$Q$2)/10^9,0)</f>
        <v>0.000385639832</v>
      </c>
      <c r="AA1531" s="160">
        <f>IF($S$1354&gt;0,'Assumptions (Hydro)'!AD$10*Model!$S$1354*AVERAGE('Assumptions (Hydro)'!$O$2:$Q$2)/10^9,0)</f>
        <v>0.0003862934588</v>
      </c>
      <c r="AB1531" s="160">
        <f>IF($S$1354&gt;0,'Assumptions (Hydro)'!AE$10*Model!$S$1354*AVERAGE('Assumptions (Hydro)'!$O$2:$Q$2)/10^9,0)</f>
        <v>0.000385639832</v>
      </c>
      <c r="AC1531" s="160">
        <f>IF($S$1354&gt;0,'Assumptions (Hydro)'!AF$10*Model!$S$1354*AVERAGE('Assumptions (Hydro)'!$O$2:$Q$2)/10^9,0)</f>
        <v>0.0003862934588</v>
      </c>
      <c r="AD1531" s="160">
        <f>IF($S$1354&gt;0,'Assumptions (Hydro)'!AG$10*Model!$S$1354*AVERAGE('Assumptions (Hydro)'!$O$2:$Q$2)/10^9,0)</f>
        <v>0.000385639832</v>
      </c>
      <c r="AE1531" s="160">
        <f>IF($S$1354&gt;0,'Assumptions (Hydro)'!AH$10*Model!$S$1354*AVERAGE('Assumptions (Hydro)'!$O$2:$Q$2)/10^9,0)</f>
        <v>0.0003862934588</v>
      </c>
      <c r="AF1531" s="160">
        <f>IF($S$1354&gt;0,'Assumptions (Hydro)'!AI$10*Model!$S$1354*AVERAGE('Assumptions (Hydro)'!$O$2:$Q$2)/10^9,0)</f>
        <v>0.000385639832</v>
      </c>
      <c r="AG1531" s="160">
        <f>IF($S$1354&gt;0,'Assumptions (Hydro)'!AJ$10*Model!$S$1354*AVERAGE('Assumptions (Hydro)'!$O$2:$Q$2)/10^9,0)</f>
        <v>0.0003862934588</v>
      </c>
      <c r="AH1531" s="160">
        <f>IF($S$1354&gt;0,'Assumptions (Hydro)'!AK$10*Model!$S$1354*AVERAGE('Assumptions (Hydro)'!$O$2:$Q$2)/10^9,0)</f>
        <v>0.000192819916</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0.0003203914406</v>
      </c>
      <c r="U1532" s="160">
        <f>IF($T$1354&gt;0,'Assumptions (Hydro)'!W$10*Model!$T$1354*AVERAGE('Assumptions (Hydro)'!$P$2:$R$2)/10^9,0)</f>
        <v>0.0006087437372</v>
      </c>
      <c r="V1532" s="160">
        <f>IF($T$1354&gt;0,'Assumptions (Hydro)'!X$10*Model!$T$1354*AVERAGE('Assumptions (Hydro)'!$P$2:$R$2)/10^9,0)</f>
        <v>0.0005478693634</v>
      </c>
      <c r="W1532" s="160">
        <f>IF($T$1354&gt;0,'Assumptions (Hydro)'!Y$10*Model!$T$1354*AVERAGE('Assumptions (Hydro)'!$P$2:$R$2)/10^9,0)</f>
        <v>0.0004934028185</v>
      </c>
      <c r="X1532" s="160">
        <f>IF($T$1354&gt;0,'Assumptions (Hydro)'!Z$10*Model!$T$1354*AVERAGE('Assumptions (Hydro)'!$P$2:$R$2)/10^9,0)</f>
        <v>0.0004440625367</v>
      </c>
      <c r="Y1532" s="160">
        <f>IF($T$1354&gt;0,'Assumptions (Hydro)'!AA$10*Model!$T$1354*AVERAGE('Assumptions (Hydro)'!$P$2:$R$2)/10^9,0)</f>
        <v>0.000399207735</v>
      </c>
      <c r="Z1532" s="160">
        <f>IF($T$1354&gt;0,'Assumptions (Hydro)'!AB$10*Model!$T$1354*AVERAGE('Assumptions (Hydro)'!$P$2:$R$2)/10^9,0)</f>
        <v>0.0003780618999</v>
      </c>
      <c r="AA1532" s="160">
        <f>IF($T$1354&gt;0,'Assumptions (Hydro)'!AC$10*Model!$T$1354*AVERAGE('Assumptions (Hydro)'!$P$2:$R$2)/10^9,0)</f>
        <v>0.0003780618999</v>
      </c>
      <c r="AB1532" s="160">
        <f>IF($T$1354&gt;0,'Assumptions (Hydro)'!AD$10*Model!$T$1354*AVERAGE('Assumptions (Hydro)'!$P$2:$R$2)/10^9,0)</f>
        <v>0.0003787026828</v>
      </c>
      <c r="AC1532" s="160">
        <f>IF($T$1354&gt;0,'Assumptions (Hydro)'!AE$10*Model!$T$1354*AVERAGE('Assumptions (Hydro)'!$P$2:$R$2)/10^9,0)</f>
        <v>0.0003780618999</v>
      </c>
      <c r="AD1532" s="160">
        <f>IF($T$1354&gt;0,'Assumptions (Hydro)'!AF$10*Model!$T$1354*AVERAGE('Assumptions (Hydro)'!$P$2:$R$2)/10^9,0)</f>
        <v>0.0003787026828</v>
      </c>
      <c r="AE1532" s="160">
        <f>IF($T$1354&gt;0,'Assumptions (Hydro)'!AG$10*Model!$T$1354*AVERAGE('Assumptions (Hydro)'!$P$2:$R$2)/10^9,0)</f>
        <v>0.0003780618999</v>
      </c>
      <c r="AF1532" s="160">
        <f>IF($T$1354&gt;0,'Assumptions (Hydro)'!AH$10*Model!$T$1354*AVERAGE('Assumptions (Hydro)'!$P$2:$R$2)/10^9,0)</f>
        <v>0.0003787026828</v>
      </c>
      <c r="AG1532" s="160">
        <f>IF($T$1354&gt;0,'Assumptions (Hydro)'!AI$10*Model!$T$1354*AVERAGE('Assumptions (Hydro)'!$P$2:$R$2)/10^9,0)</f>
        <v>0.0003780618999</v>
      </c>
      <c r="AH1532" s="160">
        <f>IF($T$1354&gt;0,'Assumptions (Hydro)'!AJ$10*Model!$T$1354*AVERAGE('Assumptions (Hydro)'!$P$2:$R$2)/10^9,0)</f>
        <v>0.0003787026828</v>
      </c>
      <c r="AI1532" s="160">
        <f>IF($T$1354&gt;0,'Assumptions (Hydro)'!AK$10*Model!$T$1354*AVERAGE('Assumptions (Hydro)'!$P$2:$R$2)/10^9,0)</f>
        <v>0.00018903095</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0.9843199451</v>
      </c>
      <c r="D1566" s="160">
        <f>IF(Model!D1352+Model!D1353-D1351-D1514+D1462&gt;0,(1-'Assumptions (Hydro)'!C22)*(Model!D1352+Model!D1353-D1351-D1514+D1462)+Model!D1514-D1409-+Model!D1410,Model!D1352+Model!D1353-D1351+D1462-D1409+Model!D1410)</f>
        <v>0.7035026427</v>
      </c>
      <c r="E1566" s="160">
        <f>IF(Model!E1352+Model!E1353-E1351-E1514+E1462&gt;0,(1-'Assumptions (Hydro)'!D22)*(Model!E1352+Model!E1353-E1351-E1514+E1462)+Model!E1514-E1409-+Model!E1410,Model!E1352+Model!E1353-E1351+E1462-E1409+Model!E1410)</f>
        <v>0.765029694</v>
      </c>
      <c r="F1566" s="160">
        <f>IF(Model!F1352+Model!F1353-F1351-F1514+F1462&gt;0,(1-'Assumptions (Hydro)'!E22)*(Model!F1352+Model!F1353-F1351-F1514+F1462)+Model!F1514-F1409-+Model!F1410,Model!F1352+Model!F1353-F1351+F1462-F1409+Model!F1410)</f>
        <v>0.877547786</v>
      </c>
      <c r="G1566" s="160">
        <f>IF(Model!G1352+Model!G1353-G1351-G1514+G1462&gt;0,(1-'Assumptions (Hydro)'!F22)*(Model!G1352+Model!G1353-G1351-G1514+G1462)+Model!G1514-G1409-+Model!G1410,Model!G1352+Model!G1353-G1351+G1462-G1409+Model!G1410)</f>
        <v>0.9363126545</v>
      </c>
      <c r="H1566" s="160">
        <f>IF(Model!H1352+Model!H1353-H1351-H1514+H1462&gt;0,(1-'Assumptions (Hydro)'!G22)*(Model!H1352+Model!H1353-H1351-H1514+H1462)+Model!H1514-H1409-+Model!H1410,Model!H1352+Model!H1353-H1351+H1462-H1409+Model!H1410)</f>
        <v>1.263230271</v>
      </c>
      <c r="I1566" s="160">
        <f>IF(Model!I1352+Model!I1353-I1351-I1514+I1462&gt;0,(1-'Assumptions (Hydro)'!H22)*(Model!I1352+Model!I1353-I1351-I1514+I1462)+Model!I1514-I1409-+Model!I1410,Model!I1352+Model!I1353-I1351+I1462-I1409+Model!I1410)</f>
        <v>1.33627368</v>
      </c>
      <c r="J1566" s="160">
        <f>IF(Model!J1352+Model!J1353-J1351-J1514+J1462&gt;0,(1-'Assumptions (Hydro)'!I22)*(Model!J1352+Model!J1353-J1351-J1514+J1462)+Model!J1514-J1409-+Model!J1410,Model!J1352+Model!J1353-J1351+J1462-J1409+Model!J1410)</f>
        <v>1.229765493</v>
      </c>
      <c r="K1566" s="160">
        <f>IF(Model!K1352+Model!K1353-K1351-K1514+K1462&gt;0,(1-'Assumptions (Hydro)'!J22)*(Model!K1352+Model!K1353-K1351-K1514+K1462)+Model!K1514-K1409-+Model!K1410,Model!K1352+Model!K1353-K1351+K1462-K1409+Model!K1410)</f>
        <v>1.519741194</v>
      </c>
      <c r="L1566" s="160">
        <f>IF(Model!L1352+Model!L1353-L1351-L1514+L1462&gt;0,(1-'Assumptions (Hydro)'!K22)*(Model!L1352+Model!L1353-L1351-L1514+L1462)+Model!L1514-L1409-+Model!L1410,Model!L1352+Model!L1353-L1351+L1462-L1409+Model!L1410)</f>
        <v>1.098212245</v>
      </c>
      <c r="M1566" s="160">
        <f>IF(Model!M1352+Model!M1353-M1351-M1514+M1462&gt;0,(1-'Assumptions (Hydro)'!L22)*(Model!M1352+Model!M1353-M1351-M1514+M1462)+Model!M1514-M1409-+Model!M1410,Model!M1352+Model!M1353-M1351+M1462-M1409+Model!M1410)</f>
        <v>0.9944362804</v>
      </c>
      <c r="N1566" s="160">
        <f>IF(Model!N1352+Model!N1353-N1351-N1514+N1462&gt;0,(1-'Assumptions (Hydro)'!M22)*(Model!N1352+Model!N1353-N1351-N1514+N1462)+Model!N1514-N1409-+Model!N1410,Model!N1352+Model!N1353-N1351+N1462-N1409+Model!N1410)</f>
        <v>1.34491287</v>
      </c>
      <c r="O1566" s="160">
        <f>IF(Model!O1352+Model!O1353-O1351-O1514+O1462&gt;0,(1-'Assumptions (Hydro)'!N22)*(Model!O1352+Model!O1353-O1351-O1514+O1462)+Model!O1514-O1409-+Model!O1410,Model!O1352+Model!O1353-O1351+O1462-O1409+Model!O1410)</f>
        <v>0.9420499393</v>
      </c>
      <c r="P1566" s="160">
        <f>IF(Model!P1352+Model!P1353-P1351-P1514+P1462&gt;0,(1-'Assumptions (Hydro)'!O22)*(Model!P1352+Model!P1353-P1351-P1514+P1462)+Model!P1514-P1409-+Model!P1410,Model!P1352+Model!P1353-P1351+P1462-P1409+Model!P1410)</f>
        <v>0.8844420719</v>
      </c>
      <c r="Q1566" s="160">
        <f>IF(Model!Q1352+Model!Q1353-Q1351-Q1514+Q1462&gt;0,(1-'Assumptions (Hydro)'!P22)*(Model!Q1352+Model!Q1353-Q1351-Q1514+Q1462)+Model!Q1514-Q1409-+Model!Q1410,Model!Q1352+Model!Q1353-Q1351+Q1462-Q1409+Model!Q1410)</f>
        <v>1.10542451</v>
      </c>
      <c r="R1566" s="160">
        <f>IF(Model!R1352+Model!R1353-R1351-R1514+R1462&gt;0,(1-'Assumptions (Hydro)'!Q22)*(Model!R1352+Model!R1353-R1351-R1514+R1462)+Model!R1514-R1409-+Model!R1410,Model!R1352+Model!R1353-R1351+R1462-R1409+Model!R1410)</f>
        <v>0.8134008008</v>
      </c>
      <c r="S1566" s="160">
        <f>IF(Model!S1352+Model!S1353-S1351-S1514+S1462&gt;0,(1-'Assumptions (Hydro)'!R22)*(Model!S1352+Model!S1353-S1351-S1514+S1462)+Model!S1514-S1409-+Model!S1410,Model!S1352+Model!S1353-S1351+S1462-S1409+Model!S1410)</f>
        <v>0.8820586315</v>
      </c>
      <c r="T1566" s="160">
        <f>IF(Model!T1352+Model!T1353-T1351-T1514+T1462&gt;0,(1-'Assumptions (Hydro)'!S22)*(Model!T1352+Model!T1353-T1351-T1514+T1462)+Model!T1514-T1409-+Model!T1410,Model!T1352+Model!T1353-T1351+T1462-T1409+Model!T1410)</f>
        <v>0.9926973431</v>
      </c>
      <c r="U1566" s="160">
        <f>IF(Model!U1352+Model!U1353-U1351-U1514+U1462&gt;0,(1-'Assumptions (Hydro)'!T22)*(Model!U1352+Model!U1353-U1351-U1514+U1462)+Model!U1514-U1409-+Model!U1410,Model!U1352+Model!U1353-U1351+U1462-U1409+Model!U1410)</f>
        <v>1.237916856</v>
      </c>
      <c r="V1566" s="160">
        <f>IF(Model!V1352+Model!V1353-V1351-V1514+V1462&gt;0,(1-'Assumptions (Hydro)'!U22)*(Model!V1352+Model!V1353-V1351-V1514+V1462)+Model!V1514-V1409-+Model!V1410,Model!V1352+Model!V1353-V1351+V1462-V1409+Model!V1410)</f>
        <v>1.255282946</v>
      </c>
      <c r="W1566" s="160">
        <f>IF(Model!W1352+Model!W1353-W1351-W1514+W1462&gt;0,(1-'Assumptions (Hydro)'!V22)*(Model!W1352+Model!W1353-W1351-W1514+W1462)+Model!W1514-W1409-+Model!W1410,Model!W1352+Model!W1353-W1351+W1462-W1409+Model!W1410)</f>
        <v>1.313977487</v>
      </c>
      <c r="X1566" s="160">
        <f>IF(Model!X1352+Model!X1353-X1351-X1514+X1462&gt;0,(1-'Assumptions (Hydro)'!W22)*(Model!X1352+Model!X1353-X1351-X1514+X1462)+Model!X1514-X1409-+Model!X1410,Model!X1352+Model!X1353-X1351+X1462-X1409+Model!X1410)</f>
        <v>1.301301819</v>
      </c>
      <c r="Y1566" s="160">
        <f>IF(Model!Y1352+Model!Y1353-Y1351-Y1514+Y1462&gt;0,(1-'Assumptions (Hydro)'!X22)*(Model!Y1352+Model!Y1353-Y1351-Y1514+Y1462)+Model!Y1514-Y1409-+Model!Y1410,Model!Y1352+Model!Y1353-Y1351+Y1462-Y1409+Model!Y1410)</f>
        <v>1.290283876</v>
      </c>
      <c r="Z1566" s="160">
        <f>IF(Model!Z1352+Model!Z1353-Z1351-Z1514+Z1462&gt;0,(1-'Assumptions (Hydro)'!Y22)*(Model!Z1352+Model!Z1353-Z1351-Z1514+Z1462)+Model!Z1514-Z1409-+Model!Z1410,Model!Z1352+Model!Z1353-Z1351+Z1462-Z1409+Model!Z1410)</f>
        <v>1.288988571</v>
      </c>
      <c r="AA1566" s="160">
        <f>IF(Model!AA1352+Model!AA1353-AA1351-AA1514+AA1462&gt;0,(1-'Assumptions (Hydro)'!Z22)*(Model!AA1352+Model!AA1353-AA1351-AA1514+AA1462)+Model!AA1514-AA1409-+Model!AA1410,Model!AA1352+Model!AA1353-AA1351+AA1462-AA1409+Model!AA1410)</f>
        <v>1.292956963</v>
      </c>
      <c r="AB1566" s="160">
        <f>IF(Model!AB1352+Model!AB1353-AB1351-AB1514+AB1462&gt;0,(1-'Assumptions (Hydro)'!AA22)*(Model!AB1352+Model!AB1353-AB1351-AB1514+AB1462)+Model!AB1514-AB1409-+Model!AB1410,Model!AB1352+Model!AB1353-AB1351+AB1462-AB1409+Model!AB1410)</f>
        <v>1.308564125</v>
      </c>
      <c r="AC1566" s="160">
        <f>IF(Model!AC1352+Model!AC1353-AC1351-AC1514+AC1462&gt;0,(1-'Assumptions (Hydro)'!AB22)*(Model!AC1352+Model!AC1353-AC1351-AC1514+AC1462)+Model!AC1514-AC1409-+Model!AC1410,Model!AC1352+Model!AC1353-AC1351+AC1462-AC1409+Model!AC1410)</f>
        <v>1.305525606</v>
      </c>
      <c r="AD1566" s="160">
        <f>IF(Model!AD1352+Model!AD1353-AD1351-AD1514+AD1462&gt;0,(1-'Assumptions (Hydro)'!AC22)*(Model!AD1352+Model!AD1353-AD1351-AD1514+AD1462)+Model!AD1514-AD1409-+Model!AD1410,Model!AD1352+Model!AD1353-AD1351+AD1462-AD1409+Model!AD1410)</f>
        <v>1.308902921</v>
      </c>
      <c r="AE1566" s="160">
        <f>IF(Model!AE1352+Model!AE1353-AE1351-AE1514+AE1462&gt;0,(1-'Assumptions (Hydro)'!AD22)*(Model!AE1352+Model!AE1353-AE1351-AE1514+AE1462)+Model!AE1514-AE1409-+Model!AE1410,Model!AE1352+Model!AE1353-AE1351+AE1462-AE1409+Model!AE1410)</f>
        <v>1.297654565</v>
      </c>
      <c r="AF1566" s="160">
        <f>IF(Model!AF1352+Model!AF1353-AF1351-AF1514+AF1462&gt;0,(1-'Assumptions (Hydro)'!AE22)*(Model!AF1352+Model!AF1353-AF1351-AF1514+AF1462)+Model!AF1514-AF1409-+Model!AF1410,Model!AF1352+Model!AF1353-AF1351+AF1462-AF1409+Model!AF1410)</f>
        <v>1.295219578</v>
      </c>
      <c r="AG1566" s="160">
        <f>IF(Model!AG1352+Model!AG1353-AG1351-AG1514+AG1462&gt;0,(1-'Assumptions (Hydro)'!AF22)*(Model!AG1352+Model!AG1353-AG1351-AG1514+AG1462)+Model!AG1514-AG1409-+Model!AG1410,Model!AG1352+Model!AG1353-AG1351+AG1462-AG1409+Model!AG1410)</f>
        <v>1.293717958</v>
      </c>
      <c r="AH1566" s="160">
        <f>IF(Model!AH1352+Model!AH1353-AH1351-AH1514+AH1462&gt;0,(1-'Assumptions (Hydro)'!AG22)*(Model!AH1352+Model!AH1353-AH1351-AH1514+AH1462)+Model!AH1514-AH1409-+Model!AH1410,Model!AH1352+Model!AH1353-AH1351+AH1462-AH1409+Model!AH1410)</f>
        <v>1.295006771</v>
      </c>
      <c r="AI1566" s="160">
        <f>IF(Model!AI1352+Model!AI1353-AI1351-AI1514+AI1462&gt;0,(1-'Assumptions (Hydro)'!AH22)*(Model!AI1352+Model!AI1353-AI1351-AI1514+AI1462)+Model!AI1514-AI1409-+Model!AI1410,Model!AI1352+Model!AI1353-AI1351+AI1462-AI1409+Model!AI1410)</f>
        <v>1.289500426</v>
      </c>
      <c r="AJ1566" s="160">
        <f>IF(Model!AJ1352+Model!AJ1353-AJ1351-AJ1514+AJ1462&gt;0,(1-'Assumptions (Hydro)'!AI22)*(Model!AJ1352+Model!AJ1353-AJ1351-AJ1514+AJ1462)+Model!AJ1514-AJ1409-+Model!AJ1410,Model!AJ1352+Model!AJ1353-AJ1351+AJ1462-AJ1409+Model!AJ1410)</f>
        <v>1.2831331</v>
      </c>
      <c r="AK1566" s="160">
        <f>IF(Model!AK1352+Model!AK1353-AK1351-AK1514+AK1462&gt;0,(1-'Assumptions (Hydro)'!AJ22)*(Model!AK1352+Model!AK1353-AK1351-AK1514+AK1462)+Model!AK1514-AK1409-+Model!AK1410,Model!AK1352+Model!AK1353-AK1351+AK1462-AK1409+Model!AK1410)</f>
        <v>1.276513686</v>
      </c>
      <c r="AL1566" s="160">
        <f>IF(Model!AL1352+Model!AL1353-AL1351-AL1514+AL1462&gt;0,(1-'Assumptions (Hydro)'!AK22)*(Model!AL1352+Model!AL1353-AL1351-AL1514+AL1462)+Model!AL1514-AL1409-+Model!AL1410,Model!AL1352+Model!AL1353-AL1351+AL1462-AL1409+Model!AL1410)</f>
        <v>1.27171495</v>
      </c>
      <c r="AM1566" s="160">
        <f>IF(Model!AM1352+Model!AM1353-AM1351-AM1514+AM1462&gt;0,(1-'Assumptions (Hydro)'!AL22)*(Model!AM1352+Model!AM1353-AM1351-AM1514+AM1462)+Model!AM1514-AM1409-+Model!AM1410,Model!AM1352+Model!AM1353-AM1351+AM1462-AM1409+Model!AM1410)</f>
        <v>1.272291283</v>
      </c>
      <c r="AN1566" s="160">
        <f>IF(Model!AN1352+Model!AN1353-AN1351-AN1514+AN1462&gt;0,(1-'Assumptions (Hydro)'!AM22)*(Model!AN1352+Model!AN1353-AN1351-AN1514+AN1462)+Model!AN1514-AN1409-+Model!AN1410,Model!AN1352+Model!AN1353-AN1351+AN1462-AN1409+Model!AN1410)</f>
        <v>1.270790888</v>
      </c>
      <c r="AO1566" s="160">
        <f>IF(Model!AO1352+Model!AO1353-AO1351-AO1514+AO1462&gt;0,(1-'Assumptions (Hydro)'!AN22)*(Model!AO1352+Model!AO1353-AO1351-AO1514+AO1462)+Model!AO1514-AO1409-+Model!AO1410,Model!AO1352+Model!AO1353-AO1351+AO1462-AO1409+Model!AO1410)</f>
        <v>1.272812158</v>
      </c>
      <c r="AP1566" s="160">
        <f>IF(Model!AP1352+Model!AP1353-AP1351-AP1514+AP1462&gt;0,(1-'Assumptions (Hydro)'!AO22)*(Model!AP1352+Model!AP1353-AP1351-AP1514+AP1462)+Model!AP1514-AP1409-+Model!AP1410,Model!AP1352+Model!AP1353-AP1351+AP1462-AP1409+Model!AP1410)</f>
        <v>1.274077987</v>
      </c>
      <c r="AQ1566" s="160">
        <f>IF(Model!AQ1352+Model!AQ1353-AQ1351-AQ1514+AQ1462&gt;0,(1-'Assumptions (Hydro)'!AP22)*(Model!AQ1352+Model!AQ1353-AQ1351-AQ1514+AQ1462)+Model!AQ1514-AQ1409-+Model!AQ1410,Model!AQ1352+Model!AQ1353-AQ1351+AQ1462-AQ1409+Model!AQ1410)</f>
        <v>1.271883053</v>
      </c>
      <c r="AR1566" s="160">
        <f>IF(Model!AR1352+Model!AR1353-AR1351-AR1514+AR1462&gt;0,(1-'Assumptions (Hydro)'!AQ22)*(Model!AR1352+Model!AR1353-AR1351-AR1514+AR1462)+Model!AR1514-AR1409-+Model!AR1410,Model!AR1352+Model!AR1353-AR1351+AR1462-AR1409+Model!AR1410)</f>
        <v>1.267822849</v>
      </c>
      <c r="AS1566" s="160">
        <f>IF(Model!AS1352+Model!AS1353-AS1351-AS1514+AS1462&gt;0,(1-'Assumptions (Hydro)'!AR22)*(Model!AS1352+Model!AS1353-AS1351-AS1514+AS1462)+Model!AS1514-AS1409-+Model!AS1410,Model!AS1352+Model!AS1353-AS1351+AS1462-AS1409+Model!AS1410)</f>
        <v>1.262393899</v>
      </c>
      <c r="AT1566" s="160">
        <f>IF(Model!AT1352+Model!AT1353-AT1351-AT1514+AT1462&gt;0,(1-'Assumptions (Hydro)'!AS22)*(Model!AT1352+Model!AT1353-AT1351-AT1514+AT1462)+Model!AT1514-AT1409-+Model!AT1410,Model!AT1352+Model!AT1353-AT1351+AT1462-AT1409+Model!AT1410)</f>
        <v>1.257410563</v>
      </c>
      <c r="AU1566" s="160">
        <f>IF(Model!AU1352+Model!AU1353-AU1351-AU1514+AU1462&gt;0,(1-'Assumptions (Hydro)'!AT22)*(Model!AU1352+Model!AU1353-AU1351-AU1514+AU1462)+Model!AU1514-AU1409-+Model!AU1410,Model!AU1352+Model!AU1353-AU1351+AU1462-AU1409+Model!AU1410)</f>
        <v>1.25303588</v>
      </c>
      <c r="AV1566" s="160">
        <f>IF(Model!AV1352+Model!AV1353-AV1351-AV1514+AV1462&gt;0,(1-'Assumptions (Hydro)'!AU22)*(Model!AV1352+Model!AV1353-AV1351-AV1514+AV1462)+Model!AV1514-AV1409-+Model!AV1410,Model!AV1352+Model!AV1353-AV1351+AV1462-AV1409+Model!AV1410)</f>
        <v>1.248064497</v>
      </c>
      <c r="AW1566" s="160">
        <f>IF(Model!AW1352+Model!AW1353-AW1351-AW1514+AW1462&gt;0,(1-'Assumptions (Hydro)'!AV22)*(Model!AW1352+Model!AW1353-AW1351-AW1514+AW1462)+Model!AW1514-AW1409-+Model!AW1410,Model!AW1352+Model!AW1353-AW1351+AW1462-AW1409+Model!AW1410)</f>
        <v>1.239313967</v>
      </c>
      <c r="AX1566" s="160">
        <f>IF(Model!AX1352+Model!AX1353-AX1351-AX1514+AX1462&gt;0,(1-'Assumptions (Hydro)'!AW22)*(Model!AX1352+Model!AX1353-AX1351-AX1514+AX1462)+Model!AX1514-AX1409-+Model!AX1410,Model!AX1352+Model!AX1353-AX1351+AX1462-AX1409+Model!AX1410)</f>
        <v>1.234387909</v>
      </c>
      <c r="AY1566" s="160">
        <f>IF(Model!AY1352+Model!AY1353-AY1351-AY1514+AY1462&gt;0,(1-'Assumptions (Hydro)'!AX22)*(Model!AY1352+Model!AY1353-AY1351-AY1514+AY1462)+Model!AY1514-AY1409-+Model!AY1410,Model!AY1352+Model!AY1353-AY1351+AY1462-AY1409+Model!AY1410)</f>
        <v>1.247867267</v>
      </c>
      <c r="AZ1566" s="160">
        <f>IF(Model!AZ1352+Model!AZ1353-AZ1351-AZ1514+AZ1462&gt;0,(1-'Assumptions (Hydro)'!AY22)*(Model!AZ1352+Model!AZ1353-AZ1351-AZ1514+AZ1462)+Model!AZ1514-AZ1409-+Model!AZ1410,Model!AZ1352+Model!AZ1353-AZ1351+AZ1462-AZ1409+Model!AZ1410)</f>
        <v>1.247389388</v>
      </c>
      <c r="BA1566" s="160">
        <f>IF(Model!BA1352+Model!BA1353-BA1351-BA1514+BA1462&gt;0,(1-'Assumptions (Hydro)'!AZ22)*(Model!BA1352+Model!BA1353-BA1351-BA1514+BA1462)+Model!BA1514-BA1409-+Model!BA1410,Model!BA1352+Model!BA1353-BA1351+BA1462-BA1409+Model!BA1410)</f>
        <v>1.237328153</v>
      </c>
    </row>
    <row r="1567" ht="15.75" customHeight="1">
      <c r="A1567" s="273" t="s">
        <v>64</v>
      </c>
      <c r="B1567" s="159" t="s">
        <v>351</v>
      </c>
      <c r="C1567" s="160">
        <f>IF(C1352+C1353-C1351-C1514+C1462&gt;0,'Assumptions (Hydro)'!B22*(C1352+C1353-C1351-C1514+C1462)-'Assumptions (Hydro)'!B23*Model!C1350/10^3,'Assumptions (Hydro)'!B23*Model!C1350/10^3)</f>
        <v>0.5311784799</v>
      </c>
      <c r="D1567" s="160">
        <f>IF(D1352+D1353-D1351-D1514+D1462&gt;0,'Assumptions (Hydro)'!C22*(D1352+D1353-D1351-D1514+D1462)-'Assumptions (Hydro)'!C23*Model!D1350/10^3,'Assumptions (Hydro)'!C23*Model!D1350/10^3)</f>
        <v>0.3804431541</v>
      </c>
      <c r="E1567" s="160">
        <f>IF(E1352+E1353-E1351-E1514+E1462&gt;0,'Assumptions (Hydro)'!D22*(E1352+E1353-E1351-E1514+E1462)-'Assumptions (Hydro)'!D23*Model!E1350/10^3,'Assumptions (Hydro)'!D23*Model!E1350/10^3)</f>
        <v>0.4136022812</v>
      </c>
      <c r="F1567" s="160">
        <f>IF(F1352+F1353-F1351-F1514+F1462&gt;0,'Assumptions (Hydro)'!E22*(F1352+F1353-F1351-F1514+F1462)-'Assumptions (Hydro)'!E23*Model!F1350/10^3,'Assumptions (Hydro)'!E23*Model!F1350/10^3)</f>
        <v>0.4745494112</v>
      </c>
      <c r="G1567" s="160">
        <f>IF(G1352+G1353-G1351-G1514+G1462&gt;0,'Assumptions (Hydro)'!F22*(G1352+G1353-G1351-G1514+G1462)-'Assumptions (Hydro)'!F23*Model!G1350/10^3,'Assumptions (Hydro)'!F23*Model!G1350/10^3)</f>
        <v>0.5040429502</v>
      </c>
      <c r="H1567" s="160">
        <f>IF(H1352+H1353-H1351-H1514+H1462&gt;0,'Assumptions (Hydro)'!G22*(H1352+H1353-H1351-H1514+H1462)-'Assumptions (Hydro)'!G23*Model!H1350/10^3,'Assumptions (Hydro)'!G23*Model!H1350/10^3)</f>
        <v>0.6813220819</v>
      </c>
      <c r="I1567" s="160">
        <f>IF(I1352+I1353-I1351-I1514+I1462&gt;0,'Assumptions (Hydro)'!H22*(I1352+I1353-I1351-I1514+I1462)-'Assumptions (Hydro)'!H23*Model!I1350/10^3,'Assumptions (Hydro)'!H23*Model!I1350/10^3)</f>
        <v>0.7204631082</v>
      </c>
      <c r="J1567" s="160">
        <f>IF(J1352+J1353-J1351-J1514+J1462&gt;0,'Assumptions (Hydro)'!I22*(J1352+J1353-J1351-J1514+J1462)-'Assumptions (Hydro)'!I23*Model!J1350/10^3,'Assumptions (Hydro)'!I23*Model!J1350/10^3)</f>
        <v>0.6638972391</v>
      </c>
      <c r="K1567" s="160">
        <f>IF(K1352+K1353-K1351-K1514+K1462&gt;0,'Assumptions (Hydro)'!J22*(K1352+K1353-K1351-K1514+K1462)-'Assumptions (Hydro)'!J23*Model!K1350/10^3,'Assumptions (Hydro)'!J23*Model!K1350/10^3)</f>
        <v>0.8186886142</v>
      </c>
      <c r="L1567" s="160">
        <f>IF(L1352+L1353-L1351-L1514+L1462&gt;0,'Assumptions (Hydro)'!K22*(L1352+L1353-L1351-L1514+L1462)-'Assumptions (Hydro)'!K23*Model!L1350/10^3,'Assumptions (Hydro)'!K23*Model!L1350/10^3)</f>
        <v>0.5916969141</v>
      </c>
      <c r="M1567" s="160">
        <f>IF(M1352+M1353-M1351-M1514+M1462&gt;0,'Assumptions (Hydro)'!L22*(M1352+M1353-M1351-M1514+M1462)-'Assumptions (Hydro)'!L23*Model!M1350/10^3,'Assumptions (Hydro)'!L23*Model!M1350/10^3)</f>
        <v>0.5448130822</v>
      </c>
      <c r="N1567" s="160">
        <f>IF(N1352+N1353-N1351-N1514+N1462&gt;0,'Assumptions (Hydro)'!M22*(N1352+N1353-N1351-N1514+N1462)-'Assumptions (Hydro)'!M23*Model!N1350/10^3,'Assumptions (Hydro)'!M23*Model!N1350/10^3)</f>
        <v>0.7315141462</v>
      </c>
      <c r="O1567" s="160">
        <f>IF(O1352+O1353-O1351-O1514+O1462&gt;0,'Assumptions (Hydro)'!N22*(O1352+O1353-O1351-O1514+O1462)-'Assumptions (Hydro)'!N23*Model!O1350/10^3,'Assumptions (Hydro)'!N23*Model!O1350/10^3)</f>
        <v>0.5151656183</v>
      </c>
      <c r="P1567" s="160">
        <f>IF(P1352+P1353-P1351-P1514+P1462&gt;0,'Assumptions (Hydro)'!O22*(P1352+P1353-P1351-P1514+P1462)-'Assumptions (Hydro)'!O23*Model!P1350/10^3,'Assumptions (Hydro)'!O23*Model!P1350/10^3)</f>
        <v>0.4633648285</v>
      </c>
      <c r="Q1567" s="160">
        <f>IF(Q1352+Q1353-Q1351-Q1514+Q1462&gt;0,'Assumptions (Hydro)'!P22*(Q1352+Q1353-Q1351-Q1514+Q1462)-'Assumptions (Hydro)'!P23*Model!Q1350/10^3,'Assumptions (Hydro)'!P23*Model!Q1350/10^3)</f>
        <v>0.5750737306</v>
      </c>
      <c r="R1567" s="160">
        <f>IF(R1352+R1353-R1351-R1514+R1462&gt;0,'Assumptions (Hydro)'!Q22*(R1352+R1353-R1351-R1514+R1462)-'Assumptions (Hydro)'!Q23*Model!R1350/10^3,'Assumptions (Hydro)'!Q23*Model!R1350/10^3)</f>
        <v>0.4158182928</v>
      </c>
      <c r="S1567" s="160">
        <f>IF(S1352+S1353-S1351-S1514+S1462&gt;0,'Assumptions (Hydro)'!R22*(S1352+S1353-S1351-S1514+S1462)-'Assumptions (Hydro)'!R23*Model!S1350/10^3,'Assumptions (Hydro)'!R23*Model!S1350/10^3)</f>
        <v>0.4524696494</v>
      </c>
      <c r="T1567" s="160">
        <f>IF(T1352+T1353-T1351-T1514+T1462&gt;0,'Assumptions (Hydro)'!S22*(T1352+T1353-T1351-T1514+T1462)-'Assumptions (Hydro)'!S23*Model!T1350/10^3,'Assumptions (Hydro)'!S23*Model!T1350/10^3)</f>
        <v>0.511887035</v>
      </c>
      <c r="U1567" s="160">
        <f>IF(U1352+U1353-U1351-U1514+U1462&gt;0,'Assumptions (Hydro)'!T22*(U1352+U1353-U1351-U1514+U1462)-'Assumptions (Hydro)'!T23*Model!U1350/10^3,'Assumptions (Hydro)'!T23*Model!U1350/10^3)</f>
        <v>0.31809942</v>
      </c>
      <c r="V1567" s="160">
        <f>IF(V1352+V1353-V1351-V1514+V1462&gt;0,'Assumptions (Hydro)'!U22*(V1352+V1353-V1351-V1514+V1462)-'Assumptions (Hydro)'!U23*Model!V1350/10^3,'Assumptions (Hydro)'!U23*Model!V1350/10^3)</f>
        <v>0.3234789041</v>
      </c>
      <c r="W1567" s="160">
        <f>IF(W1352+W1353-W1351-W1514+W1462&gt;0,'Assumptions (Hydro)'!V22*(W1352+W1353-W1351-W1514+W1462)-'Assumptions (Hydro)'!V23*Model!W1350/10^3,'Assumptions (Hydro)'!V23*Model!W1350/10^3)</f>
        <v>0.3392168172</v>
      </c>
      <c r="X1567" s="160">
        <f>IF(X1352+X1353-X1351-X1514+X1462&gt;0,'Assumptions (Hydro)'!W22*(X1352+X1353-X1351-X1514+X1462)-'Assumptions (Hydro)'!W23*Model!X1350/10^3,'Assumptions (Hydro)'!W23*Model!X1350/10^3)</f>
        <v>0.3358006585</v>
      </c>
      <c r="Y1567" s="160">
        <f>IF(Y1352+Y1353-Y1351-Y1514+Y1462&gt;0,'Assumptions (Hydro)'!X22*(Y1352+Y1353-Y1351-Y1514+Y1462)-'Assumptions (Hydro)'!X23*Model!Y1350/10^3,'Assumptions (Hydro)'!X23*Model!Y1350/10^3)</f>
        <v>0.3330999793</v>
      </c>
      <c r="Z1567" s="160">
        <f>IF(Z1352+Z1353-Z1351-Z1514+Z1462&gt;0,'Assumptions (Hydro)'!Y22*(Z1352+Z1353-Z1351-Z1514+Z1462)-'Assumptions (Hydro)'!Y23*Model!Z1350/10^3,'Assumptions (Hydro)'!Y23*Model!Z1350/10^3)</f>
        <v>0.3333251367</v>
      </c>
      <c r="AA1567" s="160">
        <f>IF(AA1352+AA1353-AA1351-AA1514+AA1462&gt;0,'Assumptions (Hydro)'!Z22*(AA1352+AA1353-AA1351-AA1514+AA1462)-'Assumptions (Hydro)'!Z23*Model!AA1350/10^3,'Assumptions (Hydro)'!Z23*Model!AA1350/10^3)</f>
        <v>0.3344552456</v>
      </c>
      <c r="AB1567" s="160">
        <f>IF(AB1352+AB1353-AB1351-AB1514+AB1462&gt;0,'Assumptions (Hydro)'!AA22*(AB1352+AB1353-AB1351-AB1514+AB1462)-'Assumptions (Hydro)'!AA23*Model!AB1350/10^3,'Assumptions (Hydro)'!AA23*Model!AB1350/10^3)</f>
        <v>0.3392602399</v>
      </c>
      <c r="AC1567" s="160">
        <f>IF(AC1352+AC1353-AC1351-AC1514+AC1462&gt;0,'Assumptions (Hydro)'!AB22*(AC1352+AC1353-AC1351-AC1514+AC1462)-'Assumptions (Hydro)'!AB23*Model!AC1350/10^3,'Assumptions (Hydro)'!AB23*Model!AC1350/10^3)</f>
        <v>0.3392752795</v>
      </c>
      <c r="AD1567" s="160">
        <f>IF(AD1352+AD1353-AD1351-AD1514+AD1462&gt;0,'Assumptions (Hydro)'!AC22*(AD1352+AD1353-AD1351-AD1514+AD1462)-'Assumptions (Hydro)'!AC23*Model!AD1350/10^3,'Assumptions (Hydro)'!AC23*Model!AD1350/10^3)</f>
        <v>0.3404184805</v>
      </c>
      <c r="AE1567" s="160">
        <f>IF(AE1352+AE1353-AE1351-AE1514+AE1462&gt;0,'Assumptions (Hydro)'!AD22*(AE1352+AE1353-AE1351-AE1514+AE1462)-'Assumptions (Hydro)'!AD23*Model!AE1350/10^3,'Assumptions (Hydro)'!AD23*Model!AE1350/10^3)</f>
        <v>0.3415806833</v>
      </c>
      <c r="AF1567" s="160">
        <f>IF(AF1352+AF1353-AF1351-AF1514+AF1462&gt;0,'Assumptions (Hydro)'!AE22*(AF1352+AF1353-AF1351-AF1514+AF1462)-'Assumptions (Hydro)'!AE23*Model!AF1350/10^3,'Assumptions (Hydro)'!AE23*Model!AF1350/10^3)</f>
        <v>0.3430161272</v>
      </c>
      <c r="AG1567" s="160">
        <f>IF(AG1352+AG1353-AG1351-AG1514+AG1462&gt;0,'Assumptions (Hydro)'!AF22*(AG1352+AG1353-AG1351-AG1514+AG1462)-'Assumptions (Hydro)'!AF23*Model!AG1350/10^3,'Assumptions (Hydro)'!AF23*Model!AG1350/10^3)</f>
        <v>0.3433384098</v>
      </c>
      <c r="AH1567" s="160">
        <f>IF(AH1352+AH1353-AH1351-AH1514+AH1462&gt;0,'Assumptions (Hydro)'!AG22*(AH1352+AH1353-AH1351-AH1514+AH1462)-'Assumptions (Hydro)'!AG23*Model!AH1350/10^3,'Assumptions (Hydro)'!AG23*Model!AH1350/10^3)</f>
        <v>0.3439979665</v>
      </c>
      <c r="AI1567" s="160">
        <f>IF(AI1352+AI1353-AI1351-AI1514+AI1462&gt;0,'Assumptions (Hydro)'!AH22*(AI1352+AI1353-AI1351-AI1514+AI1462)-'Assumptions (Hydro)'!AH23*Model!AI1350/10^3,'Assumptions (Hydro)'!AH23*Model!AI1350/10^3)</f>
        <v>0.3427283456</v>
      </c>
      <c r="AJ1567" s="160">
        <f>IF(AJ1352+AJ1353-AJ1351-AJ1514+AJ1462&gt;0,'Assumptions (Hydro)'!AI22*(AJ1352+AJ1353-AJ1351-AJ1514+AJ1462)-'Assumptions (Hydro)'!AI23*Model!AJ1350/10^3,'Assumptions (Hydro)'!AI23*Model!AJ1350/10^3)</f>
        <v>0.341086014</v>
      </c>
      <c r="AK1567" s="160">
        <f>IF(AK1352+AK1353-AK1351-AK1514+AK1462&gt;0,'Assumptions (Hydro)'!AJ22*(AK1352+AK1353-AK1351-AK1514+AK1462)-'Assumptions (Hydro)'!AJ23*Model!AK1350/10^3,'Assumptions (Hydro)'!AJ23*Model!AK1350/10^3)</f>
        <v>0.3393264229</v>
      </c>
      <c r="AL1567" s="160">
        <f>IF(AL1352+AL1353-AL1351-AL1514+AL1462&gt;0,'Assumptions (Hydro)'!AK22*(AL1352+AL1353-AL1351-AL1514+AL1462)-'Assumptions (Hydro)'!AK23*Model!AL1350/10^3,'Assumptions (Hydro)'!AK23*Model!AL1350/10^3)</f>
        <v>0.3380508095</v>
      </c>
      <c r="AM1567" s="160">
        <f>IF(AM1352+AM1353-AM1351-AM1514+AM1462&gt;0,'Assumptions (Hydro)'!AL22*(AM1352+AM1353-AM1351-AM1514+AM1462)-'Assumptions (Hydro)'!AL23*Model!AM1350/10^3,'Assumptions (Hydro)'!AL23*Model!AM1350/10^3)</f>
        <v>0.338204012</v>
      </c>
      <c r="AN1567" s="160">
        <f>IF(AN1352+AN1353-AN1351-AN1514+AN1462&gt;0,'Assumptions (Hydro)'!AM22*(AN1352+AN1353-AN1351-AN1514+AN1462)-'Assumptions (Hydro)'!AM23*Model!AN1350/10^3,'Assumptions (Hydro)'!AM23*Model!AN1350/10^3)</f>
        <v>0.3378051728</v>
      </c>
      <c r="AO1567" s="160">
        <f>IF(AO1352+AO1353-AO1351-AO1514+AO1462&gt;0,'Assumptions (Hydro)'!AN22*(AO1352+AO1353-AO1351-AO1514+AO1462)-'Assumptions (Hydro)'!AN23*Model!AO1350/10^3,'Assumptions (Hydro)'!AN23*Model!AO1350/10^3)</f>
        <v>0.3383424724</v>
      </c>
      <c r="AP1567" s="160">
        <f>IF(AP1352+AP1353-AP1351-AP1514+AP1462&gt;0,'Assumptions (Hydro)'!AO22*(AP1352+AP1353-AP1351-AP1514+AP1462)-'Assumptions (Hydro)'!AO23*Model!AP1350/10^3,'Assumptions (Hydro)'!AO23*Model!AP1350/10^3)</f>
        <v>0.3386789585</v>
      </c>
      <c r="AQ1567" s="160">
        <f>IF(AQ1352+AQ1353-AQ1351-AQ1514+AQ1462&gt;0,'Assumptions (Hydro)'!AP22*(AQ1352+AQ1353-AQ1351-AQ1514+AQ1462)-'Assumptions (Hydro)'!AP23*Model!AQ1350/10^3,'Assumptions (Hydro)'!AP23*Model!AQ1350/10^3)</f>
        <v>0.3380954951</v>
      </c>
      <c r="AR1567" s="160">
        <f>IF(AR1352+AR1353-AR1351-AR1514+AR1462&gt;0,'Assumptions (Hydro)'!AQ22*(AR1352+AR1353-AR1351-AR1514+AR1462)-'Assumptions (Hydro)'!AQ23*Model!AR1350/10^3,'Assumptions (Hydro)'!AQ23*Model!AR1350/10^3)</f>
        <v>0.3370162003</v>
      </c>
      <c r="AS1567" s="160">
        <f>IF(AS1352+AS1353-AS1351-AS1514+AS1462&gt;0,'Assumptions (Hydro)'!AR22*(AS1352+AS1353-AS1351-AS1514+AS1462)-'Assumptions (Hydro)'!AR23*Model!AS1350/10^3,'Assumptions (Hydro)'!AR23*Model!AS1350/10^3)</f>
        <v>0.3355730616</v>
      </c>
      <c r="AT1567" s="160">
        <f>IF(AT1352+AT1353-AT1351-AT1514+AT1462&gt;0,'Assumptions (Hydro)'!AS22*(AT1352+AT1353-AT1351-AT1514+AT1462)-'Assumptions (Hydro)'!AS23*Model!AT1350/10^3,'Assumptions (Hydro)'!AS23*Model!AT1350/10^3)</f>
        <v>0.3342483775</v>
      </c>
      <c r="AU1567" s="160">
        <f>IF(AU1352+AU1353-AU1351-AU1514+AU1462&gt;0,'Assumptions (Hydro)'!AT22*(AU1352+AU1353-AU1351-AU1514+AU1462)-'Assumptions (Hydro)'!AT23*Model!AU1350/10^3,'Assumptions (Hydro)'!AT23*Model!AU1350/10^3)</f>
        <v>0.333085487</v>
      </c>
      <c r="AV1567" s="160">
        <f>IF(AV1352+AV1353-AV1351-AV1514+AV1462&gt;0,'Assumptions (Hydro)'!AU22*(AV1352+AV1353-AV1351-AV1514+AV1462)-'Assumptions (Hydro)'!AU23*Model!AV1350/10^3,'Assumptions (Hydro)'!AU23*Model!AV1350/10^3)</f>
        <v>0.3317639802</v>
      </c>
      <c r="AW1567" s="160">
        <f>IF(AW1352+AW1353-AW1351-AW1514+AW1462&gt;0,'Assumptions (Hydro)'!AV22*(AW1352+AW1353-AW1351-AW1514+AW1462)-'Assumptions (Hydro)'!AV23*Model!AW1350/10^3,'Assumptions (Hydro)'!AV23*Model!AW1350/10^3)</f>
        <v>0.3294378901</v>
      </c>
      <c r="AX1567" s="160">
        <f>IF(AX1352+AX1353-AX1351-AX1514+AX1462&gt;0,'Assumptions (Hydro)'!AW22*(AX1352+AX1353-AX1351-AX1514+AX1462)-'Assumptions (Hydro)'!AW23*Model!AX1350/10^3,'Assumptions (Hydro)'!AW23*Model!AX1350/10^3)</f>
        <v>0.3281284315</v>
      </c>
      <c r="AY1567" s="160">
        <f>IF(AY1352+AY1353-AY1351-AY1514+AY1462&gt;0,'Assumptions (Hydro)'!AX22*(AY1352+AY1353-AY1351-AY1514+AY1462)-'Assumptions (Hydro)'!AX23*Model!AY1350/10^3,'Assumptions (Hydro)'!AX23*Model!AY1350/10^3)</f>
        <v>0.331711552</v>
      </c>
      <c r="AZ1567" s="160">
        <f>IF(AZ1352+AZ1353-AZ1351-AZ1514+AZ1462&gt;0,'Assumptions (Hydro)'!AY22*(AZ1352+AZ1353-AZ1351-AZ1514+AZ1462)-'Assumptions (Hydro)'!AY23*Model!AZ1350/10^3,'Assumptions (Hydro)'!AY23*Model!AZ1350/10^3)</f>
        <v>0.3315845208</v>
      </c>
      <c r="BA1567" s="160">
        <f>IF(BA1352+BA1353-BA1351-BA1514+BA1462&gt;0,'Assumptions (Hydro)'!AZ22*(BA1352+BA1353-BA1351-BA1514+BA1462)-'Assumptions (Hydro)'!AZ23*Model!BA1350/10^3,'Assumptions (Hydro)'!AZ23*Model!BA1350/10^3)</f>
        <v>0.3289100154</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90.1</v>
      </c>
      <c r="Y1572" s="292">
        <f>'Assumptions (Geo)'!X39</f>
        <v>0</v>
      </c>
      <c r="Z1572" s="292">
        <f>'Assumptions (Geo)'!Y39</f>
        <v>36.4</v>
      </c>
      <c r="AA1572" s="292">
        <f>'Assumptions (Geo)'!Z39</f>
        <v>0</v>
      </c>
      <c r="AB1572" s="292">
        <f>'Assumptions (Geo)'!AA39</f>
        <v>0</v>
      </c>
      <c r="AC1572" s="292">
        <f>'Assumptions (Geo)'!AB39</f>
        <v>0</v>
      </c>
      <c r="AD1572" s="292">
        <f>'Assumptions (Geo)'!AC39</f>
        <v>0</v>
      </c>
      <c r="AE1572" s="292">
        <f>'Assumptions (Geo)'!AD39</f>
        <v>0</v>
      </c>
      <c r="AF1572" s="292">
        <f>'Assumptions (Geo)'!AE39</f>
        <v>64.7</v>
      </c>
      <c r="AG1572" s="292">
        <f>'Assumptions (Geo)'!AF39</f>
        <v>0</v>
      </c>
      <c r="AH1572" s="292">
        <f>'Assumptions (Geo)'!AG39</f>
        <v>0</v>
      </c>
      <c r="AI1572" s="292">
        <f>'Assumptions (Geo)'!AH39</f>
        <v>0</v>
      </c>
      <c r="AJ1572" s="292">
        <f>'Assumptions (Geo)'!AI39</f>
        <v>6.5</v>
      </c>
      <c r="AK1572" s="292">
        <f>'Assumptions (Geo)'!AJ39</f>
        <v>0</v>
      </c>
      <c r="AL1572" s="292">
        <f>'Assumptions (Geo)'!AK39</f>
        <v>0</v>
      </c>
      <c r="AM1572" s="292">
        <f>'Assumptions (Geo)'!AL39</f>
        <v>30</v>
      </c>
      <c r="AN1572" s="292">
        <f>'Assumptions (Geo)'!AM39</f>
        <v>26</v>
      </c>
      <c r="AO1572" s="292">
        <f>'Assumptions (Geo)'!AN39</f>
        <v>33.1</v>
      </c>
      <c r="AP1572" s="292">
        <f>'Assumptions (Geo)'!AO39</f>
        <v>48</v>
      </c>
      <c r="AQ1572" s="292">
        <f>'Assumptions (Geo)'!AP39</f>
        <v>134.7</v>
      </c>
      <c r="AR1572" s="292">
        <f>'Assumptions (Geo)'!AQ39</f>
        <v>23.5</v>
      </c>
      <c r="AS1572" s="292">
        <f>'Assumptions (Geo)'!AR39</f>
        <v>3.6</v>
      </c>
      <c r="AT1572" s="292">
        <f>'Assumptions (Geo)'!AS39</f>
        <v>102</v>
      </c>
      <c r="AU1572" s="292">
        <f>'Assumptions (Geo)'!AT39</f>
        <v>87</v>
      </c>
      <c r="AV1572" s="292">
        <f>'Assumptions (Geo)'!AU39</f>
        <v>22.5</v>
      </c>
      <c r="AW1572" s="292">
        <f>'Assumptions (Geo)'!AV39</f>
        <v>73</v>
      </c>
      <c r="AX1572" s="292">
        <f>'Assumptions (Geo)'!AW39</f>
        <v>0</v>
      </c>
      <c r="AY1572" s="292">
        <f>'Assumptions (Geo)'!AX39</f>
        <v>37</v>
      </c>
      <c r="AZ1572" s="292">
        <f>'Assumptions (Geo)'!AY39</f>
        <v>89</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817</v>
      </c>
      <c r="Y1573" s="167">
        <f>X1573-'Assumptions (Geo)'!X39+X1579</f>
        <v>876.8633333</v>
      </c>
      <c r="Z1573" s="167">
        <f>Y1573-'Assumptions (Geo)'!Y39+Y1579</f>
        <v>840.4633333</v>
      </c>
      <c r="AA1573" s="167">
        <f>Z1573-'Assumptions (Geo)'!Z39+Z1579</f>
        <v>840.4633333</v>
      </c>
      <c r="AB1573" s="167">
        <f>AA1573-'Assumptions (Geo)'!AA39+AA1579</f>
        <v>840.4633333</v>
      </c>
      <c r="AC1573" s="167">
        <f>AB1573-'Assumptions (Geo)'!AB39+AB1579</f>
        <v>840.4633333</v>
      </c>
      <c r="AD1573" s="167">
        <f>AC1573-'Assumptions (Geo)'!AC39+AC1579</f>
        <v>840.4633333</v>
      </c>
      <c r="AE1573" s="167">
        <f>AD1573-'Assumptions (Geo)'!AD39+AD1579</f>
        <v>840.4633333</v>
      </c>
      <c r="AF1573" s="167">
        <f>AE1573-'Assumptions (Geo)'!AE39+AE1579</f>
        <v>775.7633333</v>
      </c>
      <c r="AG1573" s="167">
        <f>AF1573-'Assumptions (Geo)'!AF39+AF1579</f>
        <v>775.7633333</v>
      </c>
      <c r="AH1573" s="167">
        <f>AG1573-'Assumptions (Geo)'!AG39+AG1579</f>
        <v>775.7633333</v>
      </c>
      <c r="AI1573" s="167">
        <f>AH1573-'Assumptions (Geo)'!AH39+AH1579</f>
        <v>775.7633333</v>
      </c>
      <c r="AJ1573" s="167">
        <f>AI1573-'Assumptions (Geo)'!AI39+AI1579</f>
        <v>769.2633333</v>
      </c>
      <c r="AK1573" s="167">
        <f>AJ1573-'Assumptions (Geo)'!AJ39+AJ1579</f>
        <v>769.2633333</v>
      </c>
      <c r="AL1573" s="167">
        <f>AK1573-'Assumptions (Geo)'!AK39+AK1579</f>
        <v>769.2633333</v>
      </c>
      <c r="AM1573" s="167">
        <f>AL1573-'Assumptions (Geo)'!AL39+AL1579</f>
        <v>739.2633333</v>
      </c>
      <c r="AN1573" s="167">
        <f>AM1573-'Assumptions (Geo)'!AM39+AM1579</f>
        <v>713.2633333</v>
      </c>
      <c r="AO1573" s="167">
        <f>AN1573-'Assumptions (Geo)'!AN39+AN1579</f>
        <v>680.1633333</v>
      </c>
      <c r="AP1573" s="167">
        <f>AO1573-'Assumptions (Geo)'!AO39+AO1579</f>
        <v>632.1633333</v>
      </c>
      <c r="AQ1573" s="167">
        <f>AP1573-'Assumptions (Geo)'!AP39+AP1579</f>
        <v>497.4633333</v>
      </c>
      <c r="AR1573" s="167">
        <f>AQ1573-'Assumptions (Geo)'!AQ39+AQ1579</f>
        <v>473.9633333</v>
      </c>
      <c r="AS1573" s="167">
        <f>AR1573-'Assumptions (Geo)'!AR39+AR1579</f>
        <v>470.3633333</v>
      </c>
      <c r="AT1573" s="167">
        <f>AS1573-'Assumptions (Geo)'!AS39+AS1579</f>
        <v>368.3633333</v>
      </c>
      <c r="AU1573" s="167">
        <f>AT1573-'Assumptions (Geo)'!AT39+AT1579</f>
        <v>281.3633333</v>
      </c>
      <c r="AV1573" s="167">
        <f>AU1573-'Assumptions (Geo)'!AU39+AU1579</f>
        <v>258.8633333</v>
      </c>
      <c r="AW1573" s="167">
        <f>AV1573-'Assumptions (Geo)'!AV39+AV1579</f>
        <v>185.8633333</v>
      </c>
      <c r="AX1573" s="167">
        <f>AW1573-'Assumptions (Geo)'!AW39+AW1579</f>
        <v>185.8633333</v>
      </c>
      <c r="AY1573" s="167">
        <f>AX1573-'Assumptions (Geo)'!AX39+AX1579</f>
        <v>148.8633333</v>
      </c>
      <c r="AZ1573" s="167">
        <f>AY1573-'Assumptions (Geo)'!AY39+AY1579</f>
        <v>59.86333333</v>
      </c>
      <c r="BA1573" s="167">
        <f>AZ1573-'Assumptions (Geo)'!AZ39+AZ1579</f>
        <v>59.86333333</v>
      </c>
    </row>
    <row r="1574" ht="15.75" customHeight="1">
      <c r="A1574" s="293" t="s">
        <v>431</v>
      </c>
      <c r="B1574" s="150" t="s">
        <v>149</v>
      </c>
      <c r="C1574" s="171">
        <v>266.6</v>
      </c>
      <c r="D1574" s="171">
        <v>266.6</v>
      </c>
      <c r="E1574" s="171">
        <v>273.9</v>
      </c>
      <c r="F1574" s="171">
        <v>273.9</v>
      </c>
      <c r="G1574" s="171">
        <v>273.9</v>
      </c>
      <c r="H1574" s="171">
        <v>303.9</v>
      </c>
      <c r="I1574" s="171">
        <v>318.9</v>
      </c>
      <c r="J1574" s="171">
        <v>352.0</v>
      </c>
      <c r="K1574" s="171">
        <v>400.0</v>
      </c>
      <c r="L1574" s="171">
        <v>519.3</v>
      </c>
      <c r="M1574" s="171">
        <v>542.8</v>
      </c>
      <c r="N1574" s="171">
        <v>544.8</v>
      </c>
      <c r="O1574" s="171">
        <v>646.8</v>
      </c>
      <c r="P1574" s="171">
        <v>719.8</v>
      </c>
      <c r="Q1574" s="171">
        <v>742.3</v>
      </c>
      <c r="R1574" s="171">
        <v>815.3</v>
      </c>
      <c r="S1574" s="171">
        <v>815.3</v>
      </c>
      <c r="T1574" s="171">
        <v>852.3</v>
      </c>
      <c r="U1574" s="171">
        <v>907.1</v>
      </c>
      <c r="V1574" s="153">
        <f t="shared" ref="V1574:W1574" si="58">U1574+V1579</f>
        <v>907.1</v>
      </c>
      <c r="W1574" s="153">
        <f t="shared" si="58"/>
        <v>907.1</v>
      </c>
      <c r="X1574" s="154">
        <f t="shared" ref="X1574:AZ1574" si="59">W1574+($BA$1574-$W$1574)/($BA$2-$W$2)</f>
        <v>876.8633333</v>
      </c>
      <c r="Y1574" s="154">
        <f t="shared" si="59"/>
        <v>846.6266667</v>
      </c>
      <c r="Z1574" s="154">
        <f t="shared" si="59"/>
        <v>816.39</v>
      </c>
      <c r="AA1574" s="154">
        <f t="shared" si="59"/>
        <v>786.1533333</v>
      </c>
      <c r="AB1574" s="154">
        <f t="shared" si="59"/>
        <v>755.9166667</v>
      </c>
      <c r="AC1574" s="154">
        <f t="shared" si="59"/>
        <v>725.68</v>
      </c>
      <c r="AD1574" s="154">
        <f t="shared" si="59"/>
        <v>695.4433333</v>
      </c>
      <c r="AE1574" s="154">
        <f t="shared" si="59"/>
        <v>665.2066667</v>
      </c>
      <c r="AF1574" s="154">
        <f t="shared" si="59"/>
        <v>634.97</v>
      </c>
      <c r="AG1574" s="154">
        <f t="shared" si="59"/>
        <v>604.7333333</v>
      </c>
      <c r="AH1574" s="154">
        <f t="shared" si="59"/>
        <v>574.4966667</v>
      </c>
      <c r="AI1574" s="154">
        <f t="shared" si="59"/>
        <v>544.26</v>
      </c>
      <c r="AJ1574" s="154">
        <f t="shared" si="59"/>
        <v>514.0233333</v>
      </c>
      <c r="AK1574" s="154">
        <f t="shared" si="59"/>
        <v>483.7866667</v>
      </c>
      <c r="AL1574" s="154">
        <f t="shared" si="59"/>
        <v>453.55</v>
      </c>
      <c r="AM1574" s="154">
        <f t="shared" si="59"/>
        <v>423.3133333</v>
      </c>
      <c r="AN1574" s="154">
        <f t="shared" si="59"/>
        <v>393.0766667</v>
      </c>
      <c r="AO1574" s="154">
        <f t="shared" si="59"/>
        <v>362.84</v>
      </c>
      <c r="AP1574" s="154">
        <f t="shared" si="59"/>
        <v>332.6033333</v>
      </c>
      <c r="AQ1574" s="154">
        <f t="shared" si="59"/>
        <v>302.3666667</v>
      </c>
      <c r="AR1574" s="154">
        <f t="shared" si="59"/>
        <v>272.13</v>
      </c>
      <c r="AS1574" s="154">
        <f t="shared" si="59"/>
        <v>241.8933333</v>
      </c>
      <c r="AT1574" s="154">
        <f t="shared" si="59"/>
        <v>211.6566667</v>
      </c>
      <c r="AU1574" s="154">
        <f t="shared" si="59"/>
        <v>181.42</v>
      </c>
      <c r="AV1574" s="154">
        <f t="shared" si="59"/>
        <v>151.1833333</v>
      </c>
      <c r="AW1574" s="154">
        <f t="shared" si="59"/>
        <v>120.9466667</v>
      </c>
      <c r="AX1574" s="154">
        <f t="shared" si="59"/>
        <v>90.71</v>
      </c>
      <c r="AY1574" s="154">
        <f t="shared" si="59"/>
        <v>60.47333333</v>
      </c>
      <c r="AZ1574" s="154">
        <f t="shared" si="59"/>
        <v>30.23666667</v>
      </c>
      <c r="BA1574" s="155">
        <f>Inputs!$H$10</f>
        <v>0</v>
      </c>
    </row>
    <row r="1575" ht="15.75" customHeight="1">
      <c r="A1575" s="293" t="s">
        <v>432</v>
      </c>
      <c r="B1575" s="150" t="s">
        <v>150</v>
      </c>
      <c r="C1575" s="171">
        <v>1.522634</v>
      </c>
      <c r="D1575" s="171">
        <v>1.352615</v>
      </c>
      <c r="E1575" s="171">
        <v>1.344934</v>
      </c>
      <c r="F1575" s="171">
        <v>1.264176</v>
      </c>
      <c r="G1575" s="171">
        <v>1.49238</v>
      </c>
      <c r="H1575" s="171">
        <v>1.447509</v>
      </c>
      <c r="I1575" s="171">
        <v>1.534319</v>
      </c>
      <c r="J1575" s="171">
        <v>1.416616</v>
      </c>
      <c r="K1575" s="171">
        <v>1.722644</v>
      </c>
      <c r="L1575" s="171">
        <v>1.988284</v>
      </c>
      <c r="M1575" s="171">
        <v>2.41852</v>
      </c>
      <c r="N1575" s="171">
        <v>2.539797</v>
      </c>
      <c r="O1575" s="171">
        <v>2.756779</v>
      </c>
      <c r="P1575" s="171">
        <v>3.028544</v>
      </c>
      <c r="Q1575" s="171">
        <v>3.329169</v>
      </c>
      <c r="R1575" s="171">
        <v>3.615621</v>
      </c>
      <c r="S1575" s="171">
        <v>3.910488</v>
      </c>
      <c r="T1575" s="171">
        <v>3.857238</v>
      </c>
      <c r="U1575" s="171">
        <v>3.990831</v>
      </c>
      <c r="V1575" s="213">
        <f t="shared" ref="V1575:W1575" si="60">U1575</f>
        <v>3.990831</v>
      </c>
      <c r="W1575" s="213">
        <f t="shared" si="60"/>
        <v>3.990831</v>
      </c>
      <c r="X1575" s="154">
        <f t="shared" ref="X1575:AZ1575" si="61">W1575+($BA$1575-$W$1575)/($BA$2-$W$2)</f>
        <v>3.8578033</v>
      </c>
      <c r="Y1575" s="154">
        <f t="shared" si="61"/>
        <v>3.7247756</v>
      </c>
      <c r="Z1575" s="154">
        <f t="shared" si="61"/>
        <v>3.5917479</v>
      </c>
      <c r="AA1575" s="154">
        <f t="shared" si="61"/>
        <v>3.4587202</v>
      </c>
      <c r="AB1575" s="154">
        <f t="shared" si="61"/>
        <v>3.3256925</v>
      </c>
      <c r="AC1575" s="154">
        <f t="shared" si="61"/>
        <v>3.1926648</v>
      </c>
      <c r="AD1575" s="154">
        <f t="shared" si="61"/>
        <v>3.0596371</v>
      </c>
      <c r="AE1575" s="154">
        <f t="shared" si="61"/>
        <v>2.9266094</v>
      </c>
      <c r="AF1575" s="154">
        <f t="shared" si="61"/>
        <v>2.7935817</v>
      </c>
      <c r="AG1575" s="154">
        <f t="shared" si="61"/>
        <v>2.660554</v>
      </c>
      <c r="AH1575" s="154">
        <f t="shared" si="61"/>
        <v>2.5275263</v>
      </c>
      <c r="AI1575" s="154">
        <f t="shared" si="61"/>
        <v>2.3944986</v>
      </c>
      <c r="AJ1575" s="154">
        <f t="shared" si="61"/>
        <v>2.2614709</v>
      </c>
      <c r="AK1575" s="154">
        <f t="shared" si="61"/>
        <v>2.1284432</v>
      </c>
      <c r="AL1575" s="154">
        <f t="shared" si="61"/>
        <v>1.9954155</v>
      </c>
      <c r="AM1575" s="154">
        <f t="shared" si="61"/>
        <v>1.8623878</v>
      </c>
      <c r="AN1575" s="154">
        <f t="shared" si="61"/>
        <v>1.7293601</v>
      </c>
      <c r="AO1575" s="154">
        <f t="shared" si="61"/>
        <v>1.5963324</v>
      </c>
      <c r="AP1575" s="154">
        <f t="shared" si="61"/>
        <v>1.4633047</v>
      </c>
      <c r="AQ1575" s="154">
        <f t="shared" si="61"/>
        <v>1.330277</v>
      </c>
      <c r="AR1575" s="154">
        <f t="shared" si="61"/>
        <v>1.1972493</v>
      </c>
      <c r="AS1575" s="154">
        <f t="shared" si="61"/>
        <v>1.0642216</v>
      </c>
      <c r="AT1575" s="154">
        <f t="shared" si="61"/>
        <v>0.9311939</v>
      </c>
      <c r="AU1575" s="154">
        <f t="shared" si="61"/>
        <v>0.7981662</v>
      </c>
      <c r="AV1575" s="154">
        <f t="shared" si="61"/>
        <v>0.6651385</v>
      </c>
      <c r="AW1575" s="154">
        <f t="shared" si="61"/>
        <v>0.5321108</v>
      </c>
      <c r="AX1575" s="154">
        <f t="shared" si="61"/>
        <v>0.3990831</v>
      </c>
      <c r="AY1575" s="154">
        <f t="shared" si="61"/>
        <v>0.2660554</v>
      </c>
      <c r="AZ1575" s="154">
        <f t="shared" si="61"/>
        <v>0.1330277</v>
      </c>
      <c r="BA1575" s="243">
        <f>Inputs!$I$10</f>
        <v>0</v>
      </c>
    </row>
    <row r="1576" ht="15.75" customHeight="1">
      <c r="A1576" s="294" t="s">
        <v>31</v>
      </c>
      <c r="B1576" s="159" t="s">
        <v>351</v>
      </c>
      <c r="C1576" s="219">
        <f>'Assumptions (Geo)'!B18*Model!C1574/10^9+'Assumptions (Geo)'!B20*Model!C1575/10^3</f>
        <v>0.01835271037</v>
      </c>
      <c r="D1576" s="219">
        <f>'Assumptions (Geo)'!C18*Model!D1574/10^9+'Assumptions (Geo)'!C20*Model!D1575/10^3</f>
        <v>0.01875526162</v>
      </c>
      <c r="E1576" s="219">
        <f>'Assumptions (Geo)'!D18*Model!E1574/10^9+'Assumptions (Geo)'!D20*Model!E1575/10^3</f>
        <v>0.01957359929</v>
      </c>
      <c r="F1576" s="219">
        <f>'Assumptions (Geo)'!E18*Model!F1574/10^9+'Assumptions (Geo)'!E20*Model!F1575/10^3</f>
        <v>0.01993710528</v>
      </c>
      <c r="G1576" s="219">
        <f>'Assumptions (Geo)'!F18*Model!G1574/10^9+'Assumptions (Geo)'!F20*Model!G1575/10^3</f>
        <v>0.02047385208</v>
      </c>
      <c r="H1576" s="219">
        <f>'Assumptions (Geo)'!G18*Model!H1574/10^9+'Assumptions (Geo)'!G20*Model!H1575/10^3</f>
        <v>0.02342392638</v>
      </c>
      <c r="I1576" s="219">
        <f>'Assumptions (Geo)'!H18*Model!I1574/10^9+'Assumptions (Geo)'!H20*Model!I1575/10^3</f>
        <v>0.02532393829</v>
      </c>
      <c r="J1576" s="219">
        <f>'Assumptions (Geo)'!I18*Model!J1574/10^9+'Assumptions (Geo)'!I20*Model!J1575/10^3</f>
        <v>0.02870330617</v>
      </c>
      <c r="K1576" s="219">
        <f>'Assumptions (Geo)'!J18*Model!K1574/10^9+'Assumptions (Geo)'!J20*Model!K1575/10^3</f>
        <v>0.03325184361</v>
      </c>
      <c r="L1576" s="219">
        <f>'Assumptions (Geo)'!K18*Model!L1574/10^9+'Assumptions (Geo)'!K20*Model!L1575/10^3</f>
        <v>0.04349830061</v>
      </c>
      <c r="M1576" s="219">
        <f>'Assumptions (Geo)'!L18*Model!M1574/10^9+'Assumptions (Geo)'!L20*Model!M1575/10^3</f>
        <v>0.04599654148</v>
      </c>
      <c r="N1576" s="219">
        <f>'Assumptions (Geo)'!M18*Model!N1574/10^9+'Assumptions (Geo)'!M20*Model!N1575/10^3</f>
        <v>0.047130389</v>
      </c>
      <c r="O1576" s="219">
        <f>'Assumptions (Geo)'!N18*Model!O1574/10^9+'Assumptions (Geo)'!N20*Model!O1575/10^3</f>
        <v>0.05702747614</v>
      </c>
      <c r="P1576" s="219">
        <f>'Assumptions (Geo)'!O18*Model!P1574/10^9+'Assumptions (Geo)'!O20*Model!P1575/10^3</f>
        <v>0.06457753119</v>
      </c>
      <c r="Q1576" s="219">
        <f>'Assumptions (Geo)'!P18*Model!Q1574/10^9+'Assumptions (Geo)'!P20*Model!Q1575/10^3</f>
        <v>0.06782840967</v>
      </c>
      <c r="R1576" s="219">
        <f>'Assumptions (Geo)'!Q18*Model!R1574/10^9+'Assumptions (Geo)'!Q20*Model!R1575/10^3</f>
        <v>0.07527464572</v>
      </c>
      <c r="S1576" s="219">
        <f>'Assumptions (Geo)'!R18*Model!S1574/10^9+'Assumptions (Geo)'!R20*Model!S1575/10^3</f>
        <v>0.07605394758</v>
      </c>
      <c r="T1576" s="219">
        <f>'Assumptions (Geo)'!S18*Model!T1574/10^9+'Assumptions (Geo)'!S20*Model!T1575/10^3</f>
        <v>0.08100301316</v>
      </c>
      <c r="U1576" s="219">
        <f>'Assumptions (Geo)'!T18*Model!U1574/10^9+'Assumptions (Geo)'!T20*Model!U1575/10^3</f>
        <v>0.08831129528</v>
      </c>
      <c r="V1576" s="219">
        <f>'Assumptions (Geo)'!U18*Model!V1574/10^9+'Assumptions (Geo)'!U20*Model!V1575/10^3</f>
        <v>0.09003415811</v>
      </c>
      <c r="W1576" s="219">
        <f>'Assumptions (Geo)'!V18*Model!W1574/10^9+'Assumptions (Geo)'!V20*Model!W1575/10^3</f>
        <v>0.09179063222</v>
      </c>
      <c r="X1576" s="219">
        <f>'Assumptions (Geo)'!W18*Model!X1574/10^9+'Assumptions (Geo)'!W20*Model!X1575/10^3</f>
        <v>0.09046199423</v>
      </c>
      <c r="Y1576" s="219">
        <f>'Assumptions (Geo)'!X18*Model!Y1574/10^9+'Assumptions (Geo)'!X20*Model!Y1575/10^3</f>
        <v>0.08904657999</v>
      </c>
      <c r="Z1576" s="219">
        <f>'Assumptions (Geo)'!Y18*Model!Z1574/10^9+'Assumptions (Geo)'!Y20*Model!Z1575/10^3</f>
        <v>0.08754150935</v>
      </c>
      <c r="AA1576" s="219">
        <f>'Assumptions (Geo)'!Z18*Model!AA1574/10^9+'Assumptions (Geo)'!Z20*Model!AA1575/10^3</f>
        <v>0.0859438228</v>
      </c>
      <c r="AB1576" s="219">
        <f>'Assumptions (Geo)'!AA18*Model!AB1574/10^9+'Assumptions (Geo)'!AA20*Model!AB1575/10^3</f>
        <v>0.08425047948</v>
      </c>
      <c r="AC1576" s="219">
        <f>'Assumptions (Geo)'!AB18*Model!AC1574/10^9+'Assumptions (Geo)'!AB20*Model!AC1575/10^3</f>
        <v>0.08245835516</v>
      </c>
      <c r="AD1576" s="219">
        <f>'Assumptions (Geo)'!AC18*Model!AD1574/10^9+'Assumptions (Geo)'!AC20*Model!AD1575/10^3</f>
        <v>0.08056424008</v>
      </c>
      <c r="AE1576" s="219">
        <f>'Assumptions (Geo)'!AD18*Model!AE1574/10^9+'Assumptions (Geo)'!AD20*Model!AE1575/10^3</f>
        <v>0.07856483686</v>
      </c>
      <c r="AF1576" s="219">
        <f>'Assumptions (Geo)'!AE18*Model!AF1574/10^9+'Assumptions (Geo)'!AE20*Model!AF1575/10^3</f>
        <v>0.07645675826</v>
      </c>
      <c r="AG1576" s="219">
        <f>'Assumptions (Geo)'!AF18*Model!AG1574/10^9+'Assumptions (Geo)'!AF20*Model!AG1575/10^3</f>
        <v>0.07423652498</v>
      </c>
      <c r="AH1576" s="219">
        <f>'Assumptions (Geo)'!AG18*Model!AH1574/10^9+'Assumptions (Geo)'!AG20*Model!AH1575/10^3</f>
        <v>0.07190056329</v>
      </c>
      <c r="AI1576" s="219">
        <f>'Assumptions (Geo)'!AH18*Model!AI1574/10^9+'Assumptions (Geo)'!AH20*Model!AI1575/10^3</f>
        <v>0.06944520275</v>
      </c>
      <c r="AJ1576" s="219">
        <f>'Assumptions (Geo)'!AI18*Model!AJ1574/10^9+'Assumptions (Geo)'!AI20*Model!AJ1575/10^3</f>
        <v>0.0668666737</v>
      </c>
      <c r="AK1576" s="219">
        <f>'Assumptions (Geo)'!AJ18*Model!AK1574/10^9+'Assumptions (Geo)'!AJ20*Model!AK1575/10^3</f>
        <v>0.06416110489</v>
      </c>
      <c r="AL1576" s="219">
        <f>'Assumptions (Geo)'!AK18*Model!AL1574/10^9+'Assumptions (Geo)'!AK20*Model!AL1575/10^3</f>
        <v>0.06132452088</v>
      </c>
      <c r="AM1576" s="219">
        <f>'Assumptions (Geo)'!AL18*Model!AM1574/10^9+'Assumptions (Geo)'!AL20*Model!AM1575/10^3</f>
        <v>0.05835283944</v>
      </c>
      <c r="AN1576" s="219">
        <f>'Assumptions (Geo)'!AM18*Model!AN1574/10^9+'Assumptions (Geo)'!AM20*Model!AN1575/10^3</f>
        <v>0.05524186898</v>
      </c>
      <c r="AO1576" s="219">
        <f>'Assumptions (Geo)'!AN18*Model!AO1574/10^9+'Assumptions (Geo)'!AN20*Model!AO1575/10^3</f>
        <v>0.05198730573</v>
      </c>
      <c r="AP1576" s="219">
        <f>'Assumptions (Geo)'!AO18*Model!AP1574/10^9+'Assumptions (Geo)'!AO20*Model!AP1575/10^3</f>
        <v>0.04858473103</v>
      </c>
      <c r="AQ1576" s="219">
        <f>'Assumptions (Geo)'!AP18*Model!AQ1574/10^9+'Assumptions (Geo)'!AP20*Model!AQ1575/10^3</f>
        <v>0.04502960847</v>
      </c>
      <c r="AR1576" s="219">
        <f>'Assumptions (Geo)'!AQ18*Model!AR1574/10^9+'Assumptions (Geo)'!AQ20*Model!AR1575/10^3</f>
        <v>0.04131728097</v>
      </c>
      <c r="AS1576" s="219">
        <f>'Assumptions (Geo)'!AR18*Model!AS1574/10^9+'Assumptions (Geo)'!AR20*Model!AS1575/10^3</f>
        <v>0.03744296779</v>
      </c>
      <c r="AT1576" s="219">
        <f>'Assumptions (Geo)'!AS18*Model!AT1574/10^9+'Assumptions (Geo)'!AS20*Model!AT1575/10^3</f>
        <v>0.03340176149</v>
      </c>
      <c r="AU1576" s="219">
        <f>'Assumptions (Geo)'!AT18*Model!AU1574/10^9+'Assumptions (Geo)'!AT20*Model!AU1575/10^3</f>
        <v>0.02918862481</v>
      </c>
      <c r="AV1576" s="219">
        <f>'Assumptions (Geo)'!AU18*Model!AV1574/10^9+'Assumptions (Geo)'!AU20*Model!AV1575/10^3</f>
        <v>0.02479838746</v>
      </c>
      <c r="AW1576" s="219">
        <f>'Assumptions (Geo)'!AV18*Model!AW1574/10^9+'Assumptions (Geo)'!AV20*Model!AW1575/10^3</f>
        <v>0.02022574286</v>
      </c>
      <c r="AX1576" s="219">
        <f>'Assumptions (Geo)'!AW18*Model!AX1574/10^9+'Assumptions (Geo)'!AW20*Model!AX1575/10^3</f>
        <v>0.01546524477</v>
      </c>
      <c r="AY1576" s="219">
        <f>'Assumptions (Geo)'!AX18*Model!AY1574/10^9+'Assumptions (Geo)'!AX20*Model!AY1575/10^3</f>
        <v>0.01051130389</v>
      </c>
      <c r="AZ1576" s="219">
        <f>'Assumptions (Geo)'!AY18*Model!AZ1574/10^9+'Assumptions (Geo)'!AY20*Model!AZ1575/10^3</f>
        <v>0.005358184329</v>
      </c>
      <c r="BA1576" s="219">
        <f>'Assumptions (Geo)'!AZ18*Model!BA1574/10^9+'Assumptions (Geo)'!AZ20*Model!BA1575/10^3</f>
        <v>0</v>
      </c>
    </row>
    <row r="1577" ht="15.75" customHeight="1">
      <c r="A1577" s="294" t="s">
        <v>36</v>
      </c>
      <c r="B1577" s="159" t="s">
        <v>351</v>
      </c>
      <c r="C1577" s="221">
        <f>C1575*'Assumptions (Geo)'!B33/10^3</f>
        <v>0.101919943</v>
      </c>
      <c r="D1577" s="221">
        <f>D1575*'Assumptions (Geo)'!C33/10^3</f>
        <v>0.09273893646</v>
      </c>
      <c r="E1577" s="221">
        <f>E1575*'Assumptions (Geo)'!D33/10^3</f>
        <v>0.08336923082</v>
      </c>
      <c r="F1577" s="221">
        <f>F1575*'Assumptions (Geo)'!E33/10^3</f>
        <v>0.09525553518</v>
      </c>
      <c r="G1577" s="221">
        <f>G1575*'Assumptions (Geo)'!F33/10^3</f>
        <v>0.1181482921</v>
      </c>
      <c r="H1577" s="221">
        <f>H1575*'Assumptions (Geo)'!G33/10^3</f>
        <v>0.1387479354</v>
      </c>
      <c r="I1577" s="221">
        <f>I1575*'Assumptions (Geo)'!H33/10^3</f>
        <v>0.1323161416</v>
      </c>
      <c r="J1577" s="221">
        <f>J1575*'Assumptions (Geo)'!I33/10^3</f>
        <v>0.1241688006</v>
      </c>
      <c r="K1577" s="221">
        <f>K1575*'Assumptions (Geo)'!J33/10^3</f>
        <v>0.1747419066</v>
      </c>
      <c r="L1577" s="221">
        <f>L1575*'Assumptions (Geo)'!K33/10^3</f>
        <v>0.1408204131</v>
      </c>
      <c r="M1577" s="221">
        <f>M1575*'Assumptions (Geo)'!L33/10^3</f>
        <v>0.1771055592</v>
      </c>
      <c r="N1577" s="221">
        <f>N1575*'Assumptions (Geo)'!M33/10^3</f>
        <v>0.1791631219</v>
      </c>
      <c r="O1577" s="221">
        <f>O1575*'Assumptions (Geo)'!N33/10^3</f>
        <v>0.1681574541</v>
      </c>
      <c r="P1577" s="221">
        <f>P1575*'Assumptions (Geo)'!O33/10^3</f>
        <v>0.205075737</v>
      </c>
      <c r="Q1577" s="221">
        <f>Q1575*'Assumptions (Geo)'!P33/10^3</f>
        <v>0.2419084058</v>
      </c>
      <c r="R1577" s="221">
        <f>R1575*'Assumptions (Geo)'!Q33/10^3</f>
        <v>0.2164549362</v>
      </c>
      <c r="S1577" s="221">
        <f>S1575*'Assumptions (Geo)'!R33/10^3</f>
        <v>0.2505449662</v>
      </c>
      <c r="T1577" s="221">
        <f>T1575*'Assumptions (Geo)'!S33/10^3</f>
        <v>0.2412316645</v>
      </c>
      <c r="U1577" s="221">
        <f>U1575*'Assumptions (Geo)'!T33/10^3</f>
        <v>0.2562113502</v>
      </c>
      <c r="V1577" s="221">
        <f>V1575*'Assumptions (Geo)'!U33/10^3</f>
        <v>0.2597631898</v>
      </c>
      <c r="W1577" s="221">
        <f>W1575*'Assumptions (Geo)'!V33/10^3</f>
        <v>0.2709506065</v>
      </c>
      <c r="X1577" s="221">
        <f>X1575*'Assumptions (Geo)'!W33/10^3</f>
        <v>0.2639054954</v>
      </c>
      <c r="Y1577" s="221">
        <f>Y1575*'Assumptions (Geo)'!X33/10^3</f>
        <v>0.2571579115</v>
      </c>
      <c r="Z1577" s="221">
        <f>Z1575*'Assumptions (Geo)'!Y33/10^3</f>
        <v>0.2520183317</v>
      </c>
      <c r="AA1577" s="221">
        <f>AA1575*'Assumptions (Geo)'!Z33/10^3</f>
        <v>0.2472969033</v>
      </c>
      <c r="AB1577" s="221">
        <f>AB1575*'Assumptions (Geo)'!AA33/10^3</f>
        <v>0.244493572</v>
      </c>
      <c r="AC1577" s="221">
        <f>AC1575*'Assumptions (Geo)'!AB33/10^3</f>
        <v>0.238503618</v>
      </c>
      <c r="AD1577" s="221">
        <f>AD1575*'Assumptions (Geo)'!AC33/10^3</f>
        <v>0.2330574839</v>
      </c>
      <c r="AE1577" s="221">
        <f>AE1575*'Assumptions (Geo)'!AD33/10^3</f>
        <v>0.2268399728</v>
      </c>
      <c r="AF1577" s="221">
        <f>AF1575*'Assumptions (Geo)'!AE33/10^3</f>
        <v>0.2205170425</v>
      </c>
      <c r="AG1577" s="221">
        <f>AG1575*'Assumptions (Geo)'!AF33/10^3</f>
        <v>0.2138946003</v>
      </c>
      <c r="AH1577" s="221">
        <f>AH1575*'Assumptions (Geo)'!AG33/10^3</f>
        <v>0.2072551851</v>
      </c>
      <c r="AI1577" s="221">
        <f>AI1575*'Assumptions (Geo)'!AH33/10^3</f>
        <v>0.1994333586</v>
      </c>
      <c r="AJ1577" s="221">
        <f>AJ1575*'Assumptions (Geo)'!AI33/10^3</f>
        <v>0.1912122946</v>
      </c>
      <c r="AK1577" s="221">
        <f>AK1575*'Assumptions (Geo)'!AJ33/10^3</f>
        <v>0.1827110131</v>
      </c>
      <c r="AL1577" s="221">
        <f>AL1575*'Assumptions (Geo)'!AK33/10^3</f>
        <v>0.1741648534</v>
      </c>
      <c r="AM1577" s="221">
        <f>AM1575*'Assumptions (Geo)'!AL33/10^3</f>
        <v>0.1659230344</v>
      </c>
      <c r="AN1577" s="221">
        <f>AN1575*'Assumptions (Geo)'!AM33/10^3</f>
        <v>0.1571039085</v>
      </c>
      <c r="AO1577" s="221">
        <f>AO1575*'Assumptions (Geo)'!AN33/10^3</f>
        <v>0.1482751275</v>
      </c>
      <c r="AP1577" s="221">
        <f>AP1575*'Assumptions (Geo)'!AO33/10^3</f>
        <v>0.1389559704</v>
      </c>
      <c r="AQ1577" s="221">
        <f>AQ1575*'Assumptions (Geo)'!AP33/10^3</f>
        <v>0.1289012473</v>
      </c>
      <c r="AR1577" s="221">
        <f>AR1575*'Assumptions (Geo)'!AQ33/10^3</f>
        <v>0.1182797543</v>
      </c>
      <c r="AS1577" s="221">
        <f>AS1575*'Assumptions (Geo)'!AR33/10^3</f>
        <v>0.1071404244</v>
      </c>
      <c r="AT1577" s="221">
        <f>AT1575*'Assumptions (Geo)'!AS33/10^3</f>
        <v>0.09560550079</v>
      </c>
      <c r="AU1577" s="221">
        <f>AU1575*'Assumptions (Geo)'!AT33/10^3</f>
        <v>0.08364633317</v>
      </c>
      <c r="AV1577" s="221">
        <f>AV1575*'Assumptions (Geo)'!AU33/10^3</f>
        <v>0.07115726834</v>
      </c>
      <c r="AW1577" s="221">
        <f>AW1575*'Assumptions (Geo)'!AV33/10^3</f>
        <v>0.05798910508</v>
      </c>
      <c r="AX1577" s="221">
        <f>AX1575*'Assumptions (Geo)'!AW33/10^3</f>
        <v>0.04444772861</v>
      </c>
      <c r="AY1577" s="221">
        <f>AY1575*'Assumptions (Geo)'!AX33/10^3</f>
        <v>0.03069994903</v>
      </c>
      <c r="AZ1577" s="221">
        <f>AZ1575*'Assumptions (Geo)'!AY33/10^3</f>
        <v>0.01575886043</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6.5</v>
      </c>
      <c r="F1579" s="296">
        <v>0.0</v>
      </c>
      <c r="G1579" s="296">
        <v>0.0</v>
      </c>
      <c r="H1579" s="296">
        <v>30.0</v>
      </c>
      <c r="I1579" s="296">
        <v>26.0</v>
      </c>
      <c r="J1579" s="296">
        <v>33.1</v>
      </c>
      <c r="K1579" s="296">
        <v>48.0</v>
      </c>
      <c r="L1579" s="296">
        <v>134.7</v>
      </c>
      <c r="M1579" s="296">
        <v>23.5</v>
      </c>
      <c r="N1579" s="296">
        <v>3.6</v>
      </c>
      <c r="O1579" s="296">
        <v>102.0</v>
      </c>
      <c r="P1579" s="296">
        <v>87.0</v>
      </c>
      <c r="Q1579" s="296">
        <v>22.5</v>
      </c>
      <c r="R1579" s="296">
        <v>73.0</v>
      </c>
      <c r="S1579" s="296">
        <v>0.0</v>
      </c>
      <c r="T1579" s="296">
        <v>37.0</v>
      </c>
      <c r="U1579" s="296">
        <v>89.0</v>
      </c>
      <c r="V1579" s="296">
        <v>0.0</v>
      </c>
      <c r="W1579" s="152">
        <v>0.0</v>
      </c>
      <c r="X1579" s="148">
        <f t="shared" ref="X1579:BA1579" si="62">if(X1574&gt;X1573,X1574-X1573,0)</f>
        <v>59.86333333</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0.009416179576</v>
      </c>
      <c r="D1581" s="177">
        <f t="shared" si="63"/>
        <v>0.004811357775</v>
      </c>
      <c r="E1581" s="177">
        <f t="shared" si="63"/>
        <v>0.02255751371</v>
      </c>
      <c r="F1581" s="177">
        <f t="shared" si="63"/>
        <v>0.04288934475</v>
      </c>
      <c r="G1581" s="177">
        <f t="shared" si="63"/>
        <v>0.07007716878</v>
      </c>
      <c r="H1581" s="177">
        <f t="shared" si="63"/>
        <v>0.0868579909</v>
      </c>
      <c r="I1581" s="177">
        <f t="shared" si="63"/>
        <v>0.1803098624</v>
      </c>
      <c r="J1581" s="177">
        <f t="shared" si="63"/>
        <v>0.1769168651</v>
      </c>
      <c r="K1581" s="177">
        <f t="shared" si="63"/>
        <v>0.1415225253</v>
      </c>
      <c r="L1581" s="177">
        <f t="shared" si="63"/>
        <v>0.1137814658</v>
      </c>
      <c r="M1581" s="177">
        <f t="shared" si="63"/>
        <v>0.1717247671</v>
      </c>
      <c r="N1581" s="177">
        <f t="shared" si="63"/>
        <v>0.19251546</v>
      </c>
      <c r="O1581" s="177">
        <f t="shared" si="63"/>
        <v>0.1693044306</v>
      </c>
      <c r="P1581" s="177">
        <f t="shared" si="63"/>
        <v>0.09014969908</v>
      </c>
      <c r="Q1581" s="177">
        <f t="shared" si="63"/>
        <v>0.105758717</v>
      </c>
      <c r="R1581" s="177">
        <f t="shared" si="63"/>
        <v>0.122403303</v>
      </c>
      <c r="S1581" s="177">
        <f t="shared" si="63"/>
        <v>0.1236705175</v>
      </c>
      <c r="T1581" s="177">
        <f t="shared" si="63"/>
        <v>0.089</v>
      </c>
      <c r="U1581" s="177">
        <f t="shared" si="63"/>
        <v>0.06132157457</v>
      </c>
      <c r="V1581" s="177">
        <f t="shared" si="63"/>
        <v>0.06251789561</v>
      </c>
      <c r="W1581" s="177">
        <f t="shared" si="63"/>
        <v>0.06373755566</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0.009416179576</v>
      </c>
      <c r="D1584" s="177">
        <f>IF($E$1579&gt;0,'Assumptions (Geo)'!$V$14*Model!$E$1579*'Assumptions (Geo)'!C$2/10^9,0)</f>
        <v>0.004811357775</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0.02255751371</v>
      </c>
      <c r="F1587" s="177">
        <f>IF($H$1579&gt;0,'Assumptions (Geo)'!$V$14*Model!$H$1579*'Assumptions (Geo)'!E$2/10^9,0)</f>
        <v>0.02297643469</v>
      </c>
      <c r="G1587" s="177">
        <f>IF($H$1579&gt;0,'Assumptions (Geo)'!$V$14*Model!$H$1579*'Assumptions (Geo)'!F$2/10^9,0)</f>
        <v>0.02359500632</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0.01991291006</v>
      </c>
      <c r="G1588" s="177">
        <f>IF($I$1579&gt;0,'Assumptions (Geo)'!$V$14*Model!$I$1579*'Assumptions (Geo)'!F$2/10^9,0)</f>
        <v>0.02044900548</v>
      </c>
      <c r="H1588" s="177">
        <f>IF($I$1579&gt;0,'Assumptions (Geo)'!$V$14*Model!$I$1579*'Assumptions (Geo)'!G$2/10^9,0)</f>
        <v>0.02108597352</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0.02603315698</v>
      </c>
      <c r="H1589" s="177">
        <f>IF($J$1579&gt;0,'Assumptions (Geo)'!$V$14*Model!$J$1579*'Assumptions (Geo)'!G$2/10^9,0)</f>
        <v>0.02684406628</v>
      </c>
      <c r="I1589" s="177">
        <f>IF($J$1579&gt;0,'Assumptions (Geo)'!$V$14*Model!$J$1579*'Assumptions (Geo)'!H$2/10^9,0)</f>
        <v>0.02765642468</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0.03892795111</v>
      </c>
      <c r="I1590" s="177">
        <f>IF($K$1579&gt;0,'Assumptions (Geo)'!$V$14*Model!$K$1579*'Assumptions (Geo)'!H$2/10^9,0)</f>
        <v>0.0401059935</v>
      </c>
      <c r="J1590" s="177">
        <f>IF($K$1579&gt;0,'Assumptions (Geo)'!$V$14*Model!$K$1579*'Assumptions (Geo)'!I$2/10^9,0)</f>
        <v>0.04118336337</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0.1125474443</v>
      </c>
      <c r="J1591" s="177">
        <f>IF($L$1579&gt;0,'Assumptions (Geo)'!$V$14*Model!$L$1579*'Assumptions (Geo)'!I$2/10^9,0)</f>
        <v>0.1155708135</v>
      </c>
      <c r="K1591" s="177">
        <f>IF($L$1579&gt;0,'Assumptions (Geo)'!$V$14*Model!$L$1579*'Assumptions (Geo)'!J$2/10^9,0)</f>
        <v>0.1178188144</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0.02016268832</v>
      </c>
      <c r="K1592" s="177">
        <f>IF($M$1579&gt;0,'Assumptions (Geo)'!$V$14*Model!$M$1579*'Assumptions (Geo)'!J$2/10^9,0)</f>
        <v>0.02055487853</v>
      </c>
      <c r="L1592" s="177">
        <f>IF($M$1579&gt;0,'Assumptions (Geo)'!$V$14*Model!$M$1579*'Assumptions (Geo)'!K$2/10^9,0)</f>
        <v>0.02071157588</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0.003148832455</v>
      </c>
      <c r="L1593" s="160">
        <f>IF($N$1579&gt;0,'Assumptions (Geo)'!$V$14*Model!$N$1579*'Assumptions (Geo)'!K$2/10^9,0)</f>
        <v>0.003172837156</v>
      </c>
      <c r="M1593" s="160">
        <f>IF($N$1579&gt;0,'Assumptions (Geo)'!$V$14*Model!$N$1579*'Assumptions (Geo)'!L$2/10^9,0)</f>
        <v>0.003209808731</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0.08989705276</v>
      </c>
      <c r="M1594" s="160">
        <f>IF($O$1579&gt;0,'Assumptions (Geo)'!$V$14*Model!$O$1579*'Assumptions (Geo)'!L$2/10^9,0)</f>
        <v>0.0909445807</v>
      </c>
      <c r="N1594" s="160">
        <f>IF($O$1579&gt;0,'Assumptions (Geo)'!$V$14*Model!$O$1579*'Assumptions (Geo)'!M$2/10^9,0)</f>
        <v>0.09284433534</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0.07757037766</v>
      </c>
      <c r="N1595" s="177">
        <f>IF($P$1579&gt;0,'Assumptions (Geo)'!$V$14*Model!$P$1579*'Assumptions (Geo)'!M$2/10^9,0)</f>
        <v>0.07919075661</v>
      </c>
      <c r="O1595" s="177">
        <f>IF($P$1579&gt;0,'Assumptions (Geo)'!$V$14*Model!$P$1579*'Assumptions (Geo)'!N$2/10^9,0)</f>
        <v>0.08070950936</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0.02048036809</v>
      </c>
      <c r="O1596" s="177">
        <f>IF($Q$1579&gt;0,'Assumptions (Geo)'!$V$14*Model!$Q$1579*'Assumptions (Geo)'!N$2/10^9,0)</f>
        <v>0.02087314897</v>
      </c>
      <c r="P1596" s="177">
        <f>IF($Q$1579&gt;0,'Assumptions (Geo)'!$V$14*Model!$Q$1579*'Assumptions (Geo)'!O$2/10^9,0)</f>
        <v>0.0212394579</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0.06772177222</v>
      </c>
      <c r="P1597" s="178">
        <f>IF($R$1579&gt;0,'Assumptions (Geo)'!$V$14*Model!$R$1579*'Assumptions (Geo)'!O$2/10^9,0)</f>
        <v>0.06891024118</v>
      </c>
      <c r="Q1597" s="178">
        <f>IF($R$1579&gt;0,'Assumptions (Geo)'!$V$14*Model!$R$1579*'Assumptions (Geo)'!P$2/10^9,0)</f>
        <v>0.07018533035</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0.03557338662</v>
      </c>
      <c r="R1599" s="160">
        <f>IF($T$1579&gt;0,'Assumptions (Geo)'!$V$14*Model!$T$1579*'Assumptions (Geo)'!Q$2/10^9,0)</f>
        <v>0.03594382708</v>
      </c>
      <c r="S1599" s="160">
        <f>IF($T$1579&gt;0,'Assumptions (Geo)'!$V$14*Model!$T$1579*'Assumptions (Geo)'!R$2/10^9,0)</f>
        <v>0.03631594562</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0.08645947594</v>
      </c>
      <c r="S1600" s="177">
        <f>IF($U$1579&gt;0,'Assumptions (Geo)'!$V$14*Model!$U$1579*'Assumptions (Geo)'!R$2/10^9,0)</f>
        <v>0.08735457189</v>
      </c>
      <c r="T1600" s="177">
        <f>IF($U$1579&gt;0,'Assumptions (Geo)'!$V$14*Model!$U$1579*'Assumptions (Geo)'!S$2/10^9,0)</f>
        <v>0.089</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0.06132157457</v>
      </c>
      <c r="V1603" s="219">
        <f>IF($X$1579&gt;0,'Assumptions (Geo)'!$V$14*Model!$X$1579*'Assumptions (Geo)'!U$2/10^9,0)</f>
        <v>0.06251789561</v>
      </c>
      <c r="W1603" s="219">
        <f>IF($X$1579&gt;0,'Assumptions (Geo)'!$V$14*Model!$X$1579*'Assumptions (Geo)'!V$2/10^9,0)</f>
        <v>0.06373755566</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0.005649707746</v>
      </c>
      <c r="D1633" s="279">
        <f>'Assumptions (Geo)'!$V$5*Model!D1581</f>
        <v>0.002886814665</v>
      </c>
      <c r="E1633" s="279">
        <f>'Assumptions (Geo)'!$V$5*Model!E1581</f>
        <v>0.01353450823</v>
      </c>
      <c r="F1633" s="279">
        <f>'Assumptions (Geo)'!$V$5*Model!F1581</f>
        <v>0.02573360685</v>
      </c>
      <c r="G1633" s="279">
        <f>'Assumptions (Geo)'!$V$5*Model!G1581</f>
        <v>0.04204630127</v>
      </c>
      <c r="H1633" s="279">
        <f>'Assumptions (Geo)'!$V$5*Model!H1581</f>
        <v>0.05211479454</v>
      </c>
      <c r="I1633" s="279">
        <f>'Assumptions (Geo)'!$V$5*Model!I1581</f>
        <v>0.1081859175</v>
      </c>
      <c r="J1633" s="279">
        <f>'Assumptions (Geo)'!$V$5*Model!J1581</f>
        <v>0.1061501191</v>
      </c>
      <c r="K1633" s="279">
        <f>'Assumptions (Geo)'!$V$5*Model!K1581</f>
        <v>0.08491351521</v>
      </c>
      <c r="L1633" s="279">
        <f>'Assumptions (Geo)'!$V$5*Model!L1581</f>
        <v>0.06826887948</v>
      </c>
      <c r="M1633" s="279">
        <f>'Assumptions (Geo)'!$V$5*Model!M1581</f>
        <v>0.1030348603</v>
      </c>
      <c r="N1633" s="279">
        <f>'Assumptions (Geo)'!$V$5*Model!N1581</f>
        <v>0.115509276</v>
      </c>
      <c r="O1633" s="279">
        <f>'Assumptions (Geo)'!$V$5*Model!O1581</f>
        <v>0.1015826583</v>
      </c>
      <c r="P1633" s="279">
        <f>'Assumptions (Geo)'!$V$5*Model!P1581</f>
        <v>0.05408981945</v>
      </c>
      <c r="Q1633" s="279">
        <f>'Assumptions (Geo)'!$V$5*Model!Q1581</f>
        <v>0.06345523018</v>
      </c>
      <c r="R1633" s="279">
        <f>'Assumptions (Geo)'!$V$5*Model!R1581</f>
        <v>0.07344198181</v>
      </c>
      <c r="S1633" s="279">
        <f>'Assumptions (Geo)'!$V$5*Model!S1581</f>
        <v>0.07420231051</v>
      </c>
      <c r="T1633" s="279">
        <f>'Assumptions (Geo)'!$V$5*Model!T1581</f>
        <v>0.0534</v>
      </c>
      <c r="U1633" s="279">
        <f>'Assumptions (Geo)'!$V$5*Model!U1581</f>
        <v>0.03679294474</v>
      </c>
      <c r="V1633" s="279">
        <f>'Assumptions (Geo)'!$V$5*Model!V1581</f>
        <v>0.03751073737</v>
      </c>
      <c r="W1633" s="279">
        <f>'Assumptions (Geo)'!$V$5*Model!W1581</f>
        <v>0.0382425334</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0.003766471831</v>
      </c>
      <c r="D1634" s="176">
        <f>'Assumptions (Geo)'!$V$6*Model!D1581</f>
        <v>0.00192454311</v>
      </c>
      <c r="E1634" s="176">
        <f>'Assumptions (Geo)'!$V$6*Model!E1581</f>
        <v>0.009023005484</v>
      </c>
      <c r="F1634" s="176">
        <f>'Assumptions (Geo)'!$V$6*Model!F1581</f>
        <v>0.0171557379</v>
      </c>
      <c r="G1634" s="176">
        <f>'Assumptions (Geo)'!$V$6*Model!G1581</f>
        <v>0.02803086751</v>
      </c>
      <c r="H1634" s="176">
        <f>'Assumptions (Geo)'!$V$6*Model!H1581</f>
        <v>0.03474319636</v>
      </c>
      <c r="I1634" s="176">
        <f>'Assumptions (Geo)'!$V$6*Model!I1581</f>
        <v>0.07212394497</v>
      </c>
      <c r="J1634" s="176">
        <f>'Assumptions (Geo)'!$V$6*Model!J1581</f>
        <v>0.07076674605</v>
      </c>
      <c r="K1634" s="176">
        <f>'Assumptions (Geo)'!$V$6*Model!K1581</f>
        <v>0.05660901014</v>
      </c>
      <c r="L1634" s="176">
        <f>'Assumptions (Geo)'!$V$6*Model!L1581</f>
        <v>0.04551258632</v>
      </c>
      <c r="M1634" s="176">
        <f>'Assumptions (Geo)'!$V$6*Model!M1581</f>
        <v>0.06868990684</v>
      </c>
      <c r="N1634" s="176">
        <f>'Assumptions (Geo)'!$V$6*Model!N1581</f>
        <v>0.07700618402</v>
      </c>
      <c r="O1634" s="176">
        <f>'Assumptions (Geo)'!$V$6*Model!O1581</f>
        <v>0.06772177222</v>
      </c>
      <c r="P1634" s="176">
        <f>'Assumptions (Geo)'!$V$6*Model!P1581</f>
        <v>0.03605987963</v>
      </c>
      <c r="Q1634" s="176">
        <f>'Assumptions (Geo)'!$V$6*Model!Q1581</f>
        <v>0.04230348679</v>
      </c>
      <c r="R1634" s="176">
        <f>'Assumptions (Geo)'!$V$6*Model!R1581</f>
        <v>0.04896132121</v>
      </c>
      <c r="S1634" s="176">
        <f>'Assumptions (Geo)'!$V$6*Model!S1581</f>
        <v>0.049468207</v>
      </c>
      <c r="T1634" s="176">
        <f>'Assumptions (Geo)'!$V$6*Model!T1581</f>
        <v>0.0356</v>
      </c>
      <c r="U1634" s="176">
        <f>'Assumptions (Geo)'!$V$6*Model!U1581</f>
        <v>0.02452862983</v>
      </c>
      <c r="V1634" s="176">
        <f>'Assumptions (Geo)'!$V$6*Model!V1581</f>
        <v>0.02500715825</v>
      </c>
      <c r="W1634" s="176">
        <f>'Assumptions (Geo)'!$V$6*Model!W1581</f>
        <v>0.02549502226</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-0.0004045672016</v>
      </c>
      <c r="F1635" s="177">
        <f t="array" ref="F1635">SUM(IF(ISERROR(F1636:F1686),"",F1636:F1686))</f>
        <v>-0.0004237841437</v>
      </c>
      <c r="G1635" s="177">
        <f t="array" ref="G1635">SUM(IF(ISERROR(G1636:G1686),"",G1636:G1686))</f>
        <v>-0.0004439138905</v>
      </c>
      <c r="H1635" s="177">
        <f t="array" ref="H1635">SUM(IF(ISERROR(H1636:H1686),"",H1636:H1686))</f>
        <v>-0.002423608398</v>
      </c>
      <c r="I1635" s="177">
        <f t="array" ref="I1635">SUM(IF(ISERROR(I1636:I1686),"",I1636:I1686))</f>
        <v>-0.004279713214</v>
      </c>
      <c r="J1635" s="177">
        <f t="array" ref="J1635">SUM(IF(ISERROR(J1636:J1686),"",J1636:J1686))</f>
        <v>-0.00676473372</v>
      </c>
      <c r="K1635" s="177">
        <f t="array" ref="K1635">SUM(IF(ISERROR(K1636:K1686),"",K1636:K1686))</f>
        <v>-0.01049213717</v>
      </c>
      <c r="L1635" s="177">
        <f t="array" ref="L1635">SUM(IF(ISERROR(L1636:L1686),"",L1636:L1686))</f>
        <v>-0.02079183827</v>
      </c>
      <c r="M1635" s="177">
        <f t="array" ref="M1635">SUM(IF(ISERROR(M1636:M1686),"",M1636:M1686))</f>
        <v>-0.02351990287</v>
      </c>
      <c r="N1635" s="177">
        <f t="array" ref="N1635">SUM(IF(ISERROR(N1636:N1686),"",N1636:N1686))</f>
        <v>-0.02490715059</v>
      </c>
      <c r="O1635" s="177">
        <f t="array" ref="O1635">SUM(IF(ISERROR(O1636:O1686),"",O1636:O1686))</f>
        <v>-0.03384449739</v>
      </c>
      <c r="P1635" s="177">
        <f t="array" ref="P1635">SUM(IF(ISERROR(P1636:P1686),"",P1636:P1686))</f>
        <v>-0.04218029093</v>
      </c>
      <c r="Q1635" s="177">
        <f t="array" ref="Q1635">SUM(IF(ISERROR(Q1636:Q1686),"",Q1636:Q1686))</f>
        <v>-0.04595728152</v>
      </c>
      <c r="R1635" s="177">
        <f t="array" ref="R1635">SUM(IF(ISERROR(R1636:R1686),"",R1636:R1686))</f>
        <v>-0.05399994214</v>
      </c>
      <c r="S1635" s="177">
        <f t="array" ref="S1635">SUM(IF(ISERROR(S1636:S1686),"",S1636:S1686))</f>
        <v>-0.05656493939</v>
      </c>
      <c r="T1635" s="177">
        <f t="array" ref="T1635">SUM(IF(ISERROR(T1636:T1686),"",T1636:T1686))</f>
        <v>-0.06149545289</v>
      </c>
      <c r="U1635" s="177">
        <f t="array" ref="U1635">SUM(IF(ISERROR(U1636:U1686),"",U1636:U1686))</f>
        <v>-0.07186271339</v>
      </c>
      <c r="V1635" s="177">
        <f t="array" ref="V1635">SUM(IF(ISERROR(V1636:V1686),"",V1636:V1686))</f>
        <v>-0.07527619228</v>
      </c>
      <c r="W1635" s="177">
        <f t="array" ref="W1635">SUM(IF(ISERROR(W1636:W1686),"",W1636:W1686))</f>
        <v>-0.07492302761</v>
      </c>
      <c r="X1635" s="177">
        <f t="array" ref="X1635">SUM(IF(ISERROR(X1636:X1686),"",X1636:X1686))</f>
        <v>-0.08030418313</v>
      </c>
      <c r="Y1635" s="177">
        <f t="array" ref="Y1635">SUM(IF(ISERROR(Y1636:Y1686),"",Y1636:Y1686))</f>
        <v>-0.07954168874</v>
      </c>
      <c r="Z1635" s="177">
        <f t="array" ref="Z1635">SUM(IF(ISERROR(Z1636:Z1686),"",Z1636:Z1686))</f>
        <v>-0.07648764708</v>
      </c>
      <c r="AA1635" s="177">
        <f t="array" ref="AA1635">SUM(IF(ISERROR(AA1636:AA1686),"",AA1636:AA1686))</f>
        <v>-0.06046027917</v>
      </c>
      <c r="AB1635" s="177">
        <f t="array" ref="AB1635">SUM(IF(ISERROR(AB1636:AB1686),"",AB1636:AB1686))</f>
        <v>-0.05984095958</v>
      </c>
      <c r="AC1635" s="177">
        <f t="array" ref="AC1635">SUM(IF(ISERROR(AC1636:AC1686),"",AC1636:AC1686))</f>
        <v>-0.0621417057</v>
      </c>
      <c r="AD1635" s="177">
        <f t="array" ref="AD1635">SUM(IF(ISERROR(AD1636:AD1686),"",AD1636:AD1686))</f>
        <v>-0.04953912946</v>
      </c>
      <c r="AE1635" s="177">
        <f t="array" ref="AE1635">SUM(IF(ISERROR(AE1636:AE1686),"",AE1636:AE1686))</f>
        <v>-0.03839614486</v>
      </c>
      <c r="AF1635" s="177">
        <f t="array" ref="AF1635">SUM(IF(ISERROR(AF1636:AF1686),"",AF1636:AF1686))</f>
        <v>-0.03666263518</v>
      </c>
      <c r="AG1635" s="177">
        <f t="array" ref="AG1635">SUM(IF(ISERROR(AG1636:AG1686),"",AG1636:AG1686))</f>
        <v>-0.0266501263</v>
      </c>
      <c r="AH1635" s="177">
        <f t="array" ref="AH1635">SUM(IF(ISERROR(AH1636:AH1686),"",AH1636:AH1686))</f>
        <v>-0.0279160073</v>
      </c>
      <c r="AI1635" s="177">
        <f t="array" ref="AI1635">SUM(IF(ISERROR(AI1636:AI1686),"",AI1636:AI1686))</f>
        <v>-0.02311357014</v>
      </c>
      <c r="AJ1635" s="177">
        <f t="array" ref="AJ1635">SUM(IF(ISERROR(AJ1636:AJ1686),"",AJ1636:AJ1686))</f>
        <v>-0.009275037873</v>
      </c>
      <c r="AK1635" s="177">
        <f t="array" ref="AK1635">SUM(IF(ISERROR(AK1636:AK1686),"",AK1636:AK1686))</f>
        <v>-0.009715602172</v>
      </c>
      <c r="AL1635" s="177">
        <f t="array" ref="AL1635">SUM(IF(ISERROR(AL1636:AL1686),"",AL1636:AL1686))</f>
        <v>-0.01017709328</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-0.0004045672016</v>
      </c>
      <c r="F1638" s="160">
        <f>IF($E$1579&gt;0,PPMT('Assumptions (Geo)'!$V$7,Model!X$1,'Assumptions (Geo)'!$V$10,'Assumptions (Geo)'!$V$5*Model!$E$1579*AVERAGE('Assumptions (Geo)'!$B$2:$C$2)/10^9),0)</f>
        <v>-0.0004237841437</v>
      </c>
      <c r="G1638" s="160">
        <f>IF($E$1579&gt;0,PPMT('Assumptions (Geo)'!$V$7,Model!Y$1,'Assumptions (Geo)'!$V$10,'Assumptions (Geo)'!$V$5*Model!$E$1579*AVERAGE('Assumptions (Geo)'!$B$2:$C$2)/10^9),0)</f>
        <v>-0.0004439138905</v>
      </c>
      <c r="H1638" s="160">
        <f>IF($E$1579&gt;0,PPMT('Assumptions (Geo)'!$V$7,Model!Z$1,'Assumptions (Geo)'!$V$10,'Assumptions (Geo)'!$V$5*Model!$E$1579*AVERAGE('Assumptions (Geo)'!$B$2:$C$2)/10^9),0)</f>
        <v>-0.0004649998003</v>
      </c>
      <c r="I1638" s="160">
        <f>IF($E$1579&gt;0,PPMT('Assumptions (Geo)'!$V$7,Model!AA$1,'Assumptions (Geo)'!$V$10,'Assumptions (Geo)'!$V$5*Model!$E$1579*AVERAGE('Assumptions (Geo)'!$B$2:$C$2)/10^9),0)</f>
        <v>-0.0004870872908</v>
      </c>
      <c r="J1638" s="160">
        <f>IF($E$1579&gt;0,PPMT('Assumptions (Geo)'!$V$7,Model!AB$1,'Assumptions (Geo)'!$V$10,'Assumptions (Geo)'!$V$5*Model!$E$1579*AVERAGE('Assumptions (Geo)'!$B$2:$C$2)/10^9),0)</f>
        <v>-0.0005102239371</v>
      </c>
      <c r="K1638" s="160">
        <f>IF($E$1579&gt;0,PPMT('Assumptions (Geo)'!$V$7,Model!AC$1,'Assumptions (Geo)'!$V$10,'Assumptions (Geo)'!$V$5*Model!$E$1579*AVERAGE('Assumptions (Geo)'!$B$2:$C$2)/10^9),0)</f>
        <v>-0.0005344595742</v>
      </c>
      <c r="L1638" s="160">
        <f>IF($E$1579&gt;0,PPMT('Assumptions (Geo)'!$V$7,Model!AD$1,'Assumptions (Geo)'!$V$10,'Assumptions (Geo)'!$V$5*Model!$E$1579*AVERAGE('Assumptions (Geo)'!$B$2:$C$2)/10^9),0)</f>
        <v>-0.0005598464039</v>
      </c>
      <c r="M1638" s="160">
        <f>IF($E$1579&gt;0,PPMT('Assumptions (Geo)'!$V$7,Model!AE$1,'Assumptions (Geo)'!$V$10,'Assumptions (Geo)'!$V$5*Model!$E$1579*AVERAGE('Assumptions (Geo)'!$B$2:$C$2)/10^9),0)</f>
        <v>-0.0005864391081</v>
      </c>
      <c r="N1638" s="177">
        <f>IF($E$1579&gt;0,PPMT('Assumptions (Geo)'!$V$7,Model!AF$1,'Assumptions (Geo)'!$V$10,'Assumptions (Geo)'!$V$5*Model!$E$1579*AVERAGE('Assumptions (Geo)'!$B$2:$C$2)/10^9),0)</f>
        <v>-0.0006142949658</v>
      </c>
      <c r="O1638" s="160">
        <f>IF($E$1579&gt;0,PPMT('Assumptions (Geo)'!$V$7,Model!AG$1,'Assumptions (Geo)'!$V$10,'Assumptions (Geo)'!$V$5*Model!$E$1579*AVERAGE('Assumptions (Geo)'!$B$2:$C$2)/10^9),0)</f>
        <v>-0.0006434739766</v>
      </c>
      <c r="P1638" s="160">
        <f>IF($E$1579&gt;0,PPMT('Assumptions (Geo)'!$V$7,Model!AH$1,'Assumptions (Geo)'!$V$10,'Assumptions (Geo)'!$V$5*Model!$E$1579*AVERAGE('Assumptions (Geo)'!$B$2:$C$2)/10^9),0)</f>
        <v>-0.0006740389905</v>
      </c>
      <c r="Q1638" s="160">
        <f>IF($E$1579&gt;0,PPMT('Assumptions (Geo)'!$V$7,Model!AI$1,'Assumptions (Geo)'!$V$10,'Assumptions (Geo)'!$V$5*Model!$E$1579*AVERAGE('Assumptions (Geo)'!$B$2:$C$2)/10^9),0)</f>
        <v>-0.0007060558426</v>
      </c>
      <c r="R1638" s="160">
        <f>IF($E$1579&gt;0,PPMT('Assumptions (Geo)'!$V$7,Model!AJ$1,'Assumptions (Geo)'!$V$10,'Assumptions (Geo)'!$V$5*Model!$E$1579*AVERAGE('Assumptions (Geo)'!$B$2:$C$2)/10^9),0)</f>
        <v>-0.0007395934951</v>
      </c>
      <c r="S1638" s="160">
        <f>IF($E$1579&gt;0,PPMT('Assumptions (Geo)'!$V$7,Model!AK$1,'Assumptions (Geo)'!$V$10,'Assumptions (Geo)'!$V$5*Model!$E$1579*AVERAGE('Assumptions (Geo)'!$B$2:$C$2)/10^9),0)</f>
        <v>-0.0007747241861</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-0.001958608597</v>
      </c>
      <c r="I1641" s="160">
        <f>IF($H$1579&gt;0,PPMT('Assumptions (Geo)'!$V$7,Model!X$1,'Assumptions (Geo)'!$V$10,'Assumptions (Geo)'!$V$5*Model!$H$1579*AVERAGE('Assumptions (Geo)'!$D$2:$F$2)/10^9),0)</f>
        <v>-0.002051642506</v>
      </c>
      <c r="J1641" s="160">
        <f>IF($H$1579&gt;0,PPMT('Assumptions (Geo)'!$V$7,Model!Y$1,'Assumptions (Geo)'!$V$10,'Assumptions (Geo)'!$V$5*Model!$H$1579*AVERAGE('Assumptions (Geo)'!$D$2:$F$2)/10^9),0)</f>
        <v>-0.002149095525</v>
      </c>
      <c r="K1641" s="160">
        <f>IF($H$1579&gt;0,PPMT('Assumptions (Geo)'!$V$7,Model!Z$1,'Assumptions (Geo)'!$V$10,'Assumptions (Geo)'!$V$5*Model!$H$1579*AVERAGE('Assumptions (Geo)'!$D$2:$F$2)/10^9),0)</f>
        <v>-0.002251177562</v>
      </c>
      <c r="L1641" s="160">
        <f>IF($H$1579&gt;0,PPMT('Assumptions (Geo)'!$V$7,Model!AA$1,'Assumptions (Geo)'!$V$10,'Assumptions (Geo)'!$V$5*Model!$H$1579*AVERAGE('Assumptions (Geo)'!$D$2:$F$2)/10^9),0)</f>
        <v>-0.002358108497</v>
      </c>
      <c r="M1641" s="160">
        <f>IF($H$1579&gt;0,PPMT('Assumptions (Geo)'!$V$7,Model!AB$1,'Assumptions (Geo)'!$V$10,'Assumptions (Geo)'!$V$5*Model!$H$1579*AVERAGE('Assumptions (Geo)'!$D$2:$F$2)/10^9),0)</f>
        <v>-0.00247011865</v>
      </c>
      <c r="N1641" s="160">
        <f>IF($H$1579&gt;0,PPMT('Assumptions (Geo)'!$V$7,Model!AC$1,'Assumptions (Geo)'!$V$10,'Assumptions (Geo)'!$V$5*Model!$H$1579*AVERAGE('Assumptions (Geo)'!$D$2:$F$2)/10^9),0)</f>
        <v>-0.002587449286</v>
      </c>
      <c r="O1641" s="160">
        <f>IF($H$1579&gt;0,PPMT('Assumptions (Geo)'!$V$7,Model!AD$1,'Assumptions (Geo)'!$V$10,'Assumptions (Geo)'!$V$5*Model!$H$1579*AVERAGE('Assumptions (Geo)'!$D$2:$F$2)/10^9),0)</f>
        <v>-0.002710353127</v>
      </c>
      <c r="P1641" s="160">
        <f>IF($H$1579&gt;0,PPMT('Assumptions (Geo)'!$V$7,Model!AE$1,'Assumptions (Geo)'!$V$10,'Assumptions (Geo)'!$V$5*Model!$H$1579*AVERAGE('Assumptions (Geo)'!$D$2:$F$2)/10^9),0)</f>
        <v>-0.002839094901</v>
      </c>
      <c r="Q1641" s="160">
        <f>IF($H$1579&gt;0,PPMT('Assumptions (Geo)'!$V$7,Model!AF$1,'Assumptions (Geo)'!$V$10,'Assumptions (Geo)'!$V$5*Model!$H$1579*AVERAGE('Assumptions (Geo)'!$D$2:$F$2)/10^9),0)</f>
        <v>-0.002973951908</v>
      </c>
      <c r="R1641" s="160">
        <f>IF($H$1579&gt;0,PPMT('Assumptions (Geo)'!$V$7,Model!AG$1,'Assumptions (Geo)'!$V$10,'Assumptions (Geo)'!$V$5*Model!$H$1579*AVERAGE('Assumptions (Geo)'!$D$2:$F$2)/10^9),0)</f>
        <v>-0.003115214624</v>
      </c>
      <c r="S1641" s="160">
        <f>IF($H$1579&gt;0,PPMT('Assumptions (Geo)'!$V$7,Model!AH$1,'Assumptions (Geo)'!$V$10,'Assumptions (Geo)'!$V$5*Model!$H$1579*AVERAGE('Assumptions (Geo)'!$D$2:$F$2)/10^9),0)</f>
        <v>-0.003263187319</v>
      </c>
      <c r="T1641" s="160">
        <f>IF($H$1579&gt;0,PPMT('Assumptions (Geo)'!$V$7,Model!AI$1,'Assumptions (Geo)'!$V$10,'Assumptions (Geo)'!$V$5*Model!$H$1579*AVERAGE('Assumptions (Geo)'!$D$2:$F$2)/10^9),0)</f>
        <v>-0.003418188716</v>
      </c>
      <c r="U1641" s="160">
        <f>IF($H$1579&gt;0,PPMT('Assumptions (Geo)'!$V$7,Model!AJ$1,'Assumptions (Geo)'!$V$10,'Assumptions (Geo)'!$V$5*Model!$H$1579*AVERAGE('Assumptions (Geo)'!$D$2:$F$2)/10^9),0)</f>
        <v>-0.00358055268</v>
      </c>
      <c r="V1641" s="160">
        <f>IF($H$1579&gt;0,PPMT('Assumptions (Geo)'!$V$7,Model!AK$1,'Assumptions (Geo)'!$V$10,'Assumptions (Geo)'!$V$5*Model!$H$1579*AVERAGE('Assumptions (Geo)'!$D$2:$F$2)/10^9),0)</f>
        <v>-0.003750628933</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-0.001740983417</v>
      </c>
      <c r="J1642" s="160">
        <f>IF($I$1579&gt;0,PPMT('Assumptions (Geo)'!$V$7,Model!X$1,'Assumptions (Geo)'!$V$10,'Assumptions (Geo)'!$V$5*Model!$I$1579*AVERAGE('Assumptions (Geo)'!$E$2:$G$2)/10^9),0)</f>
        <v>-0.001823680129</v>
      </c>
      <c r="K1642" s="160">
        <f>IF($I$1579&gt;0,PPMT('Assumptions (Geo)'!$V$7,Model!Y$1,'Assumptions (Geo)'!$V$10,'Assumptions (Geo)'!$V$5*Model!$I$1579*AVERAGE('Assumptions (Geo)'!$E$2:$G$2)/10^9),0)</f>
        <v>-0.001910304935</v>
      </c>
      <c r="L1642" s="160">
        <f>IF($I$1579&gt;0,PPMT('Assumptions (Geo)'!$V$7,Model!Z$1,'Assumptions (Geo)'!$V$10,'Assumptions (Geo)'!$V$5*Model!$I$1579*AVERAGE('Assumptions (Geo)'!$E$2:$G$2)/10^9),0)</f>
        <v>-0.00200104442</v>
      </c>
      <c r="M1642" s="160">
        <f>IF($I$1579&gt;0,PPMT('Assumptions (Geo)'!$V$7,Model!AA$1,'Assumptions (Geo)'!$V$10,'Assumptions (Geo)'!$V$5*Model!$I$1579*AVERAGE('Assumptions (Geo)'!$E$2:$G$2)/10^9),0)</f>
        <v>-0.00209609403</v>
      </c>
      <c r="N1642" s="160">
        <f>IF($I$1579&gt;0,PPMT('Assumptions (Geo)'!$V$7,Model!AB$1,'Assumptions (Geo)'!$V$10,'Assumptions (Geo)'!$V$5*Model!$I$1579*AVERAGE('Assumptions (Geo)'!$E$2:$G$2)/10^9),0)</f>
        <v>-0.002195658496</v>
      </c>
      <c r="O1642" s="160">
        <f>IF($I$1579&gt;0,PPMT('Assumptions (Geo)'!$V$7,Model!AC$1,'Assumptions (Geo)'!$V$10,'Assumptions (Geo)'!$V$5*Model!$I$1579*AVERAGE('Assumptions (Geo)'!$E$2:$G$2)/10^9),0)</f>
        <v>-0.002299952275</v>
      </c>
      <c r="P1642" s="160">
        <f>IF($I$1579&gt;0,PPMT('Assumptions (Geo)'!$V$7,Model!AD$1,'Assumptions (Geo)'!$V$10,'Assumptions (Geo)'!$V$5*Model!$I$1579*AVERAGE('Assumptions (Geo)'!$E$2:$G$2)/10^9),0)</f>
        <v>-0.002409200008</v>
      </c>
      <c r="Q1642" s="160">
        <f>IF($I$1579&gt;0,PPMT('Assumptions (Geo)'!$V$7,Model!AE$1,'Assumptions (Geo)'!$V$10,'Assumptions (Geo)'!$V$5*Model!$I$1579*AVERAGE('Assumptions (Geo)'!$E$2:$G$2)/10^9),0)</f>
        <v>-0.002523637008</v>
      </c>
      <c r="R1642" s="160">
        <f>IF($I$1579&gt;0,PPMT('Assumptions (Geo)'!$V$7,Model!AF$1,'Assumptions (Geo)'!$V$10,'Assumptions (Geo)'!$V$5*Model!$I$1579*AVERAGE('Assumptions (Geo)'!$E$2:$G$2)/10^9),0)</f>
        <v>-0.002643509766</v>
      </c>
      <c r="S1642" s="160">
        <f>IF($I$1579&gt;0,PPMT('Assumptions (Geo)'!$V$7,Model!AG$1,'Assumptions (Geo)'!$V$10,'Assumptions (Geo)'!$V$5*Model!$I$1579*AVERAGE('Assumptions (Geo)'!$E$2:$G$2)/10^9),0)</f>
        <v>-0.00276907648</v>
      </c>
      <c r="T1642" s="160">
        <f>IF($I$1579&gt;0,PPMT('Assumptions (Geo)'!$V$7,Model!AH$1,'Assumptions (Geo)'!$V$10,'Assumptions (Geo)'!$V$5*Model!$I$1579*AVERAGE('Assumptions (Geo)'!$E$2:$G$2)/10^9),0)</f>
        <v>-0.002900607613</v>
      </c>
      <c r="U1642" s="160">
        <f>IF($I$1579&gt;0,PPMT('Assumptions (Geo)'!$V$7,Model!AI$1,'Assumptions (Geo)'!$V$10,'Assumptions (Geo)'!$V$5*Model!$I$1579*AVERAGE('Assumptions (Geo)'!$E$2:$G$2)/10^9),0)</f>
        <v>-0.003038386475</v>
      </c>
      <c r="V1642" s="160">
        <f>IF($I$1579&gt;0,PPMT('Assumptions (Geo)'!$V$7,Model!AJ$1,'Assumptions (Geo)'!$V$10,'Assumptions (Geo)'!$V$5*Model!$I$1579*AVERAGE('Assumptions (Geo)'!$E$2:$G$2)/10^9),0)</f>
        <v>-0.003182709832</v>
      </c>
      <c r="W1642" s="160">
        <f>IF($I$1579&gt;0,PPMT('Assumptions (Geo)'!$V$7,Model!AK$1,'Assumptions (Geo)'!$V$10,'Assumptions (Geo)'!$V$5*Model!$I$1579*AVERAGE('Assumptions (Geo)'!$E$2:$G$2)/10^9),0)</f>
        <v>-0.003333888549</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-0.002281734128</v>
      </c>
      <c r="K1643" s="160">
        <f>IF($J$1579&gt;0,PPMT('Assumptions (Geo)'!$V$7,Model!X$1,'Assumptions (Geo)'!$V$10,'Assumptions (Geo)'!$V$5*Model!$J$1579*AVERAGE('Assumptions (Geo)'!$F$2:$H$2)/10^9),0)</f>
        <v>-0.0023901165</v>
      </c>
      <c r="L1643" s="160">
        <f>IF($J$1579&gt;0,PPMT('Assumptions (Geo)'!$V$7,Model!Y$1,'Assumptions (Geo)'!$V$10,'Assumptions (Geo)'!$V$5*Model!$J$1579*AVERAGE('Assumptions (Geo)'!$F$2:$H$2)/10^9),0)</f>
        <v>-0.002503647033</v>
      </c>
      <c r="M1643" s="160">
        <f>IF($J$1579&gt;0,PPMT('Assumptions (Geo)'!$V$7,Model!Z$1,'Assumptions (Geo)'!$V$10,'Assumptions (Geo)'!$V$5*Model!$J$1579*AVERAGE('Assumptions (Geo)'!$F$2:$H$2)/10^9),0)</f>
        <v>-0.002622570267</v>
      </c>
      <c r="N1643" s="160">
        <f>IF($J$1579&gt;0,PPMT('Assumptions (Geo)'!$V$7,Model!AA$1,'Assumptions (Geo)'!$V$10,'Assumptions (Geo)'!$V$5*Model!$J$1579*AVERAGE('Assumptions (Geo)'!$F$2:$H$2)/10^9),0)</f>
        <v>-0.002747142355</v>
      </c>
      <c r="O1643" s="160">
        <f>IF($J$1579&gt;0,PPMT('Assumptions (Geo)'!$V$7,Model!AB$1,'Assumptions (Geo)'!$V$10,'Assumptions (Geo)'!$V$5*Model!$J$1579*AVERAGE('Assumptions (Geo)'!$F$2:$H$2)/10^9),0)</f>
        <v>-0.002877631617</v>
      </c>
      <c r="P1643" s="160">
        <f>IF($J$1579&gt;0,PPMT('Assumptions (Geo)'!$V$7,Model!AC$1,'Assumptions (Geo)'!$V$10,'Assumptions (Geo)'!$V$5*Model!$J$1579*AVERAGE('Assumptions (Geo)'!$F$2:$H$2)/10^9),0)</f>
        <v>-0.003014319119</v>
      </c>
      <c r="Q1643" s="160">
        <f>IF($J$1579&gt;0,PPMT('Assumptions (Geo)'!$V$7,Model!AD$1,'Assumptions (Geo)'!$V$10,'Assumptions (Geo)'!$V$5*Model!$J$1579*AVERAGE('Assumptions (Geo)'!$F$2:$H$2)/10^9),0)</f>
        <v>-0.003157499277</v>
      </c>
      <c r="R1643" s="160">
        <f>IF($J$1579&gt;0,PPMT('Assumptions (Geo)'!$V$7,Model!AE$1,'Assumptions (Geo)'!$V$10,'Assumptions (Geo)'!$V$5*Model!$J$1579*AVERAGE('Assumptions (Geo)'!$F$2:$H$2)/10^9),0)</f>
        <v>-0.003307480493</v>
      </c>
      <c r="S1643" s="160">
        <f>IF($J$1579&gt;0,PPMT('Assumptions (Geo)'!$V$7,Model!AF$1,'Assumptions (Geo)'!$V$10,'Assumptions (Geo)'!$V$5*Model!$J$1579*AVERAGE('Assumptions (Geo)'!$F$2:$H$2)/10^9),0)</f>
        <v>-0.003464585816</v>
      </c>
      <c r="T1643" s="160">
        <f>IF($J$1579&gt;0,PPMT('Assumptions (Geo)'!$V$7,Model!AG$1,'Assumptions (Geo)'!$V$10,'Assumptions (Geo)'!$V$5*Model!$J$1579*AVERAGE('Assumptions (Geo)'!$F$2:$H$2)/10^9),0)</f>
        <v>-0.003629153642</v>
      </c>
      <c r="U1643" s="160">
        <f>IF($J$1579&gt;0,PPMT('Assumptions (Geo)'!$V$7,Model!AH$1,'Assumptions (Geo)'!$V$10,'Assumptions (Geo)'!$V$5*Model!$J$1579*AVERAGE('Assumptions (Geo)'!$F$2:$H$2)/10^9),0)</f>
        <v>-0.00380153844</v>
      </c>
      <c r="V1643" s="160">
        <f>IF($J$1579&gt;0,PPMT('Assumptions (Geo)'!$V$7,Model!AI$1,'Assumptions (Geo)'!$V$10,'Assumptions (Geo)'!$V$5*Model!$J$1579*AVERAGE('Assumptions (Geo)'!$F$2:$H$2)/10^9),0)</f>
        <v>-0.003982111516</v>
      </c>
      <c r="W1643" s="160">
        <f>IF($J$1579&gt;0,PPMT('Assumptions (Geo)'!$V$7,Model!AJ$1,'Assumptions (Geo)'!$V$10,'Assumptions (Geo)'!$V$5*Model!$J$1579*AVERAGE('Assumptions (Geo)'!$F$2:$H$2)/10^9),0)</f>
        <v>-0.004171261813</v>
      </c>
      <c r="X1643" s="160">
        <f>IF($J$1579&gt;0,PPMT('Assumptions (Geo)'!$V$7,Model!AK$1,'Assumptions (Geo)'!$V$10,'Assumptions (Geo)'!$V$5*Model!$J$1579*AVERAGE('Assumptions (Geo)'!$F$2:$H$2)/10^9),0)</f>
        <v>-0.004369396749</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-0.003406078595</v>
      </c>
      <c r="L1644" s="160">
        <f>IF($K$1579&gt;0,PPMT('Assumptions (Geo)'!$V$7,Model!X$1,'Assumptions (Geo)'!$V$10,'Assumptions (Geo)'!$V$5*Model!$K$1579*AVERAGE('Assumptions (Geo)'!$G$2:$I$2)/10^9),0)</f>
        <v>-0.003567867328</v>
      </c>
      <c r="M1644" s="160">
        <f>IF($K$1579&gt;0,PPMT('Assumptions (Geo)'!$V$7,Model!Y$1,'Assumptions (Geo)'!$V$10,'Assumptions (Geo)'!$V$5*Model!$K$1579*AVERAGE('Assumptions (Geo)'!$G$2:$I$2)/10^9),0)</f>
        <v>-0.003737341026</v>
      </c>
      <c r="N1644" s="160">
        <f>IF($K$1579&gt;0,PPMT('Assumptions (Geo)'!$V$7,Model!Z$1,'Assumptions (Geo)'!$V$10,'Assumptions (Geo)'!$V$5*Model!$K$1579*AVERAGE('Assumptions (Geo)'!$G$2:$I$2)/10^9),0)</f>
        <v>-0.003914864725</v>
      </c>
      <c r="O1644" s="160">
        <f>IF($K$1579&gt;0,PPMT('Assumptions (Geo)'!$V$7,Model!AA$1,'Assumptions (Geo)'!$V$10,'Assumptions (Geo)'!$V$5*Model!$K$1579*AVERAGE('Assumptions (Geo)'!$G$2:$I$2)/10^9),0)</f>
        <v>-0.004100820799</v>
      </c>
      <c r="P1644" s="160">
        <f>IF($K$1579&gt;0,PPMT('Assumptions (Geo)'!$V$7,Model!AB$1,'Assumptions (Geo)'!$V$10,'Assumptions (Geo)'!$V$5*Model!$K$1579*AVERAGE('Assumptions (Geo)'!$G$2:$I$2)/10^9),0)</f>
        <v>-0.004295609787</v>
      </c>
      <c r="Q1644" s="160">
        <f>IF($K$1579&gt;0,PPMT('Assumptions (Geo)'!$V$7,Model!AC$1,'Assumptions (Geo)'!$V$10,'Assumptions (Geo)'!$V$5*Model!$K$1579*AVERAGE('Assumptions (Geo)'!$G$2:$I$2)/10^9),0)</f>
        <v>-0.004499651252</v>
      </c>
      <c r="R1644" s="160">
        <f>IF($K$1579&gt;0,PPMT('Assumptions (Geo)'!$V$7,Model!AD$1,'Assumptions (Geo)'!$V$10,'Assumptions (Geo)'!$V$5*Model!$K$1579*AVERAGE('Assumptions (Geo)'!$G$2:$I$2)/10^9),0)</f>
        <v>-0.004713384687</v>
      </c>
      <c r="S1644" s="160">
        <f>IF($K$1579&gt;0,PPMT('Assumptions (Geo)'!$V$7,Model!AE$1,'Assumptions (Geo)'!$V$10,'Assumptions (Geo)'!$V$5*Model!$K$1579*AVERAGE('Assumptions (Geo)'!$G$2:$I$2)/10^9),0)</f>
        <v>-0.004937270459</v>
      </c>
      <c r="T1644" s="160">
        <f>IF($K$1579&gt;0,PPMT('Assumptions (Geo)'!$V$7,Model!AF$1,'Assumptions (Geo)'!$V$10,'Assumptions (Geo)'!$V$5*Model!$K$1579*AVERAGE('Assumptions (Geo)'!$G$2:$I$2)/10^9),0)</f>
        <v>-0.005171790806</v>
      </c>
      <c r="U1644" s="160">
        <f>IF($K$1579&gt;0,PPMT('Assumptions (Geo)'!$V$7,Model!AG$1,'Assumptions (Geo)'!$V$10,'Assumptions (Geo)'!$V$5*Model!$K$1579*AVERAGE('Assumptions (Geo)'!$G$2:$I$2)/10^9),0)</f>
        <v>-0.00541745087</v>
      </c>
      <c r="V1644" s="160">
        <f>IF($K$1579&gt;0,PPMT('Assumptions (Geo)'!$V$7,Model!AH$1,'Assumptions (Geo)'!$V$10,'Assumptions (Geo)'!$V$5*Model!$K$1579*AVERAGE('Assumptions (Geo)'!$G$2:$I$2)/10^9),0)</f>
        <v>-0.005674779786</v>
      </c>
      <c r="W1644" s="160">
        <f>IF($K$1579&gt;0,PPMT('Assumptions (Geo)'!$V$7,Model!AI$1,'Assumptions (Geo)'!$V$10,'Assumptions (Geo)'!$V$5*Model!$K$1579*AVERAGE('Assumptions (Geo)'!$G$2:$I$2)/10^9),0)</f>
        <v>-0.005944331826</v>
      </c>
      <c r="X1644" s="160">
        <f>IF($K$1579&gt;0,PPMT('Assumptions (Geo)'!$V$7,Model!AJ$1,'Assumptions (Geo)'!$V$10,'Assumptions (Geo)'!$V$5*Model!$K$1579*AVERAGE('Assumptions (Geo)'!$G$2:$I$2)/10^9),0)</f>
        <v>-0.006226687587</v>
      </c>
      <c r="Y1644" s="160">
        <f>IF($K$1579&gt;0,PPMT('Assumptions (Geo)'!$V$7,Model!AK$1,'Assumptions (Geo)'!$V$10,'Assumptions (Geo)'!$V$5*Model!$K$1579*AVERAGE('Assumptions (Geo)'!$G$2:$I$2)/10^9),0)</f>
        <v>-0.006522455248</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-0.009801324587</v>
      </c>
      <c r="M1645" s="160">
        <f>IF($L$1579&gt;0,PPMT('Assumptions (Geo)'!$V$7,Model!X$1,'Assumptions (Geo)'!$V$10,'Assumptions (Geo)'!$V$5*Model!$L$1579*AVERAGE('Assumptions (Geo)'!$H$2:$J$2)/10^9),0)</f>
        <v>-0.0102668875</v>
      </c>
      <c r="N1645" s="160">
        <f>IF($L$1579&gt;0,PPMT('Assumptions (Geo)'!$V$7,Model!Y$1,'Assumptions (Geo)'!$V$10,'Assumptions (Geo)'!$V$5*Model!$L$1579*AVERAGE('Assumptions (Geo)'!$H$2:$J$2)/10^9),0)</f>
        <v>-0.01075456466</v>
      </c>
      <c r="O1645" s="160">
        <f>IF($L$1579&gt;0,PPMT('Assumptions (Geo)'!$V$7,Model!Z$1,'Assumptions (Geo)'!$V$10,'Assumptions (Geo)'!$V$5*Model!$L$1579*AVERAGE('Assumptions (Geo)'!$H$2:$J$2)/10^9),0)</f>
        <v>-0.01126540648</v>
      </c>
      <c r="P1645" s="160">
        <f>IF($L$1579&gt;0,PPMT('Assumptions (Geo)'!$V$7,Model!AA$1,'Assumptions (Geo)'!$V$10,'Assumptions (Geo)'!$V$5*Model!$L$1579*AVERAGE('Assumptions (Geo)'!$H$2:$J$2)/10^9),0)</f>
        <v>-0.01180051329</v>
      </c>
      <c r="Q1645" s="160">
        <f>IF($L$1579&gt;0,PPMT('Assumptions (Geo)'!$V$7,Model!AB$1,'Assumptions (Geo)'!$V$10,'Assumptions (Geo)'!$V$5*Model!$L$1579*AVERAGE('Assumptions (Geo)'!$H$2:$J$2)/10^9),0)</f>
        <v>-0.01236103767</v>
      </c>
      <c r="R1645" s="160">
        <f>IF($L$1579&gt;0,PPMT('Assumptions (Geo)'!$V$7,Model!AC$1,'Assumptions (Geo)'!$V$10,'Assumptions (Geo)'!$V$5*Model!$L$1579*AVERAGE('Assumptions (Geo)'!$H$2:$J$2)/10^9),0)</f>
        <v>-0.01294818696</v>
      </c>
      <c r="S1645" s="160">
        <f>IF($L$1579&gt;0,PPMT('Assumptions (Geo)'!$V$7,Model!AD$1,'Assumptions (Geo)'!$V$10,'Assumptions (Geo)'!$V$5*Model!$L$1579*AVERAGE('Assumptions (Geo)'!$H$2:$J$2)/10^9),0)</f>
        <v>-0.01356322584</v>
      </c>
      <c r="T1645" s="160">
        <f>IF($L$1579&gt;0,PPMT('Assumptions (Geo)'!$V$7,Model!AE$1,'Assumptions (Geo)'!$V$10,'Assumptions (Geo)'!$V$5*Model!$L$1579*AVERAGE('Assumptions (Geo)'!$H$2:$J$2)/10^9),0)</f>
        <v>-0.01420747907</v>
      </c>
      <c r="U1645" s="160">
        <f>IF($L$1579&gt;0,PPMT('Assumptions (Geo)'!$V$7,Model!AF$1,'Assumptions (Geo)'!$V$10,'Assumptions (Geo)'!$V$5*Model!$L$1579*AVERAGE('Assumptions (Geo)'!$H$2:$J$2)/10^9),0)</f>
        <v>-0.01488233432</v>
      </c>
      <c r="V1645" s="160">
        <f>IF($L$1579&gt;0,PPMT('Assumptions (Geo)'!$V$7,Model!AG$1,'Assumptions (Geo)'!$V$10,'Assumptions (Geo)'!$V$5*Model!$L$1579*AVERAGE('Assumptions (Geo)'!$H$2:$J$2)/10^9),0)</f>
        <v>-0.01558924521</v>
      </c>
      <c r="W1645" s="160">
        <f>IF($L$1579&gt;0,PPMT('Assumptions (Geo)'!$V$7,Model!AH$1,'Assumptions (Geo)'!$V$10,'Assumptions (Geo)'!$V$5*Model!$L$1579*AVERAGE('Assumptions (Geo)'!$H$2:$J$2)/10^9),0)</f>
        <v>-0.01632973435</v>
      </c>
      <c r="X1645" s="160">
        <f>IF($L$1579&gt;0,PPMT('Assumptions (Geo)'!$V$7,Model!AI$1,'Assumptions (Geo)'!$V$10,'Assumptions (Geo)'!$V$5*Model!$L$1579*AVERAGE('Assumptions (Geo)'!$H$2:$J$2)/10^9),0)</f>
        <v>-0.01710539673</v>
      </c>
      <c r="Y1645" s="160">
        <f>IF($L$1579&gt;0,PPMT('Assumptions (Geo)'!$V$7,Model!AJ$1,'Assumptions (Geo)'!$V$10,'Assumptions (Geo)'!$V$5*Model!$L$1579*AVERAGE('Assumptions (Geo)'!$H$2:$J$2)/10^9),0)</f>
        <v>-0.01791790308</v>
      </c>
      <c r="Z1645" s="160">
        <f>IF($L$1579&gt;0,PPMT('Assumptions (Geo)'!$V$7,Model!AK$1,'Assumptions (Geo)'!$V$10,'Assumptions (Geo)'!$V$5*Model!$L$1579*AVERAGE('Assumptions (Geo)'!$H$2:$J$2)/10^9),0)</f>
        <v>-0.01876900348</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-0.001740452283</v>
      </c>
      <c r="N1646" s="160">
        <f>IF($M$1579&gt;0,PPMT('Assumptions (Geo)'!$V$7,Model!X$1,'Assumptions (Geo)'!$V$10,'Assumptions (Geo)'!$V$5*Model!$M$1579*AVERAGE('Assumptions (Geo)'!$I$2:$K$2)/10^9),0)</f>
        <v>-0.001823123767</v>
      </c>
      <c r="O1646" s="160">
        <f>IF($M$1579&gt;0,PPMT('Assumptions (Geo)'!$V$7,Model!Y$1,'Assumptions (Geo)'!$V$10,'Assumptions (Geo)'!$V$5*Model!$M$1579*AVERAGE('Assumptions (Geo)'!$I$2:$K$2)/10^9),0)</f>
        <v>-0.001909722146</v>
      </c>
      <c r="P1646" s="160">
        <f>IF($M$1579&gt;0,PPMT('Assumptions (Geo)'!$V$7,Model!Z$1,'Assumptions (Geo)'!$V$10,'Assumptions (Geo)'!$V$5*Model!$M$1579*AVERAGE('Assumptions (Geo)'!$I$2:$K$2)/10^9),0)</f>
        <v>-0.002000433947</v>
      </c>
      <c r="Q1646" s="160">
        <f>IF($M$1579&gt;0,PPMT('Assumptions (Geo)'!$V$7,Model!AA$1,'Assumptions (Geo)'!$V$10,'Assumptions (Geo)'!$V$5*Model!$M$1579*AVERAGE('Assumptions (Geo)'!$I$2:$K$2)/10^9),0)</f>
        <v>-0.00209545456</v>
      </c>
      <c r="R1646" s="160">
        <f>IF($M$1579&gt;0,PPMT('Assumptions (Geo)'!$V$7,Model!AB$1,'Assumptions (Geo)'!$V$10,'Assumptions (Geo)'!$V$5*Model!$M$1579*AVERAGE('Assumptions (Geo)'!$I$2:$K$2)/10^9),0)</f>
        <v>-0.002194988652</v>
      </c>
      <c r="S1646" s="160">
        <f>IF($M$1579&gt;0,PPMT('Assumptions (Geo)'!$V$7,Model!AC$1,'Assumptions (Geo)'!$V$10,'Assumptions (Geo)'!$V$5*Model!$M$1579*AVERAGE('Assumptions (Geo)'!$I$2:$K$2)/10^9),0)</f>
        <v>-0.002299250613</v>
      </c>
      <c r="T1646" s="160">
        <f>IF($M$1579&gt;0,PPMT('Assumptions (Geo)'!$V$7,Model!AD$1,'Assumptions (Geo)'!$V$10,'Assumptions (Geo)'!$V$5*Model!$M$1579*AVERAGE('Assumptions (Geo)'!$I$2:$K$2)/10^9),0)</f>
        <v>-0.002408465017</v>
      </c>
      <c r="U1646" s="160">
        <f>IF($M$1579&gt;0,PPMT('Assumptions (Geo)'!$V$7,Model!AE$1,'Assumptions (Geo)'!$V$10,'Assumptions (Geo)'!$V$5*Model!$M$1579*AVERAGE('Assumptions (Geo)'!$I$2:$K$2)/10^9),0)</f>
        <v>-0.002522867105</v>
      </c>
      <c r="V1646" s="160">
        <f>IF($M$1579&gt;0,PPMT('Assumptions (Geo)'!$V$7,Model!AF$1,'Assumptions (Geo)'!$V$10,'Assumptions (Geo)'!$V$5*Model!$M$1579*AVERAGE('Assumptions (Geo)'!$I$2:$K$2)/10^9),0)</f>
        <v>-0.002642703292</v>
      </c>
      <c r="W1646" s="160">
        <f>IF($M$1579&gt;0,PPMT('Assumptions (Geo)'!$V$7,Model!AG$1,'Assumptions (Geo)'!$V$10,'Assumptions (Geo)'!$V$5*Model!$M$1579*AVERAGE('Assumptions (Geo)'!$I$2:$K$2)/10^9),0)</f>
        <v>-0.002768231699</v>
      </c>
      <c r="X1646" s="160">
        <f>IF($M$1579&gt;0,PPMT('Assumptions (Geo)'!$V$7,Model!AH$1,'Assumptions (Geo)'!$V$10,'Assumptions (Geo)'!$V$5*Model!$M$1579*AVERAGE('Assumptions (Geo)'!$I$2:$K$2)/10^9),0)</f>
        <v>-0.002899722704</v>
      </c>
      <c r="Y1646" s="160">
        <f>IF($M$1579&gt;0,PPMT('Assumptions (Geo)'!$V$7,Model!AI$1,'Assumptions (Geo)'!$V$10,'Assumptions (Geo)'!$V$5*Model!$M$1579*AVERAGE('Assumptions (Geo)'!$I$2:$K$2)/10^9),0)</f>
        <v>-0.003037459533</v>
      </c>
      <c r="Z1646" s="160">
        <f>IF($M$1579&gt;0,PPMT('Assumptions (Geo)'!$V$7,Model!AJ$1,'Assumptions (Geo)'!$V$10,'Assumptions (Geo)'!$V$5*Model!$M$1579*AVERAGE('Assumptions (Geo)'!$I$2:$K$2)/10^9),0)</f>
        <v>-0.003181738861</v>
      </c>
      <c r="AA1646" s="160">
        <f>IF($M$1579&gt;0,PPMT('Assumptions (Geo)'!$V$7,Model!AK$1,'Assumptions (Geo)'!$V$10,'Assumptions (Geo)'!$V$5*Model!$M$1579*AVERAGE('Assumptions (Geo)'!$I$2:$K$2)/10^9),0)</f>
        <v>-0.003332871457</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-0.000270052332</v>
      </c>
      <c r="O1647" s="177">
        <f>IF($N$1579&gt;0,PPMT('Assumptions (Geo)'!$V$7,Model!X$1,'Assumptions (Geo)'!$V$10,'Assumptions (Geo)'!$V$5*Model!$N$1579*AVERAGE('Assumptions (Geo)'!$J$2:$L$2)/10^9),0)</f>
        <v>-0.0002828798177</v>
      </c>
      <c r="P1647" s="177">
        <f>IF($N$1579&gt;0,PPMT('Assumptions (Geo)'!$V$7,Model!Y$1,'Assumptions (Geo)'!$V$10,'Assumptions (Geo)'!$V$5*Model!$N$1579*AVERAGE('Assumptions (Geo)'!$J$2:$L$2)/10^9),0)</f>
        <v>-0.0002963166091</v>
      </c>
      <c r="Q1647" s="177">
        <f>IF($N$1579&gt;0,PPMT('Assumptions (Geo)'!$V$7,Model!Z$1,'Assumptions (Geo)'!$V$10,'Assumptions (Geo)'!$V$5*Model!$N$1579*AVERAGE('Assumptions (Geo)'!$J$2:$L$2)/10^9),0)</f>
        <v>-0.000310391648</v>
      </c>
      <c r="R1647" s="177">
        <f>IF($N$1579&gt;0,PPMT('Assumptions (Geo)'!$V$7,Model!AA$1,'Assumptions (Geo)'!$V$10,'Assumptions (Geo)'!$V$5*Model!$N$1579*AVERAGE('Assumptions (Geo)'!$J$2:$L$2)/10^9),0)</f>
        <v>-0.0003251352513</v>
      </c>
      <c r="S1647" s="177">
        <f>IF($N$1579&gt;0,PPMT('Assumptions (Geo)'!$V$7,Model!AB$1,'Assumptions (Geo)'!$V$10,'Assumptions (Geo)'!$V$5*Model!$N$1579*AVERAGE('Assumptions (Geo)'!$J$2:$L$2)/10^9),0)</f>
        <v>-0.0003405791757</v>
      </c>
      <c r="T1647" s="177">
        <f>IF($N$1579&gt;0,PPMT('Assumptions (Geo)'!$V$7,Model!AC$1,'Assumptions (Geo)'!$V$10,'Assumptions (Geo)'!$V$5*Model!$N$1579*AVERAGE('Assumptions (Geo)'!$J$2:$L$2)/10^9),0)</f>
        <v>-0.0003567566866</v>
      </c>
      <c r="U1647" s="177">
        <f>IF($N$1579&gt;0,PPMT('Assumptions (Geo)'!$V$7,Model!AD$1,'Assumptions (Geo)'!$V$10,'Assumptions (Geo)'!$V$5*Model!$N$1579*AVERAGE('Assumptions (Geo)'!$J$2:$L$2)/10^9),0)</f>
        <v>-0.0003737026292</v>
      </c>
      <c r="V1647" s="177">
        <f>IF($N$1579&gt;0,PPMT('Assumptions (Geo)'!$V$7,Model!AE$1,'Assumptions (Geo)'!$V$10,'Assumptions (Geo)'!$V$5*Model!$N$1579*AVERAGE('Assumptions (Geo)'!$J$2:$L$2)/10^9),0)</f>
        <v>-0.0003914535041</v>
      </c>
      <c r="W1647" s="177">
        <f>IF($N$1579&gt;0,PPMT('Assumptions (Geo)'!$V$7,Model!AF$1,'Assumptions (Geo)'!$V$10,'Assumptions (Geo)'!$V$5*Model!$N$1579*AVERAGE('Assumptions (Geo)'!$J$2:$L$2)/10^9),0)</f>
        <v>-0.0004100475455</v>
      </c>
      <c r="X1647" s="177">
        <f>IF($N$1579&gt;0,PPMT('Assumptions (Geo)'!$V$7,Model!AG$1,'Assumptions (Geo)'!$V$10,'Assumptions (Geo)'!$V$5*Model!$N$1579*AVERAGE('Assumptions (Geo)'!$J$2:$L$2)/10^9),0)</f>
        <v>-0.0004295248039</v>
      </c>
      <c r="Y1647" s="177">
        <f>IF($N$1579&gt;0,PPMT('Assumptions (Geo)'!$V$7,Model!AH$1,'Assumptions (Geo)'!$V$10,'Assumptions (Geo)'!$V$5*Model!$N$1579*AVERAGE('Assumptions (Geo)'!$J$2:$L$2)/10^9),0)</f>
        <v>-0.0004499272321</v>
      </c>
      <c r="Z1647" s="177">
        <f>IF($N$1579&gt;0,PPMT('Assumptions (Geo)'!$V$7,Model!AI$1,'Assumptions (Geo)'!$V$10,'Assumptions (Geo)'!$V$5*Model!$N$1579*AVERAGE('Assumptions (Geo)'!$J$2:$L$2)/10^9),0)</f>
        <v>-0.0004712987756</v>
      </c>
      <c r="AA1647" s="177">
        <f>IF($N$1579&gt;0,PPMT('Assumptions (Geo)'!$V$7,Model!AJ$1,'Assumptions (Geo)'!$V$10,'Assumptions (Geo)'!$V$5*Model!$N$1579*AVERAGE('Assumptions (Geo)'!$J$2:$L$2)/10^9),0)</f>
        <v>-0.0004936854675</v>
      </c>
      <c r="AB1647" s="177">
        <f>IF($N$1579&gt;0,PPMT('Assumptions (Geo)'!$V$7,Model!AK$1,'Assumptions (Geo)'!$V$10,'Assumptions (Geo)'!$V$5*Model!$N$1579*AVERAGE('Assumptions (Geo)'!$J$2:$L$2)/10^9),0)</f>
        <v>-0.0005171355272</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-0.007754257151</v>
      </c>
      <c r="P1648" s="160">
        <f>IF($O$1579&gt;0,PPMT('Assumptions (Geo)'!$V$7,Model!X$1,'Assumptions (Geo)'!$V$10,'Assumptions (Geo)'!$V$5*Model!$O$1579*AVERAGE('Assumptions (Geo)'!$K$2:$M$2)/10^9),0)</f>
        <v>-0.008122584366</v>
      </c>
      <c r="Q1648" s="160">
        <f>IF($O$1579&gt;0,PPMT('Assumptions (Geo)'!$V$7,Model!Y$1,'Assumptions (Geo)'!$V$10,'Assumptions (Geo)'!$V$5*Model!$O$1579*AVERAGE('Assumptions (Geo)'!$K$2:$M$2)/10^9),0)</f>
        <v>-0.008508407124</v>
      </c>
      <c r="R1648" s="160">
        <f>IF($O$1579&gt;0,PPMT('Assumptions (Geo)'!$V$7,Model!Z$1,'Assumptions (Geo)'!$V$10,'Assumptions (Geo)'!$V$5*Model!$O$1579*AVERAGE('Assumptions (Geo)'!$K$2:$M$2)/10^9),0)</f>
        <v>-0.008912556462</v>
      </c>
      <c r="S1648" s="160">
        <f>IF($O$1579&gt;0,PPMT('Assumptions (Geo)'!$V$7,Model!AA$1,'Assumptions (Geo)'!$V$10,'Assumptions (Geo)'!$V$5*Model!$O$1579*AVERAGE('Assumptions (Geo)'!$K$2:$M$2)/10^9),0)</f>
        <v>-0.009335902894</v>
      </c>
      <c r="T1648" s="160">
        <f>IF($O$1579&gt;0,PPMT('Assumptions (Geo)'!$V$7,Model!AB$1,'Assumptions (Geo)'!$V$10,'Assumptions (Geo)'!$V$5*Model!$O$1579*AVERAGE('Assumptions (Geo)'!$K$2:$M$2)/10^9),0)</f>
        <v>-0.009779358281</v>
      </c>
      <c r="U1648" s="160">
        <f>IF($O$1579&gt;0,PPMT('Assumptions (Geo)'!$V$7,Model!AC$1,'Assumptions (Geo)'!$V$10,'Assumptions (Geo)'!$V$5*Model!$O$1579*AVERAGE('Assumptions (Geo)'!$K$2:$M$2)/10^9),0)</f>
        <v>-0.0102438778</v>
      </c>
      <c r="V1648" s="160">
        <f>IF($O$1579&gt;0,PPMT('Assumptions (Geo)'!$V$7,Model!AD$1,'Assumptions (Geo)'!$V$10,'Assumptions (Geo)'!$V$5*Model!$O$1579*AVERAGE('Assumptions (Geo)'!$K$2:$M$2)/10^9),0)</f>
        <v>-0.010730462</v>
      </c>
      <c r="W1648" s="160">
        <f>IF($O$1579&gt;0,PPMT('Assumptions (Geo)'!$V$7,Model!AE$1,'Assumptions (Geo)'!$V$10,'Assumptions (Geo)'!$V$5*Model!$O$1579*AVERAGE('Assumptions (Geo)'!$K$2:$M$2)/10^9),0)</f>
        <v>-0.01124015894</v>
      </c>
      <c r="X1648" s="160">
        <f>IF($O$1579&gt;0,PPMT('Assumptions (Geo)'!$V$7,Model!AF$1,'Assumptions (Geo)'!$V$10,'Assumptions (Geo)'!$V$5*Model!$O$1579*AVERAGE('Assumptions (Geo)'!$K$2:$M$2)/10^9),0)</f>
        <v>-0.01177406649</v>
      </c>
      <c r="Y1648" s="160">
        <f>IF($O$1579&gt;0,PPMT('Assumptions (Geo)'!$V$7,Model!AG$1,'Assumptions (Geo)'!$V$10,'Assumptions (Geo)'!$V$5*Model!$O$1579*AVERAGE('Assumptions (Geo)'!$K$2:$M$2)/10^9),0)</f>
        <v>-0.01233333465</v>
      </c>
      <c r="Z1648" s="160">
        <f>IF($O$1579&gt;0,PPMT('Assumptions (Geo)'!$V$7,Model!AH$1,'Assumptions (Geo)'!$V$10,'Assumptions (Geo)'!$V$5*Model!$O$1579*AVERAGE('Assumptions (Geo)'!$K$2:$M$2)/10^9),0)</f>
        <v>-0.01291916804</v>
      </c>
      <c r="AA1648" s="160">
        <f>IF($O$1579&gt;0,PPMT('Assumptions (Geo)'!$V$7,Model!AI$1,'Assumptions (Geo)'!$V$10,'Assumptions (Geo)'!$V$5*Model!$O$1579*AVERAGE('Assumptions (Geo)'!$K$2:$M$2)/10^9),0)</f>
        <v>-0.01353282853</v>
      </c>
      <c r="AB1648" s="160">
        <f>IF($O$1579&gt;0,PPMT('Assumptions (Geo)'!$V$7,Model!AJ$1,'Assumptions (Geo)'!$V$10,'Assumptions (Geo)'!$V$5*Model!$O$1579*AVERAGE('Assumptions (Geo)'!$K$2:$M$2)/10^9),0)</f>
        <v>-0.01417563788</v>
      </c>
      <c r="AC1648" s="160">
        <f>IF($O$1579&gt;0,PPMT('Assumptions (Geo)'!$V$7,Model!AK$1,'Assumptions (Geo)'!$V$10,'Assumptions (Geo)'!$V$5*Model!$O$1579*AVERAGE('Assumptions (Geo)'!$K$2:$M$2)/10^9),0)</f>
        <v>-0.01484898068</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-0.006728179909</v>
      </c>
      <c r="Q1649" s="177">
        <f>IF($P$1579&gt;0,PPMT('Assumptions (Geo)'!$V$7,Model!X$1,'Assumptions (Geo)'!$V$10,'Assumptions (Geo)'!$V$5*Model!$P$1579*AVERAGE('Assumptions (Geo)'!$L$2:$N$2)/10^9),0)</f>
        <v>-0.007047768454</v>
      </c>
      <c r="R1649" s="177">
        <f>IF($P$1579&gt;0,PPMT('Assumptions (Geo)'!$V$7,Model!Y$1,'Assumptions (Geo)'!$V$10,'Assumptions (Geo)'!$V$5*Model!$P$1579*AVERAGE('Assumptions (Geo)'!$L$2:$N$2)/10^9),0)</f>
        <v>-0.007382537456</v>
      </c>
      <c r="S1649" s="177">
        <f>IF($P$1579&gt;0,PPMT('Assumptions (Geo)'!$V$7,Model!Z$1,'Assumptions (Geo)'!$V$10,'Assumptions (Geo)'!$V$5*Model!$P$1579*AVERAGE('Assumptions (Geo)'!$L$2:$N$2)/10^9),0)</f>
        <v>-0.007733207985</v>
      </c>
      <c r="T1649" s="177">
        <f>IF($P$1579&gt;0,PPMT('Assumptions (Geo)'!$V$7,Model!AA$1,'Assumptions (Geo)'!$V$10,'Assumptions (Geo)'!$V$5*Model!$P$1579*AVERAGE('Assumptions (Geo)'!$L$2:$N$2)/10^9),0)</f>
        <v>-0.008100535365</v>
      </c>
      <c r="U1649" s="177">
        <f>IF($P$1579&gt;0,PPMT('Assumptions (Geo)'!$V$7,Model!AB$1,'Assumptions (Geo)'!$V$10,'Assumptions (Geo)'!$V$5*Model!$P$1579*AVERAGE('Assumptions (Geo)'!$L$2:$N$2)/10^9),0)</f>
        <v>-0.008485310794</v>
      </c>
      <c r="V1649" s="177">
        <f>IF($P$1579&gt;0,PPMT('Assumptions (Geo)'!$V$7,Model!AC$1,'Assumptions (Geo)'!$V$10,'Assumptions (Geo)'!$V$5*Model!$P$1579*AVERAGE('Assumptions (Geo)'!$L$2:$N$2)/10^9),0)</f>
        <v>-0.008888363057</v>
      </c>
      <c r="W1649" s="177">
        <f>IF($P$1579&gt;0,PPMT('Assumptions (Geo)'!$V$7,Model!AD$1,'Assumptions (Geo)'!$V$10,'Assumptions (Geo)'!$V$5*Model!$P$1579*AVERAGE('Assumptions (Geo)'!$L$2:$N$2)/10^9),0)</f>
        <v>-0.009310560302</v>
      </c>
      <c r="X1649" s="177">
        <f>IF($P$1579&gt;0,PPMT('Assumptions (Geo)'!$V$7,Model!AE$1,'Assumptions (Geo)'!$V$10,'Assumptions (Geo)'!$V$5*Model!$P$1579*AVERAGE('Assumptions (Geo)'!$L$2:$N$2)/10^9),0)</f>
        <v>-0.009752811917</v>
      </c>
      <c r="Y1649" s="177">
        <f>IF($P$1579&gt;0,PPMT('Assumptions (Geo)'!$V$7,Model!AF$1,'Assumptions (Geo)'!$V$10,'Assumptions (Geo)'!$V$5*Model!$P$1579*AVERAGE('Assumptions (Geo)'!$L$2:$N$2)/10^9),0)</f>
        <v>-0.01021607048</v>
      </c>
      <c r="Z1649" s="177">
        <f>IF($P$1579&gt;0,PPMT('Assumptions (Geo)'!$V$7,Model!AG$1,'Assumptions (Geo)'!$V$10,'Assumptions (Geo)'!$V$5*Model!$P$1579*AVERAGE('Assumptions (Geo)'!$L$2:$N$2)/10^9),0)</f>
        <v>-0.01070133383</v>
      </c>
      <c r="AA1649" s="177">
        <f>IF($P$1579&gt;0,PPMT('Assumptions (Geo)'!$V$7,Model!AH$1,'Assumptions (Geo)'!$V$10,'Assumptions (Geo)'!$V$5*Model!$P$1579*AVERAGE('Assumptions (Geo)'!$L$2:$N$2)/10^9),0)</f>
        <v>-0.01120964719</v>
      </c>
      <c r="AB1649" s="177">
        <f>IF($P$1579&gt;0,PPMT('Assumptions (Geo)'!$V$7,Model!AI$1,'Assumptions (Geo)'!$V$10,'Assumptions (Geo)'!$V$5*Model!$P$1579*AVERAGE('Assumptions (Geo)'!$L$2:$N$2)/10^9),0)</f>
        <v>-0.01174210543</v>
      </c>
      <c r="AC1649" s="177">
        <f>IF($P$1579&gt;0,PPMT('Assumptions (Geo)'!$V$7,Model!AJ$1,'Assumptions (Geo)'!$V$10,'Assumptions (Geo)'!$V$5*Model!$P$1579*AVERAGE('Assumptions (Geo)'!$L$2:$N$2)/10^9),0)</f>
        <v>-0.01229985544</v>
      </c>
      <c r="AD1649" s="177">
        <f>IF($P$1579&gt;0,PPMT('Assumptions (Geo)'!$V$7,Model!AK$1,'Assumptions (Geo)'!$V$10,'Assumptions (Geo)'!$V$5*Model!$P$1579*AVERAGE('Assumptions (Geo)'!$L$2:$N$2)/10^9),0)</f>
        <v>-0.01288409857</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-0.00177342677</v>
      </c>
      <c r="R1650" s="160">
        <f>IF($Q$1579&gt;0,PPMT('Assumptions (Geo)'!$V$7,Model!X$1,'Assumptions (Geo)'!$V$10,'Assumptions (Geo)'!$V$5*Model!$Q$1579*AVERAGE('Assumptions (Geo)'!$M$2:$O$2)/10^9),0)</f>
        <v>-0.001857664542</v>
      </c>
      <c r="S1650" s="160">
        <f>IF($Q$1579&gt;0,PPMT('Assumptions (Geo)'!$V$7,Model!Y$1,'Assumptions (Geo)'!$V$10,'Assumptions (Geo)'!$V$5*Model!$Q$1579*AVERAGE('Assumptions (Geo)'!$M$2:$O$2)/10^9),0)</f>
        <v>-0.001945903608</v>
      </c>
      <c r="T1650" s="160">
        <f>IF($Q$1579&gt;0,PPMT('Assumptions (Geo)'!$V$7,Model!Z$1,'Assumptions (Geo)'!$V$10,'Assumptions (Geo)'!$V$5*Model!$Q$1579*AVERAGE('Assumptions (Geo)'!$M$2:$O$2)/10^9),0)</f>
        <v>-0.002038334029</v>
      </c>
      <c r="U1650" s="160">
        <f>IF($Q$1579&gt;0,PPMT('Assumptions (Geo)'!$V$7,Model!AA$1,'Assumptions (Geo)'!$V$10,'Assumptions (Geo)'!$V$5*Model!$Q$1579*AVERAGE('Assumptions (Geo)'!$M$2:$O$2)/10^9),0)</f>
        <v>-0.002135154895</v>
      </c>
      <c r="V1650" s="160">
        <f>IF($Q$1579&gt;0,PPMT('Assumptions (Geo)'!$V$7,Model!AB$1,'Assumptions (Geo)'!$V$10,'Assumptions (Geo)'!$V$5*Model!$Q$1579*AVERAGE('Assumptions (Geo)'!$M$2:$O$2)/10^9),0)</f>
        <v>-0.002236574753</v>
      </c>
      <c r="W1650" s="160">
        <f>IF($Q$1579&gt;0,PPMT('Assumptions (Geo)'!$V$7,Model!AC$1,'Assumptions (Geo)'!$V$10,'Assumptions (Geo)'!$V$5*Model!$Q$1579*AVERAGE('Assumptions (Geo)'!$M$2:$O$2)/10^9),0)</f>
        <v>-0.002342812054</v>
      </c>
      <c r="X1650" s="160">
        <f>IF($Q$1579&gt;0,PPMT('Assumptions (Geo)'!$V$7,Model!AD$1,'Assumptions (Geo)'!$V$10,'Assumptions (Geo)'!$V$5*Model!$Q$1579*AVERAGE('Assumptions (Geo)'!$M$2:$O$2)/10^9),0)</f>
        <v>-0.002454095626</v>
      </c>
      <c r="Y1650" s="160">
        <f>IF($Q$1579&gt;0,PPMT('Assumptions (Geo)'!$V$7,Model!AE$1,'Assumptions (Geo)'!$V$10,'Assumptions (Geo)'!$V$5*Model!$Q$1579*AVERAGE('Assumptions (Geo)'!$M$2:$O$2)/10^9),0)</f>
        <v>-0.002570665168</v>
      </c>
      <c r="Z1650" s="160">
        <f>IF($Q$1579&gt;0,PPMT('Assumptions (Geo)'!$V$7,Model!AF$1,'Assumptions (Geo)'!$V$10,'Assumptions (Geo)'!$V$5*Model!$Q$1579*AVERAGE('Assumptions (Geo)'!$M$2:$O$2)/10^9),0)</f>
        <v>-0.002692771764</v>
      </c>
      <c r="AA1650" s="160">
        <f>IF($Q$1579&gt;0,PPMT('Assumptions (Geo)'!$V$7,Model!AG$1,'Assumptions (Geo)'!$V$10,'Assumptions (Geo)'!$V$5*Model!$Q$1579*AVERAGE('Assumptions (Geo)'!$M$2:$O$2)/10^9),0)</f>
        <v>-0.002820678423</v>
      </c>
      <c r="AB1650" s="160">
        <f>IF($Q$1579&gt;0,PPMT('Assumptions (Geo)'!$V$7,Model!AH$1,'Assumptions (Geo)'!$V$10,'Assumptions (Geo)'!$V$5*Model!$Q$1579*AVERAGE('Assumptions (Geo)'!$M$2:$O$2)/10^9),0)</f>
        <v>-0.002954660648</v>
      </c>
      <c r="AC1650" s="160">
        <f>IF($Q$1579&gt;0,PPMT('Assumptions (Geo)'!$V$7,Model!AI$1,'Assumptions (Geo)'!$V$10,'Assumptions (Geo)'!$V$5*Model!$Q$1579*AVERAGE('Assumptions (Geo)'!$M$2:$O$2)/10^9),0)</f>
        <v>-0.003095007029</v>
      </c>
      <c r="AD1650" s="160">
        <f>IF($Q$1579&gt;0,PPMT('Assumptions (Geo)'!$V$7,Model!AJ$1,'Assumptions (Geo)'!$V$10,'Assumptions (Geo)'!$V$5*Model!$Q$1579*AVERAGE('Assumptions (Geo)'!$M$2:$O$2)/10^9),0)</f>
        <v>-0.003242019862</v>
      </c>
      <c r="AE1650" s="160">
        <f>IF($Q$1579&gt;0,PPMT('Assumptions (Geo)'!$V$7,Model!AK$1,'Assumptions (Geo)'!$V$10,'Assumptions (Geo)'!$V$5*Model!$Q$1579*AVERAGE('Assumptions (Geo)'!$M$2:$O$2)/10^9),0)</f>
        <v>-0.003396015806</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-0.005859689753</v>
      </c>
      <c r="S1651" s="177">
        <f>IF($R$1579&gt;0,PPMT('Assumptions (Geo)'!$V$7,Model!X$1,'Assumptions (Geo)'!$V$10,'Assumptions (Geo)'!$V$5*Model!$R$1579*AVERAGE('Assumptions (Geo)'!$N$2:$P$2)/10^9),0)</f>
        <v>-0.006138025016</v>
      </c>
      <c r="T1651" s="177">
        <f>IF($R$1579&gt;0,PPMT('Assumptions (Geo)'!$V$7,Model!Y$1,'Assumptions (Geo)'!$V$10,'Assumptions (Geo)'!$V$5*Model!$R$1579*AVERAGE('Assumptions (Geo)'!$N$2:$P$2)/10^9),0)</f>
        <v>-0.006429581204</v>
      </c>
      <c r="U1651" s="177">
        <f>IF($R$1579&gt;0,PPMT('Assumptions (Geo)'!$V$7,Model!Z$1,'Assumptions (Geo)'!$V$10,'Assumptions (Geo)'!$V$5*Model!$R$1579*AVERAGE('Assumptions (Geo)'!$N$2:$P$2)/10^9),0)</f>
        <v>-0.006734986311</v>
      </c>
      <c r="V1651" s="177">
        <f>IF($R$1579&gt;0,PPMT('Assumptions (Geo)'!$V$7,Model!AA$1,'Assumptions (Geo)'!$V$10,'Assumptions (Geo)'!$V$5*Model!$R$1579*AVERAGE('Assumptions (Geo)'!$N$2:$P$2)/10^9),0)</f>
        <v>-0.007054898161</v>
      </c>
      <c r="W1651" s="177">
        <f>IF($R$1579&gt;0,PPMT('Assumptions (Geo)'!$V$7,Model!AB$1,'Assumptions (Geo)'!$V$10,'Assumptions (Geo)'!$V$5*Model!$R$1579*AVERAGE('Assumptions (Geo)'!$N$2:$P$2)/10^9),0)</f>
        <v>-0.007390005824</v>
      </c>
      <c r="X1651" s="177">
        <f>IF($R$1579&gt;0,PPMT('Assumptions (Geo)'!$V$7,Model!AC$1,'Assumptions (Geo)'!$V$10,'Assumptions (Geo)'!$V$5*Model!$R$1579*AVERAGE('Assumptions (Geo)'!$N$2:$P$2)/10^9),0)</f>
        <v>-0.0077410311</v>
      </c>
      <c r="Y1651" s="177">
        <f>IF($R$1579&gt;0,PPMT('Assumptions (Geo)'!$V$7,Model!AD$1,'Assumptions (Geo)'!$V$10,'Assumptions (Geo)'!$V$5*Model!$R$1579*AVERAGE('Assumptions (Geo)'!$N$2:$P$2)/10^9),0)</f>
        <v>-0.008108730078</v>
      </c>
      <c r="Z1651" s="177">
        <f>IF($R$1579&gt;0,PPMT('Assumptions (Geo)'!$V$7,Model!AE$1,'Assumptions (Geo)'!$V$10,'Assumptions (Geo)'!$V$5*Model!$R$1579*AVERAGE('Assumptions (Geo)'!$N$2:$P$2)/10^9),0)</f>
        <v>-0.008493894756</v>
      </c>
      <c r="AA1651" s="177">
        <f>IF($R$1579&gt;0,PPMT('Assumptions (Geo)'!$V$7,Model!AF$1,'Assumptions (Geo)'!$V$10,'Assumptions (Geo)'!$V$5*Model!$R$1579*AVERAGE('Assumptions (Geo)'!$N$2:$P$2)/10^9),0)</f>
        <v>-0.008897354757</v>
      </c>
      <c r="AB1651" s="177">
        <f>IF($R$1579&gt;0,PPMT('Assumptions (Geo)'!$V$7,Model!AG$1,'Assumptions (Geo)'!$V$10,'Assumptions (Geo)'!$V$5*Model!$R$1579*AVERAGE('Assumptions (Geo)'!$N$2:$P$2)/10^9),0)</f>
        <v>-0.009319979108</v>
      </c>
      <c r="AC1651" s="177">
        <f>IF($R$1579&gt;0,PPMT('Assumptions (Geo)'!$V$7,Model!AH$1,'Assumptions (Geo)'!$V$10,'Assumptions (Geo)'!$V$5*Model!$R$1579*AVERAGE('Assumptions (Geo)'!$N$2:$P$2)/10^9),0)</f>
        <v>-0.009762678116</v>
      </c>
      <c r="AD1651" s="177">
        <f>IF($R$1579&gt;0,PPMT('Assumptions (Geo)'!$V$7,Model!AI$1,'Assumptions (Geo)'!$V$10,'Assumptions (Geo)'!$V$5*Model!$R$1579*AVERAGE('Assumptions (Geo)'!$N$2:$P$2)/10^9),0)</f>
        <v>-0.01022640533</v>
      </c>
      <c r="AE1651" s="177">
        <f>IF($R$1579&gt;0,PPMT('Assumptions (Geo)'!$V$7,Model!AJ$1,'Assumptions (Geo)'!$V$10,'Assumptions (Geo)'!$V$5*Model!$R$1579*AVERAGE('Assumptions (Geo)'!$N$2:$P$2)/10^9),0)</f>
        <v>-0.01071215958</v>
      </c>
      <c r="AF1651" s="177">
        <f>IF($R$1579&gt;0,PPMT('Assumptions (Geo)'!$V$7,Model!AK$1,'Assumptions (Geo)'!$V$10,'Assumptions (Geo)'!$V$5*Model!$R$1579*AVERAGE('Assumptions (Geo)'!$N$2:$P$2)/10^9),0)</f>
        <v>-0.01122098716</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-0.003055202466</v>
      </c>
      <c r="U1653" s="160">
        <f>IF($T$1579&gt;0,PPMT('Assumptions (Geo)'!$V$7,Model!X$1,'Assumptions (Geo)'!$V$10,'Assumptions (Geo)'!$V$5*Model!$T$1579*AVERAGE('Assumptions (Geo)'!$P$2:$R$2)/10^9),0)</f>
        <v>-0.003200324583</v>
      </c>
      <c r="V1653" s="160">
        <f>IF($T$1579&gt;0,PPMT('Assumptions (Geo)'!$V$7,Model!Y$1,'Assumptions (Geo)'!$V$10,'Assumptions (Geo)'!$V$5*Model!$T$1579*AVERAGE('Assumptions (Geo)'!$P$2:$R$2)/10^9),0)</f>
        <v>-0.003352340001</v>
      </c>
      <c r="W1653" s="160">
        <f>IF($T$1579&gt;0,PPMT('Assumptions (Geo)'!$V$7,Model!Z$1,'Assumptions (Geo)'!$V$10,'Assumptions (Geo)'!$V$5*Model!$T$1579*AVERAGE('Assumptions (Geo)'!$P$2:$R$2)/10^9),0)</f>
        <v>-0.003511576151</v>
      </c>
      <c r="X1653" s="160">
        <f>IF($T$1579&gt;0,PPMT('Assumptions (Geo)'!$V$7,Model!AA$1,'Assumptions (Geo)'!$V$10,'Assumptions (Geo)'!$V$5*Model!$T$1579*AVERAGE('Assumptions (Geo)'!$P$2:$R$2)/10^9),0)</f>
        <v>-0.003678376018</v>
      </c>
      <c r="Y1653" s="160">
        <f>IF($T$1579&gt;0,PPMT('Assumptions (Geo)'!$V$7,Model!AB$1,'Assumptions (Geo)'!$V$10,'Assumptions (Geo)'!$V$5*Model!$T$1579*AVERAGE('Assumptions (Geo)'!$P$2:$R$2)/10^9),0)</f>
        <v>-0.003853098879</v>
      </c>
      <c r="Z1653" s="160">
        <f>IF($T$1579&gt;0,PPMT('Assumptions (Geo)'!$V$7,Model!AC$1,'Assumptions (Geo)'!$V$10,'Assumptions (Geo)'!$V$5*Model!$T$1579*AVERAGE('Assumptions (Geo)'!$P$2:$R$2)/10^9),0)</f>
        <v>-0.004036121075</v>
      </c>
      <c r="AA1653" s="160">
        <f>IF($T$1579&gt;0,PPMT('Assumptions (Geo)'!$V$7,Model!AD$1,'Assumptions (Geo)'!$V$10,'Assumptions (Geo)'!$V$5*Model!$T$1579*AVERAGE('Assumptions (Geo)'!$P$2:$R$2)/10^9),0)</f>
        <v>-0.004227836826</v>
      </c>
      <c r="AB1653" s="160">
        <f>IF($T$1579&gt;0,PPMT('Assumptions (Geo)'!$V$7,Model!AE$1,'Assumptions (Geo)'!$V$10,'Assumptions (Geo)'!$V$5*Model!$T$1579*AVERAGE('Assumptions (Geo)'!$P$2:$R$2)/10^9),0)</f>
        <v>-0.004428659076</v>
      </c>
      <c r="AC1653" s="160">
        <f>IF($T$1579&gt;0,PPMT('Assumptions (Geo)'!$V$7,Model!AF$1,'Assumptions (Geo)'!$V$10,'Assumptions (Geo)'!$V$5*Model!$T$1579*AVERAGE('Assumptions (Geo)'!$P$2:$R$2)/10^9),0)</f>
        <v>-0.004639020382</v>
      </c>
      <c r="AD1653" s="160">
        <f>IF($T$1579&gt;0,PPMT('Assumptions (Geo)'!$V$7,Model!AG$1,'Assumptions (Geo)'!$V$10,'Assumptions (Geo)'!$V$5*Model!$T$1579*AVERAGE('Assumptions (Geo)'!$P$2:$R$2)/10^9),0)</f>
        <v>-0.00485937385</v>
      </c>
      <c r="AE1653" s="160">
        <f>IF($T$1579&gt;0,PPMT('Assumptions (Geo)'!$V$7,Model!AH$1,'Assumptions (Geo)'!$V$10,'Assumptions (Geo)'!$V$5*Model!$T$1579*AVERAGE('Assumptions (Geo)'!$P$2:$R$2)/10^9),0)</f>
        <v>-0.005090194108</v>
      </c>
      <c r="AF1653" s="160">
        <f>IF($T$1579&gt;0,PPMT('Assumptions (Geo)'!$V$7,Model!AI$1,'Assumptions (Geo)'!$V$10,'Assumptions (Geo)'!$V$5*Model!$T$1579*AVERAGE('Assumptions (Geo)'!$P$2:$R$2)/10^9),0)</f>
        <v>-0.005331978328</v>
      </c>
      <c r="AG1653" s="160">
        <f>IF($T$1579&gt;0,PPMT('Assumptions (Geo)'!$V$7,Model!AJ$1,'Assumptions (Geo)'!$V$10,'Assumptions (Geo)'!$V$5*Model!$T$1579*AVERAGE('Assumptions (Geo)'!$P$2:$R$2)/10^9),0)</f>
        <v>-0.005585247299</v>
      </c>
      <c r="AH1653" s="160">
        <f>IF($T$1579&gt;0,PPMT('Assumptions (Geo)'!$V$7,Model!AK$1,'Assumptions (Geo)'!$V$10,'Assumptions (Geo)'!$V$5*Model!$T$1579*AVERAGE('Assumptions (Geo)'!$P$2:$R$2)/10^9),0)</f>
        <v>-0.005850546545</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-0.007446226487</v>
      </c>
      <c r="V1654" s="160">
        <f>IF($U$1579&gt;0,PPMT('Assumptions (Geo)'!$V$7,Model!X$1,'Assumptions (Geo)'!$V$10,'Assumptions (Geo)'!$V$5*Model!$U$1579*AVERAGE('Assumptions (Geo)'!$Q$2:$S$2)/10^9),0)</f>
        <v>-0.007799922245</v>
      </c>
      <c r="W1654" s="160">
        <f>IF($U$1579&gt;0,PPMT('Assumptions (Geo)'!$V$7,Model!Y$1,'Assumptions (Geo)'!$V$10,'Assumptions (Geo)'!$V$5*Model!$U$1579*AVERAGE('Assumptions (Geo)'!$Q$2:$S$2)/10^9),0)</f>
        <v>-0.008170418551</v>
      </c>
      <c r="X1654" s="160">
        <f>IF($U$1579&gt;0,PPMT('Assumptions (Geo)'!$V$7,Model!Z$1,'Assumptions (Geo)'!$V$10,'Assumptions (Geo)'!$V$5*Model!$U$1579*AVERAGE('Assumptions (Geo)'!$Q$2:$S$2)/10^9),0)</f>
        <v>-0.008558513433</v>
      </c>
      <c r="Y1654" s="160">
        <f>IF($U$1579&gt;0,PPMT('Assumptions (Geo)'!$V$7,Model!AA$1,'Assumptions (Geo)'!$V$10,'Assumptions (Geo)'!$V$5*Model!$U$1579*AVERAGE('Assumptions (Geo)'!$Q$2:$S$2)/10^9),0)</f>
        <v>-0.008965042821</v>
      </c>
      <c r="Z1654" s="160">
        <f>IF($U$1579&gt;0,PPMT('Assumptions (Geo)'!$V$7,Model!AB$1,'Assumptions (Geo)'!$V$10,'Assumptions (Geo)'!$V$5*Model!$U$1579*AVERAGE('Assumptions (Geo)'!$Q$2:$S$2)/10^9),0)</f>
        <v>-0.009390882355</v>
      </c>
      <c r="AA1654" s="160">
        <f>IF($U$1579&gt;0,PPMT('Assumptions (Geo)'!$V$7,Model!AC$1,'Assumptions (Geo)'!$V$10,'Assumptions (Geo)'!$V$5*Model!$U$1579*AVERAGE('Assumptions (Geo)'!$Q$2:$S$2)/10^9),0)</f>
        <v>-0.009836949266</v>
      </c>
      <c r="AB1654" s="160">
        <f>IF($U$1579&gt;0,PPMT('Assumptions (Geo)'!$V$7,Model!AD$1,'Assumptions (Geo)'!$V$10,'Assumptions (Geo)'!$V$5*Model!$U$1579*AVERAGE('Assumptions (Geo)'!$Q$2:$S$2)/10^9),0)</f>
        <v>-0.01030420436</v>
      </c>
      <c r="AC1654" s="160">
        <f>IF($U$1579&gt;0,PPMT('Assumptions (Geo)'!$V$7,Model!AE$1,'Assumptions (Geo)'!$V$10,'Assumptions (Geo)'!$V$5*Model!$U$1579*AVERAGE('Assumptions (Geo)'!$Q$2:$S$2)/10^9),0)</f>
        <v>-0.01079365406</v>
      </c>
      <c r="AD1654" s="160">
        <f>IF($U$1579&gt;0,PPMT('Assumptions (Geo)'!$V$7,Model!AF$1,'Assumptions (Geo)'!$V$10,'Assumptions (Geo)'!$V$5*Model!$U$1579*AVERAGE('Assumptions (Geo)'!$Q$2:$S$2)/10^9),0)</f>
        <v>-0.01130635263</v>
      </c>
      <c r="AE1654" s="160">
        <f>IF($U$1579&gt;0,PPMT('Assumptions (Geo)'!$V$7,Model!AG$1,'Assumptions (Geo)'!$V$10,'Assumptions (Geo)'!$V$5*Model!$U$1579*AVERAGE('Assumptions (Geo)'!$Q$2:$S$2)/10^9),0)</f>
        <v>-0.01184340438</v>
      </c>
      <c r="AF1654" s="160">
        <f>IF($U$1579&gt;0,PPMT('Assumptions (Geo)'!$V$7,Model!AH$1,'Assumptions (Geo)'!$V$10,'Assumptions (Geo)'!$V$5*Model!$U$1579*AVERAGE('Assumptions (Geo)'!$Q$2:$S$2)/10^9),0)</f>
        <v>-0.01240596609</v>
      </c>
      <c r="AG1654" s="160">
        <f>IF($U$1579&gt;0,PPMT('Assumptions (Geo)'!$V$7,Model!AI$1,'Assumptions (Geo)'!$V$10,'Assumptions (Geo)'!$V$5*Model!$U$1579*AVERAGE('Assumptions (Geo)'!$Q$2:$S$2)/10^9),0)</f>
        <v>-0.01299524948</v>
      </c>
      <c r="AH1654" s="160">
        <f>IF($U$1579&gt;0,PPMT('Assumptions (Geo)'!$V$7,Model!AJ$1,'Assumptions (Geo)'!$V$10,'Assumptions (Geo)'!$V$5*Model!$U$1579*AVERAGE('Assumptions (Geo)'!$Q$2:$S$2)/10^9),0)</f>
        <v>-0.01361252383</v>
      </c>
      <c r="AI1654" s="160">
        <f>IF($U$1579&gt;0,PPMT('Assumptions (Geo)'!$V$7,Model!AK$1,'Assumptions (Geo)'!$V$10,'Assumptions (Geo)'!$V$5*Model!$U$1579*AVERAGE('Assumptions (Geo)'!$Q$2:$S$2)/10^9),0)</f>
        <v>-0.01425911871</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-0.00531455997</v>
      </c>
      <c r="Y1657" s="160">
        <f>IF($X$1579&gt;0,PPMT('Assumptions (Geo)'!$V$7,Model!X$1,'Assumptions (Geo)'!$V$10,'Assumptions (Geo)'!$V$5*Model!$X$1579*average('Assumptions (Geo)'!$T$2:$V$2)/10^9),0)</f>
        <v>-0.005567001568</v>
      </c>
      <c r="Z1657" s="160">
        <f>IF($X$1579&gt;0,PPMT('Assumptions (Geo)'!$V$7,Model!Y$1,'Assumptions (Geo)'!$V$10,'Assumptions (Geo)'!$V$5*Model!$X$1579*average('Assumptions (Geo)'!$T$2:$V$2)/10^9),0)</f>
        <v>-0.005831434143</v>
      </c>
      <c r="AA1657" s="160">
        <f>IF($X$1579&gt;0,PPMT('Assumptions (Geo)'!$V$7,Model!Z$1,'Assumptions (Geo)'!$V$10,'Assumptions (Geo)'!$V$5*Model!$X$1579*average('Assumptions (Geo)'!$T$2:$V$2)/10^9),0)</f>
        <v>-0.006108427265</v>
      </c>
      <c r="AB1657" s="160">
        <f>IF($X$1579&gt;0,PPMT('Assumptions (Geo)'!$V$7,Model!AA$1,'Assumptions (Geo)'!$V$10,'Assumptions (Geo)'!$V$5*Model!$X$1579*average('Assumptions (Geo)'!$T$2:$V$2)/10^9),0)</f>
        <v>-0.00639857756</v>
      </c>
      <c r="AC1657" s="160">
        <f>IF($X$1579&gt;0,PPMT('Assumptions (Geo)'!$V$7,Model!AB$1,'Assumptions (Geo)'!$V$10,'Assumptions (Geo)'!$V$5*Model!$X$1579*average('Assumptions (Geo)'!$T$2:$V$2)/10^9),0)</f>
        <v>-0.006702509994</v>
      </c>
      <c r="AD1657" s="160">
        <f>IF($X$1579&gt;0,PPMT('Assumptions (Geo)'!$V$7,Model!AC$1,'Assumptions (Geo)'!$V$10,'Assumptions (Geo)'!$V$5*Model!$X$1579*average('Assumptions (Geo)'!$T$2:$V$2)/10^9),0)</f>
        <v>-0.007020879218</v>
      </c>
      <c r="AE1657" s="160">
        <f>IF($X$1579&gt;0,PPMT('Assumptions (Geo)'!$V$7,Model!AD$1,'Assumptions (Geo)'!$V$10,'Assumptions (Geo)'!$V$5*Model!$X$1579*average('Assumptions (Geo)'!$T$2:$V$2)/10^9),0)</f>
        <v>-0.007354370981</v>
      </c>
      <c r="AF1657" s="160">
        <f>IF($X$1579&gt;0,PPMT('Assumptions (Geo)'!$V$7,Model!AE$1,'Assumptions (Geo)'!$V$10,'Assumptions (Geo)'!$V$5*Model!$X$1579*average('Assumptions (Geo)'!$T$2:$V$2)/10^9),0)</f>
        <v>-0.007703703603</v>
      </c>
      <c r="AG1657" s="160">
        <f>IF($X$1579&gt;0,PPMT('Assumptions (Geo)'!$V$7,Model!AF$1,'Assumptions (Geo)'!$V$10,'Assumptions (Geo)'!$V$5*Model!$X$1579*average('Assumptions (Geo)'!$T$2:$V$2)/10^9),0)</f>
        <v>-0.008069629524</v>
      </c>
      <c r="AH1657" s="160">
        <f>IF($X$1579&gt;0,PPMT('Assumptions (Geo)'!$V$7,Model!AG$1,'Assumptions (Geo)'!$V$10,'Assumptions (Geo)'!$V$5*Model!$X$1579*average('Assumptions (Geo)'!$T$2:$V$2)/10^9),0)</f>
        <v>-0.008452936926</v>
      </c>
      <c r="AI1657" s="160">
        <f>IF($X$1579&gt;0,PPMT('Assumptions (Geo)'!$V$7,Model!AH$1,'Assumptions (Geo)'!$V$10,'Assumptions (Geo)'!$V$5*Model!$X$1579*average('Assumptions (Geo)'!$T$2:$V$2)/10^9),0)</f>
        <v>-0.00885445143</v>
      </c>
      <c r="AJ1657" s="160">
        <f>IF($X$1579&gt;0,PPMT('Assumptions (Geo)'!$V$7,Model!AI$1,'Assumptions (Geo)'!$V$10,'Assumptions (Geo)'!$V$5*Model!$X$1579*average('Assumptions (Geo)'!$T$2:$V$2)/10^9),0)</f>
        <v>-0.009275037873</v>
      </c>
      <c r="AK1657" s="160">
        <f>IF($X$1579&gt;0,PPMT('Assumptions (Geo)'!$V$7,Model!AJ$1,'Assumptions (Geo)'!$V$10,'Assumptions (Geo)'!$V$5*Model!$X$1579*average('Assumptions (Geo)'!$T$2:$V$2)/10^9),0)</f>
        <v>-0.009715602172</v>
      </c>
      <c r="AL1657" s="160">
        <f>IF($X$1579&gt;0,PPMT('Assumptions (Geo)'!$V$7,Model!AK$1,'Assumptions (Geo)'!$V$10,'Assumptions (Geo)'!$V$5*Model!$X$1579*average('Assumptions (Geo)'!$T$2:$V$2)/10^9),0)</f>
        <v>-0.01017709328</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-0.0004069563833</v>
      </c>
      <c r="F1687" s="177">
        <f t="array" ref="F1687">SUM(IF(ISERROR(F1688:F1738),"",F1688:F1738))</f>
        <v>-0.0003877394413</v>
      </c>
      <c r="G1687" s="177">
        <f t="array" ref="G1687">SUM(IF(ISERROR(G1688:G1738),"",G1688:G1738))</f>
        <v>-0.0003676096944</v>
      </c>
      <c r="H1687" s="177">
        <f t="array" ref="H1687">SUM(IF(ISERROR(H1688:H1738),"",H1688:H1738))</f>
        <v>-0.002316698994</v>
      </c>
      <c r="I1687" s="177">
        <f t="array" ref="I1687">SUM(IF(ISERROR(I1688:I1738),"",I1688:I1738))</f>
        <v>-0.003952842433</v>
      </c>
      <c r="J1687" s="177">
        <f t="array" ref="J1687">SUM(IF(ISERROR(J1688:J1738),"",J1688:J1738))</f>
        <v>-0.006044765022</v>
      </c>
      <c r="K1687" s="177">
        <f t="array" ref="K1687">SUM(IF(ISERROR(K1688:K1738),"",K1688:K1738))</f>
        <v>-0.009149633448</v>
      </c>
      <c r="L1687" s="177">
        <f t="array" ref="L1687">SUM(IF(ISERROR(L1688:L1738),"",L1688:L1738))</f>
        <v>-0.01851046349</v>
      </c>
      <c r="M1687" s="177">
        <f t="array" ref="M1687">SUM(IF(ISERROR(M1688:M1738),"",M1688:M1738))</f>
        <v>-0.01927358174</v>
      </c>
      <c r="N1687" s="177">
        <f t="array" ref="N1687">SUM(IF(ISERROR(N1688:N1738),"",N1688:N1738))</f>
        <v>-0.01842803348</v>
      </c>
      <c r="O1687" s="177">
        <f t="array" ref="O1687">SUM(IF(ISERROR(O1688:O1738),"",O1688:O1738))</f>
        <v>-0.02504499394</v>
      </c>
      <c r="P1687" s="177">
        <f t="array" ref="P1687">SUM(IF(ISERROR(P1688:P1738),"",P1688:P1738))</f>
        <v>-0.03020529366</v>
      </c>
      <c r="Q1687" s="177">
        <f t="array" ref="Q1687">SUM(IF(ISERROR(Q1688:Q1738),"",Q1688:Q1738))</f>
        <v>-0.02998562962</v>
      </c>
      <c r="R1687" s="177">
        <f t="array" ref="R1687">SUM(IF(ISERROR(R1688:R1738),"",R1688:R1738))</f>
        <v>-0.03369695305</v>
      </c>
      <c r="S1687" s="177">
        <f t="array" ref="S1687">SUM(IF(ISERROR(S1688:S1738),"",S1688:S1738))</f>
        <v>-0.0311319558</v>
      </c>
      <c r="T1687" s="177">
        <f t="array" ref="T1687">SUM(IF(ISERROR(T1688:T1738),"",T1688:T1738))</f>
        <v>-0.03151836622</v>
      </c>
      <c r="U1687" s="177">
        <f t="array" ref="U1687">SUM(IF(ISERROR(U1688:U1738),"",U1688:U1738))</f>
        <v>-0.03608753257</v>
      </c>
      <c r="V1687" s="177">
        <f t="array" ref="V1687">SUM(IF(ISERROR(V1688:V1738),"",V1688:V1738))</f>
        <v>-0.03267405368</v>
      </c>
      <c r="W1687" s="177">
        <f t="array" ref="W1687">SUM(IF(ISERROR(W1688:W1738),"",W1688:W1738))</f>
        <v>-0.02909843455</v>
      </c>
      <c r="X1687" s="177">
        <f t="array" ref="X1687">SUM(IF(ISERROR(X1688:X1738),"",X1688:X1738))</f>
        <v>-0.03088553597</v>
      </c>
      <c r="Y1687" s="177">
        <f t="array" ref="Y1687">SUM(IF(ISERROR(Y1688:Y1738),"",Y1688:Y1738))</f>
        <v>-0.02707108727</v>
      </c>
      <c r="Z1687" s="177">
        <f t="array" ref="Z1687">SUM(IF(ISERROR(Z1688:Z1738),"",Z1688:Z1738))</f>
        <v>-0.02329285706</v>
      </c>
      <c r="AA1687" s="177">
        <f t="array" ref="AA1687">SUM(IF(ISERROR(AA1688:AA1738),"",AA1688:AA1738))</f>
        <v>-0.01965969382</v>
      </c>
      <c r="AB1687" s="177">
        <f t="array" ref="AB1687">SUM(IF(ISERROR(AB1688:AB1738),"",AB1688:AB1738))</f>
        <v>-0.01678783056</v>
      </c>
      <c r="AC1687" s="177">
        <f t="array" ref="AC1687">SUM(IF(ISERROR(AC1688:AC1738),"",AC1688:AC1738))</f>
        <v>-0.01394538498</v>
      </c>
      <c r="AD1687" s="177">
        <f t="array" ref="AD1687">SUM(IF(ISERROR(AD1688:AD1738),"",AD1688:AD1738))</f>
        <v>-0.01099365396</v>
      </c>
      <c r="AE1687" s="177">
        <f t="array" ref="AE1687">SUM(IF(ISERROR(AE1688:AE1738),"",AE1688:AE1738))</f>
        <v>-0.008640545312</v>
      </c>
      <c r="AF1687" s="177">
        <f t="array" ref="AF1687">SUM(IF(ISERROR(AF1688:AF1738),"",AF1688:AF1738))</f>
        <v>-0.006816728432</v>
      </c>
      <c r="AG1687" s="177">
        <f t="array" ref="AG1687">SUM(IF(ISERROR(AG1688:AG1738),"",AG1688:AG1738))</f>
        <v>-0.005075253261</v>
      </c>
      <c r="AH1687" s="177">
        <f t="array" ref="AH1687">SUM(IF(ISERROR(AH1688:AH1738),"",AH1688:AH1738))</f>
        <v>-0.003809372261</v>
      </c>
      <c r="AI1687" s="177">
        <f t="array" ref="AI1687">SUM(IF(ISERROR(AI1688:AI1738),"",AI1688:AI1738))</f>
        <v>-0.002483361914</v>
      </c>
      <c r="AJ1687" s="177">
        <f t="array" ref="AJ1687">SUM(IF(ISERROR(AJ1688:AJ1738),"",AJ1688:AJ1738))</f>
        <v>-0.001385467333</v>
      </c>
      <c r="AK1687" s="177">
        <f t="array" ref="AK1687">SUM(IF(ISERROR(AK1688:AK1738),"",AK1688:AK1738))</f>
        <v>-0.0009449030338</v>
      </c>
      <c r="AL1687" s="177">
        <f t="array" ref="AL1687">SUM(IF(ISERROR(AL1688:AL1738),"",AL1688:AL1738))</f>
        <v>-0.0004834119306</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-0.0004069563833</v>
      </c>
      <c r="F1690" s="160">
        <f>IF($E$1579&gt;0,IPMT('Assumptions (Geo)'!$V$7,Model!X$1,'Assumptions (Geo)'!$V$10,'Assumptions (Geo)'!$V$5*Model!$E$1579*AVERAGE('Assumptions (Geo)'!$B$2:$C$2)/10^9),0)</f>
        <v>-0.0003877394413</v>
      </c>
      <c r="G1690" s="160">
        <f>IF($E$1579&gt;0,IPMT('Assumptions (Geo)'!$V$7,Model!Y$1,'Assumptions (Geo)'!$V$10,'Assumptions (Geo)'!$V$5*Model!$E$1579*AVERAGE('Assumptions (Geo)'!$B$2:$C$2)/10^9),0)</f>
        <v>-0.0003676096944</v>
      </c>
      <c r="H1690" s="160">
        <f>IF($E$1579&gt;0,IPMT('Assumptions (Geo)'!$V$7,Model!Z$1,'Assumptions (Geo)'!$V$10,'Assumptions (Geo)'!$V$5*Model!$E$1579*AVERAGE('Assumptions (Geo)'!$B$2:$C$2)/10^9),0)</f>
        <v>-0.0003465237846</v>
      </c>
      <c r="I1690" s="160">
        <f>IF($E$1579&gt;0,IPMT('Assumptions (Geo)'!$V$7,Model!AA$1,'Assumptions (Geo)'!$V$10,'Assumptions (Geo)'!$V$5*Model!$E$1579*AVERAGE('Assumptions (Geo)'!$B$2:$C$2)/10^9),0)</f>
        <v>-0.0003244362941</v>
      </c>
      <c r="J1690" s="160">
        <f>IF($E$1579&gt;0,IPMT('Assumptions (Geo)'!$V$7,Model!AB$1,'Assumptions (Geo)'!$V$10,'Assumptions (Geo)'!$V$5*Model!$E$1579*AVERAGE('Assumptions (Geo)'!$B$2:$C$2)/10^9),0)</f>
        <v>-0.0003012996478</v>
      </c>
      <c r="K1690" s="160">
        <f>IF($E$1579&gt;0,IPMT('Assumptions (Geo)'!$V$7,Model!AC$1,'Assumptions (Geo)'!$V$10,'Assumptions (Geo)'!$V$5*Model!$E$1579*AVERAGE('Assumptions (Geo)'!$B$2:$C$2)/10^9),0)</f>
        <v>-0.0002770640108</v>
      </c>
      <c r="L1690" s="160">
        <f>IF($E$1579&gt;0,IPMT('Assumptions (Geo)'!$V$7,Model!AD$1,'Assumptions (Geo)'!$V$10,'Assumptions (Geo)'!$V$5*Model!$E$1579*AVERAGE('Assumptions (Geo)'!$B$2:$C$2)/10^9),0)</f>
        <v>-0.000251677181</v>
      </c>
      <c r="M1690" s="160">
        <f>IF($E$1579&gt;0,IPMT('Assumptions (Geo)'!$V$7,Model!AE$1,'Assumptions (Geo)'!$V$10,'Assumptions (Geo)'!$V$5*Model!$E$1579*AVERAGE('Assumptions (Geo)'!$B$2:$C$2)/10^9),0)</f>
        <v>-0.0002250844768</v>
      </c>
      <c r="N1690" s="177">
        <f>IF($E$1579&gt;0,IPMT('Assumptions (Geo)'!$V$7,Model!AF$1,'Assumptions (Geo)'!$V$10,'Assumptions (Geo)'!$V$5*Model!$E$1579*AVERAGE('Assumptions (Geo)'!$B$2:$C$2)/10^9),0)</f>
        <v>-0.0001972286192</v>
      </c>
      <c r="O1690" s="160">
        <f>IF($E$1579&gt;0,IPMT('Assumptions (Geo)'!$V$7,Model!AG$1,'Assumptions (Geo)'!$V$10,'Assumptions (Geo)'!$V$5*Model!$E$1579*AVERAGE('Assumptions (Geo)'!$B$2:$C$2)/10^9),0)</f>
        <v>-0.0001680496083</v>
      </c>
      <c r="P1690" s="160">
        <f>IF($E$1579&gt;0,IPMT('Assumptions (Geo)'!$V$7,Model!AH$1,'Assumptions (Geo)'!$V$10,'Assumptions (Geo)'!$V$5*Model!$E$1579*AVERAGE('Assumptions (Geo)'!$B$2:$C$2)/10^9),0)</f>
        <v>-0.0001374845944</v>
      </c>
      <c r="Q1690" s="160">
        <f>IF($E$1579&gt;0,IPMT('Assumptions (Geo)'!$V$7,Model!AI$1,'Assumptions (Geo)'!$V$10,'Assumptions (Geo)'!$V$5*Model!$E$1579*AVERAGE('Assumptions (Geo)'!$B$2:$C$2)/10^9),0)</f>
        <v>-0.0001054677424</v>
      </c>
      <c r="R1690" s="160">
        <f>IF($E$1579&gt;0,IPMT('Assumptions (Geo)'!$V$7,Model!AJ$1,'Assumptions (Geo)'!$V$10,'Assumptions (Geo)'!$V$5*Model!$E$1579*AVERAGE('Assumptions (Geo)'!$B$2:$C$2)/10^9),0)</f>
        <v>-0.00007193008986</v>
      </c>
      <c r="S1690" s="160">
        <f>IF($E$1579&gt;0,IPMT('Assumptions (Geo)'!$V$7,Model!AK$1,'Assumptions (Geo)'!$V$10,'Assumptions (Geo)'!$V$5*Model!$E$1579*AVERAGE('Assumptions (Geo)'!$B$2:$C$2)/10^9),0)</f>
        <v>-0.00003679939884</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-0.00197017521</v>
      </c>
      <c r="I1693" s="160">
        <f>IF($H$1579&gt;0,IPMT('Assumptions (Geo)'!$V$7,Model!X$1,'Assumptions (Geo)'!$V$10,'Assumptions (Geo)'!$V$5*Model!$H$1579*AVERAGE('Assumptions (Geo)'!$D$2:$F$2)/10^9),0)</f>
        <v>-0.001877141301</v>
      </c>
      <c r="J1693" s="160">
        <f>IF($H$1579&gt;0,IPMT('Assumptions (Geo)'!$V$7,Model!Y$1,'Assumptions (Geo)'!$V$10,'Assumptions (Geo)'!$V$5*Model!$H$1579*AVERAGE('Assumptions (Geo)'!$D$2:$F$2)/10^9),0)</f>
        <v>-0.001779688282</v>
      </c>
      <c r="K1693" s="160">
        <f>IF($H$1579&gt;0,IPMT('Assumptions (Geo)'!$V$7,Model!Z$1,'Assumptions (Geo)'!$V$10,'Assumptions (Geo)'!$V$5*Model!$H$1579*AVERAGE('Assumptions (Geo)'!$D$2:$F$2)/10^9),0)</f>
        <v>-0.001677606245</v>
      </c>
      <c r="L1693" s="160">
        <f>IF($H$1579&gt;0,IPMT('Assumptions (Geo)'!$V$7,Model!AA$1,'Assumptions (Geo)'!$V$10,'Assumptions (Geo)'!$V$5*Model!$H$1579*AVERAGE('Assumptions (Geo)'!$D$2:$F$2)/10^9),0)</f>
        <v>-0.00157067531</v>
      </c>
      <c r="M1693" s="160">
        <f>IF($H$1579&gt;0,IPMT('Assumptions (Geo)'!$V$7,Model!AB$1,'Assumptions (Geo)'!$V$10,'Assumptions (Geo)'!$V$5*Model!$H$1579*AVERAGE('Assumptions (Geo)'!$D$2:$F$2)/10^9),0)</f>
        <v>-0.001458665157</v>
      </c>
      <c r="N1693" s="160">
        <f>IF($H$1579&gt;0,IPMT('Assumptions (Geo)'!$V$7,Model!AC$1,'Assumptions (Geo)'!$V$10,'Assumptions (Geo)'!$V$5*Model!$H$1579*AVERAGE('Assumptions (Geo)'!$D$2:$F$2)/10^9),0)</f>
        <v>-0.001341334521</v>
      </c>
      <c r="O1693" s="160">
        <f>IF($H$1579&gt;0,IPMT('Assumptions (Geo)'!$V$7,Model!AD$1,'Assumptions (Geo)'!$V$10,'Assumptions (Geo)'!$V$5*Model!$H$1579*AVERAGE('Assumptions (Geo)'!$D$2:$F$2)/10^9),0)</f>
        <v>-0.00121843068</v>
      </c>
      <c r="P1693" s="160">
        <f>IF($H$1579&gt;0,IPMT('Assumptions (Geo)'!$V$7,Model!AE$1,'Assumptions (Geo)'!$V$10,'Assumptions (Geo)'!$V$5*Model!$H$1579*AVERAGE('Assumptions (Geo)'!$D$2:$F$2)/10^9),0)</f>
        <v>-0.001089688906</v>
      </c>
      <c r="Q1693" s="160">
        <f>IF($H$1579&gt;0,IPMT('Assumptions (Geo)'!$V$7,Model!AF$1,'Assumptions (Geo)'!$V$10,'Assumptions (Geo)'!$V$5*Model!$H$1579*AVERAGE('Assumptions (Geo)'!$D$2:$F$2)/10^9),0)</f>
        <v>-0.0009548318986</v>
      </c>
      <c r="R1693" s="160">
        <f>IF($H$1579&gt;0,IPMT('Assumptions (Geo)'!$V$7,Model!AG$1,'Assumptions (Geo)'!$V$10,'Assumptions (Geo)'!$V$5*Model!$H$1579*AVERAGE('Assumptions (Geo)'!$D$2:$F$2)/10^9),0)</f>
        <v>-0.0008135691829</v>
      </c>
      <c r="S1693" s="160">
        <f>IF($H$1579&gt;0,IPMT('Assumptions (Geo)'!$V$7,Model!AH$1,'Assumptions (Geo)'!$V$10,'Assumptions (Geo)'!$V$5*Model!$H$1579*AVERAGE('Assumptions (Geo)'!$D$2:$F$2)/10^9),0)</f>
        <v>-0.0006655964883</v>
      </c>
      <c r="T1693" s="160">
        <f>IF($H$1579&gt;0,IPMT('Assumptions (Geo)'!$V$7,Model!AI$1,'Assumptions (Geo)'!$V$10,'Assumptions (Geo)'!$V$5*Model!$H$1579*AVERAGE('Assumptions (Geo)'!$D$2:$F$2)/10^9),0)</f>
        <v>-0.0005105950906</v>
      </c>
      <c r="U1693" s="160">
        <f>IF($H$1579&gt;0,IPMT('Assumptions (Geo)'!$V$7,Model!AJ$1,'Assumptions (Geo)'!$V$10,'Assumptions (Geo)'!$V$5*Model!$H$1579*AVERAGE('Assumptions (Geo)'!$D$2:$F$2)/10^9),0)</f>
        <v>-0.0003482311266</v>
      </c>
      <c r="V1693" s="160">
        <f>IF($H$1579&gt;0,IPMT('Assumptions (Geo)'!$V$7,Model!AK$1,'Assumptions (Geo)'!$V$10,'Assumptions (Geo)'!$V$5*Model!$H$1579*AVERAGE('Assumptions (Geo)'!$D$2:$F$2)/10^9),0)</f>
        <v>-0.0001781548743</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-0.001751264838</v>
      </c>
      <c r="J1694" s="160">
        <f>IF($I$1579&gt;0,IPMT('Assumptions (Geo)'!$V$7,Model!X$1,'Assumptions (Geo)'!$V$10,'Assumptions (Geo)'!$V$5*Model!$I$1579*AVERAGE('Assumptions (Geo)'!$E$2:$G$2)/10^9),0)</f>
        <v>-0.001668568126</v>
      </c>
      <c r="K1694" s="160">
        <f>IF($I$1579&gt;0,IPMT('Assumptions (Geo)'!$V$7,Model!Y$1,'Assumptions (Geo)'!$V$10,'Assumptions (Geo)'!$V$5*Model!$I$1579*AVERAGE('Assumptions (Geo)'!$E$2:$G$2)/10^9),0)</f>
        <v>-0.00158194332</v>
      </c>
      <c r="L1694" s="160">
        <f>IF($I$1579&gt;0,IPMT('Assumptions (Geo)'!$V$7,Model!Z$1,'Assumptions (Geo)'!$V$10,'Assumptions (Geo)'!$V$5*Model!$I$1579*AVERAGE('Assumptions (Geo)'!$E$2:$G$2)/10^9),0)</f>
        <v>-0.001491203835</v>
      </c>
      <c r="M1694" s="160">
        <f>IF($I$1579&gt;0,IPMT('Assumptions (Geo)'!$V$7,Model!AA$1,'Assumptions (Geo)'!$V$10,'Assumptions (Geo)'!$V$5*Model!$I$1579*AVERAGE('Assumptions (Geo)'!$E$2:$G$2)/10^9),0)</f>
        <v>-0.001396154225</v>
      </c>
      <c r="N1694" s="160">
        <f>IF($I$1579&gt;0,IPMT('Assumptions (Geo)'!$V$7,Model!AB$1,'Assumptions (Geo)'!$V$10,'Assumptions (Geo)'!$V$5*Model!$I$1579*AVERAGE('Assumptions (Geo)'!$E$2:$G$2)/10^9),0)</f>
        <v>-0.001296589759</v>
      </c>
      <c r="O1694" s="160">
        <f>IF($I$1579&gt;0,IPMT('Assumptions (Geo)'!$V$7,Model!AC$1,'Assumptions (Geo)'!$V$10,'Assumptions (Geo)'!$V$5*Model!$I$1579*AVERAGE('Assumptions (Geo)'!$E$2:$G$2)/10^9),0)</f>
        <v>-0.00119229598</v>
      </c>
      <c r="P1694" s="160">
        <f>IF($I$1579&gt;0,IPMT('Assumptions (Geo)'!$V$7,Model!AD$1,'Assumptions (Geo)'!$V$10,'Assumptions (Geo)'!$V$5*Model!$I$1579*AVERAGE('Assumptions (Geo)'!$E$2:$G$2)/10^9),0)</f>
        <v>-0.001083048247</v>
      </c>
      <c r="Q1694" s="160">
        <f>IF($I$1579&gt;0,IPMT('Assumptions (Geo)'!$V$7,Model!AE$1,'Assumptions (Geo)'!$V$10,'Assumptions (Geo)'!$V$5*Model!$I$1579*AVERAGE('Assumptions (Geo)'!$E$2:$G$2)/10^9),0)</f>
        <v>-0.0009686112468</v>
      </c>
      <c r="R1694" s="160">
        <f>IF($I$1579&gt;0,IPMT('Assumptions (Geo)'!$V$7,Model!AF$1,'Assumptions (Geo)'!$V$10,'Assumptions (Geo)'!$V$5*Model!$I$1579*AVERAGE('Assumptions (Geo)'!$E$2:$G$2)/10^9),0)</f>
        <v>-0.000848738489</v>
      </c>
      <c r="S1694" s="160">
        <f>IF($I$1579&gt;0,IPMT('Assumptions (Geo)'!$V$7,Model!AG$1,'Assumptions (Geo)'!$V$10,'Assumptions (Geo)'!$V$5*Model!$I$1579*AVERAGE('Assumptions (Geo)'!$E$2:$G$2)/10^9),0)</f>
        <v>-0.0007231717751</v>
      </c>
      <c r="T1694" s="160">
        <f>IF($I$1579&gt;0,IPMT('Assumptions (Geo)'!$V$7,Model!AH$1,'Assumptions (Geo)'!$V$10,'Assumptions (Geo)'!$V$5*Model!$I$1579*AVERAGE('Assumptions (Geo)'!$E$2:$G$2)/10^9),0)</f>
        <v>-0.0005916406423</v>
      </c>
      <c r="U1694" s="160">
        <f>IF($I$1579&gt;0,IPMT('Assumptions (Geo)'!$V$7,Model!AI$1,'Assumptions (Geo)'!$V$10,'Assumptions (Geo)'!$V$5*Model!$I$1579*AVERAGE('Assumptions (Geo)'!$E$2:$G$2)/10^9),0)</f>
        <v>-0.0004538617806</v>
      </c>
      <c r="V1694" s="160">
        <f>IF($I$1579&gt;0,IPMT('Assumptions (Geo)'!$V$7,Model!AJ$1,'Assumptions (Geo)'!$V$10,'Assumptions (Geo)'!$V$5*Model!$I$1579*AVERAGE('Assumptions (Geo)'!$E$2:$G$2)/10^9),0)</f>
        <v>-0.0003095384231</v>
      </c>
      <c r="W1694" s="160">
        <f>IF($I$1579&gt;0,IPMT('Assumptions (Geo)'!$V$7,Model!AK$1,'Assumptions (Geo)'!$V$10,'Assumptions (Geo)'!$V$5*Model!$I$1579*AVERAGE('Assumptions (Geo)'!$E$2:$G$2)/10^9),0)</f>
        <v>-0.0001583597061</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-0.002295208966</v>
      </c>
      <c r="K1695" s="160">
        <f>IF($J$1579&gt;0,IPMT('Assumptions (Geo)'!$V$7,Model!X$1,'Assumptions (Geo)'!$V$10,'Assumptions (Geo)'!$V$5*Model!$J$1579*AVERAGE('Assumptions (Geo)'!$F$2:$H$2)/10^9),0)</f>
        <v>-0.002186826595</v>
      </c>
      <c r="L1695" s="160">
        <f>IF($J$1579&gt;0,IPMT('Assumptions (Geo)'!$V$7,Model!Y$1,'Assumptions (Geo)'!$V$10,'Assumptions (Geo)'!$V$5*Model!$J$1579*AVERAGE('Assumptions (Geo)'!$F$2:$H$2)/10^9),0)</f>
        <v>-0.002073296062</v>
      </c>
      <c r="M1695" s="160">
        <f>IF($J$1579&gt;0,IPMT('Assumptions (Geo)'!$V$7,Model!Z$1,'Assumptions (Geo)'!$V$10,'Assumptions (Geo)'!$V$5*Model!$J$1579*AVERAGE('Assumptions (Geo)'!$F$2:$H$2)/10^9),0)</f>
        <v>-0.001954372827</v>
      </c>
      <c r="N1695" s="160">
        <f>IF($J$1579&gt;0,IPMT('Assumptions (Geo)'!$V$7,Model!AA$1,'Assumptions (Geo)'!$V$10,'Assumptions (Geo)'!$V$5*Model!$J$1579*AVERAGE('Assumptions (Geo)'!$F$2:$H$2)/10^9),0)</f>
        <v>-0.00182980074</v>
      </c>
      <c r="O1695" s="160">
        <f>IF($J$1579&gt;0,IPMT('Assumptions (Geo)'!$V$7,Model!AB$1,'Assumptions (Geo)'!$V$10,'Assumptions (Geo)'!$V$5*Model!$J$1579*AVERAGE('Assumptions (Geo)'!$F$2:$H$2)/10^9),0)</f>
        <v>-0.001699311478</v>
      </c>
      <c r="P1695" s="160">
        <f>IF($J$1579&gt;0,IPMT('Assumptions (Geo)'!$V$7,Model!AC$1,'Assumptions (Geo)'!$V$10,'Assumptions (Geo)'!$V$5*Model!$J$1579*AVERAGE('Assumptions (Geo)'!$F$2:$H$2)/10^9),0)</f>
        <v>-0.001562623976</v>
      </c>
      <c r="Q1695" s="160">
        <f>IF($J$1579&gt;0,IPMT('Assumptions (Geo)'!$V$7,Model!AD$1,'Assumptions (Geo)'!$V$10,'Assumptions (Geo)'!$V$5*Model!$J$1579*AVERAGE('Assumptions (Geo)'!$F$2:$H$2)/10^9),0)</f>
        <v>-0.001419443818</v>
      </c>
      <c r="R1695" s="160">
        <f>IF($J$1579&gt;0,IPMT('Assumptions (Geo)'!$V$7,Model!AE$1,'Assumptions (Geo)'!$V$10,'Assumptions (Geo)'!$V$5*Model!$J$1579*AVERAGE('Assumptions (Geo)'!$F$2:$H$2)/10^9),0)</f>
        <v>-0.001269462602</v>
      </c>
      <c r="S1695" s="160">
        <f>IF($J$1579&gt;0,IPMT('Assumptions (Geo)'!$V$7,Model!AF$1,'Assumptions (Geo)'!$V$10,'Assumptions (Geo)'!$V$5*Model!$J$1579*AVERAGE('Assumptions (Geo)'!$F$2:$H$2)/10^9),0)</f>
        <v>-0.001112357279</v>
      </c>
      <c r="T1695" s="160">
        <f>IF($J$1579&gt;0,IPMT('Assumptions (Geo)'!$V$7,Model!AG$1,'Assumptions (Geo)'!$V$10,'Assumptions (Geo)'!$V$5*Model!$J$1579*AVERAGE('Assumptions (Geo)'!$F$2:$H$2)/10^9),0)</f>
        <v>-0.0009477894526</v>
      </c>
      <c r="U1695" s="160">
        <f>IF($J$1579&gt;0,IPMT('Assumptions (Geo)'!$V$7,Model!AH$1,'Assumptions (Geo)'!$V$10,'Assumptions (Geo)'!$V$5*Model!$J$1579*AVERAGE('Assumptions (Geo)'!$F$2:$H$2)/10^9),0)</f>
        <v>-0.0007754046546</v>
      </c>
      <c r="V1695" s="160">
        <f>IF($J$1579&gt;0,IPMT('Assumptions (Geo)'!$V$7,Model!AI$1,'Assumptions (Geo)'!$V$10,'Assumptions (Geo)'!$V$5*Model!$J$1579*AVERAGE('Assumptions (Geo)'!$F$2:$H$2)/10^9),0)</f>
        <v>-0.0005948315787</v>
      </c>
      <c r="W1695" s="160">
        <f>IF($J$1579&gt;0,IPMT('Assumptions (Geo)'!$V$7,Model!AJ$1,'Assumptions (Geo)'!$V$10,'Assumptions (Geo)'!$V$5*Model!$J$1579*AVERAGE('Assumptions (Geo)'!$F$2:$H$2)/10^9),0)</f>
        <v>-0.0004056812817</v>
      </c>
      <c r="X1695" s="160">
        <f>IF($J$1579&gt;0,IPMT('Assumptions (Geo)'!$V$7,Model!AK$1,'Assumptions (Geo)'!$V$10,'Assumptions (Geo)'!$V$5*Model!$J$1579*AVERAGE('Assumptions (Geo)'!$F$2:$H$2)/10^9),0)</f>
        <v>-0.0002075463456</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-0.003426193277</v>
      </c>
      <c r="L1696" s="160">
        <f>IF($K$1579&gt;0,IPMT('Assumptions (Geo)'!$V$7,Model!X$1,'Assumptions (Geo)'!$V$10,'Assumptions (Geo)'!$V$5*Model!$K$1579*AVERAGE('Assumptions (Geo)'!$G$2:$I$2)/10^9),0)</f>
        <v>-0.003264404544</v>
      </c>
      <c r="M1696" s="160">
        <f>IF($K$1579&gt;0,IPMT('Assumptions (Geo)'!$V$7,Model!Y$1,'Assumptions (Geo)'!$V$10,'Assumptions (Geo)'!$V$5*Model!$K$1579*AVERAGE('Assumptions (Geo)'!$G$2:$I$2)/10^9),0)</f>
        <v>-0.003094930846</v>
      </c>
      <c r="N1696" s="160">
        <f>IF($K$1579&gt;0,IPMT('Assumptions (Geo)'!$V$7,Model!Z$1,'Assumptions (Geo)'!$V$10,'Assumptions (Geo)'!$V$5*Model!$K$1579*AVERAGE('Assumptions (Geo)'!$G$2:$I$2)/10^9),0)</f>
        <v>-0.002917407147</v>
      </c>
      <c r="O1696" s="160">
        <f>IF($K$1579&gt;0,IPMT('Assumptions (Geo)'!$V$7,Model!AA$1,'Assumptions (Geo)'!$V$10,'Assumptions (Geo)'!$V$5*Model!$K$1579*AVERAGE('Assumptions (Geo)'!$G$2:$I$2)/10^9),0)</f>
        <v>-0.002731451073</v>
      </c>
      <c r="P1696" s="160">
        <f>IF($K$1579&gt;0,IPMT('Assumptions (Geo)'!$V$7,Model!AB$1,'Assumptions (Geo)'!$V$10,'Assumptions (Geo)'!$V$5*Model!$K$1579*AVERAGE('Assumptions (Geo)'!$G$2:$I$2)/10^9),0)</f>
        <v>-0.002536662085</v>
      </c>
      <c r="Q1696" s="160">
        <f>IF($K$1579&gt;0,IPMT('Assumptions (Geo)'!$V$7,Model!AC$1,'Assumptions (Geo)'!$V$10,'Assumptions (Geo)'!$V$5*Model!$K$1579*AVERAGE('Assumptions (Geo)'!$G$2:$I$2)/10^9),0)</f>
        <v>-0.00233262062</v>
      </c>
      <c r="R1696" s="160">
        <f>IF($K$1579&gt;0,IPMT('Assumptions (Geo)'!$V$7,Model!AD$1,'Assumptions (Geo)'!$V$10,'Assumptions (Geo)'!$V$5*Model!$K$1579*AVERAGE('Assumptions (Geo)'!$G$2:$I$2)/10^9),0)</f>
        <v>-0.002118887185</v>
      </c>
      <c r="S1696" s="160">
        <f>IF($K$1579&gt;0,IPMT('Assumptions (Geo)'!$V$7,Model!AE$1,'Assumptions (Geo)'!$V$10,'Assumptions (Geo)'!$V$5*Model!$K$1579*AVERAGE('Assumptions (Geo)'!$G$2:$I$2)/10^9),0)</f>
        <v>-0.001895001413</v>
      </c>
      <c r="T1696" s="160">
        <f>IF($K$1579&gt;0,IPMT('Assumptions (Geo)'!$V$7,Model!AF$1,'Assumptions (Geo)'!$V$10,'Assumptions (Geo)'!$V$5*Model!$K$1579*AVERAGE('Assumptions (Geo)'!$G$2:$I$2)/10^9),0)</f>
        <v>-0.001660481066</v>
      </c>
      <c r="U1696" s="160">
        <f>IF($K$1579&gt;0,IPMT('Assumptions (Geo)'!$V$7,Model!AG$1,'Assumptions (Geo)'!$V$10,'Assumptions (Geo)'!$V$5*Model!$K$1579*AVERAGE('Assumptions (Geo)'!$G$2:$I$2)/10^9),0)</f>
        <v>-0.001414821003</v>
      </c>
      <c r="V1696" s="160">
        <f>IF($K$1579&gt;0,IPMT('Assumptions (Geo)'!$V$7,Model!AH$1,'Assumptions (Geo)'!$V$10,'Assumptions (Geo)'!$V$5*Model!$K$1579*AVERAGE('Assumptions (Geo)'!$G$2:$I$2)/10^9),0)</f>
        <v>-0.001157492086</v>
      </c>
      <c r="W1696" s="160">
        <f>IF($K$1579&gt;0,IPMT('Assumptions (Geo)'!$V$7,Model!AI$1,'Assumptions (Geo)'!$V$10,'Assumptions (Geo)'!$V$5*Model!$K$1579*AVERAGE('Assumptions (Geo)'!$G$2:$I$2)/10^9),0)</f>
        <v>-0.0008879400464</v>
      </c>
      <c r="X1696" s="160">
        <f>IF($K$1579&gt;0,IPMT('Assumptions (Geo)'!$V$7,Model!AJ$1,'Assumptions (Geo)'!$V$10,'Assumptions (Geo)'!$V$5*Model!$K$1579*AVERAGE('Assumptions (Geo)'!$G$2:$I$2)/10^9),0)</f>
        <v>-0.0006055842847</v>
      </c>
      <c r="Y1696" s="160">
        <f>IF($K$1579&gt;0,IPMT('Assumptions (Geo)'!$V$7,Model!AK$1,'Assumptions (Geo)'!$V$10,'Assumptions (Geo)'!$V$5*Model!$K$1579*AVERAGE('Assumptions (Geo)'!$G$2:$I$2)/10^9),0)</f>
        <v>-0.0003098166243</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-0.009859206554</v>
      </c>
      <c r="M1697" s="160">
        <f>IF($L$1579&gt;0,IPMT('Assumptions (Geo)'!$V$7,Model!X$1,'Assumptions (Geo)'!$V$10,'Assumptions (Geo)'!$V$5*Model!$L$1579*AVERAGE('Assumptions (Geo)'!$H$2:$J$2)/10^9),0)</f>
        <v>-0.009393643636</v>
      </c>
      <c r="N1697" s="160">
        <f>IF($L$1579&gt;0,IPMT('Assumptions (Geo)'!$V$7,Model!Y$1,'Assumptions (Geo)'!$V$10,'Assumptions (Geo)'!$V$5*Model!$L$1579*AVERAGE('Assumptions (Geo)'!$H$2:$J$2)/10^9),0)</f>
        <v>-0.00890596648</v>
      </c>
      <c r="O1697" s="160">
        <f>IF($L$1579&gt;0,IPMT('Assumptions (Geo)'!$V$7,Model!Z$1,'Assumptions (Geo)'!$V$10,'Assumptions (Geo)'!$V$5*Model!$L$1579*AVERAGE('Assumptions (Geo)'!$H$2:$J$2)/10^9),0)</f>
        <v>-0.008395124658</v>
      </c>
      <c r="P1697" s="160">
        <f>IF($L$1579&gt;0,IPMT('Assumptions (Geo)'!$V$7,Model!AA$1,'Assumptions (Geo)'!$V$10,'Assumptions (Geo)'!$V$5*Model!$L$1579*AVERAGE('Assumptions (Geo)'!$H$2:$J$2)/10^9),0)</f>
        <v>-0.00786001785</v>
      </c>
      <c r="Q1697" s="160">
        <f>IF($L$1579&gt;0,IPMT('Assumptions (Geo)'!$V$7,Model!AB$1,'Assumptions (Geo)'!$V$10,'Assumptions (Geo)'!$V$5*Model!$L$1579*AVERAGE('Assumptions (Geo)'!$H$2:$J$2)/10^9),0)</f>
        <v>-0.007299493469</v>
      </c>
      <c r="R1697" s="160">
        <f>IF($L$1579&gt;0,IPMT('Assumptions (Geo)'!$V$7,Model!AC$1,'Assumptions (Geo)'!$V$10,'Assumptions (Geo)'!$V$5*Model!$L$1579*AVERAGE('Assumptions (Geo)'!$H$2:$J$2)/10^9),0)</f>
        <v>-0.00671234418</v>
      </c>
      <c r="S1697" s="160">
        <f>IF($L$1579&gt;0,IPMT('Assumptions (Geo)'!$V$7,Model!AD$1,'Assumptions (Geo)'!$V$10,'Assumptions (Geo)'!$V$5*Model!$L$1579*AVERAGE('Assumptions (Geo)'!$H$2:$J$2)/10^9),0)</f>
        <v>-0.006097305299</v>
      </c>
      <c r="T1697" s="160">
        <f>IF($L$1579&gt;0,IPMT('Assumptions (Geo)'!$V$7,Model!AE$1,'Assumptions (Geo)'!$V$10,'Assumptions (Geo)'!$V$5*Model!$L$1579*AVERAGE('Assumptions (Geo)'!$H$2:$J$2)/10^9),0)</f>
        <v>-0.005453052071</v>
      </c>
      <c r="U1697" s="160">
        <f>IF($L$1579&gt;0,IPMT('Assumptions (Geo)'!$V$7,Model!AF$1,'Assumptions (Geo)'!$V$10,'Assumptions (Geo)'!$V$5*Model!$L$1579*AVERAGE('Assumptions (Geo)'!$H$2:$J$2)/10^9),0)</f>
        <v>-0.004778196816</v>
      </c>
      <c r="V1697" s="160">
        <f>IF($L$1579&gt;0,IPMT('Assumptions (Geo)'!$V$7,Model!AG$1,'Assumptions (Geo)'!$V$10,'Assumptions (Geo)'!$V$5*Model!$L$1579*AVERAGE('Assumptions (Geo)'!$H$2:$J$2)/10^9),0)</f>
        <v>-0.004071285935</v>
      </c>
      <c r="W1697" s="160">
        <f>IF($L$1579&gt;0,IPMT('Assumptions (Geo)'!$V$7,Model!AH$1,'Assumptions (Geo)'!$V$10,'Assumptions (Geo)'!$V$5*Model!$L$1579*AVERAGE('Assumptions (Geo)'!$H$2:$J$2)/10^9),0)</f>
        <v>-0.003330796788</v>
      </c>
      <c r="X1697" s="160">
        <f>IF($L$1579&gt;0,IPMT('Assumptions (Geo)'!$V$7,Model!AI$1,'Assumptions (Geo)'!$V$10,'Assumptions (Geo)'!$V$5*Model!$L$1579*AVERAGE('Assumptions (Geo)'!$H$2:$J$2)/10^9),0)</f>
        <v>-0.002555134406</v>
      </c>
      <c r="Y1697" s="160">
        <f>IF($L$1579&gt;0,IPMT('Assumptions (Geo)'!$V$7,Model!AJ$1,'Assumptions (Geo)'!$V$10,'Assumptions (Geo)'!$V$5*Model!$L$1579*AVERAGE('Assumptions (Geo)'!$H$2:$J$2)/10^9),0)</f>
        <v>-0.001742628061</v>
      </c>
      <c r="Z1697" s="160">
        <f>IF($L$1579&gt;0,IPMT('Assumptions (Geo)'!$V$7,Model!AK$1,'Assumptions (Geo)'!$V$10,'Assumptions (Geo)'!$V$5*Model!$L$1579*AVERAGE('Assumptions (Geo)'!$H$2:$J$2)/10^9),0)</f>
        <v>-0.0008915276651</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-0.001750730568</v>
      </c>
      <c r="N1698" s="160">
        <f>IF($M$1579&gt;0,IPMT('Assumptions (Geo)'!$V$7,Model!X$1,'Assumptions (Geo)'!$V$10,'Assumptions (Geo)'!$V$5*Model!$M$1579*AVERAGE('Assumptions (Geo)'!$I$2:$K$2)/10^9),0)</f>
        <v>-0.001668059084</v>
      </c>
      <c r="O1698" s="160">
        <f>IF($M$1579&gt;0,IPMT('Assumptions (Geo)'!$V$7,Model!Y$1,'Assumptions (Geo)'!$V$10,'Assumptions (Geo)'!$V$5*Model!$M$1579*AVERAGE('Assumptions (Geo)'!$I$2:$K$2)/10^9),0)</f>
        <v>-0.001581460705</v>
      </c>
      <c r="P1698" s="160">
        <f>IF($M$1579&gt;0,IPMT('Assumptions (Geo)'!$V$7,Model!Z$1,'Assumptions (Geo)'!$V$10,'Assumptions (Geo)'!$V$5*Model!$M$1579*AVERAGE('Assumptions (Geo)'!$I$2:$K$2)/10^9),0)</f>
        <v>-0.001490748903</v>
      </c>
      <c r="Q1698" s="160">
        <f>IF($M$1579&gt;0,IPMT('Assumptions (Geo)'!$V$7,Model!AA$1,'Assumptions (Geo)'!$V$10,'Assumptions (Geo)'!$V$5*Model!$M$1579*AVERAGE('Assumptions (Geo)'!$I$2:$K$2)/10^9),0)</f>
        <v>-0.001395728291</v>
      </c>
      <c r="R1698" s="160">
        <f>IF($M$1579&gt;0,IPMT('Assumptions (Geo)'!$V$7,Model!AB$1,'Assumptions (Geo)'!$V$10,'Assumptions (Geo)'!$V$5*Model!$M$1579*AVERAGE('Assumptions (Geo)'!$I$2:$K$2)/10^9),0)</f>
        <v>-0.001296194199</v>
      </c>
      <c r="S1698" s="160">
        <f>IF($M$1579&gt;0,IPMT('Assumptions (Geo)'!$V$7,Model!AC$1,'Assumptions (Geo)'!$V$10,'Assumptions (Geo)'!$V$5*Model!$M$1579*AVERAGE('Assumptions (Geo)'!$I$2:$K$2)/10^9),0)</f>
        <v>-0.001191932238</v>
      </c>
      <c r="T1698" s="160">
        <f>IF($M$1579&gt;0,IPMT('Assumptions (Geo)'!$V$7,Model!AD$1,'Assumptions (Geo)'!$V$10,'Assumptions (Geo)'!$V$5*Model!$M$1579*AVERAGE('Assumptions (Geo)'!$I$2:$K$2)/10^9),0)</f>
        <v>-0.001082717834</v>
      </c>
      <c r="U1698" s="160">
        <f>IF($M$1579&gt;0,IPMT('Assumptions (Geo)'!$V$7,Model!AE$1,'Assumptions (Geo)'!$V$10,'Assumptions (Geo)'!$V$5*Model!$M$1579*AVERAGE('Assumptions (Geo)'!$I$2:$K$2)/10^9),0)</f>
        <v>-0.0009683157459</v>
      </c>
      <c r="V1698" s="160">
        <f>IF($M$1579&gt;0,IPMT('Assumptions (Geo)'!$V$7,Model!AF$1,'Assumptions (Geo)'!$V$10,'Assumptions (Geo)'!$V$5*Model!$M$1579*AVERAGE('Assumptions (Geo)'!$I$2:$K$2)/10^9),0)</f>
        <v>-0.0008484795584</v>
      </c>
      <c r="W1698" s="160">
        <f>IF($M$1579&gt;0,IPMT('Assumptions (Geo)'!$V$7,Model!AG$1,'Assumptions (Geo)'!$V$10,'Assumptions (Geo)'!$V$5*Model!$M$1579*AVERAGE('Assumptions (Geo)'!$I$2:$K$2)/10^9),0)</f>
        <v>-0.000722951152</v>
      </c>
      <c r="X1698" s="160">
        <f>IF($M$1579&gt;0,IPMT('Assumptions (Geo)'!$V$7,Model!AH$1,'Assumptions (Geo)'!$V$10,'Assumptions (Geo)'!$V$5*Model!$M$1579*AVERAGE('Assumptions (Geo)'!$I$2:$K$2)/10^9),0)</f>
        <v>-0.0005914601463</v>
      </c>
      <c r="Y1698" s="160">
        <f>IF($M$1579&gt;0,IPMT('Assumptions (Geo)'!$V$7,Model!AI$1,'Assumptions (Geo)'!$V$10,'Assumptions (Geo)'!$V$5*Model!$M$1579*AVERAGE('Assumptions (Geo)'!$I$2:$K$2)/10^9),0)</f>
        <v>-0.0004537233179</v>
      </c>
      <c r="Z1698" s="160">
        <f>IF($M$1579&gt;0,IPMT('Assumptions (Geo)'!$V$7,Model!AJ$1,'Assumptions (Geo)'!$V$10,'Assumptions (Geo)'!$V$5*Model!$M$1579*AVERAGE('Assumptions (Geo)'!$I$2:$K$2)/10^9),0)</f>
        <v>-0.0003094439901</v>
      </c>
      <c r="AA1698" s="160">
        <f>IF($M$1579&gt;0,IPMT('Assumptions (Geo)'!$V$7,Model!AK$1,'Assumptions (Geo)'!$V$10,'Assumptions (Geo)'!$V$5*Model!$M$1579*AVERAGE('Assumptions (Geo)'!$I$2:$K$2)/10^9),0)</f>
        <v>-0.0001583113942</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-0.0002716471328</v>
      </c>
      <c r="O1699" s="177">
        <f>IF($N$1579&gt;0,IPMT('Assumptions (Geo)'!$V$7,Model!X$1,'Assumptions (Geo)'!$V$10,'Assumptions (Geo)'!$V$5*Model!$N$1579*AVERAGE('Assumptions (Geo)'!$J$2:$L$2)/10^9),0)</f>
        <v>-0.000258819647</v>
      </c>
      <c r="P1699" s="177">
        <f>IF($N$1579&gt;0,IPMT('Assumptions (Geo)'!$V$7,Model!Y$1,'Assumptions (Geo)'!$V$10,'Assumptions (Geo)'!$V$5*Model!$N$1579*AVERAGE('Assumptions (Geo)'!$J$2:$L$2)/10^9),0)</f>
        <v>-0.0002453828556</v>
      </c>
      <c r="Q1699" s="177">
        <f>IF($N$1579&gt;0,IPMT('Assumptions (Geo)'!$V$7,Model!Z$1,'Assumptions (Geo)'!$V$10,'Assumptions (Geo)'!$V$5*Model!$N$1579*AVERAGE('Assumptions (Geo)'!$J$2:$L$2)/10^9),0)</f>
        <v>-0.0002313078167</v>
      </c>
      <c r="R1699" s="177">
        <f>IF($N$1579&gt;0,IPMT('Assumptions (Geo)'!$V$7,Model!AA$1,'Assumptions (Geo)'!$V$10,'Assumptions (Geo)'!$V$5*Model!$N$1579*AVERAGE('Assumptions (Geo)'!$J$2:$L$2)/10^9),0)</f>
        <v>-0.0002165642134</v>
      </c>
      <c r="S1699" s="177">
        <f>IF($N$1579&gt;0,IPMT('Assumptions (Geo)'!$V$7,Model!AB$1,'Assumptions (Geo)'!$V$10,'Assumptions (Geo)'!$V$5*Model!$N$1579*AVERAGE('Assumptions (Geo)'!$J$2:$L$2)/10^9),0)</f>
        <v>-0.000201120289</v>
      </c>
      <c r="T1699" s="177">
        <f>IF($N$1579&gt;0,IPMT('Assumptions (Geo)'!$V$7,Model!AC$1,'Assumptions (Geo)'!$V$10,'Assumptions (Geo)'!$V$5*Model!$N$1579*AVERAGE('Assumptions (Geo)'!$J$2:$L$2)/10^9),0)</f>
        <v>-0.0001849427781</v>
      </c>
      <c r="U1699" s="177">
        <f>IF($N$1579&gt;0,IPMT('Assumptions (Geo)'!$V$7,Model!AD$1,'Assumptions (Geo)'!$V$10,'Assumptions (Geo)'!$V$5*Model!$N$1579*AVERAGE('Assumptions (Geo)'!$J$2:$L$2)/10^9),0)</f>
        <v>-0.0001679968355</v>
      </c>
      <c r="V1699" s="177">
        <f>IF($N$1579&gt;0,IPMT('Assumptions (Geo)'!$V$7,Model!AE$1,'Assumptions (Geo)'!$V$10,'Assumptions (Geo)'!$V$5*Model!$N$1579*AVERAGE('Assumptions (Geo)'!$J$2:$L$2)/10^9),0)</f>
        <v>-0.0001502459607</v>
      </c>
      <c r="W1699" s="177">
        <f>IF($N$1579&gt;0,IPMT('Assumptions (Geo)'!$V$7,Model!AF$1,'Assumptions (Geo)'!$V$10,'Assumptions (Geo)'!$V$5*Model!$N$1579*AVERAGE('Assumptions (Geo)'!$J$2:$L$2)/10^9),0)</f>
        <v>-0.0001316519192</v>
      </c>
      <c r="X1699" s="177">
        <f>IF($N$1579&gt;0,IPMT('Assumptions (Geo)'!$V$7,Model!AG$1,'Assumptions (Geo)'!$V$10,'Assumptions (Geo)'!$V$5*Model!$N$1579*AVERAGE('Assumptions (Geo)'!$J$2:$L$2)/10^9),0)</f>
        <v>-0.0001121746608</v>
      </c>
      <c r="Y1699" s="177">
        <f>IF($N$1579&gt;0,IPMT('Assumptions (Geo)'!$V$7,Model!AH$1,'Assumptions (Geo)'!$V$10,'Assumptions (Geo)'!$V$5*Model!$N$1579*AVERAGE('Assumptions (Geo)'!$J$2:$L$2)/10^9),0)</f>
        <v>-0.00009177223261</v>
      </c>
      <c r="Z1699" s="177">
        <f>IF($N$1579&gt;0,IPMT('Assumptions (Geo)'!$V$7,Model!AI$1,'Assumptions (Geo)'!$V$10,'Assumptions (Geo)'!$V$5*Model!$N$1579*AVERAGE('Assumptions (Geo)'!$J$2:$L$2)/10^9),0)</f>
        <v>-0.00007040068909</v>
      </c>
      <c r="AA1699" s="177">
        <f>IF($N$1579&gt;0,IPMT('Assumptions (Geo)'!$V$7,Model!AJ$1,'Assumptions (Geo)'!$V$10,'Assumptions (Geo)'!$V$5*Model!$N$1579*AVERAGE('Assumptions (Geo)'!$J$2:$L$2)/10^9),0)</f>
        <v>-0.00004801399724</v>
      </c>
      <c r="AB1699" s="177">
        <f>IF($N$1579&gt;0,IPMT('Assumptions (Geo)'!$V$7,Model!AK$1,'Assumptions (Geo)'!$V$10,'Assumptions (Geo)'!$V$5*Model!$N$1579*AVERAGE('Assumptions (Geo)'!$J$2:$L$2)/10^9),0)</f>
        <v>-0.00002456393754</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-0.007800050111</v>
      </c>
      <c r="P1700" s="160">
        <f>IF($O$1579&gt;0,IPMT('Assumptions (Geo)'!$V$7,Model!X$1,'Assumptions (Geo)'!$V$10,'Assumptions (Geo)'!$V$5*Model!$O$1579*AVERAGE('Assumptions (Geo)'!$K$2:$M$2)/10^9),0)</f>
        <v>-0.007431722896</v>
      </c>
      <c r="Q1700" s="160">
        <f>IF($O$1579&gt;0,IPMT('Assumptions (Geo)'!$V$7,Model!Y$1,'Assumptions (Geo)'!$V$10,'Assumptions (Geo)'!$V$5*Model!$O$1579*AVERAGE('Assumptions (Geo)'!$K$2:$M$2)/10^9),0)</f>
        <v>-0.007045900139</v>
      </c>
      <c r="R1700" s="160">
        <f>IF($O$1579&gt;0,IPMT('Assumptions (Geo)'!$V$7,Model!Z$1,'Assumptions (Geo)'!$V$10,'Assumptions (Geo)'!$V$5*Model!$O$1579*AVERAGE('Assumptions (Geo)'!$K$2:$M$2)/10^9),0)</f>
        <v>-0.0066417508</v>
      </c>
      <c r="S1700" s="160">
        <f>IF($O$1579&gt;0,IPMT('Assumptions (Geo)'!$V$7,Model!AA$1,'Assumptions (Geo)'!$V$10,'Assumptions (Geo)'!$V$5*Model!$O$1579*AVERAGE('Assumptions (Geo)'!$K$2:$M$2)/10^9),0)</f>
        <v>-0.006218404368</v>
      </c>
      <c r="T1700" s="160">
        <f>IF($O$1579&gt;0,IPMT('Assumptions (Geo)'!$V$7,Model!AB$1,'Assumptions (Geo)'!$V$10,'Assumptions (Geo)'!$V$5*Model!$O$1579*AVERAGE('Assumptions (Geo)'!$K$2:$M$2)/10^9),0)</f>
        <v>-0.005774948981</v>
      </c>
      <c r="U1700" s="160">
        <f>IF($O$1579&gt;0,IPMT('Assumptions (Geo)'!$V$7,Model!AC$1,'Assumptions (Geo)'!$V$10,'Assumptions (Geo)'!$V$5*Model!$O$1579*AVERAGE('Assumptions (Geo)'!$K$2:$M$2)/10^9),0)</f>
        <v>-0.005310429463</v>
      </c>
      <c r="V1700" s="160">
        <f>IF($O$1579&gt;0,IPMT('Assumptions (Geo)'!$V$7,Model!AD$1,'Assumptions (Geo)'!$V$10,'Assumptions (Geo)'!$V$5*Model!$O$1579*AVERAGE('Assumptions (Geo)'!$K$2:$M$2)/10^9),0)</f>
        <v>-0.004823845267</v>
      </c>
      <c r="W1700" s="160">
        <f>IF($O$1579&gt;0,IPMT('Assumptions (Geo)'!$V$7,Model!AE$1,'Assumptions (Geo)'!$V$10,'Assumptions (Geo)'!$V$5*Model!$O$1579*AVERAGE('Assumptions (Geo)'!$K$2:$M$2)/10^9),0)</f>
        <v>-0.004314148322</v>
      </c>
      <c r="X1700" s="160">
        <f>IF($O$1579&gt;0,IPMT('Assumptions (Geo)'!$V$7,Model!AF$1,'Assumptions (Geo)'!$V$10,'Assumptions (Geo)'!$V$5*Model!$O$1579*AVERAGE('Assumptions (Geo)'!$K$2:$M$2)/10^9),0)</f>
        <v>-0.003780240773</v>
      </c>
      <c r="Y1700" s="160">
        <f>IF($O$1579&gt;0,IPMT('Assumptions (Geo)'!$V$7,Model!AG$1,'Assumptions (Geo)'!$V$10,'Assumptions (Geo)'!$V$5*Model!$O$1579*AVERAGE('Assumptions (Geo)'!$K$2:$M$2)/10^9),0)</f>
        <v>-0.003220972614</v>
      </c>
      <c r="Z1700" s="160">
        <f>IF($O$1579&gt;0,IPMT('Assumptions (Geo)'!$V$7,Model!AH$1,'Assumptions (Geo)'!$V$10,'Assumptions (Geo)'!$V$5*Model!$O$1579*AVERAGE('Assumptions (Geo)'!$K$2:$M$2)/10^9),0)</f>
        <v>-0.002635139219</v>
      </c>
      <c r="AA1700" s="160">
        <f>IF($O$1579&gt;0,IPMT('Assumptions (Geo)'!$V$7,Model!AI$1,'Assumptions (Geo)'!$V$10,'Assumptions (Geo)'!$V$5*Model!$O$1579*AVERAGE('Assumptions (Geo)'!$K$2:$M$2)/10^9),0)</f>
        <v>-0.002021478737</v>
      </c>
      <c r="AB1700" s="160">
        <f>IF($O$1579&gt;0,IPMT('Assumptions (Geo)'!$V$7,Model!AJ$1,'Assumptions (Geo)'!$V$10,'Assumptions (Geo)'!$V$5*Model!$O$1579*AVERAGE('Assumptions (Geo)'!$K$2:$M$2)/10^9),0)</f>
        <v>-0.001378669382</v>
      </c>
      <c r="AC1700" s="160">
        <f>IF($O$1579&gt;0,IPMT('Assumptions (Geo)'!$V$7,Model!AK$1,'Assumptions (Geo)'!$V$10,'Assumptions (Geo)'!$V$5*Model!$O$1579*AVERAGE('Assumptions (Geo)'!$K$2:$M$2)/10^9),0)</f>
        <v>-0.0007053265823</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-0.006767913343</v>
      </c>
      <c r="Q1701" s="177">
        <f>IF($P$1579&gt;0,IPMT('Assumptions (Geo)'!$V$7,Model!X$1,'Assumptions (Geo)'!$V$10,'Assumptions (Geo)'!$V$5*Model!$P$1579*AVERAGE('Assumptions (Geo)'!$L$2:$N$2)/10^9),0)</f>
        <v>-0.006448324798</v>
      </c>
      <c r="R1701" s="177">
        <f>IF($P$1579&gt;0,IPMT('Assumptions (Geo)'!$V$7,Model!Y$1,'Assumptions (Geo)'!$V$10,'Assumptions (Geo)'!$V$5*Model!$P$1579*AVERAGE('Assumptions (Geo)'!$L$2:$N$2)/10^9),0)</f>
        <v>-0.006113555796</v>
      </c>
      <c r="S1701" s="177">
        <f>IF($P$1579&gt;0,IPMT('Assumptions (Geo)'!$V$7,Model!Z$1,'Assumptions (Geo)'!$V$10,'Assumptions (Geo)'!$V$5*Model!$P$1579*AVERAGE('Assumptions (Geo)'!$L$2:$N$2)/10^9),0)</f>
        <v>-0.005762885267</v>
      </c>
      <c r="T1701" s="177">
        <f>IF($P$1579&gt;0,IPMT('Assumptions (Geo)'!$V$7,Model!AA$1,'Assumptions (Geo)'!$V$10,'Assumptions (Geo)'!$V$5*Model!$P$1579*AVERAGE('Assumptions (Geo)'!$L$2:$N$2)/10^9),0)</f>
        <v>-0.005395557888</v>
      </c>
      <c r="U1701" s="177">
        <f>IF($P$1579&gt;0,IPMT('Assumptions (Geo)'!$V$7,Model!AB$1,'Assumptions (Geo)'!$V$10,'Assumptions (Geo)'!$V$5*Model!$P$1579*AVERAGE('Assumptions (Geo)'!$L$2:$N$2)/10^9),0)</f>
        <v>-0.005010782458</v>
      </c>
      <c r="V1701" s="177">
        <f>IF($P$1579&gt;0,IPMT('Assumptions (Geo)'!$V$7,Model!AC$1,'Assumptions (Geo)'!$V$10,'Assumptions (Geo)'!$V$5*Model!$P$1579*AVERAGE('Assumptions (Geo)'!$L$2:$N$2)/10^9),0)</f>
        <v>-0.004607730195</v>
      </c>
      <c r="W1701" s="177">
        <f>IF($P$1579&gt;0,IPMT('Assumptions (Geo)'!$V$7,Model!AD$1,'Assumptions (Geo)'!$V$10,'Assumptions (Geo)'!$V$5*Model!$P$1579*AVERAGE('Assumptions (Geo)'!$L$2:$N$2)/10^9),0)</f>
        <v>-0.00418553295</v>
      </c>
      <c r="X1701" s="177">
        <f>IF($P$1579&gt;0,IPMT('Assumptions (Geo)'!$V$7,Model!AE$1,'Assumptions (Geo)'!$V$10,'Assumptions (Geo)'!$V$5*Model!$P$1579*AVERAGE('Assumptions (Geo)'!$L$2:$N$2)/10^9),0)</f>
        <v>-0.003743281336</v>
      </c>
      <c r="Y1701" s="177">
        <f>IF($P$1579&gt;0,IPMT('Assumptions (Geo)'!$V$7,Model!AF$1,'Assumptions (Geo)'!$V$10,'Assumptions (Geo)'!$V$5*Model!$P$1579*AVERAGE('Assumptions (Geo)'!$L$2:$N$2)/10^9),0)</f>
        <v>-0.003280022769</v>
      </c>
      <c r="Z1701" s="177">
        <f>IF($P$1579&gt;0,IPMT('Assumptions (Geo)'!$V$7,Model!AG$1,'Assumptions (Geo)'!$V$10,'Assumptions (Geo)'!$V$5*Model!$P$1579*AVERAGE('Assumptions (Geo)'!$L$2:$N$2)/10^9),0)</f>
        <v>-0.002794759422</v>
      </c>
      <c r="AA1701" s="177">
        <f>IF($P$1579&gt;0,IPMT('Assumptions (Geo)'!$V$7,Model!AH$1,'Assumptions (Geo)'!$V$10,'Assumptions (Geo)'!$V$5*Model!$P$1579*AVERAGE('Assumptions (Geo)'!$L$2:$N$2)/10^9),0)</f>
        <v>-0.002286446065</v>
      </c>
      <c r="AB1701" s="177">
        <f>IF($P$1579&gt;0,IPMT('Assumptions (Geo)'!$V$7,Model!AI$1,'Assumptions (Geo)'!$V$10,'Assumptions (Geo)'!$V$5*Model!$P$1579*AVERAGE('Assumptions (Geo)'!$L$2:$N$2)/10^9),0)</f>
        <v>-0.001753987823</v>
      </c>
      <c r="AC1701" s="177">
        <f>IF($P$1579&gt;0,IPMT('Assumptions (Geo)'!$V$7,Model!AJ$1,'Assumptions (Geo)'!$V$10,'Assumptions (Geo)'!$V$5*Model!$P$1579*AVERAGE('Assumptions (Geo)'!$L$2:$N$2)/10^9),0)</f>
        <v>-0.001196237815</v>
      </c>
      <c r="AD1701" s="177">
        <f>IF($P$1579&gt;0,IPMT('Assumptions (Geo)'!$V$7,Model!AK$1,'Assumptions (Geo)'!$V$10,'Assumptions (Geo)'!$V$5*Model!$P$1579*AVERAGE('Assumptions (Geo)'!$L$2:$N$2)/10^9),0)</f>
        <v>-0.0006119946821</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-0.001783899786</v>
      </c>
      <c r="R1702" s="160">
        <f>IF($Q$1579&gt;0,IPMT('Assumptions (Geo)'!$V$7,Model!X$1,'Assumptions (Geo)'!$V$10,'Assumptions (Geo)'!$V$5*Model!$Q$1579*AVERAGE('Assumptions (Geo)'!$M$2:$O$2)/10^9),0)</f>
        <v>-0.001699662015</v>
      </c>
      <c r="S1702" s="160">
        <f>IF($Q$1579&gt;0,IPMT('Assumptions (Geo)'!$V$7,Model!Y$1,'Assumptions (Geo)'!$V$10,'Assumptions (Geo)'!$V$5*Model!$Q$1579*AVERAGE('Assumptions (Geo)'!$M$2:$O$2)/10^9),0)</f>
        <v>-0.001611422949</v>
      </c>
      <c r="T1702" s="160">
        <f>IF($Q$1579&gt;0,IPMT('Assumptions (Geo)'!$V$7,Model!Z$1,'Assumptions (Geo)'!$V$10,'Assumptions (Geo)'!$V$5*Model!$Q$1579*AVERAGE('Assumptions (Geo)'!$M$2:$O$2)/10^9),0)</f>
        <v>-0.001518992528</v>
      </c>
      <c r="U1702" s="160">
        <f>IF($Q$1579&gt;0,IPMT('Assumptions (Geo)'!$V$7,Model!AA$1,'Assumptions (Geo)'!$V$10,'Assumptions (Geo)'!$V$5*Model!$Q$1579*AVERAGE('Assumptions (Geo)'!$M$2:$O$2)/10^9),0)</f>
        <v>-0.001422171661</v>
      </c>
      <c r="V1702" s="160">
        <f>IF($Q$1579&gt;0,IPMT('Assumptions (Geo)'!$V$7,Model!AB$1,'Assumptions (Geo)'!$V$10,'Assumptions (Geo)'!$V$5*Model!$Q$1579*AVERAGE('Assumptions (Geo)'!$M$2:$O$2)/10^9),0)</f>
        <v>-0.001320751804</v>
      </c>
      <c r="W1702" s="160">
        <f>IF($Q$1579&gt;0,IPMT('Assumptions (Geo)'!$V$7,Model!AC$1,'Assumptions (Geo)'!$V$10,'Assumptions (Geo)'!$V$5*Model!$Q$1579*AVERAGE('Assumptions (Geo)'!$M$2:$O$2)/10^9),0)</f>
        <v>-0.001214514503</v>
      </c>
      <c r="X1702" s="160">
        <f>IF($Q$1579&gt;0,IPMT('Assumptions (Geo)'!$V$7,Model!AD$1,'Assumptions (Geo)'!$V$10,'Assumptions (Geo)'!$V$5*Model!$Q$1579*AVERAGE('Assumptions (Geo)'!$M$2:$O$2)/10^9),0)</f>
        <v>-0.00110323093</v>
      </c>
      <c r="Y1702" s="160">
        <f>IF($Q$1579&gt;0,IPMT('Assumptions (Geo)'!$V$7,Model!AE$1,'Assumptions (Geo)'!$V$10,'Assumptions (Geo)'!$V$5*Model!$Q$1579*AVERAGE('Assumptions (Geo)'!$M$2:$O$2)/10^9),0)</f>
        <v>-0.0009866613882</v>
      </c>
      <c r="Z1702" s="160">
        <f>IF($Q$1579&gt;0,IPMT('Assumptions (Geo)'!$V$7,Model!AF$1,'Assumptions (Geo)'!$V$10,'Assumptions (Geo)'!$V$5*Model!$Q$1579*AVERAGE('Assumptions (Geo)'!$M$2:$O$2)/10^9),0)</f>
        <v>-0.0008645547927</v>
      </c>
      <c r="AA1702" s="160">
        <f>IF($Q$1579&gt;0,IPMT('Assumptions (Geo)'!$V$7,Model!AG$1,'Assumptions (Geo)'!$V$10,'Assumptions (Geo)'!$V$5*Model!$Q$1579*AVERAGE('Assumptions (Geo)'!$M$2:$O$2)/10^9),0)</f>
        <v>-0.0007366481339</v>
      </c>
      <c r="AB1702" s="160">
        <f>IF($Q$1579&gt;0,IPMT('Assumptions (Geo)'!$V$7,Model!AH$1,'Assumptions (Geo)'!$V$10,'Assumptions (Geo)'!$V$5*Model!$Q$1579*AVERAGE('Assumptions (Geo)'!$M$2:$O$2)/10^9),0)</f>
        <v>-0.0006026659089</v>
      </c>
      <c r="AC1702" s="160">
        <f>IF($Q$1579&gt;0,IPMT('Assumptions (Geo)'!$V$7,Model!AI$1,'Assumptions (Geo)'!$V$10,'Assumptions (Geo)'!$V$5*Model!$Q$1579*AVERAGE('Assumptions (Geo)'!$M$2:$O$2)/10^9),0)</f>
        <v>-0.0004623195281</v>
      </c>
      <c r="AD1702" s="160">
        <f>IF($Q$1579&gt;0,IPMT('Assumptions (Geo)'!$V$7,Model!AJ$1,'Assumptions (Geo)'!$V$10,'Assumptions (Geo)'!$V$5*Model!$Q$1579*AVERAGE('Assumptions (Geo)'!$M$2:$O$2)/10^9),0)</f>
        <v>-0.0003153066942</v>
      </c>
      <c r="AE1702" s="160">
        <f>IF($Q$1579&gt;0,IPMT('Assumptions (Geo)'!$V$7,Model!AK$1,'Assumptions (Geo)'!$V$10,'Assumptions (Geo)'!$V$5*Model!$Q$1579*AVERAGE('Assumptions (Geo)'!$M$2:$O$2)/10^9),0)</f>
        <v>-0.0001613107508</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-0.005894294297</v>
      </c>
      <c r="S1703" s="177">
        <f>IF($R$1579&gt;0,IPMT('Assumptions (Geo)'!$V$7,Model!X$1,'Assumptions (Geo)'!$V$10,'Assumptions (Geo)'!$V$5*Model!$R$1579*AVERAGE('Assumptions (Geo)'!$N$2:$P$2)/10^9),0)</f>
        <v>-0.005615959034</v>
      </c>
      <c r="T1703" s="177">
        <f>IF($R$1579&gt;0,IPMT('Assumptions (Geo)'!$V$7,Model!Y$1,'Assumptions (Geo)'!$V$10,'Assumptions (Geo)'!$V$5*Model!$R$1579*AVERAGE('Assumptions (Geo)'!$N$2:$P$2)/10^9),0)</f>
        <v>-0.005324402845</v>
      </c>
      <c r="U1703" s="177">
        <f>IF($R$1579&gt;0,IPMT('Assumptions (Geo)'!$V$7,Model!Z$1,'Assumptions (Geo)'!$V$10,'Assumptions (Geo)'!$V$5*Model!$R$1579*AVERAGE('Assumptions (Geo)'!$N$2:$P$2)/10^9),0)</f>
        <v>-0.005018997738</v>
      </c>
      <c r="V1703" s="177">
        <f>IF($R$1579&gt;0,IPMT('Assumptions (Geo)'!$V$7,Model!AA$1,'Assumptions (Geo)'!$V$10,'Assumptions (Geo)'!$V$5*Model!$R$1579*AVERAGE('Assumptions (Geo)'!$N$2:$P$2)/10^9),0)</f>
        <v>-0.004699085888</v>
      </c>
      <c r="W1703" s="177">
        <f>IF($R$1579&gt;0,IPMT('Assumptions (Geo)'!$V$7,Model!AB$1,'Assumptions (Geo)'!$V$10,'Assumptions (Geo)'!$V$5*Model!$R$1579*AVERAGE('Assumptions (Geo)'!$N$2:$P$2)/10^9),0)</f>
        <v>-0.004363978226</v>
      </c>
      <c r="X1703" s="177">
        <f>IF($R$1579&gt;0,IPMT('Assumptions (Geo)'!$V$7,Model!AC$1,'Assumptions (Geo)'!$V$10,'Assumptions (Geo)'!$V$5*Model!$R$1579*AVERAGE('Assumptions (Geo)'!$N$2:$P$2)/10^9),0)</f>
        <v>-0.004012952949</v>
      </c>
      <c r="Y1703" s="177">
        <f>IF($R$1579&gt;0,IPMT('Assumptions (Geo)'!$V$7,Model!AD$1,'Assumptions (Geo)'!$V$10,'Assumptions (Geo)'!$V$5*Model!$R$1579*AVERAGE('Assumptions (Geo)'!$N$2:$P$2)/10^9),0)</f>
        <v>-0.003645253972</v>
      </c>
      <c r="Z1703" s="177">
        <f>IF($R$1579&gt;0,IPMT('Assumptions (Geo)'!$V$7,Model!AE$1,'Assumptions (Geo)'!$V$10,'Assumptions (Geo)'!$V$5*Model!$R$1579*AVERAGE('Assumptions (Geo)'!$N$2:$P$2)/10^9),0)</f>
        <v>-0.003260089293</v>
      </c>
      <c r="AA1703" s="177">
        <f>IF($R$1579&gt;0,IPMT('Assumptions (Geo)'!$V$7,Model!AF$1,'Assumptions (Geo)'!$V$10,'Assumptions (Geo)'!$V$5*Model!$R$1579*AVERAGE('Assumptions (Geo)'!$N$2:$P$2)/10^9),0)</f>
        <v>-0.002856629292</v>
      </c>
      <c r="AB1703" s="177">
        <f>IF($R$1579&gt;0,IPMT('Assumptions (Geo)'!$V$7,Model!AG$1,'Assumptions (Geo)'!$V$10,'Assumptions (Geo)'!$V$5*Model!$R$1579*AVERAGE('Assumptions (Geo)'!$N$2:$P$2)/10^9),0)</f>
        <v>-0.002434004941</v>
      </c>
      <c r="AC1703" s="177">
        <f>IF($R$1579&gt;0,IPMT('Assumptions (Geo)'!$V$7,Model!AH$1,'Assumptions (Geo)'!$V$10,'Assumptions (Geo)'!$V$5*Model!$R$1579*AVERAGE('Assumptions (Geo)'!$N$2:$P$2)/10^9),0)</f>
        <v>-0.001991305934</v>
      </c>
      <c r="AD1703" s="177">
        <f>IF($R$1579&gt;0,IPMT('Assumptions (Geo)'!$V$7,Model!AI$1,'Assumptions (Geo)'!$V$10,'Assumptions (Geo)'!$V$5*Model!$R$1579*AVERAGE('Assumptions (Geo)'!$N$2:$P$2)/10^9),0)</f>
        <v>-0.001527578723</v>
      </c>
      <c r="AE1703" s="177">
        <f>IF($R$1579&gt;0,IPMT('Assumptions (Geo)'!$V$7,Model!AJ$1,'Assumptions (Geo)'!$V$10,'Assumptions (Geo)'!$V$5*Model!$R$1579*AVERAGE('Assumptions (Geo)'!$N$2:$P$2)/10^9),0)</f>
        <v>-0.00104182447</v>
      </c>
      <c r="AF1703" s="177">
        <f>IF($R$1579&gt;0,IPMT('Assumptions (Geo)'!$V$7,Model!AK$1,'Assumptions (Geo)'!$V$10,'Assumptions (Geo)'!$V$5*Model!$R$1579*AVERAGE('Assumptions (Geo)'!$N$2:$P$2)/10^9),0)</f>
        <v>-0.0005329968901</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-0.00307324504</v>
      </c>
      <c r="U1705" s="160">
        <f>IF($T$1579&gt;0,IPMT('Assumptions (Geo)'!$V$7,Model!X$1,'Assumptions (Geo)'!$V$10,'Assumptions (Geo)'!$V$5*Model!$T$1579*AVERAGE('Assumptions (Geo)'!$P$2:$R$2)/10^9),0)</f>
        <v>-0.002928122923</v>
      </c>
      <c r="V1705" s="160">
        <f>IF($T$1579&gt;0,IPMT('Assumptions (Geo)'!$V$7,Model!Y$1,'Assumptions (Geo)'!$V$10,'Assumptions (Geo)'!$V$5*Model!$T$1579*AVERAGE('Assumptions (Geo)'!$P$2:$R$2)/10^9),0)</f>
        <v>-0.002776107505</v>
      </c>
      <c r="W1705" s="160">
        <f>IF($T$1579&gt;0,IPMT('Assumptions (Geo)'!$V$7,Model!Z$1,'Assumptions (Geo)'!$V$10,'Assumptions (Geo)'!$V$5*Model!$T$1579*AVERAGE('Assumptions (Geo)'!$P$2:$R$2)/10^9),0)</f>
        <v>-0.002616871355</v>
      </c>
      <c r="X1705" s="160">
        <f>IF($T$1579&gt;0,IPMT('Assumptions (Geo)'!$V$7,Model!AA$1,'Assumptions (Geo)'!$V$10,'Assumptions (Geo)'!$V$5*Model!$T$1579*AVERAGE('Assumptions (Geo)'!$P$2:$R$2)/10^9),0)</f>
        <v>-0.002450071488</v>
      </c>
      <c r="Y1705" s="160">
        <f>IF($T$1579&gt;0,IPMT('Assumptions (Geo)'!$V$7,Model!AB$1,'Assumptions (Geo)'!$V$10,'Assumptions (Geo)'!$V$5*Model!$T$1579*AVERAGE('Assumptions (Geo)'!$P$2:$R$2)/10^9),0)</f>
        <v>-0.002275348627</v>
      </c>
      <c r="Z1705" s="160">
        <f>IF($T$1579&gt;0,IPMT('Assumptions (Geo)'!$V$7,Model!AC$1,'Assumptions (Geo)'!$V$10,'Assumptions (Geo)'!$V$5*Model!$T$1579*AVERAGE('Assumptions (Geo)'!$P$2:$R$2)/10^9),0)</f>
        <v>-0.002092326431</v>
      </c>
      <c r="AA1705" s="160">
        <f>IF($T$1579&gt;0,IPMT('Assumptions (Geo)'!$V$7,Model!AD$1,'Assumptions (Geo)'!$V$10,'Assumptions (Geo)'!$V$5*Model!$T$1579*AVERAGE('Assumptions (Geo)'!$P$2:$R$2)/10^9),0)</f>
        <v>-0.00190061068</v>
      </c>
      <c r="AB1705" s="160">
        <f>IF($T$1579&gt;0,IPMT('Assumptions (Geo)'!$V$7,Model!AE$1,'Assumptions (Geo)'!$V$10,'Assumptions (Geo)'!$V$5*Model!$T$1579*AVERAGE('Assumptions (Geo)'!$P$2:$R$2)/10^9),0)</f>
        <v>-0.00169978843</v>
      </c>
      <c r="AC1705" s="160">
        <f>IF($T$1579&gt;0,IPMT('Assumptions (Geo)'!$V$7,Model!AF$1,'Assumptions (Geo)'!$V$10,'Assumptions (Geo)'!$V$5*Model!$T$1579*AVERAGE('Assumptions (Geo)'!$P$2:$R$2)/10^9),0)</f>
        <v>-0.001489427124</v>
      </c>
      <c r="AD1705" s="160">
        <f>IF($T$1579&gt;0,IPMT('Assumptions (Geo)'!$V$7,Model!AG$1,'Assumptions (Geo)'!$V$10,'Assumptions (Geo)'!$V$5*Model!$T$1579*AVERAGE('Assumptions (Geo)'!$P$2:$R$2)/10^9),0)</f>
        <v>-0.001269073656</v>
      </c>
      <c r="AE1705" s="160">
        <f>IF($T$1579&gt;0,IPMT('Assumptions (Geo)'!$V$7,Model!AH$1,'Assumptions (Geo)'!$V$10,'Assumptions (Geo)'!$V$5*Model!$T$1579*AVERAGE('Assumptions (Geo)'!$P$2:$R$2)/10^9),0)</f>
        <v>-0.001038253398</v>
      </c>
      <c r="AF1705" s="160">
        <f>IF($T$1579&gt;0,IPMT('Assumptions (Geo)'!$V$7,Model!AI$1,'Assumptions (Geo)'!$V$10,'Assumptions (Geo)'!$V$5*Model!$T$1579*AVERAGE('Assumptions (Geo)'!$P$2:$R$2)/10^9),0)</f>
        <v>-0.0007964691782</v>
      </c>
      <c r="AG1705" s="160">
        <f>IF($T$1579&gt;0,IPMT('Assumptions (Geo)'!$V$7,Model!AJ$1,'Assumptions (Geo)'!$V$10,'Assumptions (Geo)'!$V$5*Model!$T$1579*AVERAGE('Assumptions (Geo)'!$P$2:$R$2)/10^9),0)</f>
        <v>-0.0005432002076</v>
      </c>
      <c r="AH1705" s="160">
        <f>IF($T$1579&gt;0,IPMT('Assumptions (Geo)'!$V$7,Model!AK$1,'Assumptions (Geo)'!$V$10,'Assumptions (Geo)'!$V$5*Model!$T$1579*AVERAGE('Assumptions (Geo)'!$P$2:$R$2)/10^9),0)</f>
        <v>-0.0002779009609</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-0.007490200363</v>
      </c>
      <c r="V1706" s="160">
        <f>IF($U$1579&gt;0,IPMT('Assumptions (Geo)'!$V$7,Model!X$1,'Assumptions (Geo)'!$V$10,'Assumptions (Geo)'!$V$5*Model!$U$1579*AVERAGE('Assumptions (Geo)'!$Q$2:$S$2)/10^9),0)</f>
        <v>-0.007136504605</v>
      </c>
      <c r="W1706" s="160">
        <f>IF($U$1579&gt;0,IPMT('Assumptions (Geo)'!$V$7,Model!Y$1,'Assumptions (Geo)'!$V$10,'Assumptions (Geo)'!$V$5*Model!$U$1579*AVERAGE('Assumptions (Geo)'!$Q$2:$S$2)/10^9),0)</f>
        <v>-0.006766008298</v>
      </c>
      <c r="X1706" s="160">
        <f>IF($U$1579&gt;0,IPMT('Assumptions (Geo)'!$V$7,Model!Z$1,'Assumptions (Geo)'!$V$10,'Assumptions (Geo)'!$V$5*Model!$U$1579*AVERAGE('Assumptions (Geo)'!$Q$2:$S$2)/10^9),0)</f>
        <v>-0.006377913417</v>
      </c>
      <c r="Y1706" s="160">
        <f>IF($U$1579&gt;0,IPMT('Assumptions (Geo)'!$V$7,Model!AA$1,'Assumptions (Geo)'!$V$10,'Assumptions (Geo)'!$V$5*Model!$U$1579*AVERAGE('Assumptions (Geo)'!$Q$2:$S$2)/10^9),0)</f>
        <v>-0.005971384029</v>
      </c>
      <c r="Z1706" s="160">
        <f>IF($U$1579&gt;0,IPMT('Assumptions (Geo)'!$V$7,Model!AB$1,'Assumptions (Geo)'!$V$10,'Assumptions (Geo)'!$V$5*Model!$U$1579*AVERAGE('Assumptions (Geo)'!$Q$2:$S$2)/10^9),0)</f>
        <v>-0.005545544495</v>
      </c>
      <c r="AA1706" s="160">
        <f>IF($U$1579&gt;0,IPMT('Assumptions (Geo)'!$V$7,Model!AC$1,'Assumptions (Geo)'!$V$10,'Assumptions (Geo)'!$V$5*Model!$U$1579*AVERAGE('Assumptions (Geo)'!$Q$2:$S$2)/10^9),0)</f>
        <v>-0.005099477583</v>
      </c>
      <c r="AB1706" s="160">
        <f>IF($U$1579&gt;0,IPMT('Assumptions (Geo)'!$V$7,Model!AD$1,'Assumptions (Geo)'!$V$10,'Assumptions (Geo)'!$V$5*Model!$U$1579*AVERAGE('Assumptions (Geo)'!$Q$2:$S$2)/10^9),0)</f>
        <v>-0.004632222493</v>
      </c>
      <c r="AC1706" s="160">
        <f>IF($U$1579&gt;0,IPMT('Assumptions (Geo)'!$V$7,Model!AE$1,'Assumptions (Geo)'!$V$10,'Assumptions (Geo)'!$V$5*Model!$U$1579*AVERAGE('Assumptions (Geo)'!$Q$2:$S$2)/10^9),0)</f>
        <v>-0.004142772786</v>
      </c>
      <c r="AD1706" s="160">
        <f>IF($U$1579&gt;0,IPMT('Assumptions (Geo)'!$V$7,Model!AF$1,'Assumptions (Geo)'!$V$10,'Assumptions (Geo)'!$V$5*Model!$U$1579*AVERAGE('Assumptions (Geo)'!$Q$2:$S$2)/10^9),0)</f>
        <v>-0.003630074218</v>
      </c>
      <c r="AE1706" s="160">
        <f>IF($U$1579&gt;0,IPMT('Assumptions (Geo)'!$V$7,Model!AG$1,'Assumptions (Geo)'!$V$10,'Assumptions (Geo)'!$V$5*Model!$U$1579*AVERAGE('Assumptions (Geo)'!$Q$2:$S$2)/10^9),0)</f>
        <v>-0.003093022468</v>
      </c>
      <c r="AF1706" s="160">
        <f>IF($U$1579&gt;0,IPMT('Assumptions (Geo)'!$V$7,Model!AH$1,'Assumptions (Geo)'!$V$10,'Assumptions (Geo)'!$V$5*Model!$U$1579*AVERAGE('Assumptions (Geo)'!$Q$2:$S$2)/10^9),0)</f>
        <v>-0.00253046076</v>
      </c>
      <c r="AG1706" s="160">
        <f>IF($U$1579&gt;0,IPMT('Assumptions (Geo)'!$V$7,Model!AI$1,'Assumptions (Geo)'!$V$10,'Assumptions (Geo)'!$V$5*Model!$U$1579*AVERAGE('Assumptions (Geo)'!$Q$2:$S$2)/10^9),0)</f>
        <v>-0.001941177371</v>
      </c>
      <c r="AH1706" s="160">
        <f>IF($U$1579&gt;0,IPMT('Assumptions (Geo)'!$V$7,Model!AJ$1,'Assumptions (Geo)'!$V$10,'Assumptions (Geo)'!$V$5*Model!$U$1579*AVERAGE('Assumptions (Geo)'!$Q$2:$S$2)/10^9),0)</f>
        <v>-0.001323903021</v>
      </c>
      <c r="AI1706" s="160">
        <f>IF($U$1579&gt;0,IPMT('Assumptions (Geo)'!$V$7,Model!AK$1,'Assumptions (Geo)'!$V$10,'Assumptions (Geo)'!$V$5*Model!$U$1579*AVERAGE('Assumptions (Geo)'!$Q$2:$S$2)/10^9),0)</f>
        <v>-0.0006773081388</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-0.005345945236</v>
      </c>
      <c r="Y1709" s="160">
        <f>IF($X$1579&gt;0,IPMT('Assumptions (Geo)'!$V$7,Model!X$1,'Assumptions (Geo)'!$V$10,'Assumptions (Geo)'!$V$5*Model!$X$1579*average('Assumptions (Geo)'!$T$2:$V$2)/10^9),0)</f>
        <v>-0.005093503638</v>
      </c>
      <c r="Z1709" s="160">
        <f>IF($X$1579&gt;0,IPMT('Assumptions (Geo)'!$V$7,Model!Y$1,'Assumptions (Geo)'!$V$10,'Assumptions (Geo)'!$V$5*Model!$X$1579*average('Assumptions (Geo)'!$T$2:$V$2)/10^9),0)</f>
        <v>-0.004829071063</v>
      </c>
      <c r="AA1709" s="160">
        <f>IF($X$1579&gt;0,IPMT('Assumptions (Geo)'!$V$7,Model!Z$1,'Assumptions (Geo)'!$V$10,'Assumptions (Geo)'!$V$5*Model!$X$1579*average('Assumptions (Geo)'!$T$2:$V$2)/10^9),0)</f>
        <v>-0.004552077942</v>
      </c>
      <c r="AB1709" s="160">
        <f>IF($X$1579&gt;0,IPMT('Assumptions (Geo)'!$V$7,Model!AA$1,'Assumptions (Geo)'!$V$10,'Assumptions (Geo)'!$V$5*Model!$X$1579*average('Assumptions (Geo)'!$T$2:$V$2)/10^9),0)</f>
        <v>-0.004261927646</v>
      </c>
      <c r="AC1709" s="160">
        <f>IF($X$1579&gt;0,IPMT('Assumptions (Geo)'!$V$7,Model!AB$1,'Assumptions (Geo)'!$V$10,'Assumptions (Geo)'!$V$5*Model!$X$1579*average('Assumptions (Geo)'!$T$2:$V$2)/10^9),0)</f>
        <v>-0.003957995212</v>
      </c>
      <c r="AD1709" s="160">
        <f>IF($X$1579&gt;0,IPMT('Assumptions (Geo)'!$V$7,Model!AC$1,'Assumptions (Geo)'!$V$10,'Assumptions (Geo)'!$V$5*Model!$X$1579*average('Assumptions (Geo)'!$T$2:$V$2)/10^9),0)</f>
        <v>-0.003639625988</v>
      </c>
      <c r="AE1709" s="160">
        <f>IF($X$1579&gt;0,IPMT('Assumptions (Geo)'!$V$7,Model!AD$1,'Assumptions (Geo)'!$V$10,'Assumptions (Geo)'!$V$5*Model!$X$1579*average('Assumptions (Geo)'!$T$2:$V$2)/10^9),0)</f>
        <v>-0.003306134225</v>
      </c>
      <c r="AF1709" s="160">
        <f>IF($X$1579&gt;0,IPMT('Assumptions (Geo)'!$V$7,Model!AE$1,'Assumptions (Geo)'!$V$10,'Assumptions (Geo)'!$V$5*Model!$X$1579*average('Assumptions (Geo)'!$T$2:$V$2)/10^9),0)</f>
        <v>-0.002956801603</v>
      </c>
      <c r="AG1709" s="160">
        <f>IF($X$1579&gt;0,IPMT('Assumptions (Geo)'!$V$7,Model!AF$1,'Assumptions (Geo)'!$V$10,'Assumptions (Geo)'!$V$5*Model!$X$1579*average('Assumptions (Geo)'!$T$2:$V$2)/10^9),0)</f>
        <v>-0.002590875682</v>
      </c>
      <c r="AH1709" s="160">
        <f>IF($X$1579&gt;0,IPMT('Assumptions (Geo)'!$V$7,Model!AG$1,'Assumptions (Geo)'!$V$10,'Assumptions (Geo)'!$V$5*Model!$X$1579*average('Assumptions (Geo)'!$T$2:$V$2)/10^9),0)</f>
        <v>-0.00220756828</v>
      </c>
      <c r="AI1709" s="160">
        <f>IF($X$1579&gt;0,IPMT('Assumptions (Geo)'!$V$7,Model!AH$1,'Assumptions (Geo)'!$V$10,'Assumptions (Geo)'!$V$5*Model!$X$1579*average('Assumptions (Geo)'!$T$2:$V$2)/10^9),0)</f>
        <v>-0.001806053776</v>
      </c>
      <c r="AJ1709" s="160">
        <f>IF($X$1579&gt;0,IPMT('Assumptions (Geo)'!$V$7,Model!AI$1,'Assumptions (Geo)'!$V$10,'Assumptions (Geo)'!$V$5*Model!$X$1579*average('Assumptions (Geo)'!$T$2:$V$2)/10^9),0)</f>
        <v>-0.001385467333</v>
      </c>
      <c r="AK1709" s="160">
        <f>IF($X$1579&gt;0,IPMT('Assumptions (Geo)'!$V$7,Model!AJ$1,'Assumptions (Geo)'!$V$10,'Assumptions (Geo)'!$V$5*Model!$X$1579*average('Assumptions (Geo)'!$T$2:$V$2)/10^9),0)</f>
        <v>-0.0009449030338</v>
      </c>
      <c r="AL1709" s="160">
        <f>IF($X$1579&gt;0,IPMT('Assumptions (Geo)'!$V$7,Model!AK$1,'Assumptions (Geo)'!$V$10,'Assumptions (Geo)'!$V$5*Model!$X$1579*average('Assumptions (Geo)'!$T$2:$V$2)/10^9),0)</f>
        <v>-0.0004834119306</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0.0007139585673</v>
      </c>
      <c r="F1739" s="177">
        <f t="shared" si="64"/>
        <v>0.001356521278</v>
      </c>
      <c r="G1739" s="177">
        <f t="shared" si="64"/>
        <v>0.00122086915</v>
      </c>
      <c r="H1739" s="177">
        <f t="shared" si="64"/>
        <v>0.00455594393</v>
      </c>
      <c r="I1739" s="177">
        <f t="shared" si="64"/>
        <v>0.01062919173</v>
      </c>
      <c r="J1739" s="177">
        <f t="shared" si="64"/>
        <v>0.01666434986</v>
      </c>
      <c r="K1739" s="177">
        <f t="shared" si="64"/>
        <v>0.02508075709</v>
      </c>
      <c r="L1739" s="177">
        <f t="shared" si="64"/>
        <v>0.04596771989</v>
      </c>
      <c r="M1739" s="177">
        <f t="shared" si="64"/>
        <v>0.06182412132</v>
      </c>
      <c r="N1739" s="177">
        <f t="shared" si="64"/>
        <v>0.05947695958</v>
      </c>
      <c r="O1739" s="177">
        <f t="shared" si="64"/>
        <v>0.06837537365</v>
      </c>
      <c r="P1739" s="177">
        <f t="shared" si="64"/>
        <v>0.088186565</v>
      </c>
      <c r="Q1739" s="177">
        <f t="shared" si="64"/>
        <v>0.09600062397</v>
      </c>
      <c r="R1739" s="177">
        <f t="shared" si="64"/>
        <v>0.1028177374</v>
      </c>
      <c r="S1739" s="177">
        <f t="shared" si="64"/>
        <v>0.1070608205</v>
      </c>
      <c r="T1739" s="177">
        <f t="shared" si="64"/>
        <v>0.1058114964</v>
      </c>
      <c r="U1739" s="177">
        <f t="shared" si="64"/>
        <v>0.1185733554</v>
      </c>
      <c r="V1739" s="177">
        <f t="shared" si="64"/>
        <v>0.1266060841</v>
      </c>
      <c r="W1739" s="177">
        <f t="shared" si="64"/>
        <v>0.1195154202</v>
      </c>
      <c r="X1739" s="177">
        <f t="shared" si="64"/>
        <v>0.1213173589</v>
      </c>
      <c r="Y1739" s="177">
        <f t="shared" si="64"/>
        <v>0.1227757544</v>
      </c>
      <c r="Z1739" s="177">
        <f t="shared" si="64"/>
        <v>0.1129041282</v>
      </c>
      <c r="AA1739" s="177">
        <f t="shared" si="64"/>
        <v>0.0966508047</v>
      </c>
      <c r="AB1739" s="177">
        <f t="shared" si="64"/>
        <v>0.08320542607</v>
      </c>
      <c r="AC1739" s="177">
        <f t="shared" si="64"/>
        <v>0.07980291926</v>
      </c>
      <c r="AD1739" s="177">
        <f t="shared" si="64"/>
        <v>0.07082417655</v>
      </c>
      <c r="AE1739" s="177">
        <f t="shared" si="64"/>
        <v>0.05572251172</v>
      </c>
      <c r="AF1739" s="177">
        <f t="shared" si="64"/>
        <v>0.0469059572</v>
      </c>
      <c r="AG1739" s="177">
        <f t="shared" si="64"/>
        <v>0.03900749397</v>
      </c>
      <c r="AH1739" s="177">
        <f t="shared" si="64"/>
        <v>0.03296477076</v>
      </c>
      <c r="AI1739" s="177">
        <f t="shared" si="64"/>
        <v>0.02978043295</v>
      </c>
      <c r="AJ1739" s="177">
        <f t="shared" si="64"/>
        <v>0.01883881664</v>
      </c>
      <c r="AK1739" s="177">
        <f t="shared" si="64"/>
        <v>0.01106704452</v>
      </c>
      <c r="AL1739" s="177">
        <f t="shared" si="64"/>
        <v>0.01108580223</v>
      </c>
      <c r="AM1739" s="177">
        <f t="shared" si="64"/>
        <v>0.005533522262</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0.0007139585673</v>
      </c>
      <c r="F1742" s="160">
        <f>IF($E$1579&gt;0,'Assumptions (Geo)'!W$11*Model!$E$1579*AVERAGE('Assumptions (Geo)'!$B$2:$C$2)/10^9,0)</f>
        <v>0.001356521278</v>
      </c>
      <c r="G1742" s="160">
        <f>IF($E$1579&gt;0,'Assumptions (Geo)'!X$11*Model!$E$1579*AVERAGE('Assumptions (Geo)'!$B$2:$C$2)/10^9,0)</f>
        <v>0.00122086915</v>
      </c>
      <c r="H1742" s="160">
        <f>IF($E$1579&gt;0,'Assumptions (Geo)'!Y$11*Model!$E$1579*AVERAGE('Assumptions (Geo)'!$B$2:$C$2)/10^9,0)</f>
        <v>0.001099496194</v>
      </c>
      <c r="I1742" s="160">
        <f>IF($E$1579&gt;0,'Assumptions (Geo)'!Z$11*Model!$E$1579*AVERAGE('Assumptions (Geo)'!$B$2:$C$2)/10^9,0)</f>
        <v>0.0009895465742</v>
      </c>
      <c r="J1742" s="160">
        <f>IF($E$1579&gt;0,'Assumptions (Geo)'!AA$11*Model!$E$1579*AVERAGE('Assumptions (Geo)'!$B$2:$C$2)/10^9,0)</f>
        <v>0.0008895923748</v>
      </c>
      <c r="K1742" s="160">
        <f>IF($E$1579&gt;0,'Assumptions (Geo)'!AB$11*Model!$E$1579*AVERAGE('Assumptions (Geo)'!$B$2:$C$2)/10^9,0)</f>
        <v>0.0008424711094</v>
      </c>
      <c r="L1742" s="160">
        <f>IF($E$1579&gt;0,'Assumptions (Geo)'!AC$11*Model!$E$1579*AVERAGE('Assumptions (Geo)'!$B$2:$C$2)/10^9,0)</f>
        <v>0.0008424711094</v>
      </c>
      <c r="M1742" s="160">
        <f>IF($E$1579&gt;0,'Assumptions (Geo)'!AD$11*Model!$E$1579*AVERAGE('Assumptions (Geo)'!$B$2:$C$2)/10^9,0)</f>
        <v>0.0008438990265</v>
      </c>
      <c r="N1742" s="160">
        <f>IF($E$1579&gt;0,'Assumptions (Geo)'!AE$11*Model!$E$1579*AVERAGE('Assumptions (Geo)'!$B$2:$C$2)/10^9,0)</f>
        <v>0.0008424711094</v>
      </c>
      <c r="O1742" s="160">
        <f>IF($E$1579&gt;0,'Assumptions (Geo)'!AF$11*Model!$E$1579*AVERAGE('Assumptions (Geo)'!$B$2:$C$2)/10^9,0)</f>
        <v>0.0008438990265</v>
      </c>
      <c r="P1742" s="160">
        <f>IF($E$1579&gt;0,'Assumptions (Geo)'!AG$11*Model!$E$1579*AVERAGE('Assumptions (Geo)'!$B$2:$C$2)/10^9,0)</f>
        <v>0.0008424711094</v>
      </c>
      <c r="Q1742" s="160">
        <f>IF($E$1579&gt;0,'Assumptions (Geo)'!AH$11*Model!$E$1579*AVERAGE('Assumptions (Geo)'!$B$2:$C$2)/10^9,0)</f>
        <v>0.0008438990265</v>
      </c>
      <c r="R1742" s="160">
        <f>IF($E$1579&gt;0,'Assumptions (Geo)'!AI$11*Model!$E$1579*AVERAGE('Assumptions (Geo)'!$B$2:$C$2)/10^9,0)</f>
        <v>0.0008424711094</v>
      </c>
      <c r="S1742" s="160">
        <f>IF($E$1579&gt;0,'Assumptions (Geo)'!AJ$11*Model!$E$1579*AVERAGE('Assumptions (Geo)'!$B$2:$C$2)/10^9,0)</f>
        <v>0.0008438990265</v>
      </c>
      <c r="T1742" s="160">
        <f>IF($E$1579&gt;0,'Assumptions (Geo)'!AK$11*Model!$E$1579*AVERAGE('Assumptions (Geo)'!$B$2:$C$2)/10^9,0)</f>
        <v>0.0004212355547</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0.003456447736</v>
      </c>
      <c r="I1745" s="160">
        <f>IF($H$1579&gt;0,'Assumptions (Geo)'!W$11*Model!$H$1579*AVERAGE('Assumptions (Geo)'!$D$2:$F$2)/10^9,0)</f>
        <v>0.006567250698</v>
      </c>
      <c r="J1745" s="160">
        <f>IF($H$1579&gt;0,'Assumptions (Geo)'!X$11*Model!$H$1579*AVERAGE('Assumptions (Geo)'!$D$2:$F$2)/10^9,0)</f>
        <v>0.005910525629</v>
      </c>
      <c r="K1745" s="160">
        <f>IF($H$1579&gt;0,'Assumptions (Geo)'!Y$11*Model!$H$1579*AVERAGE('Assumptions (Geo)'!$D$2:$F$2)/10^9,0)</f>
        <v>0.005322929513</v>
      </c>
      <c r="L1745" s="160">
        <f>IF($H$1579&gt;0,'Assumptions (Geo)'!Z$11*Model!$H$1579*AVERAGE('Assumptions (Geo)'!$D$2:$F$2)/10^9,0)</f>
        <v>0.004790636562</v>
      </c>
      <c r="M1745" s="160">
        <f>IF($H$1579&gt;0,'Assumptions (Geo)'!AA$11*Model!$H$1579*AVERAGE('Assumptions (Geo)'!$D$2:$F$2)/10^9,0)</f>
        <v>0.004306733879</v>
      </c>
      <c r="N1745" s="160">
        <f>IF($H$1579&gt;0,'Assumptions (Geo)'!AB$11*Model!$H$1579*AVERAGE('Assumptions (Geo)'!$D$2:$F$2)/10^9,0)</f>
        <v>0.004078608328</v>
      </c>
      <c r="O1745" s="160">
        <f>IF($H$1579&gt;0,'Assumptions (Geo)'!AC$11*Model!$H$1579*AVERAGE('Assumptions (Geo)'!$D$2:$F$2)/10^9,0)</f>
        <v>0.004078608328</v>
      </c>
      <c r="P1745" s="160">
        <f>IF($H$1579&gt;0,'Assumptions (Geo)'!AD$11*Model!$H$1579*AVERAGE('Assumptions (Geo)'!$D$2:$F$2)/10^9,0)</f>
        <v>0.004085521224</v>
      </c>
      <c r="Q1745" s="160">
        <f>IF($H$1579&gt;0,'Assumptions (Geo)'!AE$11*Model!$H$1579*AVERAGE('Assumptions (Geo)'!$D$2:$F$2)/10^9,0)</f>
        <v>0.004078608328</v>
      </c>
      <c r="R1745" s="160">
        <f>IF($H$1579&gt;0,'Assumptions (Geo)'!AF$11*Model!$H$1579*AVERAGE('Assumptions (Geo)'!$D$2:$F$2)/10^9,0)</f>
        <v>0.004085521224</v>
      </c>
      <c r="S1745" s="160">
        <f>IF($H$1579&gt;0,'Assumptions (Geo)'!AG$11*Model!$H$1579*AVERAGE('Assumptions (Geo)'!$D$2:$F$2)/10^9,0)</f>
        <v>0.004078608328</v>
      </c>
      <c r="T1745" s="160">
        <f>IF($H$1579&gt;0,'Assumptions (Geo)'!AH$11*Model!$H$1579*AVERAGE('Assumptions (Geo)'!$D$2:$F$2)/10^9,0)</f>
        <v>0.004085521224</v>
      </c>
      <c r="U1745" s="160">
        <f>IF($H$1579&gt;0,'Assumptions (Geo)'!AI$11*Model!$H$1579*AVERAGE('Assumptions (Geo)'!$D$2:$F$2)/10^9,0)</f>
        <v>0.004078608328</v>
      </c>
      <c r="V1745" s="160">
        <f>IF($H$1579&gt;0,'Assumptions (Geo)'!AJ$11*Model!$H$1579*AVERAGE('Assumptions (Geo)'!$D$2:$F$2)/10^9,0)</f>
        <v>0.004085521224</v>
      </c>
      <c r="W1745" s="160">
        <f>IF($H$1579&gt;0,'Assumptions (Geo)'!AK$11*Model!$H$1579*AVERAGE('Assumptions (Geo)'!$D$2:$F$2)/10^9,0)</f>
        <v>0.002039304164</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0.003072394453</v>
      </c>
      <c r="J1746" s="160">
        <f>IF($I$1579&gt;0,'Assumptions (Geo)'!W$11*Model!$I$1579*AVERAGE('Assumptions (Geo)'!$E$2:$G$2)/10^9,0)</f>
        <v>0.00583754946</v>
      </c>
      <c r="K1746" s="160">
        <f>IF($I$1579&gt;0,'Assumptions (Geo)'!X$11*Model!$I$1579*AVERAGE('Assumptions (Geo)'!$E$2:$G$2)/10^9,0)</f>
        <v>0.005253794514</v>
      </c>
      <c r="L1746" s="160">
        <f>IF($I$1579&gt;0,'Assumptions (Geo)'!Y$11*Model!$I$1579*AVERAGE('Assumptions (Geo)'!$E$2:$G$2)/10^9,0)</f>
        <v>0.004731487457</v>
      </c>
      <c r="M1746" s="160">
        <f>IF($I$1579&gt;0,'Assumptions (Geo)'!Z$11*Model!$I$1579*AVERAGE('Assumptions (Geo)'!$E$2:$G$2)/10^9,0)</f>
        <v>0.004258338712</v>
      </c>
      <c r="N1746" s="160">
        <f>IF($I$1579&gt;0,'Assumptions (Geo)'!AA$11*Model!$I$1579*AVERAGE('Assumptions (Geo)'!$E$2:$G$2)/10^9,0)</f>
        <v>0.003828203488</v>
      </c>
      <c r="O1746" s="160">
        <f>IF($I$1579&gt;0,'Assumptions (Geo)'!AB$11*Model!$I$1579*AVERAGE('Assumptions (Geo)'!$E$2:$G$2)/10^9,0)</f>
        <v>0.003625425454</v>
      </c>
      <c r="P1746" s="160">
        <f>IF($I$1579&gt;0,'Assumptions (Geo)'!AC$11*Model!$I$1579*AVERAGE('Assumptions (Geo)'!$E$2:$G$2)/10^9,0)</f>
        <v>0.003625425454</v>
      </c>
      <c r="Q1746" s="160">
        <f>IF($I$1579&gt;0,'Assumptions (Geo)'!AD$11*Model!$I$1579*AVERAGE('Assumptions (Geo)'!$E$2:$G$2)/10^9,0)</f>
        <v>0.003631570243</v>
      </c>
      <c r="R1746" s="160">
        <f>IF($I$1579&gt;0,'Assumptions (Geo)'!AE$11*Model!$I$1579*AVERAGE('Assumptions (Geo)'!$E$2:$G$2)/10^9,0)</f>
        <v>0.003625425454</v>
      </c>
      <c r="S1746" s="160">
        <f>IF($I$1579&gt;0,'Assumptions (Geo)'!AF$11*Model!$I$1579*AVERAGE('Assumptions (Geo)'!$E$2:$G$2)/10^9,0)</f>
        <v>0.003631570243</v>
      </c>
      <c r="T1746" s="160">
        <f>IF($I$1579&gt;0,'Assumptions (Geo)'!AG$11*Model!$I$1579*AVERAGE('Assumptions (Geo)'!$E$2:$G$2)/10^9,0)</f>
        <v>0.003625425454</v>
      </c>
      <c r="U1746" s="160">
        <f>IF($I$1579&gt;0,'Assumptions (Geo)'!AH$11*Model!$I$1579*AVERAGE('Assumptions (Geo)'!$E$2:$G$2)/10^9,0)</f>
        <v>0.003631570243</v>
      </c>
      <c r="V1746" s="160">
        <f>IF($I$1579&gt;0,'Assumptions (Geo)'!AI$11*Model!$I$1579*AVERAGE('Assumptions (Geo)'!$E$2:$G$2)/10^9,0)</f>
        <v>0.003625425454</v>
      </c>
      <c r="W1746" s="160">
        <f>IF($I$1579&gt;0,'Assumptions (Geo)'!AJ$11*Model!$I$1579*AVERAGE('Assumptions (Geo)'!$E$2:$G$2)/10^9,0)</f>
        <v>0.003631570243</v>
      </c>
      <c r="X1746" s="160">
        <f>IF($I$1579&gt;0,'Assumptions (Geo)'!AK$11*Model!$I$1579*AVERAGE('Assumptions (Geo)'!$E$2:$G$2)/10^9,0)</f>
        <v>0.001812712727</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0.004026682397</v>
      </c>
      <c r="K1747" s="160">
        <f>IF($J$1579&gt;0,'Assumptions (Geo)'!W$11*Model!$J$1579*AVERAGE('Assumptions (Geo)'!$F$2:$H$2)/10^9,0)</f>
        <v>0.007650696555</v>
      </c>
      <c r="L1747" s="160">
        <f>IF($J$1579&gt;0,'Assumptions (Geo)'!X$11*Model!$J$1579*AVERAGE('Assumptions (Geo)'!$F$2:$H$2)/10^9,0)</f>
        <v>0.006885626899</v>
      </c>
      <c r="M1747" s="160">
        <f>IF($J$1579&gt;0,'Assumptions (Geo)'!Y$11*Model!$J$1579*AVERAGE('Assumptions (Geo)'!$F$2:$H$2)/10^9,0)</f>
        <v>0.006201090892</v>
      </c>
      <c r="N1747" s="160">
        <f>IF($J$1579&gt;0,'Assumptions (Geo)'!Z$11*Model!$J$1579*AVERAGE('Assumptions (Geo)'!$F$2:$H$2)/10^9,0)</f>
        <v>0.005580981802</v>
      </c>
      <c r="O1747" s="160">
        <f>IF($J$1579&gt;0,'Assumptions (Geo)'!AA$11*Model!$J$1579*AVERAGE('Assumptions (Geo)'!$F$2:$H$2)/10^9,0)</f>
        <v>0.005017246267</v>
      </c>
      <c r="P1747" s="160">
        <f>IF($J$1579&gt;0,'Assumptions (Geo)'!AB$11*Model!$J$1579*AVERAGE('Assumptions (Geo)'!$F$2:$H$2)/10^9,0)</f>
        <v>0.004751485229</v>
      </c>
      <c r="Q1747" s="160">
        <f>IF($J$1579&gt;0,'Assumptions (Geo)'!AC$11*Model!$J$1579*AVERAGE('Assumptions (Geo)'!$F$2:$H$2)/10^9,0)</f>
        <v>0.004751485229</v>
      </c>
      <c r="R1747" s="160">
        <f>IF($J$1579&gt;0,'Assumptions (Geo)'!AD$11*Model!$J$1579*AVERAGE('Assumptions (Geo)'!$F$2:$H$2)/10^9,0)</f>
        <v>0.004759538593</v>
      </c>
      <c r="S1747" s="160">
        <f>IF($J$1579&gt;0,'Assumptions (Geo)'!AE$11*Model!$J$1579*AVERAGE('Assumptions (Geo)'!$F$2:$H$2)/10^9,0)</f>
        <v>0.004751485229</v>
      </c>
      <c r="T1747" s="160">
        <f>IF($J$1579&gt;0,'Assumptions (Geo)'!AF$11*Model!$J$1579*AVERAGE('Assumptions (Geo)'!$F$2:$H$2)/10^9,0)</f>
        <v>0.004759538593</v>
      </c>
      <c r="U1747" s="160">
        <f>IF($J$1579&gt;0,'Assumptions (Geo)'!AG$11*Model!$J$1579*AVERAGE('Assumptions (Geo)'!$F$2:$H$2)/10^9,0)</f>
        <v>0.004751485229</v>
      </c>
      <c r="V1747" s="160">
        <f>IF($J$1579&gt;0,'Assumptions (Geo)'!AH$11*Model!$J$1579*AVERAGE('Assumptions (Geo)'!$F$2:$H$2)/10^9,0)</f>
        <v>0.004759538593</v>
      </c>
      <c r="W1747" s="160">
        <f>IF($J$1579&gt;0,'Assumptions (Geo)'!AI$11*Model!$J$1579*AVERAGE('Assumptions (Geo)'!$F$2:$H$2)/10^9,0)</f>
        <v>0.004751485229</v>
      </c>
      <c r="X1747" s="160">
        <f>IF($J$1579&gt;0,'Assumptions (Geo)'!AJ$11*Model!$J$1579*AVERAGE('Assumptions (Geo)'!$F$2:$H$2)/10^9,0)</f>
        <v>0.004759538593</v>
      </c>
      <c r="Y1747" s="160">
        <f>IF($J$1579&gt;0,'Assumptions (Geo)'!AK$11*Model!$J$1579*AVERAGE('Assumptions (Geo)'!$F$2:$H$2)/10^9,0)</f>
        <v>0.002375742614</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0.006010865399</v>
      </c>
      <c r="L1748" s="160">
        <f>IF($K$1579&gt;0,'Assumptions (Geo)'!W$11*Model!$K$1579*AVERAGE('Assumptions (Geo)'!$G$2:$I$2)/10^9,0)</f>
        <v>0.01142064426</v>
      </c>
      <c r="M1748" s="160">
        <f>IF($K$1579&gt;0,'Assumptions (Geo)'!X$11*Model!$K$1579*AVERAGE('Assumptions (Geo)'!$G$2:$I$2)/10^9,0)</f>
        <v>0.01027857983</v>
      </c>
      <c r="N1748" s="160">
        <f>IF($K$1579&gt;0,'Assumptions (Geo)'!Y$11*Model!$K$1579*AVERAGE('Assumptions (Geo)'!$G$2:$I$2)/10^9,0)</f>
        <v>0.009256732714</v>
      </c>
      <c r="O1748" s="160">
        <f>IF($K$1579&gt;0,'Assumptions (Geo)'!Z$11*Model!$K$1579*AVERAGE('Assumptions (Geo)'!$G$2:$I$2)/10^9,0)</f>
        <v>0.008331059442</v>
      </c>
      <c r="P1748" s="160">
        <f>IF($K$1579&gt;0,'Assumptions (Geo)'!AA$11*Model!$K$1579*AVERAGE('Assumptions (Geo)'!$G$2:$I$2)/10^9,0)</f>
        <v>0.007489538287</v>
      </c>
      <c r="Q1748" s="160">
        <f>IF($K$1579&gt;0,'Assumptions (Geo)'!AB$11*Model!$K$1579*AVERAGE('Assumptions (Geo)'!$G$2:$I$2)/10^9,0)</f>
        <v>0.00709282117</v>
      </c>
      <c r="R1748" s="160">
        <f>IF($K$1579&gt;0,'Assumptions (Geo)'!AC$11*Model!$K$1579*AVERAGE('Assumptions (Geo)'!$G$2:$I$2)/10^9,0)</f>
        <v>0.00709282117</v>
      </c>
      <c r="S1748" s="160">
        <f>IF($K$1579&gt;0,'Assumptions (Geo)'!AD$11*Model!$K$1579*AVERAGE('Assumptions (Geo)'!$G$2:$I$2)/10^9,0)</f>
        <v>0.007104842901</v>
      </c>
      <c r="T1748" s="160">
        <f>IF($K$1579&gt;0,'Assumptions (Geo)'!AE$11*Model!$K$1579*AVERAGE('Assumptions (Geo)'!$G$2:$I$2)/10^9,0)</f>
        <v>0.00709282117</v>
      </c>
      <c r="U1748" s="160">
        <f>IF($K$1579&gt;0,'Assumptions (Geo)'!AF$11*Model!$K$1579*AVERAGE('Assumptions (Geo)'!$G$2:$I$2)/10^9,0)</f>
        <v>0.007104842901</v>
      </c>
      <c r="V1748" s="160">
        <f>IF($K$1579&gt;0,'Assumptions (Geo)'!AG$11*Model!$K$1579*AVERAGE('Assumptions (Geo)'!$G$2:$I$2)/10^9,0)</f>
        <v>0.00709282117</v>
      </c>
      <c r="W1748" s="160">
        <f>IF($K$1579&gt;0,'Assumptions (Geo)'!AH$11*Model!$K$1579*AVERAGE('Assumptions (Geo)'!$G$2:$I$2)/10^9,0)</f>
        <v>0.007104842901</v>
      </c>
      <c r="X1748" s="160">
        <f>IF($K$1579&gt;0,'Assumptions (Geo)'!AI$11*Model!$K$1579*AVERAGE('Assumptions (Geo)'!$G$2:$I$2)/10^9,0)</f>
        <v>0.00709282117</v>
      </c>
      <c r="Y1748" s="160">
        <f>IF($K$1579&gt;0,'Assumptions (Geo)'!AJ$11*Model!$K$1579*AVERAGE('Assumptions (Geo)'!$G$2:$I$2)/10^9,0)</f>
        <v>0.007104842901</v>
      </c>
      <c r="Z1748" s="160">
        <f>IF($K$1579&gt;0,'Assumptions (Geo)'!AK$11*Model!$K$1579*AVERAGE('Assumptions (Geo)'!$G$2:$I$2)/10^9,0)</f>
        <v>0.003546410585</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0.0172968536</v>
      </c>
      <c r="M1749" s="160">
        <f>IF($L$1579&gt;0,'Assumptions (Geo)'!W$11*Model!$L$1579*AVERAGE('Assumptions (Geo)'!$H$2:$J$2)/10^9,0)</f>
        <v>0.03286402185</v>
      </c>
      <c r="N1749" s="160">
        <f>IF($L$1579&gt;0,'Assumptions (Geo)'!X$11*Model!$L$1579*AVERAGE('Assumptions (Geo)'!$H$2:$J$2)/10^9,0)</f>
        <v>0.02957761966</v>
      </c>
      <c r="O1749" s="160">
        <f>IF($L$1579&gt;0,'Assumptions (Geo)'!Y$11*Model!$L$1579*AVERAGE('Assumptions (Geo)'!$H$2:$J$2)/10^9,0)</f>
        <v>0.02663715455</v>
      </c>
      <c r="P1749" s="160">
        <f>IF($L$1579&gt;0,'Assumptions (Geo)'!Z$11*Model!$L$1579*AVERAGE('Assumptions (Geo)'!$H$2:$J$2)/10^9,0)</f>
        <v>0.02397343909</v>
      </c>
      <c r="Q1749" s="160">
        <f>IF($L$1579&gt;0,'Assumptions (Geo)'!AA$11*Model!$L$1579*AVERAGE('Assumptions (Geo)'!$H$2:$J$2)/10^9,0)</f>
        <v>0.02155187959</v>
      </c>
      <c r="R1749" s="160">
        <f>IF($L$1579&gt;0,'Assumptions (Geo)'!AB$11*Model!$L$1579*AVERAGE('Assumptions (Geo)'!$H$2:$J$2)/10^9,0)</f>
        <v>0.02041028725</v>
      </c>
      <c r="S1749" s="160">
        <f>IF($L$1579&gt;0,'Assumptions (Geo)'!AC$11*Model!$L$1579*AVERAGE('Assumptions (Geo)'!$H$2:$J$2)/10^9,0)</f>
        <v>0.02041028725</v>
      </c>
      <c r="T1749" s="160">
        <f>IF($L$1579&gt;0,'Assumptions (Geo)'!AD$11*Model!$L$1579*AVERAGE('Assumptions (Geo)'!$H$2:$J$2)/10^9,0)</f>
        <v>0.02044488096</v>
      </c>
      <c r="U1749" s="160">
        <f>IF($L$1579&gt;0,'Assumptions (Geo)'!AE$11*Model!$L$1579*AVERAGE('Assumptions (Geo)'!$H$2:$J$2)/10^9,0)</f>
        <v>0.02041028725</v>
      </c>
      <c r="V1749" s="160">
        <f>IF($L$1579&gt;0,'Assumptions (Geo)'!AF$11*Model!$L$1579*AVERAGE('Assumptions (Geo)'!$H$2:$J$2)/10^9,0)</f>
        <v>0.02044488096</v>
      </c>
      <c r="W1749" s="160">
        <f>IF($L$1579&gt;0,'Assumptions (Geo)'!AG$11*Model!$L$1579*AVERAGE('Assumptions (Geo)'!$H$2:$J$2)/10^9,0)</f>
        <v>0.02041028725</v>
      </c>
      <c r="X1749" s="160">
        <f>IF($L$1579&gt;0,'Assumptions (Geo)'!AH$11*Model!$L$1579*AVERAGE('Assumptions (Geo)'!$H$2:$J$2)/10^9,0)</f>
        <v>0.02044488096</v>
      </c>
      <c r="Y1749" s="160">
        <f>IF($L$1579&gt;0,'Assumptions (Geo)'!AI$11*Model!$L$1579*AVERAGE('Assumptions (Geo)'!$H$2:$J$2)/10^9,0)</f>
        <v>0.02041028725</v>
      </c>
      <c r="Z1749" s="160">
        <f>IF($L$1579&gt;0,'Assumptions (Geo)'!AJ$11*Model!$L$1579*AVERAGE('Assumptions (Geo)'!$H$2:$J$2)/10^9,0)</f>
        <v>0.02044488096</v>
      </c>
      <c r="AA1749" s="160">
        <f>IF($L$1579&gt;0,'Assumptions (Geo)'!AK$11*Model!$L$1579*AVERAGE('Assumptions (Geo)'!$H$2:$J$2)/10^9,0)</f>
        <v>0.01020514363</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0.003071457136</v>
      </c>
      <c r="N1750" s="160">
        <f>IF($M$1579&gt;0,'Assumptions (Geo)'!W$11*Model!$M$1579*AVERAGE('Assumptions (Geo)'!$I$2:$K$2)/10^9,0)</f>
        <v>0.005835768559</v>
      </c>
      <c r="O1750" s="160">
        <f>IF($M$1579&gt;0,'Assumptions (Geo)'!X$11*Model!$M$1579*AVERAGE('Assumptions (Geo)'!$I$2:$K$2)/10^9,0)</f>
        <v>0.005252191703</v>
      </c>
      <c r="P1750" s="160">
        <f>IF($M$1579&gt;0,'Assumptions (Geo)'!Y$11*Model!$M$1579*AVERAGE('Assumptions (Geo)'!$I$2:$K$2)/10^9,0)</f>
        <v>0.00473004399</v>
      </c>
      <c r="Q1750" s="160">
        <f>IF($M$1579&gt;0,'Assumptions (Geo)'!Z$11*Model!$M$1579*AVERAGE('Assumptions (Geo)'!$I$2:$K$2)/10^9,0)</f>
        <v>0.004257039591</v>
      </c>
      <c r="R1750" s="160">
        <f>IF($M$1579&gt;0,'Assumptions (Geo)'!AA$11*Model!$M$1579*AVERAGE('Assumptions (Geo)'!$I$2:$K$2)/10^9,0)</f>
        <v>0.003827035592</v>
      </c>
      <c r="S1750" s="160">
        <f>IF($M$1579&gt;0,'Assumptions (Geo)'!AB$11*Model!$M$1579*AVERAGE('Assumptions (Geo)'!$I$2:$K$2)/10^9,0)</f>
        <v>0.003624319421</v>
      </c>
      <c r="T1750" s="160">
        <f>IF($M$1579&gt;0,'Assumptions (Geo)'!AC$11*Model!$M$1579*AVERAGE('Assumptions (Geo)'!$I$2:$K$2)/10^9,0)</f>
        <v>0.003624319421</v>
      </c>
      <c r="U1750" s="160">
        <f>IF($M$1579&gt;0,'Assumptions (Geo)'!AD$11*Model!$M$1579*AVERAGE('Assumptions (Geo)'!$I$2:$K$2)/10^9,0)</f>
        <v>0.003630462335</v>
      </c>
      <c r="V1750" s="160">
        <f>IF($M$1579&gt;0,'Assumptions (Geo)'!AE$11*Model!$M$1579*AVERAGE('Assumptions (Geo)'!$I$2:$K$2)/10^9,0)</f>
        <v>0.003624319421</v>
      </c>
      <c r="W1750" s="160">
        <f>IF($M$1579&gt;0,'Assumptions (Geo)'!AF$11*Model!$M$1579*AVERAGE('Assumptions (Geo)'!$I$2:$K$2)/10^9,0)</f>
        <v>0.003630462335</v>
      </c>
      <c r="X1750" s="160">
        <f>IF($M$1579&gt;0,'Assumptions (Geo)'!AG$11*Model!$M$1579*AVERAGE('Assumptions (Geo)'!$I$2:$K$2)/10^9,0)</f>
        <v>0.003624319421</v>
      </c>
      <c r="Y1750" s="160">
        <f>IF($M$1579&gt;0,'Assumptions (Geo)'!AH$11*Model!$M$1579*AVERAGE('Assumptions (Geo)'!$I$2:$K$2)/10^9,0)</f>
        <v>0.003630462335</v>
      </c>
      <c r="Z1750" s="160">
        <f>IF($M$1579&gt;0,'Assumptions (Geo)'!AI$11*Model!$M$1579*AVERAGE('Assumptions (Geo)'!$I$2:$K$2)/10^9,0)</f>
        <v>0.003624319421</v>
      </c>
      <c r="AA1750" s="160">
        <f>IF($M$1579&gt;0,'Assumptions (Geo)'!AJ$11*Model!$M$1579*AVERAGE('Assumptions (Geo)'!$I$2:$K$2)/10^9,0)</f>
        <v>0.003630462335</v>
      </c>
      <c r="AB1750" s="160">
        <f>IF($M$1579&gt;0,'Assumptions (Geo)'!AK$11*Model!$M$1579*AVERAGE('Assumptions (Geo)'!$I$2:$K$2)/10^9,0)</f>
        <v>0.00181215971</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0.0004765739171</v>
      </c>
      <c r="O1751" s="160">
        <f>IF($N$1579&gt;0,'Assumptions (Geo)'!W$11*Model!$N$1579*AVERAGE('Assumptions (Geo)'!$J$2:$L$2)/10^9,0)</f>
        <v>0.0009054904425</v>
      </c>
      <c r="P1751" s="160">
        <f>IF($N$1579&gt;0,'Assumptions (Geo)'!X$11*Model!$N$1579*AVERAGE('Assumptions (Geo)'!$J$2:$L$2)/10^9,0)</f>
        <v>0.0008149413983</v>
      </c>
      <c r="Q1751" s="160">
        <f>IF($N$1579&gt;0,'Assumptions (Geo)'!Y$11*Model!$N$1579*AVERAGE('Assumptions (Geo)'!$J$2:$L$2)/10^9,0)</f>
        <v>0.0007339238323</v>
      </c>
      <c r="R1751" s="160">
        <f>IF($N$1579&gt;0,'Assumptions (Geo)'!Z$11*Model!$N$1579*AVERAGE('Assumptions (Geo)'!$J$2:$L$2)/10^9,0)</f>
        <v>0.0006605314491</v>
      </c>
      <c r="S1751" s="160">
        <f>IF($N$1579&gt;0,'Assumptions (Geo)'!AA$11*Model!$N$1579*AVERAGE('Assumptions (Geo)'!$J$2:$L$2)/10^9,0)</f>
        <v>0.0005938111007</v>
      </c>
      <c r="T1751" s="160">
        <f>IF($N$1579&gt;0,'Assumptions (Geo)'!AB$11*Model!$N$1579*AVERAGE('Assumptions (Geo)'!$J$2:$L$2)/10^9,0)</f>
        <v>0.0005623572222</v>
      </c>
      <c r="U1751" s="160">
        <f>IF($N$1579&gt;0,'Assumptions (Geo)'!AC$11*Model!$N$1579*AVERAGE('Assumptions (Geo)'!$J$2:$L$2)/10^9,0)</f>
        <v>0.0005623572222</v>
      </c>
      <c r="V1751" s="160">
        <f>IF($N$1579&gt;0,'Assumptions (Geo)'!AD$11*Model!$N$1579*AVERAGE('Assumptions (Geo)'!$J$2:$L$2)/10^9,0)</f>
        <v>0.00056331037</v>
      </c>
      <c r="W1751" s="160">
        <f>IF($N$1579&gt;0,'Assumptions (Geo)'!AE$11*Model!$N$1579*AVERAGE('Assumptions (Geo)'!$J$2:$L$2)/10^9,0)</f>
        <v>0.0005623572222</v>
      </c>
      <c r="X1751" s="160">
        <f>IF($N$1579&gt;0,'Assumptions (Geo)'!AF$11*Model!$N$1579*AVERAGE('Assumptions (Geo)'!$J$2:$L$2)/10^9,0)</f>
        <v>0.00056331037</v>
      </c>
      <c r="Y1751" s="160">
        <f>IF($N$1579&gt;0,'Assumptions (Geo)'!AG$11*Model!$N$1579*AVERAGE('Assumptions (Geo)'!$J$2:$L$2)/10^9,0)</f>
        <v>0.0005623572222</v>
      </c>
      <c r="Z1751" s="160">
        <f>IF($N$1579&gt;0,'Assumptions (Geo)'!AH$11*Model!$N$1579*AVERAGE('Assumptions (Geo)'!$J$2:$L$2)/10^9,0)</f>
        <v>0.00056331037</v>
      </c>
      <c r="AA1751" s="160">
        <f>IF($N$1579&gt;0,'Assumptions (Geo)'!AI$11*Model!$N$1579*AVERAGE('Assumptions (Geo)'!$J$2:$L$2)/10^9,0)</f>
        <v>0.0005623572222</v>
      </c>
      <c r="AB1751" s="160">
        <f>IF($N$1579&gt;0,'Assumptions (Geo)'!AJ$11*Model!$N$1579*AVERAGE('Assumptions (Geo)'!$J$2:$L$2)/10^9,0)</f>
        <v>0.00056331037</v>
      </c>
      <c r="AC1751" s="160">
        <f>IF($N$1579&gt;0,'Assumptions (Geo)'!AK$11*Model!$N$1579*AVERAGE('Assumptions (Geo)'!$J$2:$L$2)/10^9,0)</f>
        <v>0.0002811786111</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0.01368429844</v>
      </c>
      <c r="P1752" s="160">
        <f>IF($O$1579&gt;0,'Assumptions (Geo)'!W$11*Model!$O$1579*AVERAGE('Assumptions (Geo)'!$K$2:$M$2)/10^9,0)</f>
        <v>0.02600016704</v>
      </c>
      <c r="Q1752" s="160">
        <f>IF($O$1579&gt;0,'Assumptions (Geo)'!X$11*Model!$O$1579*AVERAGE('Assumptions (Geo)'!$K$2:$M$2)/10^9,0)</f>
        <v>0.02340015033</v>
      </c>
      <c r="R1752" s="160">
        <f>IF($O$1579&gt;0,'Assumptions (Geo)'!Y$11*Model!$O$1579*AVERAGE('Assumptions (Geo)'!$K$2:$M$2)/10^9,0)</f>
        <v>0.0210738196</v>
      </c>
      <c r="S1752" s="160">
        <f>IF($O$1579&gt;0,'Assumptions (Geo)'!Z$11*Model!$O$1579*AVERAGE('Assumptions (Geo)'!$K$2:$M$2)/10^9,0)</f>
        <v>0.01896643764</v>
      </c>
      <c r="T1752" s="160">
        <f>IF($O$1579&gt;0,'Assumptions (Geo)'!AA$11*Model!$O$1579*AVERAGE('Assumptions (Geo)'!$K$2:$M$2)/10^9,0)</f>
        <v>0.01705063586</v>
      </c>
      <c r="U1752" s="160">
        <f>IF($O$1579&gt;0,'Assumptions (Geo)'!AB$11*Model!$O$1579*AVERAGE('Assumptions (Geo)'!$K$2:$M$2)/10^9,0)</f>
        <v>0.01614747216</v>
      </c>
      <c r="V1752" s="160">
        <f>IF($O$1579&gt;0,'Assumptions (Geo)'!AC$11*Model!$O$1579*AVERAGE('Assumptions (Geo)'!$K$2:$M$2)/10^9,0)</f>
        <v>0.01614747216</v>
      </c>
      <c r="W1752" s="160">
        <f>IF($O$1579&gt;0,'Assumptions (Geo)'!AD$11*Model!$O$1579*AVERAGE('Assumptions (Geo)'!$K$2:$M$2)/10^9,0)</f>
        <v>0.01617484076</v>
      </c>
      <c r="X1752" s="160">
        <f>IF($O$1579&gt;0,'Assumptions (Geo)'!AE$11*Model!$O$1579*AVERAGE('Assumptions (Geo)'!$K$2:$M$2)/10^9,0)</f>
        <v>0.01614747216</v>
      </c>
      <c r="Y1752" s="160">
        <f>IF($O$1579&gt;0,'Assumptions (Geo)'!AF$11*Model!$O$1579*AVERAGE('Assumptions (Geo)'!$K$2:$M$2)/10^9,0)</f>
        <v>0.01617484076</v>
      </c>
      <c r="Z1752" s="160">
        <f>IF($O$1579&gt;0,'Assumptions (Geo)'!AG$11*Model!$O$1579*AVERAGE('Assumptions (Geo)'!$K$2:$M$2)/10^9,0)</f>
        <v>0.01614747216</v>
      </c>
      <c r="AA1752" s="160">
        <f>IF($O$1579&gt;0,'Assumptions (Geo)'!AH$11*Model!$O$1579*AVERAGE('Assumptions (Geo)'!$K$2:$M$2)/10^9,0)</f>
        <v>0.01617484076</v>
      </c>
      <c r="AB1752" s="160">
        <f>IF($O$1579&gt;0,'Assumptions (Geo)'!AI$11*Model!$O$1579*AVERAGE('Assumptions (Geo)'!$K$2:$M$2)/10^9,0)</f>
        <v>0.01614747216</v>
      </c>
      <c r="AC1752" s="160">
        <f>IF($O$1579&gt;0,'Assumptions (Geo)'!AJ$11*Model!$O$1579*AVERAGE('Assumptions (Geo)'!$K$2:$M$2)/10^9,0)</f>
        <v>0.01617484076</v>
      </c>
      <c r="AD1752" s="160">
        <f>IF($O$1579&gt;0,'Assumptions (Geo)'!AK$11*Model!$O$1579*AVERAGE('Assumptions (Geo)'!$K$2:$M$2)/10^9,0)</f>
        <v>0.00807373608</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0.01187353218</v>
      </c>
      <c r="Q1753" s="177">
        <f>IF($P$1579&gt;0,'Assumptions (Geo)'!W$11*Model!$P$1579*AVERAGE('Assumptions (Geo)'!$L$2:$N$2)/10^9,0)</f>
        <v>0.02255971114</v>
      </c>
      <c r="R1753" s="177">
        <f>IF($P$1579&gt;0,'Assumptions (Geo)'!X$11*Model!$P$1579*AVERAGE('Assumptions (Geo)'!$L$2:$N$2)/10^9,0)</f>
        <v>0.02030374003</v>
      </c>
      <c r="S1753" s="177">
        <f>IF($P$1579&gt;0,'Assumptions (Geo)'!Y$11*Model!$P$1579*AVERAGE('Assumptions (Geo)'!$L$2:$N$2)/10^9,0)</f>
        <v>0.01828523956</v>
      </c>
      <c r="T1753" s="177">
        <f>IF($P$1579&gt;0,'Assumptions (Geo)'!Z$11*Model!$P$1579*AVERAGE('Assumptions (Geo)'!$L$2:$N$2)/10^9,0)</f>
        <v>0.0164567156</v>
      </c>
      <c r="U1753" s="177">
        <f>IF($P$1579&gt;0,'Assumptions (Geo)'!AA$11*Model!$P$1579*AVERAGE('Assumptions (Geo)'!$L$2:$N$2)/10^9,0)</f>
        <v>0.0147944211</v>
      </c>
      <c r="V1753" s="177">
        <f>IF($P$1579&gt;0,'Assumptions (Geo)'!AB$11*Model!$P$1579*AVERAGE('Assumptions (Geo)'!$L$2:$N$2)/10^9,0)</f>
        <v>0.01401076797</v>
      </c>
      <c r="W1753" s="177">
        <f>IF($P$1579&gt;0,'Assumptions (Geo)'!AC$11*Model!$P$1579*AVERAGE('Assumptions (Geo)'!$L$2:$N$2)/10^9,0)</f>
        <v>0.01401076797</v>
      </c>
      <c r="X1753" s="177">
        <f>IF($P$1579&gt;0,'Assumptions (Geo)'!AD$11*Model!$P$1579*AVERAGE('Assumptions (Geo)'!$L$2:$N$2)/10^9,0)</f>
        <v>0.01403451504</v>
      </c>
      <c r="Y1753" s="177">
        <f>IF($P$1579&gt;0,'Assumptions (Geo)'!AE$11*Model!$P$1579*AVERAGE('Assumptions (Geo)'!$L$2:$N$2)/10^9,0)</f>
        <v>0.01401076797</v>
      </c>
      <c r="Z1753" s="177">
        <f>IF($P$1579&gt;0,'Assumptions (Geo)'!AF$11*Model!$P$1579*AVERAGE('Assumptions (Geo)'!$L$2:$N$2)/10^9,0)</f>
        <v>0.01403451504</v>
      </c>
      <c r="AA1753" s="177">
        <f>IF($P$1579&gt;0,'Assumptions (Geo)'!AG$11*Model!$P$1579*AVERAGE('Assumptions (Geo)'!$L$2:$N$2)/10^9,0)</f>
        <v>0.01401076797</v>
      </c>
      <c r="AB1753" s="177">
        <f>IF($P$1579&gt;0,'Assumptions (Geo)'!AH$11*Model!$P$1579*AVERAGE('Assumptions (Geo)'!$L$2:$N$2)/10^9,0)</f>
        <v>0.01403451504</v>
      </c>
      <c r="AC1753" s="177">
        <f>IF($P$1579&gt;0,'Assumptions (Geo)'!AI$11*Model!$P$1579*AVERAGE('Assumptions (Geo)'!$L$2:$N$2)/10^9,0)</f>
        <v>0.01401076797</v>
      </c>
      <c r="AD1753" s="177">
        <f>IF($P$1579&gt;0,'Assumptions (Geo)'!AJ$11*Model!$P$1579*AVERAGE('Assumptions (Geo)'!$L$2:$N$2)/10^9,0)</f>
        <v>0.01403451504</v>
      </c>
      <c r="AE1753" s="177">
        <f>IF($P$1579&gt;0,'Assumptions (Geo)'!AK$11*Model!$P$1579*AVERAGE('Assumptions (Geo)'!$L$2:$N$2)/10^9,0)</f>
        <v>0.007005383987</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0.003099535482</v>
      </c>
      <c r="R1754" s="160">
        <f>IF($Q$1579&gt;0,'Assumptions (Geo)'!W$11*Model!$Q$1579*AVERAGE('Assumptions (Geo)'!$L$2:$O$2)/10^9,0)</f>
        <v>0.005889117416</v>
      </c>
      <c r="S1754" s="160">
        <f>IF($Q$1579&gt;0,'Assumptions (Geo)'!X$11*Model!$Q$1579*AVERAGE('Assumptions (Geo)'!$L$2:$O$2)/10^9,0)</f>
        <v>0.005300205675</v>
      </c>
      <c r="T1754" s="160">
        <f>IF($Q$1579&gt;0,'Assumptions (Geo)'!Y$11*Model!$Q$1579*AVERAGE('Assumptions (Geo)'!$L$2:$O$2)/10^9,0)</f>
        <v>0.004773284643</v>
      </c>
      <c r="U1754" s="160">
        <f>IF($Q$1579&gt;0,'Assumptions (Geo)'!Z$11*Model!$Q$1579*AVERAGE('Assumptions (Geo)'!$L$2:$O$2)/10^9,0)</f>
        <v>0.004295956178</v>
      </c>
      <c r="V1754" s="160">
        <f>IF($Q$1579&gt;0,'Assumptions (Geo)'!AA$11*Model!$Q$1579*AVERAGE('Assumptions (Geo)'!$L$2:$O$2)/10^9,0)</f>
        <v>0.003862021211</v>
      </c>
      <c r="W1754" s="160">
        <f>IF($Q$1579&gt;0,'Assumptions (Geo)'!AB$11*Model!$Q$1579*AVERAGE('Assumptions (Geo)'!$L$2:$O$2)/10^9,0)</f>
        <v>0.003657451869</v>
      </c>
      <c r="X1754" s="160">
        <f>IF($Q$1579&gt;0,'Assumptions (Geo)'!AC$11*Model!$Q$1579*AVERAGE('Assumptions (Geo)'!$L$2:$O$2)/10^9,0)</f>
        <v>0.003657451869</v>
      </c>
      <c r="Y1754" s="160">
        <f>IF($Q$1579&gt;0,'Assumptions (Geo)'!AD$11*Model!$Q$1579*AVERAGE('Assumptions (Geo)'!$L$2:$O$2)/10^9,0)</f>
        <v>0.00366365094</v>
      </c>
      <c r="Z1754" s="160">
        <f>IF($Q$1579&gt;0,'Assumptions (Geo)'!AE$11*Model!$Q$1579*AVERAGE('Assumptions (Geo)'!$L$2:$O$2)/10^9,0)</f>
        <v>0.003657451869</v>
      </c>
      <c r="AA1754" s="160">
        <f>IF($Q$1579&gt;0,'Assumptions (Geo)'!AF$11*Model!$Q$1579*AVERAGE('Assumptions (Geo)'!$L$2:$O$2)/10^9,0)</f>
        <v>0.00366365094</v>
      </c>
      <c r="AB1754" s="160">
        <f>IF($Q$1579&gt;0,'Assumptions (Geo)'!AG$11*Model!$Q$1579*AVERAGE('Assumptions (Geo)'!$L$2:$O$2)/10^9,0)</f>
        <v>0.003657451869</v>
      </c>
      <c r="AC1754" s="160">
        <f>IF($Q$1579&gt;0,'Assumptions (Geo)'!AH$11*Model!$Q$1579*AVERAGE('Assumptions (Geo)'!$L$2:$O$2)/10^9,0)</f>
        <v>0.00366365094</v>
      </c>
      <c r="AD1754" s="160">
        <f>IF($Q$1579&gt;0,'Assumptions (Geo)'!AI$11*Model!$Q$1579*AVERAGE('Assumptions (Geo)'!$L$2:$O$2)/10^9,0)</f>
        <v>0.003657451869</v>
      </c>
      <c r="AE1754" s="160">
        <f>IF($Q$1579&gt;0,'Assumptions (Geo)'!AJ$11*Model!$Q$1579*AVERAGE('Assumptions (Geo)'!$L$2:$O$2)/10^9,0)</f>
        <v>0.00366365094</v>
      </c>
      <c r="AF1754" s="160">
        <f>IF($Q$1579&gt;0,'Assumptions (Geo)'!AK$11*Model!$Q$1579*AVERAGE('Assumptions (Geo)'!$L$2:$O$2)/10^9,0)</f>
        <v>0.001828725935</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0.01024742851</v>
      </c>
      <c r="S1755" s="177">
        <f>IF($R$1579&gt;0,'Assumptions (Geo)'!W$11*Model!$R$1579*AVERAGE('Assumptions (Geo)'!$M$2:$P$2)/10^9,0)</f>
        <v>0.01947011417</v>
      </c>
      <c r="T1755" s="177">
        <f>IF($R$1579&gt;0,'Assumptions (Geo)'!X$11*Model!$R$1579*AVERAGE('Assumptions (Geo)'!$M$2:$P$2)/10^9,0)</f>
        <v>0.01752310275</v>
      </c>
      <c r="U1755" s="177">
        <f>IF($R$1579&gt;0,'Assumptions (Geo)'!Y$11*Model!$R$1579*AVERAGE('Assumptions (Geo)'!$M$2:$P$2)/10^9,0)</f>
        <v>0.0157810399</v>
      </c>
      <c r="V1755" s="177">
        <f>IF($R$1579&gt;0,'Assumptions (Geo)'!Z$11*Model!$R$1579*AVERAGE('Assumptions (Geo)'!$M$2:$P$2)/10^9,0)</f>
        <v>0.01420293591</v>
      </c>
      <c r="W1755" s="177">
        <f>IF($R$1579&gt;0,'Assumptions (Geo)'!AA$11*Model!$R$1579*AVERAGE('Assumptions (Geo)'!$M$2:$P$2)/10^9,0)</f>
        <v>0.01276829592</v>
      </c>
      <c r="X1755" s="177">
        <f>IF($R$1579&gt;0,'Assumptions (Geo)'!AB$11*Model!$R$1579*AVERAGE('Assumptions (Geo)'!$M$2:$P$2)/10^9,0)</f>
        <v>0.01209196564</v>
      </c>
      <c r="Y1755" s="177">
        <f>IF($R$1579&gt;0,'Assumptions (Geo)'!AC$11*Model!$R$1579*AVERAGE('Assumptions (Geo)'!$M$2:$P$2)/10^9,0)</f>
        <v>0.01209196564</v>
      </c>
      <c r="Z1755" s="177">
        <f>IF($R$1579&gt;0,'Assumptions (Geo)'!AD$11*Model!$R$1579*AVERAGE('Assumptions (Geo)'!$M$2:$P$2)/10^9,0)</f>
        <v>0.0121124605</v>
      </c>
      <c r="AA1755" s="177">
        <f>IF($R$1579&gt;0,'Assumptions (Geo)'!AE$11*Model!$R$1579*AVERAGE('Assumptions (Geo)'!$M$2:$P$2)/10^9,0)</f>
        <v>0.01209196564</v>
      </c>
      <c r="AB1755" s="177">
        <f>IF($R$1579&gt;0,'Assumptions (Geo)'!AF$11*Model!$R$1579*AVERAGE('Assumptions (Geo)'!$M$2:$P$2)/10^9,0)</f>
        <v>0.0121124605</v>
      </c>
      <c r="AC1755" s="177">
        <f>IF($R$1579&gt;0,'Assumptions (Geo)'!AG$11*Model!$R$1579*AVERAGE('Assumptions (Geo)'!$M$2:$P$2)/10^9,0)</f>
        <v>0.01209196564</v>
      </c>
      <c r="AD1755" s="177">
        <f>IF($R$1579&gt;0,'Assumptions (Geo)'!AH$11*Model!$R$1579*AVERAGE('Assumptions (Geo)'!$M$2:$P$2)/10^9,0)</f>
        <v>0.0121124605</v>
      </c>
      <c r="AE1755" s="177">
        <f>IF($R$1579&gt;0,'Assumptions (Geo)'!AI$11*Model!$R$1579*AVERAGE('Assumptions (Geo)'!$M$2:$P$2)/10^9,0)</f>
        <v>0.01209196564</v>
      </c>
      <c r="AF1755" s="177">
        <f>IF($R$1579&gt;0,'Assumptions (Geo)'!AJ$11*Model!$R$1579*AVERAGE('Assumptions (Geo)'!$M$2:$P$2)/10^9,0)</f>
        <v>0.0121124605</v>
      </c>
      <c r="AG1755" s="177">
        <f>IF($R$1579&gt;0,'Assumptions (Geo)'!AK$11*Model!$R$1579*AVERAGE('Assumptions (Geo)'!$M$2:$P$2)/10^9,0)</f>
        <v>0.00604598282</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0.005391657965</v>
      </c>
      <c r="U1757" s="160">
        <f>IF($T$1579&gt;0,'Assumptions (Geo)'!W$11*Model!$T$1579*AVERAGE('Assumptions (Geo)'!$P$2:$R$2)/10^9,0)</f>
        <v>0.01024415013</v>
      </c>
      <c r="V1757" s="160">
        <f>IF($T$1579&gt;0,'Assumptions (Geo)'!X$11*Model!$T$1579*AVERAGE('Assumptions (Geo)'!$P$2:$R$2)/10^9,0)</f>
        <v>0.009219735121</v>
      </c>
      <c r="W1757" s="160">
        <f>IF($T$1579&gt;0,'Assumptions (Geo)'!Y$11*Model!$T$1579*AVERAGE('Assumptions (Geo)'!$P$2:$R$2)/10^9,0)</f>
        <v>0.008303153267</v>
      </c>
      <c r="X1757" s="160">
        <f>IF($T$1579&gt;0,'Assumptions (Geo)'!Z$11*Model!$T$1579*AVERAGE('Assumptions (Geo)'!$P$2:$R$2)/10^9,0)</f>
        <v>0.00747283794</v>
      </c>
      <c r="Y1757" s="160">
        <f>IF($T$1579&gt;0,'Assumptions (Geo)'!AA$11*Model!$T$1579*AVERAGE('Assumptions (Geo)'!$P$2:$R$2)/10^9,0)</f>
        <v>0.006718005825</v>
      </c>
      <c r="Z1757" s="160">
        <f>IF($T$1579&gt;0,'Assumptions (Geo)'!AB$11*Model!$T$1579*AVERAGE('Assumptions (Geo)'!$P$2:$R$2)/10^9,0)</f>
        <v>0.006362156399</v>
      </c>
      <c r="AA1757" s="160">
        <f>IF($T$1579&gt;0,'Assumptions (Geo)'!AC$11*Model!$T$1579*AVERAGE('Assumptions (Geo)'!$P$2:$R$2)/10^9,0)</f>
        <v>0.006362156399</v>
      </c>
      <c r="AB1757" s="160">
        <f>IF($T$1579&gt;0,'Assumptions (Geo)'!AD$11*Model!$T$1579*AVERAGE('Assumptions (Geo)'!$P$2:$R$2)/10^9,0)</f>
        <v>0.006372939715</v>
      </c>
      <c r="AC1757" s="160">
        <f>IF($T$1579&gt;0,'Assumptions (Geo)'!AE$11*Model!$T$1579*AVERAGE('Assumptions (Geo)'!$P$2:$R$2)/10^9,0)</f>
        <v>0.006362156399</v>
      </c>
      <c r="AD1757" s="160">
        <f>IF($T$1579&gt;0,'Assumptions (Geo)'!AF$11*Model!$T$1579*AVERAGE('Assumptions (Geo)'!$P$2:$R$2)/10^9,0)</f>
        <v>0.006372939715</v>
      </c>
      <c r="AE1757" s="160">
        <f>IF($T$1579&gt;0,'Assumptions (Geo)'!AG$11*Model!$T$1579*AVERAGE('Assumptions (Geo)'!$P$2:$R$2)/10^9,0)</f>
        <v>0.006362156399</v>
      </c>
      <c r="AF1757" s="160">
        <f>IF($T$1579&gt;0,'Assumptions (Geo)'!AH$11*Model!$T$1579*AVERAGE('Assumptions (Geo)'!$P$2:$R$2)/10^9,0)</f>
        <v>0.006372939715</v>
      </c>
      <c r="AG1757" s="160">
        <f>IF($T$1579&gt;0,'Assumptions (Geo)'!AI$11*Model!$T$1579*AVERAGE('Assumptions (Geo)'!$P$2:$R$2)/10^9,0)</f>
        <v>0.006362156399</v>
      </c>
      <c r="AH1757" s="160">
        <f>IF($T$1579&gt;0,'Assumptions (Geo)'!AJ$11*Model!$T$1579*AVERAGE('Assumptions (Geo)'!$P$2:$R$2)/10^9,0)</f>
        <v>0.006372939715</v>
      </c>
      <c r="AI1757" s="160">
        <f>IF($T$1579&gt;0,'Assumptions (Geo)'!AK$11*Model!$T$1579*AVERAGE('Assumptions (Geo)'!$P$2:$R$2)/10^9,0)</f>
        <v>0.0031810782</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0.01314070239</v>
      </c>
      <c r="V1758" s="160">
        <f>IF($U$1579&gt;0,'Assumptions (Geo)'!W$11*Model!$U$1579*AVERAGE('Assumptions (Geo)'!$Q$2:$S$2)/10^9,0)</f>
        <v>0.02496733454</v>
      </c>
      <c r="W1758" s="160">
        <f>IF($U$1579&gt;0,'Assumptions (Geo)'!X$11*Model!$U$1579*AVERAGE('Assumptions (Geo)'!$Q$2:$S$2)/10^9,0)</f>
        <v>0.02247060109</v>
      </c>
      <c r="X1758" s="160">
        <f>IF($U$1579&gt;0,'Assumptions (Geo)'!Y$11*Model!$U$1579*AVERAGE('Assumptions (Geo)'!$Q$2:$S$2)/10^9,0)</f>
        <v>0.02023668168</v>
      </c>
      <c r="Y1758" s="160">
        <f>IF($U$1579&gt;0,'Assumptions (Geo)'!Z$11*Model!$U$1579*AVERAGE('Assumptions (Geo)'!$Q$2:$S$2)/10^9,0)</f>
        <v>0.01821301351</v>
      </c>
      <c r="Z1758" s="160">
        <f>IF($U$1579&gt;0,'Assumptions (Geo)'!AA$11*Model!$U$1579*AVERAGE('Assumptions (Geo)'!$Q$2:$S$2)/10^9,0)</f>
        <v>0.01637331518</v>
      </c>
      <c r="AA1758" s="160">
        <f>IF($U$1579&gt;0,'Assumptions (Geo)'!AB$11*Model!$U$1579*AVERAGE('Assumptions (Geo)'!$Q$2:$S$2)/10^9,0)</f>
        <v>0.01550602882</v>
      </c>
      <c r="AB1758" s="160">
        <f>IF($U$1579&gt;0,'Assumptions (Geo)'!AC$11*Model!$U$1579*AVERAGE('Assumptions (Geo)'!$Q$2:$S$2)/10^9,0)</f>
        <v>0.01550602882</v>
      </c>
      <c r="AC1758" s="160">
        <f>IF($U$1579&gt;0,'Assumptions (Geo)'!AD$11*Model!$U$1579*AVERAGE('Assumptions (Geo)'!$Q$2:$S$2)/10^9,0)</f>
        <v>0.01553231023</v>
      </c>
      <c r="AD1758" s="160">
        <f>IF($U$1579&gt;0,'Assumptions (Geo)'!AE$11*Model!$U$1579*AVERAGE('Assumptions (Geo)'!$Q$2:$S$2)/10^9,0)</f>
        <v>0.01550602882</v>
      </c>
      <c r="AE1758" s="160">
        <f>IF($U$1579&gt;0,'Assumptions (Geo)'!AF$11*Model!$U$1579*AVERAGE('Assumptions (Geo)'!$Q$2:$S$2)/10^9,0)</f>
        <v>0.01553231023</v>
      </c>
      <c r="AF1758" s="160">
        <f>IF($U$1579&gt;0,'Assumptions (Geo)'!AG$11*Model!$U$1579*AVERAGE('Assumptions (Geo)'!$Q$2:$S$2)/10^9,0)</f>
        <v>0.01550602882</v>
      </c>
      <c r="AG1758" s="160">
        <f>IF($U$1579&gt;0,'Assumptions (Geo)'!AH$11*Model!$U$1579*AVERAGE('Assumptions (Geo)'!$Q$2:$S$2)/10^9,0)</f>
        <v>0.01553231023</v>
      </c>
      <c r="AH1758" s="160">
        <f>IF($U$1579&gt;0,'Assumptions (Geo)'!AI$11*Model!$U$1579*AVERAGE('Assumptions (Geo)'!$Q$2:$S$2)/10^9,0)</f>
        <v>0.01550602882</v>
      </c>
      <c r="AI1758" s="160">
        <f>IF($U$1579&gt;0,'Assumptions (Geo)'!AJ$11*Model!$U$1579*AVERAGE('Assumptions (Geo)'!$Q$2:$S$2)/10^9,0)</f>
        <v>0.01553231023</v>
      </c>
      <c r="AJ1758" s="160">
        <f>IF($U$1579&gt;0,'Assumptions (Geo)'!AK$11*Model!$U$1579*AVERAGE('Assumptions (Geo)'!$Q$2:$S$2)/10^9,0)</f>
        <v>0.007753014411</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0.009378851292</v>
      </c>
      <c r="Y1761" s="160">
        <f>IF($X$1579&gt;0,'Assumptions (Geo)'!W11*Model!$X$1579*average('Assumptions (Geo)'!$T$2:$V$2)/10^9,0)</f>
        <v>0.01781981745</v>
      </c>
      <c r="Z1761" s="160">
        <f>IF($X$1579&gt;0,'Assumptions (Geo)'!X11*Model!$X$1579*average('Assumptions (Geo)'!$T$2:$V$2)/10^9,0)</f>
        <v>0.01603783571</v>
      </c>
      <c r="AA1761" s="160">
        <f>IF($X$1579&gt;0,'Assumptions (Geo)'!Y11*Model!$X$1579*average('Assumptions (Geo)'!$T$2:$V$2)/10^9,0)</f>
        <v>0.01444343099</v>
      </c>
      <c r="AB1761" s="160">
        <f>IF($X$1579&gt;0,'Assumptions (Geo)'!Z11*Model!$X$1579*average('Assumptions (Geo)'!$T$2:$V$2)/10^9,0)</f>
        <v>0.01299908789</v>
      </c>
      <c r="AC1761" s="160">
        <f>IF($X$1579&gt;0,'Assumptions (Geo)'!AA11*Model!$X$1579*average('Assumptions (Geo)'!$T$2:$V$2)/10^9,0)</f>
        <v>0.01168604871</v>
      </c>
      <c r="AD1761" s="160">
        <f>IF($X$1579&gt;0,'Assumptions (Geo)'!AB11*Model!$X$1579*average('Assumptions (Geo)'!$T$2:$V$2)/10^9,0)</f>
        <v>0.01106704452</v>
      </c>
      <c r="AE1761" s="160">
        <f>IF($X$1579&gt;0,'Assumptions (Geo)'!AC11*Model!$X$1579*average('Assumptions (Geo)'!$T$2:$V$2)/10^9,0)</f>
        <v>0.01106704452</v>
      </c>
      <c r="AF1761" s="160">
        <f>IF($X$1579&gt;0,'Assumptions (Geo)'!AD11*Model!$X$1579*average('Assumptions (Geo)'!$T$2:$V$2)/10^9,0)</f>
        <v>0.01108580223</v>
      </c>
      <c r="AG1761" s="160">
        <f>IF($X$1579&gt;0,'Assumptions (Geo)'!AE11*Model!$X$1579*average('Assumptions (Geo)'!$T$2:$V$2)/10^9,0)</f>
        <v>0.01106704452</v>
      </c>
      <c r="AH1761" s="160">
        <f>IF($X$1579&gt;0,'Assumptions (Geo)'!AF11*Model!$X$1579*average('Assumptions (Geo)'!$T$2:$V$2)/10^9,0)</f>
        <v>0.01108580223</v>
      </c>
      <c r="AI1761" s="160">
        <f>IF($X$1579&gt;0,'Assumptions (Geo)'!AG11*Model!$X$1579*average('Assumptions (Geo)'!$T$2:$V$2)/10^9,0)</f>
        <v>0.01106704452</v>
      </c>
      <c r="AJ1761" s="160">
        <f>IF($X$1579&gt;0,'Assumptions (Geo)'!AH11*Model!$X$1579*average('Assumptions (Geo)'!$T$2:$V$2)/10^9,0)</f>
        <v>0.01108580223</v>
      </c>
      <c r="AK1761" s="160">
        <f>IF($X$1579&gt;0,'Assumptions (Geo)'!AI11*Model!$X$1579*average('Assumptions (Geo)'!$T$2:$V$2)/10^9,0)</f>
        <v>0.01106704452</v>
      </c>
      <c r="AL1761" s="160">
        <f>IF($X$1579&gt;0,'Assumptions (Geo)'!AJ11*Model!$X$1579*average('Assumptions (Geo)'!$T$2:$V$2)/10^9,0)</f>
        <v>0.01108580223</v>
      </c>
      <c r="AM1761" s="160">
        <f>IF($X$1579&gt;0,'Assumptions (Geo)'!AK11*Model!$X$1579*average('Assumptions (Geo)'!$T$2:$V$2)/10^9,0)</f>
        <v>0.005533522262</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0.05055222938</v>
      </c>
      <c r="D1791" s="160">
        <f>IF(Model!D1577+Model!D1578-D1576-D1739+D1687&gt;0,(1-'Assumptions (Geo)'!C25)*(Model!D1577+Model!D1578-D1576-D1739+D1687)+Model!D1739-D1634-+Model!D1635,Model!D1577+Model!D1578-D1576+D1687-D1634+D1635)</f>
        <v>0.04616484554</v>
      </c>
      <c r="E1791" s="160">
        <f>IF(Model!E1577+Model!E1578-E1576-E1739+E1687&gt;0,(1-'Assumptions (Geo)'!D25)*(Model!E1577+Model!E1578-E1576-E1739+E1687)+Model!E1739-E1634-+Model!E1635,Model!E1577+Model!E1578-E1576+E1687-E1634+E1635)</f>
        <v>0.03283408606</v>
      </c>
      <c r="F1791" s="160">
        <f>IF(Model!F1577+Model!F1578-F1576-F1739+F1687&gt;0,(1-'Assumptions (Geo)'!E25)*(Model!F1577+Model!F1578-F1576-F1739+F1687)+Model!F1739-F1634-+Model!F1635,Model!F1577+Model!F1578-F1576+F1687-F1634+F1635)</f>
        <v>0.03244777749</v>
      </c>
      <c r="G1791" s="160">
        <f>IF(Model!G1577+Model!G1578-G1576-G1739+G1687&gt;0,(1-'Assumptions (Geo)'!F25)*(Model!G1577+Model!G1578-G1576-G1739+G1687)+Model!G1739-G1634-+Model!G1635,Model!G1577+Model!G1578-G1576+G1687-G1634+G1635)</f>
        <v>0.03608979031</v>
      </c>
      <c r="H1791" s="160">
        <f>IF(Model!H1577+Model!H1578-H1576-H1739+H1687&gt;0,(1-'Assumptions (Geo)'!G25)*(Model!H1577+Model!H1578-H1576-H1739+H1687)+Model!H1739-H1634-+Model!H1635,Model!H1577+Model!H1578-H1576+H1687-H1634+H1635)</f>
        <v>0.04272974394</v>
      </c>
      <c r="I1791" s="160">
        <f>IF(Model!I1577+Model!I1578-I1576-I1739+I1687&gt;0,(1-'Assumptions (Geo)'!H25)*(Model!I1577+Model!I1578-I1576-I1739+I1687)+Model!I1739-I1634-+Model!I1635,Model!I1577+Model!I1578-I1576+I1687-I1634+I1635)</f>
        <v>0.002851569927</v>
      </c>
      <c r="J1791" s="160">
        <f>IF(Model!J1577+Model!J1578-J1576-J1739+J1687&gt;0,(1-'Assumptions (Geo)'!I25)*(Model!J1577+Model!J1578-J1576-J1739+J1687)+Model!J1739-J1634-+Model!J1635,Model!J1577+Model!J1578-J1576+J1687-J1634+J1635)</f>
        <v>-0.00004601573728</v>
      </c>
      <c r="K1791" s="160">
        <f>IF(Model!K1577+Model!K1578-K1576-K1739+K1687&gt;0,(1-'Assumptions (Geo)'!J25)*(Model!K1577+Model!K1578-K1576-K1739+K1687)+Model!K1739-K1634-+Model!K1635,Model!K1577+Model!K1578-K1576+K1687-K1634+K1635)</f>
        <v>0.04868267121</v>
      </c>
      <c r="L1791" s="160">
        <f>IF(Model!L1577+Model!L1578-L1576-L1739+L1687&gt;0,(1-'Assumptions (Geo)'!K25)*(Model!L1577+Model!L1578-L1576-L1739+L1687)+Model!L1739-L1634-+Model!L1635,Model!L1577+Model!L1578-L1576+L1687-L1634+L1635)</f>
        <v>0.04259552578</v>
      </c>
      <c r="M1791" s="160">
        <f>IF(Model!M1577+Model!M1578-M1576-M1739+M1687&gt;0,(1-'Assumptions (Geo)'!L25)*(Model!M1577+Model!M1578-M1576-M1739+M1687)+Model!M1739-M1634-+Model!M1635,Model!M1577+Model!M1578-M1576+M1687-M1634+M1635)</f>
        <v>0.04916147191</v>
      </c>
      <c r="N1791" s="160">
        <f>IF(Model!N1577+Model!N1578-N1576-N1739+N1687&gt;0,(1-'Assumptions (Geo)'!M25)*(Model!N1577+Model!N1578-N1576-N1739+N1687)+Model!N1739-N1634-+Model!N1635,Model!N1577+Model!N1578-N1576+N1687-N1634+N1635)</f>
        <v>0.04256095705</v>
      </c>
      <c r="O1791" s="160">
        <f>IF(Model!O1577+Model!O1578-O1576-O1739+O1687&gt;0,(1-'Assumptions (Geo)'!N25)*(Model!O1577+Model!O1578-O1576-O1739+O1687)+Model!O1739-O1634-+Model!O1635,Model!O1577+Model!O1578-O1576+O1687-O1634+O1635)</f>
        <v>0.04600934555</v>
      </c>
      <c r="P1791" s="160">
        <f>IF(Model!P1577+Model!P1578-P1576-P1739+P1687&gt;0,(1-'Assumptions (Geo)'!O25)*(Model!P1577+Model!P1578-P1576-P1739+P1687)+Model!P1739-P1634-+Model!P1635,Model!P1577+Model!P1578-P1576+P1687-P1634+P1635)</f>
        <v>0.1086761019</v>
      </c>
      <c r="Q1791" s="160">
        <f>IF(Model!Q1577+Model!Q1578-Q1576-Q1739+Q1687&gt;0,(1-'Assumptions (Geo)'!P25)*(Model!Q1577+Model!Q1578-Q1576-Q1739+Q1687)+Model!Q1739-Q1634-+Model!Q1635,Model!Q1577+Model!Q1578-Q1576+Q1687-Q1634+Q1635)</f>
        <v>0.1309153513</v>
      </c>
      <c r="R1791" s="160">
        <f>IF(Model!R1577+Model!R1578-R1576-R1739+R1687&gt;0,(1-'Assumptions (Geo)'!Q25)*(Model!R1577+Model!R1578-R1576-R1739+R1687)+Model!R1739-R1634-+Model!R1635,Model!R1577+Model!R1578-R1576+R1687-R1634+R1635)</f>
        <v>0.1108889983</v>
      </c>
      <c r="S1791" s="160">
        <f>IF(Model!S1577+Model!S1578-S1576-S1739+S1687&gt;0,(1-'Assumptions (Geo)'!R25)*(Model!S1577+Model!S1578-S1576-S1739+S1687)+Model!S1739-S1634-+Model!S1635,Model!S1577+Model!S1578-S1576+S1687-S1634+S1635)</f>
        <v>0.1377514104</v>
      </c>
      <c r="T1791" s="160">
        <f>IF(Model!T1577+Model!T1578-T1576-T1739+T1687&gt;0,(1-'Assumptions (Geo)'!S25)*(Model!T1577+Model!T1578-T1576-T1739+T1687)+Model!T1739-T1634-+Model!T1635,Model!T1577+Model!T1578-T1576+T1687-T1634+T1635)</f>
        <v>0.146591162</v>
      </c>
      <c r="U1791" s="160">
        <f>IF(Model!U1577+Model!U1578-U1576-U1739+U1687&gt;0,(1-'Assumptions (Geo)'!T25)*(Model!U1577+Model!U1578-U1576-U1739+U1687)+Model!U1739-U1634-+Model!U1635,Model!U1577+Model!U1578-U1576+U1687-U1634+U1635)</f>
        <v>0.1763663809</v>
      </c>
      <c r="V1791" s="160">
        <f>IF(Model!V1577+Model!V1578-V1576-V1739+V1687&gt;0,(1-'Assumptions (Geo)'!U25)*(Model!V1577+Model!V1578-V1576-V1739+V1687)+Model!V1739-V1634-+Model!V1635,Model!V1577+Model!V1578-V1576+V1687-V1634+V1635)</f>
        <v>0.1851297443</v>
      </c>
      <c r="W1791" s="160">
        <f>IF(Model!W1577+Model!W1578-W1576-W1739+W1687&gt;0,(1-'Assumptions (Geo)'!V25)*(Model!W1577+Model!W1578-W1576-W1739+W1687)+Model!W1739-W1634-+Model!W1635,Model!W1577+Model!W1578-W1576+W1687-W1634+W1635)</f>
        <v>0.19307486</v>
      </c>
      <c r="X1791" s="160">
        <f>IF(Model!X1577+Model!X1578-X1576-X1739+X1687&gt;0,(1-'Assumptions (Geo)'!W25)*(Model!X1577+Model!X1578-X1576-X1739+X1687)+Model!X1739-X1634-+Model!X1635,Model!X1577+Model!X1578-X1576+X1687-X1634+X1635)</f>
        <v>0.218401621</v>
      </c>
      <c r="Y1791" s="160">
        <f>IF(Model!Y1577+Model!Y1578-Y1576-Y1739+Y1687&gt;0,(1-'Assumptions (Geo)'!X25)*(Model!Y1577+Model!Y1578-Y1576-Y1739+Y1687)+Model!Y1739-Y1634-+Model!Y1635,Model!Y1577+Model!Y1578-Y1576+Y1687-Y1634+Y1635)</f>
        <v>0.2167463901</v>
      </c>
      <c r="Z1791" s="160">
        <f>IF(Model!Z1577+Model!Z1578-Z1576-Z1739+Z1687&gt;0,(1-'Assumptions (Geo)'!Y25)*(Model!Z1577+Model!Z1578-Z1576-Z1739+Z1687)+Model!Z1739-Z1634-+Model!Z1635,Model!Z1577+Model!Z1578-Z1576+Z1687-Z1634+Z1635)</f>
        <v>0.2117328466</v>
      </c>
      <c r="AA1791" s="160">
        <f>IF(Model!AA1577+Model!AA1578-AA1576-AA1739+AA1687&gt;0,(1-'Assumptions (Geo)'!Z25)*(Model!AA1577+Model!AA1578-AA1576-AA1739+AA1687)+Model!AA1739-AA1634-+Model!AA1635,Model!AA1577+Model!AA1578-AA1576+AA1687-AA1634+AA1635)</f>
        <v>0.1926947236</v>
      </c>
      <c r="AB1791" s="160">
        <f>IF(Model!AB1577+Model!AB1578-AB1576-AB1739+AB1687&gt;0,(1-'Assumptions (Geo)'!AA25)*(Model!AB1577+Model!AB1578-AB1576-AB1739+AB1687)+Model!AB1739-AB1634-+Model!AB1635,Model!AB1577+Model!AB1578-AB1576+AB1687-AB1634+AB1635)</f>
        <v>0.190643756</v>
      </c>
      <c r="AC1791" s="160">
        <f>IF(Model!AC1577+Model!AC1578-AC1576-AC1739+AC1687&gt;0,(1-'Assumptions (Geo)'!AB25)*(Model!AC1577+Model!AC1578-AC1576-AC1739+AC1687)+Model!AC1739-AC1634-+Model!AC1635,Model!AC1577+Model!AC1578-AC1576+AC1687-AC1634+AC1635)</f>
        <v>0.1911592223</v>
      </c>
      <c r="AD1791" s="160">
        <f>IF(Model!AD1577+Model!AD1578-AD1576-AD1739+AD1687&gt;0,(1-'Assumptions (Geo)'!AC25)*(Model!AD1577+Model!AD1578-AD1576-AD1739+AD1687)+Model!AD1739-AD1634-+Model!AD1635,Model!AD1577+Model!AD1578-AD1576+AD1687-AD1634+AD1635)</f>
        <v>0.1761968825</v>
      </c>
      <c r="AE1791" s="160">
        <f>IF(Model!AE1577+Model!AE1578-AE1576-AE1739+AE1687&gt;0,(1-'Assumptions (Geo)'!AD25)*(Model!AE1577+Model!AE1578-AE1576-AE1739+AE1687)+Model!AE1739-AE1634-+Model!AE1635,Model!AE1577+Model!AE1578-AE1576+AE1687-AE1634+AE1635)</f>
        <v>0.1604091989</v>
      </c>
      <c r="AF1791" s="160">
        <f>IF(Model!AF1577+Model!AF1578-AF1576-AF1739+AF1687&gt;0,(1-'Assumptions (Geo)'!AE25)*(Model!AF1577+Model!AF1578-AF1576-AF1739+AF1687)+Model!AF1739-AF1634-+Model!AF1635,Model!AF1577+Model!AF1578-AF1576+AF1687-AF1634+AF1635)</f>
        <v>0.1549352952</v>
      </c>
      <c r="AG1791" s="160">
        <f>IF(Model!AG1577+Model!AG1578-AG1576-AG1739+AG1687&gt;0,(1-'Assumptions (Geo)'!AF25)*(Model!AG1577+Model!AG1578-AG1576-AG1739+AG1687)+Model!AG1739-AG1634-+Model!AG1635,Model!AG1577+Model!AG1578-AG1576+AG1687-AG1634+AG1635)</f>
        <v>0.1411621295</v>
      </c>
      <c r="AH1791" s="160">
        <f>IF(Model!AH1577+Model!AH1578-AH1576-AH1739+AH1687&gt;0,(1-'Assumptions (Geo)'!AG25)*(Model!AH1577+Model!AH1578-AH1576-AH1739+AH1687)+Model!AH1739-AH1634-+Model!AH1635,Model!AH1577+Model!AH1578-AH1576+AH1687-AH1634+AH1635)</f>
        <v>0.1387593563</v>
      </c>
      <c r="AI1791" s="160">
        <f>IF(Model!AI1577+Model!AI1578-AI1576-AI1739+AI1687&gt;0,(1-'Assumptions (Geo)'!AH25)*(Model!AI1577+Model!AI1578-AI1576-AI1739+AI1687)+Model!AI1739-AI1634-+Model!AI1635,Model!AI1577+Model!AI1578-AI1576+AI1687-AI1634+AI1635)</f>
        <v>0.1300962483</v>
      </c>
      <c r="AJ1791" s="160">
        <f>IF(Model!AJ1577+Model!AJ1578-AJ1576-AJ1739+AJ1687&gt;0,(1-'Assumptions (Geo)'!AI25)*(Model!AJ1577+Model!AJ1578-AJ1576-AJ1739+AJ1687)+Model!AJ1739-AJ1634-+Model!AJ1635,Model!AJ1577+Model!AJ1578-AJ1576+AJ1687-AJ1634+AJ1635)</f>
        <v>0.1103697107</v>
      </c>
      <c r="AK1791" s="160">
        <f>IF(Model!AK1577+Model!AK1578-AK1576-AK1739+AK1687&gt;0,(1-'Assumptions (Geo)'!AJ25)*(Model!AK1577+Model!AK1578-AK1576-AK1739+AK1687)+Model!AK1739-AK1634-+Model!AK1635,Model!AK1577+Model!AK1578-AK1576+AK1687-AK1634+AK1635)</f>
        <v>0.1049476356</v>
      </c>
      <c r="AL1791" s="160">
        <f>IF(Model!AL1577+Model!AL1578-AL1576-AL1739+AL1687&gt;0,(1-'Assumptions (Geo)'!AK25)*(Model!AL1577+Model!AL1578-AL1576-AL1739+AL1687)+Model!AL1739-AL1634-+Model!AL1635,Model!AL1577+Model!AL1578-AL1576+AL1687-AL1634+AL1635)</f>
        <v>0.101267079</v>
      </c>
      <c r="AM1791" s="160">
        <f>IF(Model!AM1577+Model!AM1578-AM1576-AM1739+AM1687&gt;0,(1-'Assumptions (Geo)'!AL25)*(Model!AM1577+Model!AM1578-AM1576-AM1739+AM1687)+Model!AM1739-AM1634-+Model!AM1635,Model!AM1577+Model!AM1578-AM1576+AM1687-AM1634+AM1635)</f>
        <v>0.08614249371</v>
      </c>
      <c r="AN1791" s="160">
        <f>IF(Model!AN1577+Model!AN1578-AN1576-AN1739+AN1687&gt;0,(1-'Assumptions (Geo)'!AM25)*(Model!AN1577+Model!AN1578-AN1576-AN1739+AN1687)+Model!AN1739-AN1634-+Model!AN1635,Model!AN1577+Model!AN1578-AN1576+AN1687-AN1634+AN1635)</f>
        <v>0.08047101123</v>
      </c>
      <c r="AO1791" s="160">
        <f>IF(Model!AO1577+Model!AO1578-AO1576-AO1739+AO1687&gt;0,(1-'Assumptions (Geo)'!AN25)*(Model!AO1577+Model!AO1578-AO1576-AO1739+AO1687)+Model!AO1739-AO1634-+Model!AO1635,Model!AO1577+Model!AO1578-AO1576+AO1687-AO1634+AO1635)</f>
        <v>0.07606737916</v>
      </c>
      <c r="AP1791" s="160">
        <f>IF(Model!AP1577+Model!AP1578-AP1576-AP1739+AP1687&gt;0,(1-'Assumptions (Geo)'!AO25)*(Model!AP1577+Model!AP1578-AP1576-AP1739+AP1687)+Model!AP1739-AP1634-+Model!AP1635,Model!AP1577+Model!AP1578-AP1576+AP1687-AP1634+AP1635)</f>
        <v>0.07139327908</v>
      </c>
      <c r="AQ1791" s="160">
        <f>IF(Model!AQ1577+Model!AQ1578-AQ1576-AQ1739+AQ1687&gt;0,(1-'Assumptions (Geo)'!AP25)*(Model!AQ1577+Model!AQ1578-AQ1576-AQ1739+AQ1687)+Model!AQ1739-AQ1634-+Model!AQ1635,Model!AQ1577+Model!AQ1578-AQ1576+AQ1687-AQ1634+AQ1635)</f>
        <v>0.06625859464</v>
      </c>
      <c r="AR1791" s="160">
        <f>IF(Model!AR1577+Model!AR1578-AR1576-AR1739+AR1687&gt;0,(1-'Assumptions (Geo)'!AQ25)*(Model!AR1577+Model!AR1578-AR1576-AR1739+AR1687)+Model!AR1739-AR1634-+Model!AR1635,Model!AR1577+Model!AR1578-AR1576+AR1687-AR1634+AR1635)</f>
        <v>0.06080035394</v>
      </c>
      <c r="AS1791" s="160">
        <f>IF(Model!AS1577+Model!AS1578-AS1576-AS1739+AS1687&gt;0,(1-'Assumptions (Geo)'!AR25)*(Model!AS1577+Model!AS1578-AS1576-AS1739+AS1687)+Model!AS1739-AS1634-+Model!AS1635,Model!AS1577+Model!AS1578-AS1576+AS1687-AS1634+AS1635)</f>
        <v>0.05506099076</v>
      </c>
      <c r="AT1791" s="160">
        <f>IF(Model!AT1577+Model!AT1578-AT1576-AT1739+AT1687&gt;0,(1-'Assumptions (Geo)'!AS25)*(Model!AT1577+Model!AT1578-AT1576-AT1739+AT1687)+Model!AT1739-AT1634-+Model!AT1635,Model!AT1577+Model!AT1578-AT1576+AT1687-AT1634+AT1635)</f>
        <v>0.04914095405</v>
      </c>
      <c r="AU1791" s="160">
        <f>IF(Model!AU1577+Model!AU1578-AU1576-AU1739+AU1687&gt;0,(1-'Assumptions (Geo)'!AT25)*(Model!AU1577+Model!AU1578-AU1576-AU1739+AU1687)+Model!AU1739-AU1634-+Model!AU1635,Model!AU1577+Model!AU1578-AU1576+AU1687-AU1634+AU1635)</f>
        <v>0.04302158961</v>
      </c>
      <c r="AV1791" s="160">
        <f>IF(Model!AV1577+Model!AV1578-AV1576-AV1739+AV1687&gt;0,(1-'Assumptions (Geo)'!AU25)*(Model!AV1577+Model!AV1578-AV1576-AV1739+AV1687)+Model!AV1739-AV1634-+Model!AV1635,Model!AV1577+Model!AV1578-AV1576+AV1687-AV1634+AV1635)</f>
        <v>0.03662351589</v>
      </c>
      <c r="AW1791" s="160">
        <f>IF(Model!AW1577+Model!AW1578-AW1576-AW1739+AW1687&gt;0,(1-'Assumptions (Geo)'!AV25)*(Model!AW1577+Model!AW1578-AW1576-AW1739+AW1687)+Model!AW1739-AW1634-+Model!AW1635,Model!AW1577+Model!AW1578-AW1576+AW1687-AW1634+AW1635)</f>
        <v>0.02983305615</v>
      </c>
      <c r="AX1791" s="160">
        <f>IF(Model!AX1577+Model!AX1578-AX1576-AX1739+AX1687&gt;0,(1-'Assumptions (Geo)'!AW25)*(Model!AX1577+Model!AX1578-AX1576-AX1739+AX1687)+Model!AX1739-AX1634-+Model!AX1635,Model!AX1577+Model!AX1578-AX1576+AX1687-AX1634+AX1635)</f>
        <v>0.02289616223</v>
      </c>
      <c r="AY1791" s="160">
        <f>IF(Model!AY1577+Model!AY1578-AY1576-AY1739+AY1687&gt;0,(1-'Assumptions (Geo)'!AX25)*(Model!AY1577+Model!AY1578-AY1576-AY1739+AY1687)+Model!AY1739-AY1634-+Model!AY1635,Model!AY1577+Model!AY1578-AY1576+AY1687-AY1634+AY1635)</f>
        <v>0.01594902965</v>
      </c>
      <c r="AZ1791" s="160">
        <f>IF(Model!AZ1577+Model!AZ1578-AZ1576-AZ1739+AZ1687&gt;0,(1-'Assumptions (Geo)'!AY25)*(Model!AZ1577+Model!AZ1578-AZ1576-AZ1739+AZ1687)+Model!AZ1739-AZ1634-+Model!AZ1635,Model!AZ1577+Model!AZ1578-AZ1576+AZ1687-AZ1634+AZ1635)</f>
        <v>0.008216534116</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0.02924853142</v>
      </c>
      <c r="D1792" s="160">
        <f>IF(D1577+D1578-D1576-D1739+D1687&gt;0,'Assumptions (Geo)'!C25*(D1577+D1578-D1576-D1739+D1687)-'Assumptions (Geo)'!C26*Model!D1575/10^3,'Assumptions (Geo)'!C26*Model!D1575/10^3)</f>
        <v>0.02589428619</v>
      </c>
      <c r="E1792" s="160">
        <f>IF(E1577+E1578-E1576-E1739+E1687&gt;0,'Assumptions (Geo)'!D25*(E1577+E1578-E1576-E1739+E1687)-'Assumptions (Geo)'!D26*Model!E1575/10^3,'Assumptions (Geo)'!D26*Model!E1575/10^3)</f>
        <v>0.0219361508</v>
      </c>
      <c r="F1792" s="160">
        <f>IF(F1577+F1578-F1576-F1739+F1687&gt;0,'Assumptions (Geo)'!E25*(F1577+F1578-F1576-F1739+F1687)-'Assumptions (Geo)'!E26*Model!F1575/10^3,'Assumptions (Geo)'!E26*Model!F1575/10^3)</f>
        <v>0.02575095921</v>
      </c>
      <c r="G1792" s="160">
        <f>IF(G1577+G1578-G1576-G1739+G1687&gt;0,'Assumptions (Geo)'!F25*(G1577+G1578-G1576-G1739+G1687)-'Assumptions (Geo)'!F26*Model!G1575/10^3,'Assumptions (Geo)'!F26*Model!G1575/10^3)</f>
        <v>0.03363008642</v>
      </c>
      <c r="H1792" s="160">
        <f>IF(H1577+H1578-H1576-H1739+H1687&gt;0,'Assumptions (Geo)'!G25*(H1577+H1578-H1576-H1739+H1687)-'Assumptions (Geo)'!G26*Model!H1575/10^3,'Assumptions (Geo)'!G26*Model!H1575/10^3)</f>
        <v>0.03795797814</v>
      </c>
      <c r="I1792" s="160">
        <f>IF(I1577+I1578-I1576-I1739+I1687&gt;0,'Assumptions (Geo)'!H25*(I1577+I1578-I1576-I1739+I1687)-'Assumptions (Geo)'!H26*Model!I1575/10^3,'Assumptions (Geo)'!H26*Model!I1575/10^3)</f>
        <v>0.03234355921</v>
      </c>
      <c r="J1792" s="160">
        <f>IF(J1577+J1578-J1576-J1739+J1687&gt;0,'Assumptions (Geo)'!I25*(J1577+J1578-J1576-J1739+J1687)-'Assumptions (Geo)'!I26*Model!J1575/10^3,'Assumptions (Geo)'!I26*Model!J1575/10^3)</f>
        <v>0.02546473286</v>
      </c>
      <c r="K1792" s="160">
        <f>IF(K1577+K1578-K1576-K1739+K1687&gt;0,'Assumptions (Geo)'!J25*(K1577+K1578-K1576-K1739+K1687)-'Assumptions (Geo)'!J26*Model!K1575/10^3,'Assumptions (Geo)'!J26*Model!K1575/10^3)</f>
        <v>0.03754088536</v>
      </c>
      <c r="L1792" s="160">
        <f>IF(L1577+L1578-L1576-L1739+L1687&gt;0,'Assumptions (Geo)'!K25*(L1577+L1578-L1576-L1739+L1687)-'Assumptions (Geo)'!K26*Model!L1575/10^3,'Assumptions (Geo)'!K26*Model!L1575/10^3)</f>
        <v>0.0114953752</v>
      </c>
      <c r="M1792" s="160">
        <f>IF(M1577+M1578-M1576-M1739+M1687&gt;0,'Assumptions (Geo)'!L25*(M1577+M1578-M1576-M1739+M1687)-'Assumptions (Geo)'!L26*Model!M1575/10^3,'Assumptions (Geo)'!L26*Model!M1575/10^3)</f>
        <v>0.01750396014</v>
      </c>
      <c r="N1792" s="160">
        <f>IF(N1577+N1578-N1576-N1739+N1687&gt;0,'Assumptions (Geo)'!M25*(N1577+N1578-N1576-N1739+N1687)-'Assumptions (Geo)'!M26*Model!N1575/10^3,'Assumptions (Geo)'!M26*Model!N1575/10^3)</f>
        <v>0.01894470895</v>
      </c>
      <c r="O1792" s="160">
        <f>IF(O1577+O1578-O1576-O1739+O1687&gt;0,'Assumptions (Geo)'!N25*(O1577+O1578-O1576-O1739+O1687)-'Assumptions (Geo)'!N26*Model!O1575/10^3,'Assumptions (Geo)'!N26*Model!O1575/10^3)</f>
        <v>0.006198363622</v>
      </c>
      <c r="P1792" s="160">
        <f>IF(P1577+P1578-P1576-P1739+P1687&gt;0,'Assumptions (Geo)'!O25*(P1577+P1578-P1576-P1739+P1687)-'Assumptions (Geo)'!O26*Model!P1575/10^3,'Assumptions (Geo)'!O26*Model!P1575/10^3)</f>
        <v>0.007737221497</v>
      </c>
      <c r="Q1792" s="160">
        <f>IF(Q1577+Q1578-Q1576-Q1739+Q1687&gt;0,'Assumptions (Geo)'!P25*(Q1577+Q1578-Q1576-Q1739+Q1687)-'Assumptions (Geo)'!P26*Model!Q1575/10^3,'Assumptions (Geo)'!P26*Model!Q1575/10^3)</f>
        <v>0.01683280989</v>
      </c>
      <c r="R1792" s="160">
        <f>IF(R1577+R1578-R1576-R1739+R1687&gt;0,'Assumptions (Geo)'!Q25*(R1577+R1578-R1576-R1739+R1687)-'Assumptions (Geo)'!Q26*Model!R1575/10^3,'Assumptions (Geo)'!Q26*Model!R1575/10^3)</f>
        <v>0.001632959998</v>
      </c>
      <c r="S1792" s="160">
        <f>IF(S1577+S1578-S1576-S1739+S1687&gt;0,'Assumptions (Geo)'!R25*(S1577+S1578-S1576-S1739+S1687)-'Assumptions (Geo)'!R26*Model!S1575/10^3,'Assumptions (Geo)'!R26*Model!S1575/10^3)</f>
        <v>0.01270438478</v>
      </c>
      <c r="T1792" s="160">
        <f>IF(T1577+T1578-T1576-T1739+T1687&gt;0,'Assumptions (Geo)'!S25*(T1577+T1578-T1576-T1739+T1687)-'Assumptions (Geo)'!S26*Model!T1575/10^3,'Assumptions (Geo)'!S26*Model!T1575/10^3)</f>
        <v>0.008014576053</v>
      </c>
      <c r="U1792" s="160">
        <f>IF(U1577+U1578-U1576-U1739+U1687&gt;0,'Assumptions (Geo)'!T25*(U1577+U1578-U1576-U1739+U1687)-'Assumptions (Geo)'!T26*Model!U1575/10^3,'Assumptions (Geo)'!T26*Model!U1575/10^3)</f>
        <v>0.002780225065</v>
      </c>
      <c r="V1792" s="160">
        <f>IF(V1577+V1578-V1576-V1739+V1687&gt;0,'Assumptions (Geo)'!U25*(V1577+V1578-V1576-V1739+V1687)-'Assumptions (Geo)'!U26*Model!V1575/10^3,'Assumptions (Geo)'!U26*Model!V1575/10^3)</f>
        <v>0.002194267717</v>
      </c>
      <c r="W1792" s="160">
        <f>IF(W1577+W1578-W1576-W1739+W1687&gt;0,'Assumptions (Geo)'!V25*(W1577+W1578-W1576-W1739+W1687)-'Assumptions (Geo)'!V26*Model!W1575/10^3,'Assumptions (Geo)'!V26*Model!W1575/10^3)</f>
        <v>0.0064146851</v>
      </c>
      <c r="X1792" s="160">
        <f>IF(X1577+X1578-X1576-X1739+X1687&gt;0,'Assumptions (Geo)'!W25*(X1577+X1578-X1576-X1739+X1687)-'Assumptions (Geo)'!W26*Model!X1575/10^3,'Assumptions (Geo)'!W26*Model!X1575/10^3)</f>
        <v>0.004460527338</v>
      </c>
      <c r="Y1792" s="160">
        <f>IF(Y1577+Y1578-Y1576-Y1739+Y1687&gt;0,'Assumptions (Geo)'!X25*(Y1577+Y1578-Y1576-Y1739+Y1687)-'Assumptions (Geo)'!X26*Model!Y1575/10^3,'Assumptions (Geo)'!X26*Model!Y1575/10^3)</f>
        <v>0.00383554285</v>
      </c>
      <c r="Z1792" s="160">
        <f>IF(Z1577+Z1578-Z1576-Z1739+Z1687&gt;0,'Assumptions (Geo)'!Y25*(Z1577+Z1578-Z1576-Z1739+Z1687)-'Assumptions (Geo)'!Y26*Model!Z1575/10^3,'Assumptions (Geo)'!Y26*Model!Z1575/10^3)</f>
        <v>0.005938765798</v>
      </c>
      <c r="AA1792" s="160">
        <f>IF(AA1577+AA1578-AA1576-AA1739+AA1687&gt;0,'Assumptions (Geo)'!Z25*(AA1577+AA1578-AA1576-AA1739+AA1687)-'Assumptions (Geo)'!Z26*Model!AA1575/10^3,'Assumptions (Geo)'!Z26*Model!AA1575/10^3)</f>
        <v>0.009458942213</v>
      </c>
      <c r="AB1792" s="160">
        <f>IF(AB1577+AB1578-AB1576-AB1739+AB1687&gt;0,'Assumptions (Geo)'!AA25*(AB1577+AB1578-AB1576-AB1739+AB1687)-'Assumptions (Geo)'!AA26*Model!AB1575/10^3,'Assumptions (Geo)'!AA26*Model!AB1575/10^3)</f>
        <v>0.01265246553</v>
      </c>
      <c r="AC1792" s="160">
        <f>IF(AC1577+AC1578-AC1576-AC1739+AC1687&gt;0,'Assumptions (Geo)'!AB25*(AC1577+AC1578-AC1576-AC1739+AC1687)-'Assumptions (Geo)'!AB26*Model!AC1575/10^3,'Assumptions (Geo)'!AB26*Model!AC1575/10^3)</f>
        <v>0.01308236131</v>
      </c>
      <c r="AD1792" s="160">
        <f>IF(AD1577+AD1578-AD1576-AD1739+AD1687&gt;0,'Assumptions (Geo)'!AC25*(AD1577+AD1578-AD1576-AD1739+AD1687)-'Assumptions (Geo)'!AC26*Model!AD1575/10^3,'Assumptions (Geo)'!AC26*Model!AD1575/10^3)</f>
        <v>0.0148418368</v>
      </c>
      <c r="AE1792" s="160">
        <f>IF(AE1577+AE1578-AE1576-AE1739+AE1687&gt;0,'Assumptions (Geo)'!AD25*(AE1577+AE1578-AE1576-AE1739+AE1687)-'Assumptions (Geo)'!AD26*Model!AE1575/10^3,'Assumptions (Geo)'!AD26*Model!AE1575/10^3)</f>
        <v>0.01762153656</v>
      </c>
      <c r="AF1792" s="160">
        <f>IF(AF1577+AF1578-AF1576-AF1739+AF1687&gt;0,'Assumptions (Geo)'!AE25*(AF1577+AF1578-AF1576-AF1739+AF1687)-'Assumptions (Geo)'!AE26*Model!AF1575/10^3,'Assumptions (Geo)'!AE26*Model!AF1575/10^3)</f>
        <v>0.0189708957</v>
      </c>
      <c r="AG1792" s="160">
        <f>IF(AG1577+AG1578-AG1576-AG1739+AG1687&gt;0,'Assumptions (Geo)'!AF25*(AG1577+AG1578-AG1576-AG1739+AG1687)-'Assumptions (Geo)'!AF26*Model!AG1575/10^3,'Assumptions (Geo)'!AF26*Model!AG1575/10^3)</f>
        <v>0.0200708189</v>
      </c>
      <c r="AH1792" s="160">
        <f>IF(AH1577+AH1578-AH1576-AH1739+AH1687&gt;0,'Assumptions (Geo)'!AG25*(AH1577+AH1578-AH1576-AH1739+AH1687)-'Assumptions (Geo)'!AG26*Model!AH1575/10^3,'Assumptions (Geo)'!AG26*Model!AH1575/10^3)</f>
        <v>0.02070190055</v>
      </c>
      <c r="AI1792" s="160">
        <f>IF(AI1577+AI1578-AI1576-AI1739+AI1687&gt;0,'Assumptions (Geo)'!AH25*(AI1577+AI1578-AI1576-AI1739+AI1687)-'Assumptions (Geo)'!AH26*Model!AI1575/10^3,'Assumptions (Geo)'!AH26*Model!AI1575/10^3)</f>
        <v>0.0205221158</v>
      </c>
      <c r="AJ1792" s="160">
        <f>IF(AJ1577+AJ1578-AJ1576-AJ1739+AJ1687&gt;0,'Assumptions (Geo)'!AI25*(AJ1577+AJ1578-AJ1576-AJ1739+AJ1687)-'Assumptions (Geo)'!AI26*Model!AJ1575/10^3,'Assumptions (Geo)'!AI26*Model!AJ1575/10^3)</f>
        <v>0.02186548075</v>
      </c>
      <c r="AK1792" s="160">
        <f>IF(AK1577+AK1578-AK1576-AK1739+AK1687&gt;0,'Assumptions (Geo)'!AJ25*(AK1577+AK1578-AK1576-AK1739+AK1687)-'Assumptions (Geo)'!AJ26*Model!AK1575/10^3,'Assumptions (Geo)'!AJ26*Model!AK1575/10^3)</f>
        <v>0.02237297174</v>
      </c>
      <c r="AL1792" s="160">
        <f>IF(AL1577+AL1578-AL1576-AL1739+AL1687&gt;0,'Assumptions (Geo)'!AK25*(AL1577+AL1578-AL1576-AL1739+AL1687)-'Assumptions (Geo)'!AK26*Model!AL1575/10^3,'Assumptions (Geo)'!AK26*Model!AL1575/10^3)</f>
        <v>0.02126693485</v>
      </c>
      <c r="AM1792" s="160">
        <f>IF(AM1577+AM1578-AM1576-AM1739+AM1687&gt;0,'Assumptions (Geo)'!AL25*(AM1577+AM1578-AM1576-AM1739+AM1687)-'Assumptions (Geo)'!AL26*Model!AM1575/10^3,'Assumptions (Geo)'!AL26*Model!AM1575/10^3)</f>
        <v>0.02142770127</v>
      </c>
      <c r="AN1792" s="160">
        <f>IF(AN1577+AN1578-AN1576-AN1739+AN1687&gt;0,'Assumptions (Geo)'!AM25*(AN1577+AN1578-AN1576-AN1739+AN1687)-'Assumptions (Geo)'!AM26*Model!AN1575/10^3,'Assumptions (Geo)'!AM26*Model!AN1575/10^3)</f>
        <v>0.0213910283</v>
      </c>
      <c r="AO1792" s="160">
        <f>IF(AO1577+AO1578-AO1576-AO1739+AO1687&gt;0,'Assumptions (Geo)'!AN25*(AO1577+AO1578-AO1576-AO1739+AO1687)-'Assumptions (Geo)'!AN26*Model!AO1575/10^3,'Assumptions (Geo)'!AN26*Model!AO1575/10^3)</f>
        <v>0.02022044256</v>
      </c>
      <c r="AP1792" s="160">
        <f>IF(AP1577+AP1578-AP1576-AP1739+AP1687&gt;0,'Assumptions (Geo)'!AO25*(AP1577+AP1578-AP1576-AP1739+AP1687)-'Assumptions (Geo)'!AO26*Model!AP1575/10^3,'Assumptions (Geo)'!AO26*Model!AP1575/10^3)</f>
        <v>0.01897796026</v>
      </c>
      <c r="AQ1792" s="160">
        <f>IF(AQ1577+AQ1578-AQ1576-AQ1739+AQ1687&gt;0,'Assumptions (Geo)'!AP25*(AQ1577+AQ1578-AQ1576-AQ1739+AQ1687)-'Assumptions (Geo)'!AP26*Model!AQ1575/10^3,'Assumptions (Geo)'!AP26*Model!AQ1575/10^3)</f>
        <v>0.01761304415</v>
      </c>
      <c r="AR1792" s="160">
        <f>IF(AR1577+AR1578-AR1576-AR1739+AR1687&gt;0,'Assumptions (Geo)'!AQ25*(AR1577+AR1578-AR1576-AR1739+AR1687)-'Assumptions (Geo)'!AQ26*Model!AR1575/10^3,'Assumptions (Geo)'!AQ26*Model!AR1575/10^3)</f>
        <v>0.0161621194</v>
      </c>
      <c r="AS1792" s="160">
        <f>IF(AS1577+AS1578-AS1576-AS1739+AS1687&gt;0,'Assumptions (Geo)'!AR25*(AS1577+AS1578-AS1576-AS1739+AS1687)-'Assumptions (Geo)'!AR26*Model!AS1575/10^3,'Assumptions (Geo)'!AR26*Model!AS1575/10^3)</f>
        <v>0.0146364659</v>
      </c>
      <c r="AT1792" s="160">
        <f>IF(AT1577+AT1578-AT1576-AT1739+AT1687&gt;0,'Assumptions (Geo)'!AS25*(AT1577+AT1578-AT1576-AT1739+AT1687)-'Assumptions (Geo)'!AS26*Model!AT1575/10^3,'Assumptions (Geo)'!AS26*Model!AT1575/10^3)</f>
        <v>0.01306278525</v>
      </c>
      <c r="AU1792" s="160">
        <f>IF(AU1577+AU1578-AU1576-AU1739+AU1687&gt;0,'Assumptions (Geo)'!AT25*(AU1577+AU1578-AU1576-AU1739+AU1687)-'Assumptions (Geo)'!AT26*Model!AU1575/10^3,'Assumptions (Geo)'!AT26*Model!AU1575/10^3)</f>
        <v>0.01143611876</v>
      </c>
      <c r="AV1792" s="160">
        <f>IF(AV1577+AV1578-AV1576-AV1739+AV1687&gt;0,'Assumptions (Geo)'!AU25*(AV1577+AV1578-AV1576-AV1739+AV1687)-'Assumptions (Geo)'!AU26*Model!AV1575/10^3,'Assumptions (Geo)'!AU26*Model!AV1575/10^3)</f>
        <v>0.009735364984</v>
      </c>
      <c r="AW1792" s="160">
        <f>IF(AW1577+AW1578-AW1576-AW1739+AW1687&gt;0,'Assumptions (Geo)'!AV25*(AW1577+AW1578-AW1576-AW1739+AW1687)-'Assumptions (Geo)'!AV26*Model!AW1575/10^3,'Assumptions (Geo)'!AV26*Model!AW1575/10^3)</f>
        <v>0.007930306066</v>
      </c>
      <c r="AX1792" s="160">
        <f>IF(AX1577+AX1578-AX1576-AX1739+AX1687&gt;0,'Assumptions (Geo)'!AW25*(AX1577+AX1578-AX1576-AX1739+AX1687)-'Assumptions (Geo)'!AW26*Model!AX1575/10^3,'Assumptions (Geo)'!AW26*Model!AX1575/10^3)</f>
        <v>0.006086321606</v>
      </c>
      <c r="AY1792" s="160">
        <f>IF(AY1577+AY1578-AY1576-AY1739+AY1687&gt;0,'Assumptions (Geo)'!AX25*(AY1577+AY1578-AY1576-AY1739+AY1687)-'Assumptions (Geo)'!AX26*Model!AY1575/10^3,'Assumptions (Geo)'!AX26*Model!AY1575/10^3)</f>
        <v>0.004239615478</v>
      </c>
      <c r="AZ1792" s="160">
        <f>IF(AZ1577+AZ1578-AZ1576-AZ1739+AZ1687&gt;0,'Assumptions (Geo)'!AY25*(AZ1577+AZ1578-AZ1576-AZ1739+AZ1687)-'Assumptions (Geo)'!AY26*Model!AZ1575/10^3,'Assumptions (Geo)'!AY26*Model!AZ1575/10^3)</f>
        <v>0.00218414198</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0.005434</v>
      </c>
      <c r="F1793" s="299">
        <f>F1579*'Assumptions (Geo)'!$V$24/1000000000</f>
        <v>0</v>
      </c>
      <c r="G1793" s="299">
        <f>G1579*'Assumptions (Geo)'!$V$24/1000000000</f>
        <v>0</v>
      </c>
      <c r="H1793" s="299">
        <f>H1579*'Assumptions (Geo)'!$V$24/1000000000</f>
        <v>0.02508</v>
      </c>
      <c r="I1793" s="299">
        <f>I1579*'Assumptions (Geo)'!$V$24/1000000000</f>
        <v>0.021736</v>
      </c>
      <c r="J1793" s="299">
        <f>J1579*'Assumptions (Geo)'!$V$24/1000000000</f>
        <v>0.0276716</v>
      </c>
      <c r="K1793" s="299">
        <f>K1579*'Assumptions (Geo)'!$V$24/1000000000</f>
        <v>0.040128</v>
      </c>
      <c r="L1793" s="299">
        <f>L1579*'Assumptions (Geo)'!$V$24/1000000000</f>
        <v>0.1126092</v>
      </c>
      <c r="M1793" s="299">
        <f>M1579*'Assumptions (Geo)'!$V$24/1000000000</f>
        <v>0.019646</v>
      </c>
      <c r="N1793" s="299">
        <f>N1579*'Assumptions (Geo)'!$V$24/1000000000</f>
        <v>0.0030096</v>
      </c>
      <c r="O1793" s="299">
        <f>O1579*'Assumptions (Geo)'!$V$24/1000000000</f>
        <v>0.085272</v>
      </c>
      <c r="P1793" s="299">
        <f>P1579*'Assumptions (Geo)'!$V$24/1000000000</f>
        <v>0.072732</v>
      </c>
      <c r="Q1793" s="299">
        <f>Q1579*'Assumptions (Geo)'!$V$24/1000000000</f>
        <v>0.01881</v>
      </c>
      <c r="R1793" s="299">
        <f>R1579*'Assumptions (Geo)'!$V$24/1000000000</f>
        <v>0.061028</v>
      </c>
      <c r="S1793" s="299">
        <f>S1579*'Assumptions (Geo)'!$V$24/1000000000</f>
        <v>0</v>
      </c>
      <c r="T1793" s="299">
        <f>T1579*'Assumptions (Geo)'!$V$24/1000000000</f>
        <v>0.030932</v>
      </c>
      <c r="U1793" s="299">
        <f>U1579*'Assumptions (Geo)'!$V$24/1000000000</f>
        <v>0.074404</v>
      </c>
      <c r="V1793" s="299">
        <f>V1579*'Assumptions (Geo)'!$V$24/1000000000</f>
        <v>0</v>
      </c>
      <c r="W1793" s="299">
        <f>W1579*'Assumptions (Geo)'!$V$24/1000000000</f>
        <v>0</v>
      </c>
      <c r="X1793" s="299">
        <f>X1579*'Assumptions (Geo)'!$V$24/1000000000</f>
        <v>0.05004574667</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195.4</v>
      </c>
      <c r="Y2023" s="167">
        <f>X2023-'Assumptions (Biomass)'!X42+X2030</f>
        <v>195.4</v>
      </c>
      <c r="Z2023" s="167">
        <f>Y2023-'Assumptions (Biomass)'!Y42+Y2030</f>
        <v>195.4</v>
      </c>
      <c r="AA2023" s="167">
        <f>Z2023-'Assumptions (Biomass)'!Z42+Z2030</f>
        <v>195.4</v>
      </c>
      <c r="AB2023" s="167">
        <f>AA2023-'Assumptions (Biomass)'!AA42+AA2030</f>
        <v>195.4</v>
      </c>
      <c r="AC2023" s="167">
        <f>AB2023-'Assumptions (Biomass)'!AB42+AB2030</f>
        <v>195.4</v>
      </c>
      <c r="AD2023" s="167">
        <f>AC2023-'Assumptions (Biomass)'!AC42+AC2030</f>
        <v>195.4</v>
      </c>
      <c r="AE2023" s="167">
        <f>AD2023-'Assumptions (Biomass)'!AD42+AD2030</f>
        <v>195.4</v>
      </c>
      <c r="AF2023" s="167">
        <f>AE2023-'Assumptions (Biomass)'!AE42+AE2030</f>
        <v>195.4</v>
      </c>
      <c r="AG2023" s="167">
        <f>AF2023-'Assumptions (Biomass)'!AF42+AF2030</f>
        <v>195.4</v>
      </c>
      <c r="AH2023" s="167">
        <f>AG2023-'Assumptions (Biomass)'!AG42+AG2030</f>
        <v>195.4</v>
      </c>
      <c r="AI2023" s="167">
        <f>AH2023-'Assumptions (Biomass)'!AH42+AH2030</f>
        <v>195.4</v>
      </c>
      <c r="AJ2023" s="167">
        <f>AI2023-'Assumptions (Biomass)'!AI42+AI2030</f>
        <v>195.4</v>
      </c>
      <c r="AK2023" s="167">
        <f>AJ2023-'Assumptions (Biomass)'!AJ42+AJ2030</f>
        <v>195.4</v>
      </c>
      <c r="AL2023" s="167">
        <f>AK2023-'Assumptions (Biomass)'!AK42+AK2030</f>
        <v>195.4</v>
      </c>
      <c r="AM2023" s="167">
        <f>AL2023-'Assumptions (Biomass)'!AL42+AL2030</f>
        <v>195.4</v>
      </c>
      <c r="AN2023" s="167">
        <f>AM2023-'Assumptions (Biomass)'!AM42+AM2030</f>
        <v>195.4</v>
      </c>
      <c r="AO2023" s="167">
        <f>AN2023-'Assumptions (Biomass)'!AN42+AN2030</f>
        <v>195.4</v>
      </c>
      <c r="AP2023" s="167">
        <f>AO2023-'Assumptions (Biomass)'!AO42+AO2030</f>
        <v>195.4</v>
      </c>
      <c r="AQ2023" s="167">
        <f>AP2023-'Assumptions (Biomass)'!AP42+AP2030</f>
        <v>195.4</v>
      </c>
      <c r="AR2023" s="167">
        <f>AQ2023-'Assumptions (Biomass)'!AQ42+AQ2030</f>
        <v>195.4</v>
      </c>
      <c r="AS2023" s="167">
        <f>AR2023-'Assumptions (Biomass)'!AR42+AR2030</f>
        <v>195.4</v>
      </c>
      <c r="AT2023" s="167">
        <f>AS2023-'Assumptions (Biomass)'!AS42+AS2030</f>
        <v>195.4</v>
      </c>
      <c r="AU2023" s="167">
        <f>AT2023-'Assumptions (Biomass)'!AT42+AT2030</f>
        <v>195.4</v>
      </c>
      <c r="AV2023" s="167">
        <f>AU2023-'Assumptions (Biomass)'!AU42+AU2030</f>
        <v>195.4</v>
      </c>
      <c r="AW2023" s="167">
        <f>AV2023-'Assumptions (Biomass)'!AV42+AV2030</f>
        <v>195.4</v>
      </c>
      <c r="AX2023" s="167">
        <f>AW2023-'Assumptions (Biomass)'!AW42+AW2030</f>
        <v>195.4</v>
      </c>
      <c r="AY2023" s="167">
        <f>AX2023-'Assumptions (Biomass)'!AX42+AX2030</f>
        <v>195.4</v>
      </c>
      <c r="AZ2023" s="167">
        <f>AY2023-'Assumptions (Biomass)'!AY42+AY2030</f>
        <v>195.4</v>
      </c>
      <c r="BA2023" s="167">
        <f>AZ2023-'Assumptions (Biomass)'!AZ42+AZ2030</f>
        <v>195.4</v>
      </c>
    </row>
    <row r="2024" ht="15.75" customHeight="1">
      <c r="A2024" s="313" t="s">
        <v>350</v>
      </c>
      <c r="B2024" s="24" t="s">
        <v>149</v>
      </c>
      <c r="C2024" s="171">
        <v>121.2</v>
      </c>
      <c r="D2024" s="171">
        <v>121.2</v>
      </c>
      <c r="E2024" s="171">
        <v>121.2</v>
      </c>
      <c r="F2024" s="171">
        <v>121.2</v>
      </c>
      <c r="G2024" s="171">
        <v>121.2</v>
      </c>
      <c r="H2024" s="171">
        <v>122.5</v>
      </c>
      <c r="I2024" s="171">
        <v>125.7</v>
      </c>
      <c r="J2024" s="171">
        <v>128.9</v>
      </c>
      <c r="K2024" s="171">
        <v>135.5</v>
      </c>
      <c r="L2024" s="171">
        <v>144.1</v>
      </c>
      <c r="M2024" s="171">
        <v>144.1</v>
      </c>
      <c r="N2024" s="171">
        <v>150.6</v>
      </c>
      <c r="O2024" s="171">
        <v>178.4</v>
      </c>
      <c r="P2024" s="171">
        <v>193.8</v>
      </c>
      <c r="Q2024" s="171">
        <v>195.4</v>
      </c>
      <c r="R2024" s="171">
        <v>195.4</v>
      </c>
      <c r="S2024" s="171">
        <v>195.4</v>
      </c>
      <c r="T2024" s="171">
        <v>195.4</v>
      </c>
      <c r="U2024" s="171">
        <v>195.4</v>
      </c>
      <c r="V2024" s="314">
        <f t="shared" ref="V2024:W2024" si="70">U2024</f>
        <v>195.4</v>
      </c>
      <c r="W2024" s="314">
        <f t="shared" si="70"/>
        <v>195.4</v>
      </c>
      <c r="X2024" s="154">
        <f t="shared" ref="X2024:AZ2024" si="71">$W2024+($BA$2024-$W$2024)/($BA$2-$W$2)*W$1</f>
        <v>188.8866667</v>
      </c>
      <c r="Y2024" s="154">
        <f t="shared" si="71"/>
        <v>182.3733333</v>
      </c>
      <c r="Z2024" s="154">
        <f t="shared" si="71"/>
        <v>175.86</v>
      </c>
      <c r="AA2024" s="154">
        <f t="shared" si="71"/>
        <v>169.3466667</v>
      </c>
      <c r="AB2024" s="154">
        <f t="shared" si="71"/>
        <v>162.8333333</v>
      </c>
      <c r="AC2024" s="154">
        <f t="shared" si="71"/>
        <v>156.32</v>
      </c>
      <c r="AD2024" s="154">
        <f t="shared" si="71"/>
        <v>149.8066667</v>
      </c>
      <c r="AE2024" s="154">
        <f t="shared" si="71"/>
        <v>143.2933333</v>
      </c>
      <c r="AF2024" s="154">
        <f t="shared" si="71"/>
        <v>136.78</v>
      </c>
      <c r="AG2024" s="154">
        <f t="shared" si="71"/>
        <v>130.2666667</v>
      </c>
      <c r="AH2024" s="154">
        <f t="shared" si="71"/>
        <v>123.7533333</v>
      </c>
      <c r="AI2024" s="154">
        <f t="shared" si="71"/>
        <v>117.24</v>
      </c>
      <c r="AJ2024" s="154">
        <f t="shared" si="71"/>
        <v>110.7266667</v>
      </c>
      <c r="AK2024" s="154">
        <f t="shared" si="71"/>
        <v>104.2133333</v>
      </c>
      <c r="AL2024" s="154">
        <f t="shared" si="71"/>
        <v>97.7</v>
      </c>
      <c r="AM2024" s="154">
        <f t="shared" si="71"/>
        <v>91.18666667</v>
      </c>
      <c r="AN2024" s="154">
        <f t="shared" si="71"/>
        <v>84.67333333</v>
      </c>
      <c r="AO2024" s="154">
        <f t="shared" si="71"/>
        <v>78.16</v>
      </c>
      <c r="AP2024" s="154">
        <f t="shared" si="71"/>
        <v>71.64666667</v>
      </c>
      <c r="AQ2024" s="154">
        <f t="shared" si="71"/>
        <v>65.13333333</v>
      </c>
      <c r="AR2024" s="154">
        <f t="shared" si="71"/>
        <v>58.62</v>
      </c>
      <c r="AS2024" s="154">
        <f t="shared" si="71"/>
        <v>52.10666667</v>
      </c>
      <c r="AT2024" s="154">
        <f t="shared" si="71"/>
        <v>45.59333333</v>
      </c>
      <c r="AU2024" s="154">
        <f t="shared" si="71"/>
        <v>39.08</v>
      </c>
      <c r="AV2024" s="154">
        <f t="shared" si="71"/>
        <v>32.56666667</v>
      </c>
      <c r="AW2024" s="154">
        <f t="shared" si="71"/>
        <v>26.05333333</v>
      </c>
      <c r="AX2024" s="154">
        <f t="shared" si="71"/>
        <v>19.54</v>
      </c>
      <c r="AY2024" s="154">
        <f t="shared" si="71"/>
        <v>13.02666667</v>
      </c>
      <c r="AZ2024" s="154">
        <f t="shared" si="71"/>
        <v>6.513333333</v>
      </c>
      <c r="BA2024" s="155">
        <f>Inputs!$H$11</f>
        <v>0</v>
      </c>
    </row>
    <row r="2025" ht="15.75" customHeight="1">
      <c r="A2025" s="315" t="s">
        <v>28</v>
      </c>
      <c r="B2025" s="38" t="s">
        <v>150</v>
      </c>
      <c r="C2025" s="156">
        <v>0.530181</v>
      </c>
      <c r="D2025" s="156">
        <v>0.59876</v>
      </c>
      <c r="E2025" s="156">
        <v>0.571773</v>
      </c>
      <c r="F2025" s="156">
        <v>0.612121</v>
      </c>
      <c r="G2025" s="156">
        <v>0.622813</v>
      </c>
      <c r="H2025" s="156">
        <v>0.631691</v>
      </c>
      <c r="I2025" s="156">
        <v>0.614755</v>
      </c>
      <c r="J2025" s="156">
        <v>0.591527</v>
      </c>
      <c r="K2025" s="156">
        <v>0.566486</v>
      </c>
      <c r="L2025" s="156">
        <v>0.573868</v>
      </c>
      <c r="M2025" s="156">
        <v>0.57697</v>
      </c>
      <c r="N2025" s="156">
        <v>0.474556</v>
      </c>
      <c r="O2025" s="156">
        <v>0.459848</v>
      </c>
      <c r="P2025" s="156">
        <v>0.46203</v>
      </c>
      <c r="Q2025" s="156">
        <v>0.476747</v>
      </c>
      <c r="R2025" s="156">
        <v>0.447909</v>
      </c>
      <c r="S2025" s="156">
        <v>0.519117</v>
      </c>
      <c r="T2025" s="156">
        <v>0.460823</v>
      </c>
      <c r="U2025" s="156">
        <v>0.504207</v>
      </c>
      <c r="V2025" s="242">
        <f t="shared" ref="V2025:W2025" si="72">U2025</f>
        <v>0.504207</v>
      </c>
      <c r="W2025" s="242">
        <f t="shared" si="72"/>
        <v>0.504207</v>
      </c>
      <c r="X2025" s="154">
        <f t="shared" ref="X2025:AZ2025" si="73">$W2025+($BA$2025-$W$2025)/($BA$2-$W$2)*W$1</f>
        <v>0.4874001</v>
      </c>
      <c r="Y2025" s="154">
        <f t="shared" si="73"/>
        <v>0.4705932</v>
      </c>
      <c r="Z2025" s="154">
        <f t="shared" si="73"/>
        <v>0.4537863</v>
      </c>
      <c r="AA2025" s="154">
        <f t="shared" si="73"/>
        <v>0.4369794</v>
      </c>
      <c r="AB2025" s="154">
        <f t="shared" si="73"/>
        <v>0.4201725</v>
      </c>
      <c r="AC2025" s="154">
        <f t="shared" si="73"/>
        <v>0.4033656</v>
      </c>
      <c r="AD2025" s="154">
        <f t="shared" si="73"/>
        <v>0.3865587</v>
      </c>
      <c r="AE2025" s="154">
        <f t="shared" si="73"/>
        <v>0.3697518</v>
      </c>
      <c r="AF2025" s="154">
        <f t="shared" si="73"/>
        <v>0.3529449</v>
      </c>
      <c r="AG2025" s="154">
        <f t="shared" si="73"/>
        <v>0.336138</v>
      </c>
      <c r="AH2025" s="154">
        <f t="shared" si="73"/>
        <v>0.3193311</v>
      </c>
      <c r="AI2025" s="154">
        <f t="shared" si="73"/>
        <v>0.3025242</v>
      </c>
      <c r="AJ2025" s="154">
        <f t="shared" si="73"/>
        <v>0.2857173</v>
      </c>
      <c r="AK2025" s="154">
        <f t="shared" si="73"/>
        <v>0.2689104</v>
      </c>
      <c r="AL2025" s="154">
        <f t="shared" si="73"/>
        <v>0.2521035</v>
      </c>
      <c r="AM2025" s="154">
        <f t="shared" si="73"/>
        <v>0.2352966</v>
      </c>
      <c r="AN2025" s="154">
        <f t="shared" si="73"/>
        <v>0.2184897</v>
      </c>
      <c r="AO2025" s="154">
        <f t="shared" si="73"/>
        <v>0.2016828</v>
      </c>
      <c r="AP2025" s="154">
        <f t="shared" si="73"/>
        <v>0.1848759</v>
      </c>
      <c r="AQ2025" s="154">
        <f t="shared" si="73"/>
        <v>0.168069</v>
      </c>
      <c r="AR2025" s="154">
        <f t="shared" si="73"/>
        <v>0.1512621</v>
      </c>
      <c r="AS2025" s="154">
        <f t="shared" si="73"/>
        <v>0.1344552</v>
      </c>
      <c r="AT2025" s="154">
        <f t="shared" si="73"/>
        <v>0.1176483</v>
      </c>
      <c r="AU2025" s="154">
        <f t="shared" si="73"/>
        <v>0.1008414</v>
      </c>
      <c r="AV2025" s="154">
        <f t="shared" si="73"/>
        <v>0.0840345</v>
      </c>
      <c r="AW2025" s="154">
        <f t="shared" si="73"/>
        <v>0.0672276</v>
      </c>
      <c r="AX2025" s="154">
        <f t="shared" si="73"/>
        <v>0.0504207</v>
      </c>
      <c r="AY2025" s="154">
        <f t="shared" si="73"/>
        <v>0.0336138</v>
      </c>
      <c r="AZ2025" s="154">
        <f t="shared" si="73"/>
        <v>0.0168069</v>
      </c>
      <c r="BA2025" s="243">
        <f>Inputs!$I$11</f>
        <v>0</v>
      </c>
    </row>
    <row r="2026" ht="15.75" customHeight="1">
      <c r="A2026" s="315" t="s">
        <v>31</v>
      </c>
      <c r="B2026" s="159" t="s">
        <v>351</v>
      </c>
      <c r="C2026" s="160">
        <f>'Assumptions (Biomass)'!B18*Model!C2024/10^9+'Assumptions (Biomass)'!B19*Model!C2025/10^3</f>
        <v>0.01138261</v>
      </c>
      <c r="D2026" s="160">
        <f>'Assumptions (Biomass)'!C18*Model!D2024/10^9+'Assumptions (Biomass)'!C19*Model!D2025/10^3</f>
        <v>0.01186582236</v>
      </c>
      <c r="E2026" s="160">
        <f>'Assumptions (Biomass)'!D18*Model!E2024/10^9+'Assumptions (Biomass)'!D19*Model!E2025/10^3</f>
        <v>0.01198250406</v>
      </c>
      <c r="F2026" s="160">
        <f>'Assumptions (Biomass)'!E18*Model!F2024/10^9+'Assumptions (Biomass)'!E19*Model!F2025/10^3</f>
        <v>0.01237268454</v>
      </c>
      <c r="G2026" s="160">
        <f>'Assumptions (Biomass)'!F18*Model!G2024/10^9+'Assumptions (Biomass)'!F19*Model!G2025/10^3</f>
        <v>0.01265067786</v>
      </c>
      <c r="H2026" s="160">
        <f>'Assumptions (Biomass)'!G18*Model!H2024/10^9+'Assumptions (Biomass)'!G19*Model!H2025/10^3</f>
        <v>0.01303721968</v>
      </c>
      <c r="I2026" s="160">
        <f>'Assumptions (Biomass)'!H18*Model!I2024/10^9+'Assumptions (Biomass)'!H19*Model!I2025/10^3</f>
        <v>0.01348697865</v>
      </c>
      <c r="J2026" s="160">
        <f>'Assumptions (Biomass)'!I18*Model!J2024/10^9+'Assumptions (Biomass)'!I19*Model!J2025/10^3</f>
        <v>0.01392155305</v>
      </c>
      <c r="K2026" s="160">
        <f>'Assumptions (Biomass)'!J18*Model!K2024/10^9+'Assumptions (Biomass)'!J19*Model!K2025/10^3</f>
        <v>0.0146642526</v>
      </c>
      <c r="L2026" s="160">
        <f>'Assumptions (Biomass)'!K18*Model!L2024/10^9+'Assumptions (Biomass)'!K19*Model!L2025/10^3</f>
        <v>0.01575986325</v>
      </c>
      <c r="M2026" s="160">
        <f>'Assumptions (Biomass)'!L18*Model!M2024/10^9+'Assumptions (Biomass)'!L19*Model!M2025/10^3</f>
        <v>0.01607198824</v>
      </c>
      <c r="N2026" s="160">
        <f>'Assumptions (Biomass)'!M18*Model!N2024/10^9+'Assumptions (Biomass)'!M19*Model!N2025/10^3</f>
        <v>0.01650874211</v>
      </c>
      <c r="O2026" s="160">
        <f>'Assumptions (Biomass)'!N18*Model!O2024/10^9+'Assumptions (Biomass)'!N19*Model!O2025/10^3</f>
        <v>0.0194341827</v>
      </c>
      <c r="P2026" s="160">
        <f>'Assumptions (Biomass)'!O18*Model!P2024/10^9+'Assumptions (Biomass)'!O19*Model!P2025/10^3</f>
        <v>0.02132706975</v>
      </c>
      <c r="Q2026" s="160">
        <f>'Assumptions (Biomass)'!P18*Model!Q2024/10^9+'Assumptions (Biomass)'!P19*Model!Q2025/10^3</f>
        <v>0.02196380349</v>
      </c>
      <c r="R2026" s="160">
        <f>'Assumptions (Biomass)'!Q18*Model!R2024/10^9+'Assumptions (Biomass)'!Q19*Model!R2025/10^3</f>
        <v>0.02223225361</v>
      </c>
      <c r="S2026" s="160">
        <f>'Assumptions (Biomass)'!R18*Model!S2024/10^9+'Assumptions (Biomass)'!R19*Model!S2025/10^3</f>
        <v>0.02302099253</v>
      </c>
      <c r="T2026" s="160">
        <f>'Assumptions (Biomass)'!S18*Model!T2024/10^9+'Assumptions (Biomass)'!S19*Model!T2025/10^3</f>
        <v>0.02314843849</v>
      </c>
      <c r="U2026" s="160">
        <f>'Assumptions (Biomass)'!T18*Model!U2024/10^9+'Assumptions (Biomass)'!T19*Model!U2025/10^3</f>
        <v>0.02381899825</v>
      </c>
      <c r="V2026" s="160">
        <f>'Assumptions (Biomass)'!U18*Model!V2024/10^9+'Assumptions (Biomass)'!U19*Model!V2025/10^3</f>
        <v>0.02426904006</v>
      </c>
      <c r="W2026" s="160">
        <f>'Assumptions (Biomass)'!V18*Model!W2024/10^9+'Assumptions (Biomass)'!V19*Model!W2025/10^3</f>
        <v>0.02472758506</v>
      </c>
      <c r="X2026" s="160">
        <f>'Assumptions (Biomass)'!W18*Model!X2024/10^9+'Assumptions (Biomass)'!W19*Model!X2025/10^3</f>
        <v>0.02435496746</v>
      </c>
      <c r="Y2026" s="160">
        <f>'Assumptions (Biomass)'!X18*Model!Y2024/10^9+'Assumptions (Biomass)'!X19*Model!Y2025/10^3</f>
        <v>0.02395944165</v>
      </c>
      <c r="Z2026" s="160">
        <f>'Assumptions (Biomass)'!Y18*Model!Z2024/10^9+'Assumptions (Biomass)'!Y19*Model!Z2025/10^3</f>
        <v>0.02354027499</v>
      </c>
      <c r="AA2026" s="160">
        <f>'Assumptions (Biomass)'!Z18*Model!AA2024/10^9+'Assumptions (Biomass)'!Z19*Model!AA2025/10^3</f>
        <v>0.02309671533</v>
      </c>
      <c r="AB2026" s="160">
        <f>'Assumptions (Biomass)'!AA18*Model!AB2024/10^9+'Assumptions (Biomass)'!AA19*Model!AB2025/10^3</f>
        <v>0.02262799053</v>
      </c>
      <c r="AC2026" s="160">
        <f>'Assumptions (Biomass)'!AB18*Model!AC2024/10^9+'Assumptions (Biomass)'!AB19*Model!AC2025/10^3</f>
        <v>0.02213330799</v>
      </c>
      <c r="AD2026" s="160">
        <f>'Assumptions (Biomass)'!AC18*Model!AD2024/10^9+'Assumptions (Biomass)'!AC19*Model!AD2025/10^3</f>
        <v>0.02161185413</v>
      </c>
      <c r="AE2026" s="160">
        <f>'Assumptions (Biomass)'!AD18*Model!AE2024/10^9+'Assumptions (Biomass)'!AD19*Model!AE2025/10^3</f>
        <v>0.02106279391</v>
      </c>
      <c r="AF2026" s="160">
        <f>'Assumptions (Biomass)'!AE18*Model!AF2024/10^9+'Assumptions (Biomass)'!AE19*Model!AF2025/10^3</f>
        <v>0.02048527028</v>
      </c>
      <c r="AG2026" s="160">
        <f>'Assumptions (Biomass)'!AF18*Model!AG2024/10^9+'Assumptions (Biomass)'!AF19*Model!AG2025/10^3</f>
        <v>0.01987840366</v>
      </c>
      <c r="AH2026" s="160">
        <f>'Assumptions (Biomass)'!AG18*Model!AH2024/10^9+'Assumptions (Biomass)'!AG19*Model!AH2025/10^3</f>
        <v>0.01924129139</v>
      </c>
      <c r="AI2026" s="160">
        <f>'Assumptions (Biomass)'!AH18*Model!AI2024/10^9+'Assumptions (Biomass)'!AH19*Model!AI2025/10^3</f>
        <v>0.01857300718</v>
      </c>
      <c r="AJ2026" s="160">
        <f>'Assumptions (Biomass)'!AI18*Model!AJ2024/10^9+'Assumptions (Biomass)'!AI19*Model!AJ2025/10^3</f>
        <v>0.01787260054</v>
      </c>
      <c r="AK2026" s="160">
        <f>'Assumptions (Biomass)'!AJ18*Model!AK2024/10^9+'Assumptions (Biomass)'!AJ19*Model!AK2025/10^3</f>
        <v>0.01713909619</v>
      </c>
      <c r="AL2026" s="160">
        <f>'Assumptions (Biomass)'!AK18*Model!AL2024/10^9+'Assumptions (Biomass)'!AK19*Model!AL2025/10^3</f>
        <v>0.01637149344</v>
      </c>
      <c r="AM2026" s="160">
        <f>'Assumptions (Biomass)'!AL18*Model!AM2024/10^9+'Assumptions (Biomass)'!AL19*Model!AM2025/10^3</f>
        <v>0.01556876564</v>
      </c>
      <c r="AN2026" s="160">
        <f>'Assumptions (Biomass)'!AM18*Model!AN2024/10^9+'Assumptions (Biomass)'!AM19*Model!AN2025/10^3</f>
        <v>0.01472985948</v>
      </c>
      <c r="AO2026" s="160">
        <f>'Assumptions (Biomass)'!AN18*Model!AO2024/10^9+'Assumptions (Biomass)'!AN19*Model!AO2025/10^3</f>
        <v>0.01385369441</v>
      </c>
      <c r="AP2026" s="160">
        <f>'Assumptions (Biomass)'!AO18*Model!AP2024/10^9+'Assumptions (Biomass)'!AO19*Model!AP2025/10^3</f>
        <v>0.01293916195</v>
      </c>
      <c r="AQ2026" s="160">
        <f>'Assumptions (Biomass)'!AP18*Model!AQ2024/10^9+'Assumptions (Biomass)'!AP19*Model!AQ2025/10^3</f>
        <v>0.01198512504</v>
      </c>
      <c r="AR2026" s="160">
        <f>'Assumptions (Biomass)'!AQ18*Model!AR2024/10^9+'Assumptions (Biomass)'!AQ19*Model!AR2025/10^3</f>
        <v>0.01099041736</v>
      </c>
      <c r="AS2026" s="160">
        <f>'Assumptions (Biomass)'!AR18*Model!AS2024/10^9+'Assumptions (Biomass)'!AR19*Model!AS2025/10^3</f>
        <v>0.009953842586</v>
      </c>
      <c r="AT2026" s="160">
        <f>'Assumptions (Biomass)'!AS18*Model!AT2024/10^9+'Assumptions (Biomass)'!AS19*Model!AT2025/10^3</f>
        <v>0.008874173745</v>
      </c>
      <c r="AU2026" s="160">
        <f>'Assumptions (Biomass)'!AT18*Model!AU2024/10^9+'Assumptions (Biomass)'!AT19*Model!AU2025/10^3</f>
        <v>0.00775015242</v>
      </c>
      <c r="AV2026" s="160">
        <f>'Assumptions (Biomass)'!AU18*Model!AV2024/10^9+'Assumptions (Biomass)'!AU19*Model!AV2025/10^3</f>
        <v>0.006580488033</v>
      </c>
      <c r="AW2026" s="160">
        <f>'Assumptions (Biomass)'!AV18*Model!AW2024/10^9+'Assumptions (Biomass)'!AV19*Model!AW2025/10^3</f>
        <v>0.005363857069</v>
      </c>
      <c r="AX2026" s="160">
        <f>'Assumptions (Biomass)'!AW18*Model!AX2024/10^9+'Assumptions (Biomass)'!AW19*Model!AX2025/10^3</f>
        <v>0.004098902293</v>
      </c>
      <c r="AY2026" s="160">
        <f>'Assumptions (Biomass)'!AX18*Model!AY2024/10^9+'Assumptions (Biomass)'!AX19*Model!AY2025/10^3</f>
        <v>0.002784231951</v>
      </c>
      <c r="AZ2026" s="160">
        <f>'Assumptions (Biomass)'!AY18*Model!AZ2024/10^9+'Assumptions (Biomass)'!AY19*Model!AZ2025/10^3</f>
        <v>0.001418418945</v>
      </c>
      <c r="BA2026" s="160">
        <f>'Assumptions (Biomass)'!AZ18*Model!BA2024/10^9+'Assumptions (Biomass)'!AZ19*Model!BA2025/10^3</f>
        <v>0</v>
      </c>
    </row>
    <row r="2027" ht="15.75" customHeight="1">
      <c r="A2027" s="313" t="s">
        <v>34</v>
      </c>
      <c r="B2027" s="316" t="s">
        <v>351</v>
      </c>
      <c r="C2027" s="317">
        <f>C2025*'Assumptions (Biomass)'!B22*1000*'Assumptions (Biomass)'!B23/10^9</f>
        <v>0.01339274223</v>
      </c>
      <c r="D2027" s="317">
        <f>D2025*'Assumptions (Biomass)'!C22*1000*'Assumptions (Biomass)'!C23/10^9</f>
        <v>0.01512509566</v>
      </c>
      <c r="E2027" s="317">
        <f>E2025*'Assumptions (Biomass)'!D22*1000*'Assumptions (Biomass)'!D23/10^9</f>
        <v>0.01444338519</v>
      </c>
      <c r="F2027" s="317">
        <f>F2025*'Assumptions (Biomass)'!E22*1000*'Assumptions (Biomass)'!E23/10^9</f>
        <v>0.01546260384</v>
      </c>
      <c r="G2027" s="317">
        <f>G2025*'Assumptions (Biomass)'!F22*1000*'Assumptions (Biomass)'!F23/10^9</f>
        <v>0.01573269123</v>
      </c>
      <c r="H2027" s="317">
        <f>H2025*'Assumptions (Biomass)'!G22*1000*'Assumptions (Biomass)'!G23/10^9</f>
        <v>0.01595695571</v>
      </c>
      <c r="I2027" s="317">
        <f>I2025*'Assumptions (Biomass)'!H22*1000*'Assumptions (Biomass)'!H23/10^9</f>
        <v>0.01552914052</v>
      </c>
      <c r="J2027" s="317">
        <f>J2025*'Assumptions (Biomass)'!I22*1000*'Assumptions (Biomass)'!I23/10^9</f>
        <v>0.01494238503</v>
      </c>
      <c r="K2027" s="317">
        <f>K2025*'Assumptions (Biomass)'!J22*1000*'Assumptions (Biomass)'!J23/10^9</f>
        <v>0.01430983188</v>
      </c>
      <c r="L2027" s="317">
        <f>L2025*'Assumptions (Biomass)'!K22*1000*'Assumptions (Biomass)'!K23/10^9</f>
        <v>0.01449630636</v>
      </c>
      <c r="M2027" s="317">
        <f>M2025*'Assumptions (Biomass)'!L22*1000*'Assumptions (Biomass)'!L23/10^9</f>
        <v>0.01457466504</v>
      </c>
      <c r="N2027" s="317">
        <f>N2025*'Assumptions (Biomass)'!M22*1000*'Assumptions (Biomass)'!M23/10^9</f>
        <v>0.0119876159</v>
      </c>
      <c r="O2027" s="317">
        <f>O2025*'Assumptions (Biomass)'!N22*1000*'Assumptions (Biomass)'!N23/10^9</f>
        <v>0.01161608155</v>
      </c>
      <c r="P2027" s="317">
        <f>P2025*'Assumptions (Biomass)'!O22*1000*'Assumptions (Biomass)'!O23/10^9</f>
        <v>0.01167120039</v>
      </c>
      <c r="Q2027" s="317">
        <f>Q2025*'Assumptions (Biomass)'!P22*1000*'Assumptions (Biomass)'!P23/10^9</f>
        <v>0.01204296209</v>
      </c>
      <c r="R2027" s="317">
        <f>R2025*'Assumptions (Biomass)'!Q22*1000*'Assumptions (Biomass)'!Q23/10^9</f>
        <v>0.01131449407</v>
      </c>
      <c r="S2027" s="317">
        <f>S2025*'Assumptions (Biomass)'!R22*1000*'Assumptions (Biomass)'!R23/10^9</f>
        <v>0.01311325787</v>
      </c>
      <c r="T2027" s="317">
        <f>T2025*'Assumptions (Biomass)'!S22*1000*'Assumptions (Biomass)'!S23/10^9</f>
        <v>0.01164071073</v>
      </c>
      <c r="U2027" s="317">
        <f>U2025*'Assumptions (Biomass)'!T22*1000*'Assumptions (Biomass)'!T23/10^9</f>
        <v>0.01336510198</v>
      </c>
      <c r="V2027" s="317">
        <f>V2025*'Assumptions (Biomass)'!U22*1000*'Assumptions (Biomass)'!U23/10^9</f>
        <v>0.01371435365</v>
      </c>
      <c r="W2027" s="317">
        <f>W2025*'Assumptions (Biomass)'!V22*1000*'Assumptions (Biomass)'!V23/10^9</f>
        <v>0.01402788475</v>
      </c>
      <c r="X2027" s="317">
        <f>X2025*'Assumptions (Biomass)'!W22*1000*'Assumptions (Biomass)'!W23/10^9</f>
        <v>0.01355737019</v>
      </c>
      <c r="Y2027" s="317">
        <f>Y2025*'Assumptions (Biomass)'!X22*1000*'Assumptions (Biomass)'!X23/10^9</f>
        <v>0.01307670401</v>
      </c>
      <c r="Z2027" s="317">
        <f>Z2025*'Assumptions (Biomass)'!Y22*1000*'Assumptions (Biomass)'!Y23/10^9</f>
        <v>0.01259223196</v>
      </c>
      <c r="AA2027" s="317">
        <f>AA2025*'Assumptions (Biomass)'!Z22*1000*'Assumptions (Biomass)'!Z23/10^9</f>
        <v>0.0121103718</v>
      </c>
      <c r="AB2027" s="317">
        <f>AB2025*'Assumptions (Biomass)'!AA22*1000*'Assumptions (Biomass)'!AA23/10^9</f>
        <v>0.01161059199</v>
      </c>
      <c r="AC2027" s="317">
        <f>AC2025*'Assumptions (Biomass)'!AB22*1000*'Assumptions (Biomass)'!AB23/10^9</f>
        <v>0.01111879729</v>
      </c>
      <c r="AD2027" s="317">
        <f>AD2025*'Assumptions (Biomass)'!AC22*1000*'Assumptions (Biomass)'!AC23/10^9</f>
        <v>0.01065616278</v>
      </c>
      <c r="AE2027" s="317">
        <f>AE2025*'Assumptions (Biomass)'!AD22*1000*'Assumptions (Biomass)'!AD23/10^9</f>
        <v>0.01016541926</v>
      </c>
      <c r="AF2027" s="317">
        <f>AF2025*'Assumptions (Biomass)'!AE22*1000*'Assumptions (Biomass)'!AE23/10^9</f>
        <v>0.009752261868</v>
      </c>
      <c r="AG2027" s="317">
        <f>AG2025*'Assumptions (Biomass)'!AF22*1000*'Assumptions (Biomass)'!AF23/10^9</f>
        <v>0.009236125999</v>
      </c>
      <c r="AH2027" s="317">
        <f>AH2025*'Assumptions (Biomass)'!AG22*1000*'Assumptions (Biomass)'!AG23/10^9</f>
        <v>0.00874741628</v>
      </c>
      <c r="AI2027" s="317">
        <f>AI2025*'Assumptions (Biomass)'!AH22*1000*'Assumptions (Biomass)'!AH23/10^9</f>
        <v>0.008234437142</v>
      </c>
      <c r="AJ2027" s="317">
        <f>AJ2025*'Assumptions (Biomass)'!AI22*1000*'Assumptions (Biomass)'!AI23/10^9</f>
        <v>0.007741294431</v>
      </c>
      <c r="AK2027" s="317">
        <f>AK2025*'Assumptions (Biomass)'!AJ22*1000*'Assumptions (Biomass)'!AJ23/10^9</f>
        <v>0.00723499655</v>
      </c>
      <c r="AL2027" s="317">
        <f>AL2025*'Assumptions (Biomass)'!AK22*1000*'Assumptions (Biomass)'!AK23/10^9</f>
        <v>0.006710453325</v>
      </c>
      <c r="AM2027" s="317">
        <f>AM2025*'Assumptions (Biomass)'!AL22*1000*'Assumptions (Biomass)'!AL23/10^9</f>
        <v>0.006256419907</v>
      </c>
      <c r="AN2027" s="317">
        <f>AN2025*'Assumptions (Biomass)'!AM22*1000*'Assumptions (Biomass)'!AM23/10^9</f>
        <v>0.005726314431</v>
      </c>
      <c r="AO2027" s="317">
        <f>AO2025*'Assumptions (Biomass)'!AN22*1000*'Assumptions (Biomass)'!AN23/10^9</f>
        <v>0.005237496461</v>
      </c>
      <c r="AP2027" s="317">
        <f>AP2025*'Assumptions (Biomass)'!AO22*1000*'Assumptions (Biomass)'!AO23/10^9</f>
        <v>0.004758523667</v>
      </c>
      <c r="AQ2027" s="317">
        <f>AQ2025*'Assumptions (Biomass)'!AP22*1000*'Assumptions (Biomass)'!AP23/10^9</f>
        <v>0.004282677841</v>
      </c>
      <c r="AR2027" s="317">
        <f>AR2025*'Assumptions (Biomass)'!AQ22*1000*'Assumptions (Biomass)'!AQ23/10^9</f>
        <v>0.003818233613</v>
      </c>
      <c r="AS2027" s="317">
        <f>AS2025*'Assumptions (Biomass)'!AR22*1000*'Assumptions (Biomass)'!AR23/10^9</f>
        <v>0.00336148207</v>
      </c>
      <c r="AT2027" s="317">
        <f>AT2025*'Assumptions (Biomass)'!AS22*1000*'Assumptions (Biomass)'!AS23/10^9</f>
        <v>0.002914545047</v>
      </c>
      <c r="AU2027" s="317">
        <f>AU2025*'Assumptions (Biomass)'!AT22*1000*'Assumptions (Biomass)'!AT23/10^9</f>
        <v>0.00246551069</v>
      </c>
      <c r="AV2027" s="317">
        <f>AV2025*'Assumptions (Biomass)'!AU22*1000*'Assumptions (Biomass)'!AU23/10^9</f>
        <v>0.002033477615</v>
      </c>
      <c r="AW2027" s="317">
        <f>AW2025*'Assumptions (Biomass)'!AV22*1000*'Assumptions (Biomass)'!AV23/10^9</f>
        <v>0.001605180009</v>
      </c>
      <c r="AX2027" s="317">
        <f>AX2025*'Assumptions (Biomass)'!AW22*1000*'Assumptions (Biomass)'!AW23/10^9</f>
        <v>0.001194691884</v>
      </c>
      <c r="AY2027" s="317">
        <f>AY2025*'Assumptions (Biomass)'!AX22*1000*'Assumptions (Biomass)'!AX23/10^9</f>
        <v>0.0007828261762</v>
      </c>
      <c r="AZ2027" s="317">
        <f>AZ2025*'Assumptions (Biomass)'!AY22*1000*'Assumptions (Biomass)'!AY23/10^9</f>
        <v>0.0003874664295</v>
      </c>
      <c r="BA2027" s="317">
        <f>BA2025*'Assumptions (Biomass)'!AZ22*1000*'Assumptions (Biomass)'!AZ23/10^9</f>
        <v>0</v>
      </c>
    </row>
    <row r="2028" ht="15.75" customHeight="1">
      <c r="A2028" s="315" t="s">
        <v>36</v>
      </c>
      <c r="B2028" s="159" t="s">
        <v>351</v>
      </c>
      <c r="C2028" s="95">
        <f>C2025*'Assumptions (Biomass)'!B36/10^3</f>
        <v>0.03548851352</v>
      </c>
      <c r="D2028" s="95">
        <f>D2025*'Assumptions (Biomass)'!C36/10^3</f>
        <v>0.04105260225</v>
      </c>
      <c r="E2028" s="95">
        <f>E2025*'Assumptions (Biomass)'!D36/10^3</f>
        <v>0.03544283601</v>
      </c>
      <c r="F2028" s="95">
        <f>F2025*'Assumptions (Biomass)'!E36/10^3</f>
        <v>0.04612325614</v>
      </c>
      <c r="G2028" s="95">
        <f>G2025*'Assumptions (Biomass)'!F36/10^3</f>
        <v>0.04930667274</v>
      </c>
      <c r="H2028" s="95">
        <f>H2025*'Assumptions (Biomass)'!G36/10^3</f>
        <v>0.06054941425</v>
      </c>
      <c r="I2028" s="95">
        <f>I2025*'Assumptions (Biomass)'!H36/10^3</f>
        <v>0.05301505726</v>
      </c>
      <c r="J2028" s="95">
        <f>J2025*'Assumptions (Biomass)'!I36/10^3</f>
        <v>0.05184834715</v>
      </c>
      <c r="K2028" s="95">
        <f>K2025*'Assumptions (Biomass)'!J36/10^3</f>
        <v>0.05746332017</v>
      </c>
      <c r="L2028" s="95">
        <f>L2025*'Assumptions (Biomass)'!K36/10^3</f>
        <v>0.04064425849</v>
      </c>
      <c r="M2028" s="95">
        <f>M2025*'Assumptions (Biomass)'!L36/10^3</f>
        <v>0.04225087843</v>
      </c>
      <c r="N2028" s="95">
        <f>N2025*'Assumptions (Biomass)'!M36/10^3</f>
        <v>0.03347627172</v>
      </c>
      <c r="O2028" s="95">
        <f>O2025*'Assumptions (Biomass)'!N36/10^3</f>
        <v>0.02804971633</v>
      </c>
      <c r="P2028" s="95">
        <f>P2025*'Assumptions (Biomass)'!O36/10^3</f>
        <v>0.03128603803</v>
      </c>
      <c r="Q2028" s="95">
        <f>Q2025*'Assumptions (Biomass)'!P36/10^3</f>
        <v>0.03464201029</v>
      </c>
      <c r="R2028" s="95">
        <f>R2025*'Assumptions (Biomass)'!Q36/10^3</f>
        <v>0.02681478894</v>
      </c>
      <c r="S2028" s="95">
        <f>S2025*'Assumptions (Biomass)'!R36/10^3</f>
        <v>0.03325982619</v>
      </c>
      <c r="T2028" s="95">
        <f>T2025*'Assumptions (Biomass)'!S36/10^3</f>
        <v>0.02881987042</v>
      </c>
      <c r="U2028" s="95">
        <f>U2025*'Assumptions (Biomass)'!T36/10^3</f>
        <v>0.0323700894</v>
      </c>
      <c r="V2028" s="95">
        <f>V2025*'Assumptions (Biomass)'!U36/10^3</f>
        <v>0.03281883363</v>
      </c>
      <c r="W2028" s="95">
        <f>W2025*'Assumptions (Biomass)'!V36/10^3</f>
        <v>0.03423226703</v>
      </c>
      <c r="X2028" s="95">
        <f>X2025*'Assumptions (Biomass)'!W36/10^3</f>
        <v>0.03334217814</v>
      </c>
      <c r="Y2028" s="95">
        <f>Y2025*'Assumptions (Biomass)'!X36/10^3</f>
        <v>0.03248967923</v>
      </c>
      <c r="Z2028" s="95">
        <f>Z2025*'Assumptions (Biomass)'!Y36/10^3</f>
        <v>0.03184033776</v>
      </c>
      <c r="AA2028" s="95">
        <f>AA2025*'Assumptions (Biomass)'!Z36/10^3</f>
        <v>0.03124382609</v>
      </c>
      <c r="AB2028" s="95">
        <f>AB2025*'Assumptions (Biomass)'!AA36/10^3</f>
        <v>0.03088964941</v>
      </c>
      <c r="AC2028" s="95">
        <f>AC2025*'Assumptions (Biomass)'!AB36/10^3</f>
        <v>0.0301328705</v>
      </c>
      <c r="AD2028" s="95">
        <f>AD2025*'Assumptions (Biomass)'!AC36/10^3</f>
        <v>0.02944479854</v>
      </c>
      <c r="AE2028" s="95">
        <f>AE2025*'Assumptions (Biomass)'!AD36/10^3</f>
        <v>0.02865926975</v>
      </c>
      <c r="AF2028" s="95">
        <f>AF2025*'Assumptions (Biomass)'!AE36/10^3</f>
        <v>0.02786042216</v>
      </c>
      <c r="AG2028" s="95">
        <f>AG2025*'Assumptions (Biomass)'!AF36/10^3</f>
        <v>0.02702373384</v>
      </c>
      <c r="AH2028" s="95">
        <f>AH2025*'Assumptions (Biomass)'!AG36/10^3</f>
        <v>0.02618490112</v>
      </c>
      <c r="AI2028" s="95">
        <f>AI2025*'Assumptions (Biomass)'!AH36/10^3</f>
        <v>0.02519668095</v>
      </c>
      <c r="AJ2028" s="95">
        <f>AJ2025*'Assumptions (Biomass)'!AI36/10^3</f>
        <v>0.02415802058</v>
      </c>
      <c r="AK2028" s="95">
        <f>AK2025*'Assumptions (Biomass)'!AJ36/10^3</f>
        <v>0.02308395715</v>
      </c>
      <c r="AL2028" s="95">
        <f>AL2025*'Assumptions (Biomass)'!AK36/10^3</f>
        <v>0.02200422374</v>
      </c>
      <c r="AM2028" s="95">
        <f>AM2025*'Assumptions (Biomass)'!AL36/10^3</f>
        <v>0.02096294116</v>
      </c>
      <c r="AN2028" s="95">
        <f>AN2025*'Assumptions (Biomass)'!AM36/10^3</f>
        <v>0.01984872083</v>
      </c>
      <c r="AO2028" s="95">
        <f>AO2025*'Assumptions (Biomass)'!AN36/10^3</f>
        <v>0.01873328066</v>
      </c>
      <c r="AP2028" s="95">
        <f>AP2025*'Assumptions (Biomass)'!AO36/10^3</f>
        <v>0.01755588572</v>
      </c>
      <c r="AQ2028" s="95">
        <f>AQ2025*'Assumptions (Biomass)'!AP36/10^3</f>
        <v>0.01628555837</v>
      </c>
      <c r="AR2028" s="95">
        <f>AR2025*'Assumptions (Biomass)'!AQ36/10^3</f>
        <v>0.01494362454</v>
      </c>
      <c r="AS2028" s="95">
        <f>AS2025*'Assumptions (Biomass)'!AR36/10^3</f>
        <v>0.0135362665</v>
      </c>
      <c r="AT2028" s="95">
        <f>AT2025*'Assumptions (Biomass)'!AS36/10^3</f>
        <v>0.01207892861</v>
      </c>
      <c r="AU2028" s="95">
        <f>AU2025*'Assumptions (Biomass)'!AT36/10^3</f>
        <v>0.01056799115</v>
      </c>
      <c r="AV2028" s="95">
        <f>AV2025*'Assumptions (Biomass)'!AU36/10^3</f>
        <v>0.008990105769</v>
      </c>
      <c r="AW2028" s="95">
        <f>AW2025*'Assumptions (Biomass)'!AV36/10^3</f>
        <v>0.007326422167</v>
      </c>
      <c r="AX2028" s="95">
        <f>AX2025*'Assumptions (Biomass)'!AW36/10^3</f>
        <v>0.005615586303</v>
      </c>
      <c r="AY2028" s="95">
        <f>AY2025*'Assumptions (Biomass)'!AX36/10^3</f>
        <v>0.003878673188</v>
      </c>
      <c r="AZ2028" s="95">
        <f>AZ2025*'Assumptions (Biomass)'!AY36/10^3</f>
        <v>0.001990995795</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7</v>
      </c>
      <c r="D2030" s="319">
        <v>0.0</v>
      </c>
      <c r="E2030" s="319">
        <v>0.0</v>
      </c>
      <c r="F2030" s="319">
        <v>0.0</v>
      </c>
      <c r="G2030" s="319">
        <v>0.0</v>
      </c>
      <c r="H2030" s="319">
        <v>1.3</v>
      </c>
      <c r="I2030" s="319">
        <v>3.2</v>
      </c>
      <c r="J2030" s="319">
        <v>3.2</v>
      </c>
      <c r="K2030" s="319">
        <v>6.6</v>
      </c>
      <c r="L2030" s="319">
        <v>8.6</v>
      </c>
      <c r="M2030" s="319">
        <v>0.0</v>
      </c>
      <c r="N2030" s="319">
        <v>6.5</v>
      </c>
      <c r="O2030" s="319">
        <v>27.8</v>
      </c>
      <c r="P2030" s="319">
        <v>15.4</v>
      </c>
      <c r="Q2030" s="319">
        <v>1.6</v>
      </c>
      <c r="R2030" s="319">
        <v>0.0</v>
      </c>
      <c r="S2030" s="319">
        <v>0.0</v>
      </c>
      <c r="T2030" s="319">
        <v>0.0</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0.02152120347</v>
      </c>
      <c r="D2032" s="177">
        <f t="shared" si="75"/>
        <v>0</v>
      </c>
      <c r="E2032" s="177">
        <f t="shared" si="75"/>
        <v>0.001383022375</v>
      </c>
      <c r="F2032" s="177">
        <f t="shared" si="75"/>
        <v>0.004876292816</v>
      </c>
      <c r="G2032" s="177">
        <f t="shared" si="75"/>
        <v>0.008568512747</v>
      </c>
      <c r="H2032" s="177">
        <f t="shared" si="75"/>
        <v>0.01491693302</v>
      </c>
      <c r="I2032" s="177">
        <f t="shared" si="75"/>
        <v>0.02175212766</v>
      </c>
      <c r="J2032" s="177">
        <f t="shared" si="75"/>
        <v>0.01845185533</v>
      </c>
      <c r="K2032" s="177">
        <f t="shared" si="75"/>
        <v>0.01868701259</v>
      </c>
      <c r="L2032" s="177">
        <f t="shared" si="75"/>
        <v>0.04277157873</v>
      </c>
      <c r="M2032" s="177">
        <f t="shared" si="75"/>
        <v>0.06269731182</v>
      </c>
      <c r="N2032" s="177">
        <f t="shared" si="75"/>
        <v>0.05769645532</v>
      </c>
      <c r="O2032" s="177">
        <f t="shared" si="75"/>
        <v>0.0223136314</v>
      </c>
      <c r="P2032" s="177">
        <f t="shared" si="75"/>
        <v>0.00213696186</v>
      </c>
      <c r="Q2032" s="177">
        <f t="shared" si="75"/>
        <v>0</v>
      </c>
      <c r="R2032" s="177">
        <f t="shared" si="75"/>
        <v>0</v>
      </c>
      <c r="S2032" s="177">
        <f t="shared" si="75"/>
        <v>0</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0.02152120347</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v>
      </c>
      <c r="D2035" s="177">
        <f>IF($E$2030&gt;0,'Assumptions (Biomass)'!$V$14*Model!$E$2030*'Assumptions (Biomass)'!C$2/10^9,0)</f>
        <v>0</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v>
      </c>
      <c r="D2036" s="177">
        <f>IF($F$2030&gt;0,'Assumptions (Biomass)'!$V$14*Model!$F$2030*'Assumptions (Biomass)'!C$2/10^9,0)</f>
        <v>0</v>
      </c>
      <c r="E2036" s="177">
        <f>IF($F$2030&gt;0,'Assumptions (Biomass)'!$V$14*Model!$F$2030*'Assumptions (Biomass)'!D$2/10^9,0)</f>
        <v>0</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v>
      </c>
      <c r="E2037" s="177">
        <f>IF($G$2030&gt;0,'Assumptions (Biomass)'!$V$14*Model!$G$2030*'Assumptions (Biomass)'!D$2/10^9,0)</f>
        <v>0</v>
      </c>
      <c r="F2037" s="177">
        <f>IF($G$2030&gt;0,'Assumptions (Biomass)'!$V$14*Model!$G$2030*'Assumptions (Biomass)'!E$2/10^9,0)</f>
        <v>0</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0.001383022375</v>
      </c>
      <c r="F2038" s="177">
        <f>IF($H$2030&gt;0,'Assumptions (Biomass)'!$V$14*Model!$H$2030*'Assumptions (Biomass)'!E$2/10^9,0)</f>
        <v>0.001408706814</v>
      </c>
      <c r="G2038" s="177">
        <f>IF($H$2030&gt;0,'Assumptions (Biomass)'!$V$14*Model!$H$2030*'Assumptions (Biomass)'!F$2/10^9,0)</f>
        <v>0.001446632022</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0.003467586003</v>
      </c>
      <c r="G2039" s="177">
        <f>IF($I$2030&gt;0,'Assumptions (Biomass)'!$V$14*Model!$I$2030*'Assumptions (Biomass)'!F$2/10^9,0)</f>
        <v>0.003560940363</v>
      </c>
      <c r="H2039" s="177">
        <f>IF($I$2030&gt;0,'Assumptions (Biomass)'!$V$14*Model!$I$2030*'Assumptions (Biomass)'!G$2/10^9,0)</f>
        <v>0.003671860436</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0.003560940363</v>
      </c>
      <c r="H2040" s="177">
        <f>IF($J$2030&gt;0,'Assumptions (Biomass)'!$V$14*Model!$J$2030*'Assumptions (Biomass)'!G$2/10^9,0)</f>
        <v>0.003671860436</v>
      </c>
      <c r="I2040" s="177">
        <f>IF($J$2030&gt;0,'Assumptions (Biomass)'!$V$14*Model!$J$2030*'Assumptions (Biomass)'!H$2/10^9,0)</f>
        <v>0.003782978723</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0.007573212149</v>
      </c>
      <c r="I2041" s="177">
        <f>IF($K$2030&gt;0,'Assumptions (Biomass)'!$V$14*Model!$K$2030*'Assumptions (Biomass)'!H$2/10^9,0)</f>
        <v>0.007802393616</v>
      </c>
      <c r="J2041" s="177">
        <f>IF($K$2030&gt;0,'Assumptions (Biomass)'!$V$14*Model!$K$2030*'Assumptions (Biomass)'!I$2/10^9,0)</f>
        <v>0.008011989815</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0.01016675532</v>
      </c>
      <c r="J2042" s="177">
        <f>IF($L$2030&gt;0,'Assumptions (Biomass)'!$V$14*Model!$L$2030*'Assumptions (Biomass)'!I$2/10^9,0)</f>
        <v>0.01043986552</v>
      </c>
      <c r="K2042" s="177">
        <f>IF($L$2030&gt;0,'Assumptions (Biomass)'!$V$14*Model!$L$2030*'Assumptions (Biomass)'!J$2/10^9,0)</f>
        <v>0.01064293432</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v>
      </c>
      <c r="K2043" s="177">
        <f>IF($M$2030&gt;0,'Assumptions (Biomass)'!$V$14*Model!$M$2030*'Assumptions (Biomass)'!J$2/10^9,0)</f>
        <v>0</v>
      </c>
      <c r="L2043" s="177">
        <f>IF($M$2030&gt;0,'Assumptions (Biomass)'!$V$14*Model!$M$2030*'Assumptions (Biomass)'!K$2/10^9,0)</f>
        <v>0</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0.008044078268</v>
      </c>
      <c r="L2044" s="160">
        <f>IF($N$2030&gt;0,'Assumptions (Biomass)'!$V$14*Model!$N$2030*'Assumptions (Biomass)'!K$2/10^9,0)</f>
        <v>0.008105401218</v>
      </c>
      <c r="M2044" s="160">
        <f>IF($N$2030&gt;0,'Assumptions (Biomass)'!$V$14*Model!$N$2030*'Assumptions (Biomass)'!L$2/10^9,0)</f>
        <v>0.008199849634</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0.03466617752</v>
      </c>
      <c r="M2045" s="160">
        <f>IF($O$2030&gt;0,'Assumptions (Biomass)'!$V$14*Model!$O$2030*'Assumptions (Biomass)'!L$2/10^9,0)</f>
        <v>0.03507012613</v>
      </c>
      <c r="N2045" s="160">
        <f>IF($O$2030&gt;0,'Assumptions (Biomass)'!$V$14*Model!$O$2030*'Assumptions (Biomass)'!M$2/10^9,0)</f>
        <v>0.03580271112</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0.01942733606</v>
      </c>
      <c r="N2046" s="177">
        <f>IF($P$2030&gt;0,'Assumptions (Biomass)'!$V$14*Model!$P$2030*'Assumptions (Biomass)'!M$2/10^9,0)</f>
        <v>0.01983315652</v>
      </c>
      <c r="O2046" s="177">
        <f>IF($P$2030&gt;0,'Assumptions (Biomass)'!$V$14*Model!$P$2030*'Assumptions (Biomass)'!N$2/10^9,0)</f>
        <v>0.02021352491</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0.00206058769</v>
      </c>
      <c r="O2047" s="177">
        <f>IF($Q$2030&gt;0,'Assumptions (Biomass)'!$V$14*Model!$Q$2030*'Assumptions (Biomass)'!N$2/10^9,0)</f>
        <v>0.002100106484</v>
      </c>
      <c r="P2047" s="177">
        <f>IF($Q$2030&gt;0,'Assumptions (Biomass)'!$V$14*Model!$Q$2030*'Assumptions (Biomass)'!O$2/10^9,0)</f>
        <v>0.00213696186</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v>
      </c>
      <c r="P2048" s="178">
        <f>IF($R$2030&gt;0,'Assumptions (Biomass)'!$V$14*Model!$R$2030*'Assumptions (Biomass)'!O$2/10^9,0)</f>
        <v>0</v>
      </c>
      <c r="Q2048" s="178">
        <f>IF($R$2030&gt;0,'Assumptions (Biomass)'!$V$14*Model!$R$2030*'Assumptions (Biomass)'!P$2/10^9,0)</f>
        <v>0</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v>
      </c>
      <c r="Q2049" s="160">
        <f>IF($S$2030&gt;0,'Assumptions (Biomass)'!$V$14*Model!$S$2030*'Assumptions (Biomass)'!P$2/10^9,0)</f>
        <v>0</v>
      </c>
      <c r="R2049" s="160">
        <f>IF($S$2030&gt;0,'Assumptions (Biomass)'!$V$14*Model!$S$2030*'Assumptions (Biomass)'!Q$2/10^9,0)</f>
        <v>0</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v>
      </c>
      <c r="R2050" s="160">
        <f>IF($T$2030&gt;0,'Assumptions (Biomass)'!$V$14*Model!$T$2030*'Assumptions (Biomass)'!Q$2/10^9,0)</f>
        <v>0</v>
      </c>
      <c r="S2050" s="160">
        <f>IF($T$2030&gt;0,'Assumptions (Biomass)'!$V$14*Model!$T$2030*'Assumptions (Biomass)'!R$2/10^9,0)</f>
        <v>0</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0.01291272208</v>
      </c>
      <c r="D2084" s="279">
        <f>'Assumptions (Biomass)'!$V$5*Model!D2032</f>
        <v>0</v>
      </c>
      <c r="E2084" s="279">
        <f>'Assumptions (Biomass)'!$V$5*Model!E2032</f>
        <v>0.0008298134248</v>
      </c>
      <c r="F2084" s="279">
        <f>'Assumptions (Biomass)'!$V$5*Model!F2032</f>
        <v>0.00292577569</v>
      </c>
      <c r="G2084" s="279">
        <f>'Assumptions (Biomass)'!$V$5*Model!G2032</f>
        <v>0.005141107648</v>
      </c>
      <c r="H2084" s="279">
        <f>'Assumptions (Biomass)'!$V$5*Model!H2032</f>
        <v>0.008950159812</v>
      </c>
      <c r="I2084" s="279">
        <f>'Assumptions (Biomass)'!$V$5*Model!I2032</f>
        <v>0.01305127659</v>
      </c>
      <c r="J2084" s="279">
        <f>'Assumptions (Biomass)'!$V$5*Model!J2032</f>
        <v>0.0110711132</v>
      </c>
      <c r="K2084" s="279">
        <f>'Assumptions (Biomass)'!$V$5*Model!K2032</f>
        <v>0.01121220756</v>
      </c>
      <c r="L2084" s="279">
        <f>'Assumptions (Biomass)'!$V$5*Model!L2032</f>
        <v>0.02566294724</v>
      </c>
      <c r="M2084" s="279">
        <f>'Assumptions (Biomass)'!$V$5*Model!M2032</f>
        <v>0.03761838709</v>
      </c>
      <c r="N2084" s="279">
        <f>'Assumptions (Biomass)'!$V$5*Model!N2032</f>
        <v>0.03461787319</v>
      </c>
      <c r="O2084" s="279">
        <f>'Assumptions (Biomass)'!$V$5*Model!O2032</f>
        <v>0.01338817884</v>
      </c>
      <c r="P2084" s="279">
        <f>'Assumptions (Biomass)'!$V$5*Model!P2032</f>
        <v>0.001282177116</v>
      </c>
      <c r="Q2084" s="279">
        <f>'Assumptions (Biomass)'!$V$5*Model!Q2032</f>
        <v>0</v>
      </c>
      <c r="R2084" s="279">
        <f>'Assumptions (Biomass)'!$V$5*Model!R2032</f>
        <v>0</v>
      </c>
      <c r="S2084" s="279">
        <f>'Assumptions (Biomass)'!$V$5*Model!S2032</f>
        <v>0</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0.008608481387</v>
      </c>
      <c r="D2085" s="176">
        <f>'Assumptions (Biomass)'!$V$6*Model!D2032</f>
        <v>0</v>
      </c>
      <c r="E2085" s="176">
        <f>'Assumptions (Biomass)'!$V$6*Model!E2032</f>
        <v>0.0005532089499</v>
      </c>
      <c r="F2085" s="176">
        <f>'Assumptions (Biomass)'!$V$6*Model!F2032</f>
        <v>0.001950517126</v>
      </c>
      <c r="G2085" s="176">
        <f>'Assumptions (Biomass)'!$V$6*Model!G2032</f>
        <v>0.003427405099</v>
      </c>
      <c r="H2085" s="176">
        <f>'Assumptions (Biomass)'!$V$6*Model!H2032</f>
        <v>0.005966773208</v>
      </c>
      <c r="I2085" s="176">
        <f>'Assumptions (Biomass)'!$V$6*Model!I2032</f>
        <v>0.008700851063</v>
      </c>
      <c r="J2085" s="176">
        <f>'Assumptions (Biomass)'!$V$6*Model!J2032</f>
        <v>0.007380742133</v>
      </c>
      <c r="K2085" s="176">
        <f>'Assumptions (Biomass)'!$V$6*Model!K2032</f>
        <v>0.007474805037</v>
      </c>
      <c r="L2085" s="176">
        <f>'Assumptions (Biomass)'!$V$6*Model!L2032</f>
        <v>0.01710863149</v>
      </c>
      <c r="M2085" s="176">
        <f>'Assumptions (Biomass)'!$V$6*Model!M2032</f>
        <v>0.02507892473</v>
      </c>
      <c r="N2085" s="176">
        <f>'Assumptions (Biomass)'!$V$6*Model!N2032</f>
        <v>0.02307858213</v>
      </c>
      <c r="O2085" s="176">
        <f>'Assumptions (Biomass)'!$V$6*Model!O2032</f>
        <v>0.008925452559</v>
      </c>
      <c r="P2085" s="176">
        <f>'Assumptions (Biomass)'!$V$6*Model!P2032</f>
        <v>0.0008547847441</v>
      </c>
      <c r="Q2085" s="176">
        <f>'Assumptions (Biomass)'!$V$6*Model!Q2032</f>
        <v>0</v>
      </c>
      <c r="R2085" s="176">
        <f>'Assumptions (Biomass)'!$V$6*Model!R2032</f>
        <v>0</v>
      </c>
      <c r="S2085" s="176">
        <f>'Assumptions (Biomass)'!$V$6*Model!S2032</f>
        <v>0</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-0.0006097533849</v>
      </c>
      <c r="D2086" s="177">
        <f t="array" ref="D2086">SUM(IF(ISERROR(D2087:D2137),"",D2087:D2137))</f>
        <v>-0.0006387166707</v>
      </c>
      <c r="E2086" s="177">
        <f t="array" ref="E2086">SUM(IF(ISERROR(E2087:E2137),"",E2087:E2137))</f>
        <v>-0.0006690557126</v>
      </c>
      <c r="F2086" s="177">
        <f t="array" ref="F2086">SUM(IF(ISERROR(F2087:F2137),"",F2087:F2137))</f>
        <v>-0.0007008358589</v>
      </c>
      <c r="G2086" s="177">
        <f t="array" ref="G2086">SUM(IF(ISERROR(G2087:G2137),"",G2087:G2137))</f>
        <v>-0.0007341255622</v>
      </c>
      <c r="H2086" s="177">
        <f t="array" ref="H2086">SUM(IF(ISERROR(H2087:H2137),"",H2087:H2137))</f>
        <v>-0.0008890806611</v>
      </c>
      <c r="I2086" s="177">
        <f t="array" ref="I2086">SUM(IF(ISERROR(I2087:I2137),"",I2087:I2137))</f>
        <v>-0.001234482635</v>
      </c>
      <c r="J2086" s="177">
        <f t="array" ref="J2086">SUM(IF(ISERROR(J2087:J2137),"",J2087:J2137))</f>
        <v>-0.001605227123</v>
      </c>
      <c r="K2086" s="177">
        <f t="array" ref="K2086">SUM(IF(ISERROR(K2087:K2137),"",K2087:K2137))</f>
        <v>-0.002344108688</v>
      </c>
      <c r="L2086" s="177">
        <f t="array" ref="L2086">SUM(IF(ISERROR(L2087:L2137),"",L2087:L2137))</f>
        <v>-0.003340837517</v>
      </c>
      <c r="M2086" s="177">
        <f t="array" ref="M2086">SUM(IF(ISERROR(M2087:M2137),"",M2087:M2137))</f>
        <v>-0.003499527299</v>
      </c>
      <c r="N2086" s="177">
        <f t="array" ref="N2086">SUM(IF(ISERROR(N2087:N2137),"",N2087:N2137))</f>
        <v>-0.004355636612</v>
      </c>
      <c r="O2086" s="177">
        <f t="array" ref="O2086">SUM(IF(ISERROR(O2087:O2137),"",O2087:O2137))</f>
        <v>-0.007552732552</v>
      </c>
      <c r="P2086" s="177">
        <f t="array" ref="P2086">SUM(IF(ISERROR(P2087:P2137),"",P2087:P2137))</f>
        <v>-0.009596545692</v>
      </c>
      <c r="Q2086" s="177">
        <f t="array" ref="Q2086">SUM(IF(ISERROR(Q2087:Q2137),"",Q2087:Q2137))</f>
        <v>-0.01023081109</v>
      </c>
      <c r="R2086" s="177">
        <f t="array" ref="R2086">SUM(IF(ISERROR(R2087:R2137),"",R2087:R2137))</f>
        <v>-0.009493666933</v>
      </c>
      <c r="S2086" s="177">
        <f t="array" ref="S2086">SUM(IF(ISERROR(S2087:S2137),"",S2087:S2137))</f>
        <v>-0.009944616112</v>
      </c>
      <c r="T2086" s="177">
        <f t="array" ref="T2086">SUM(IF(ISERROR(T2087:T2137),"",T2087:T2137))</f>
        <v>-0.01041698538</v>
      </c>
      <c r="U2086" s="177">
        <f t="array" ref="U2086">SUM(IF(ISERROR(U2087:U2137),"",U2087:U2137))</f>
        <v>-0.01091179218</v>
      </c>
      <c r="V2086" s="177">
        <f t="array" ref="V2086">SUM(IF(ISERROR(V2087:V2137),"",V2087:V2137))</f>
        <v>-0.01143010231</v>
      </c>
      <c r="W2086" s="177">
        <f t="array" ref="W2086">SUM(IF(ISERROR(W2087:W2137),"",W2087:W2137))</f>
        <v>-0.01173215474</v>
      </c>
      <c r="X2086" s="177">
        <f t="array" ref="X2086">SUM(IF(ISERROR(X2087:X2137),"",X2087:X2137))</f>
        <v>-0.01168130043</v>
      </c>
      <c r="Y2086" s="177">
        <f t="array" ref="Y2086">SUM(IF(ISERROR(Y2087:Y2137),"",Y2087:Y2137))</f>
        <v>-0.01161010592</v>
      </c>
      <c r="Z2086" s="177">
        <f t="array" ref="Z2086">SUM(IF(ISERROR(Z2087:Z2137),"",Z2087:Z2137))</f>
        <v>-0.0108324062</v>
      </c>
      <c r="AA2086" s="177">
        <f t="array" ref="AA2086">SUM(IF(ISERROR(AA2087:AA2137),"",AA2087:AA2137))</f>
        <v>-0.009570949504</v>
      </c>
      <c r="AB2086" s="177">
        <f t="array" ref="AB2086">SUM(IF(ISERROR(AB2087:AB2137),"",AB2087:AB2137))</f>
        <v>-0.01002556961</v>
      </c>
      <c r="AC2086" s="177">
        <f t="array" ref="AC2086">SUM(IF(ISERROR(AC2087:AC2137),"",AC2087:AC2137))</f>
        <v>-0.009117946515</v>
      </c>
      <c r="AD2086" s="177">
        <f t="array" ref="AD2086">SUM(IF(ISERROR(AD2087:AD2137),"",AD2087:AD2137))</f>
        <v>-0.003552983853</v>
      </c>
      <c r="AE2086" s="177">
        <f t="array" ref="AE2086">SUM(IF(ISERROR(AE2087:AE2137),"",AE2087:AE2137))</f>
        <v>-0.0003416827439</v>
      </c>
      <c r="AF2086" s="177">
        <f t="array" ref="AF2086">SUM(IF(ISERROR(AF2087:AF2137),"",AF2087:AF2137))</f>
        <v>0</v>
      </c>
      <c r="AG2086" s="177">
        <f t="array" ref="AG2086">SUM(IF(ISERROR(AG2087:AG2137),"",AG2087:AG2137))</f>
        <v>0</v>
      </c>
      <c r="AH2086" s="177">
        <f t="array" ref="AH2086">SUM(IF(ISERROR(AH2087:AH2137),"",AH2087:AH2137))</f>
        <v>0</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-0.0006097533849</v>
      </c>
      <c r="D2087" s="177">
        <f>IF($C$2030&gt;0,PPMT('Assumptions (Biomass)'!$V$7,Model!X$1,'Assumptions (Biomass)'!$V$10,'Assumptions (Biomass)'!$V$5*Model!$C$2030*'Assumptions (Biomass)'!$B$2/10^9),0)</f>
        <v>-0.0006387166707</v>
      </c>
      <c r="E2087" s="177">
        <f>IF($C$2030&gt;0,PPMT('Assumptions (Biomass)'!$V$7,Model!Y$1,'Assumptions (Biomass)'!$V$10,'Assumptions (Biomass)'!$V$5*Model!$C$2030*'Assumptions (Biomass)'!$B$2/10^9),0)</f>
        <v>-0.0006690557126</v>
      </c>
      <c r="F2087" s="177">
        <f>IF($C$2030&gt;0,PPMT('Assumptions (Biomass)'!$V$7,Model!Z$1,'Assumptions (Biomass)'!$V$10,'Assumptions (Biomass)'!$V$5*Model!$C$2030*'Assumptions (Biomass)'!$B$2/10^9),0)</f>
        <v>-0.0007008358589</v>
      </c>
      <c r="G2087" s="177">
        <f>IF($C$2030&gt;0,PPMT('Assumptions (Biomass)'!$V$7,Model!AA$1,'Assumptions (Biomass)'!$V$10,'Assumptions (Biomass)'!$V$5*Model!$C$2030*'Assumptions (Biomass)'!$B$2/10^9),0)</f>
        <v>-0.0007341255622</v>
      </c>
      <c r="H2087" s="177">
        <f>IF($C$2030&gt;0,PPMT('Assumptions (Biomass)'!$V$7,Model!AB$1,'Assumptions (Biomass)'!$V$10,'Assumptions (Biomass)'!$V$5*Model!$C$2030*'Assumptions (Biomass)'!$B$2/10^9),0)</f>
        <v>-0.0007689965264</v>
      </c>
      <c r="I2087" s="177">
        <f>IF($C$2030&gt;0,PPMT('Assumptions (Biomass)'!$V$7,Model!AC$1,'Assumptions (Biomass)'!$V$10,'Assumptions (Biomass)'!$V$5*Model!$C$2030*'Assumptions (Biomass)'!$B$2/10^9),0)</f>
        <v>-0.0008055238614</v>
      </c>
      <c r="J2087" s="177">
        <f>IF($C$2030&gt;0,PPMT('Assumptions (Biomass)'!$V$7,Model!AD$1,'Assumptions (Biomass)'!$V$10,'Assumptions (Biomass)'!$V$5*Model!$C$2030*'Assumptions (Biomass)'!$B$2/10^9),0)</f>
        <v>-0.0008437862449</v>
      </c>
      <c r="K2087" s="177">
        <f>IF($C$2030&gt;0,PPMT('Assumptions (Biomass)'!$V$7,Model!AE$1,'Assumptions (Biomass)'!$V$10,'Assumptions (Biomass)'!$V$5*Model!$C$2030*'Assumptions (Biomass)'!$B$2/10^9),0)</f>
        <v>-0.0008838660915</v>
      </c>
      <c r="L2087" s="177">
        <f>IF($C$2030&gt;0,PPMT('Assumptions (Biomass)'!$V$7,Model!AF$1,'Assumptions (Biomass)'!$V$10,'Assumptions (Biomass)'!$V$5*Model!$C$2030*'Assumptions (Biomass)'!$B$2/10^9),0)</f>
        <v>-0.0009258497308</v>
      </c>
      <c r="M2087" s="177">
        <f>IF($C$2030&gt;0,PPMT('Assumptions (Biomass)'!$V$7,Model!AG$1,'Assumptions (Biomass)'!$V$10,'Assumptions (Biomass)'!$V$5*Model!$C$2030*'Assumptions (Biomass)'!$B$2/10^9),0)</f>
        <v>-0.0009698275931</v>
      </c>
      <c r="N2087" s="177">
        <f>IF($C$2030&gt;0,PPMT('Assumptions (Biomass)'!$V$7,Model!AH$1,'Assumptions (Biomass)'!$V$10,'Assumptions (Biomass)'!$V$5*Model!$C$2030*'Assumptions (Biomass)'!$B$2/10^9),0)</f>
        <v>-0.001015894404</v>
      </c>
      <c r="O2087" s="177">
        <f>IF($C$2030&gt;0,PPMT('Assumptions (Biomass)'!$V$7,Model!AI$1,'Assumptions (Biomass)'!$V$10,'Assumptions (Biomass)'!$V$5*Model!$C$2030*'Assumptions (Biomass)'!$B$2/10^9),0)</f>
        <v>-0.001064149388</v>
      </c>
      <c r="P2087" s="177">
        <f>IF($C$2030&gt;0,PPMT('Assumptions (Biomass)'!$V$7,Model!AJ$1,'Assumptions (Biomass)'!$V$10,'Assumptions (Biomass)'!$V$5*Model!$C$2030*'Assumptions (Biomass)'!$B$2/10^9),0)</f>
        <v>-0.001114696484</v>
      </c>
      <c r="Q2087" s="177">
        <f>IF($C$2030&gt;0,PPMT('Assumptions (Biomass)'!$V$7,Model!AK$1,'Assumptions (Biomass)'!$V$10,'Assumptions (Biomass)'!$V$5*Model!$C$2030*'Assumptions (Biomass)'!$B$2/10^9),0)</f>
        <v>-0.001167644567</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v>
      </c>
      <c r="E2088" s="177">
        <f>IF($D$2030&gt;0,PPMT('Assumptions (Biomass)'!$V$7,Model!X$1,'Assumptions (Biomass)'!$V$10,'Assumptions (Biomass)'!$V$5*Model!$D$2030*'Assumptions (Biomass)'!$B$2/10^9),0)</f>
        <v>0</v>
      </c>
      <c r="F2088" s="177">
        <f>IF($D$2030&gt;0,PPMT('Assumptions (Biomass)'!$V$7,Model!Y$1,'Assumptions (Biomass)'!$V$10,'Assumptions (Biomass)'!$V$5*Model!$D$2030*'Assumptions (Biomass)'!$B$2/10^9),0)</f>
        <v>0</v>
      </c>
      <c r="G2088" s="177">
        <f>IF($D$2030&gt;0,PPMT('Assumptions (Biomass)'!$V$7,Model!Z$1,'Assumptions (Biomass)'!$V$10,'Assumptions (Biomass)'!$V$5*Model!$D$2030*'Assumptions (Biomass)'!$B$2/10^9),0)</f>
        <v>0</v>
      </c>
      <c r="H2088" s="177">
        <f>IF($D$2030&gt;0,PPMT('Assumptions (Biomass)'!$V$7,Model!AA$1,'Assumptions (Biomass)'!$V$10,'Assumptions (Biomass)'!$V$5*Model!$D$2030*'Assumptions (Biomass)'!$B$2/10^9),0)</f>
        <v>0</v>
      </c>
      <c r="I2088" s="177">
        <f>IF($D$2030&gt;0,PPMT('Assumptions (Biomass)'!$V$7,Model!AB$1,'Assumptions (Biomass)'!$V$10,'Assumptions (Biomass)'!$V$5*Model!$D$2030*'Assumptions (Biomass)'!$B$2/10^9),0)</f>
        <v>0</v>
      </c>
      <c r="J2088" s="177">
        <f>IF($D$2030&gt;0,PPMT('Assumptions (Biomass)'!$V$7,Model!AC$1,'Assumptions (Biomass)'!$V$10,'Assumptions (Biomass)'!$V$5*Model!$D$2030*'Assumptions (Biomass)'!$B$2/10^9),0)</f>
        <v>0</v>
      </c>
      <c r="K2088" s="177">
        <f>IF($D$2030&gt;0,PPMT('Assumptions (Biomass)'!$V$7,Model!AD$1,'Assumptions (Biomass)'!$V$10,'Assumptions (Biomass)'!$V$5*Model!$D$2030*'Assumptions (Biomass)'!$B$2/10^9),0)</f>
        <v>0</v>
      </c>
      <c r="L2088" s="177">
        <f>IF($D$2030&gt;0,PPMT('Assumptions (Biomass)'!$V$7,Model!AE$1,'Assumptions (Biomass)'!$V$10,'Assumptions (Biomass)'!$V$5*Model!$D$2030*'Assumptions (Biomass)'!$B$2/10^9),0)</f>
        <v>0</v>
      </c>
      <c r="M2088" s="177">
        <f>IF($D$2030&gt;0,PPMT('Assumptions (Biomass)'!$V$7,Model!AF$1,'Assumptions (Biomass)'!$V$10,'Assumptions (Biomass)'!$V$5*Model!$D$2030*'Assumptions (Biomass)'!$B$2/10^9),0)</f>
        <v>0</v>
      </c>
      <c r="N2088" s="177">
        <f>IF($D$2030&gt;0,PPMT('Assumptions (Biomass)'!$V$7,Model!AG$1,'Assumptions (Biomass)'!$V$10,'Assumptions (Biomass)'!$V$5*Model!$D$2030*'Assumptions (Biomass)'!$B$2/10^9),0)</f>
        <v>0</v>
      </c>
      <c r="O2088" s="177">
        <f>IF($D$2030&gt;0,PPMT('Assumptions (Biomass)'!$V$7,Model!AH$1,'Assumptions (Biomass)'!$V$10,'Assumptions (Biomass)'!$V$5*Model!$D$2030*'Assumptions (Biomass)'!$B$2/10^9),0)</f>
        <v>0</v>
      </c>
      <c r="P2088" s="177">
        <f>IF($D$2030&gt;0,PPMT('Assumptions (Biomass)'!$V$7,Model!AI$1,'Assumptions (Biomass)'!$V$10,'Assumptions (Biomass)'!$V$5*Model!$D$2030*'Assumptions (Biomass)'!$B$2/10^9),0)</f>
        <v>0</v>
      </c>
      <c r="Q2088" s="177">
        <f>IF($D$2030&gt;0,PPMT('Assumptions (Biomass)'!$V$7,Model!AJ$1,'Assumptions (Biomass)'!$V$10,'Assumptions (Biomass)'!$V$5*Model!$D$2030*'Assumptions (Biomass)'!$B$2/10^9),0)</f>
        <v>0</v>
      </c>
      <c r="R2088" s="177">
        <f>IF($D$2030&gt;0,PPMT('Assumptions (Biomass)'!$V$7,Model!AK$1,'Assumptions (Biomass)'!$V$10,'Assumptions (Biomass)'!$V$5*Model!$D$2030*'Assumptions (Biomass)'!$B$2/10^9),0)</f>
        <v>0</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v>
      </c>
      <c r="F2089" s="160">
        <f>IF($E$2030&gt;0,PPMT('Assumptions (Biomass)'!$V$7,Model!X$1,'Assumptions (Biomass)'!$V$10,'Assumptions (Biomass)'!$V$5*Model!$E$2030*AVERAGE('Assumptions (Biomass)'!$B$2:$C$2)/10^9),0)</f>
        <v>0</v>
      </c>
      <c r="G2089" s="160">
        <f>IF($E$2030&gt;0,PPMT('Assumptions (Biomass)'!$V$7,Model!Y$1,'Assumptions (Biomass)'!$V$10,'Assumptions (Biomass)'!$V$5*Model!$E$2030*AVERAGE('Assumptions (Biomass)'!$B$2:$C$2)/10^9),0)</f>
        <v>0</v>
      </c>
      <c r="H2089" s="160">
        <f>IF($E$2030&gt;0,PPMT('Assumptions (Biomass)'!$V$7,Model!Z$1,'Assumptions (Biomass)'!$V$10,'Assumptions (Biomass)'!$V$5*Model!$E$2030*AVERAGE('Assumptions (Biomass)'!$B$2:$C$2)/10^9),0)</f>
        <v>0</v>
      </c>
      <c r="I2089" s="160">
        <f>IF($E$2030&gt;0,PPMT('Assumptions (Biomass)'!$V$7,Model!AA$1,'Assumptions (Biomass)'!$V$10,'Assumptions (Biomass)'!$V$5*Model!$E$2030*AVERAGE('Assumptions (Biomass)'!$B$2:$C$2)/10^9),0)</f>
        <v>0</v>
      </c>
      <c r="J2089" s="160">
        <f>IF($E$2030&gt;0,PPMT('Assumptions (Biomass)'!$V$7,Model!AB$1,'Assumptions (Biomass)'!$V$10,'Assumptions (Biomass)'!$V$5*Model!$E$2030*AVERAGE('Assumptions (Biomass)'!$B$2:$C$2)/10^9),0)</f>
        <v>0</v>
      </c>
      <c r="K2089" s="160">
        <f>IF($E$2030&gt;0,PPMT('Assumptions (Biomass)'!$V$7,Model!AC$1,'Assumptions (Biomass)'!$V$10,'Assumptions (Biomass)'!$V$5*Model!$E$2030*AVERAGE('Assumptions (Biomass)'!$B$2:$C$2)/10^9),0)</f>
        <v>0</v>
      </c>
      <c r="L2089" s="160">
        <f>IF($E$2030&gt;0,PPMT('Assumptions (Biomass)'!$V$7,Model!AD$1,'Assumptions (Biomass)'!$V$10,'Assumptions (Biomass)'!$V$5*Model!$E$2030*AVERAGE('Assumptions (Biomass)'!$B$2:$C$2)/10^9),0)</f>
        <v>0</v>
      </c>
      <c r="M2089" s="160">
        <f>IF($E$2030&gt;0,PPMT('Assumptions (Biomass)'!$V$7,Model!AE$1,'Assumptions (Biomass)'!$V$10,'Assumptions (Biomass)'!$V$5*Model!$E$2030*AVERAGE('Assumptions (Biomass)'!$B$2:$C$2)/10^9),0)</f>
        <v>0</v>
      </c>
      <c r="N2089" s="177">
        <f>IF($E$2030&gt;0,PPMT('Assumptions (Biomass)'!$V$7,Model!AF$1,'Assumptions (Biomass)'!$V$10,'Assumptions (Biomass)'!$V$5*Model!$E$2030*AVERAGE('Assumptions (Biomass)'!$B$2:$C$2)/10^9),0)</f>
        <v>0</v>
      </c>
      <c r="O2089" s="160">
        <f>IF($E$2030&gt;0,PPMT('Assumptions (Biomass)'!$V$7,Model!AG$1,'Assumptions (Biomass)'!$V$10,'Assumptions (Biomass)'!$V$5*Model!$E$2030*AVERAGE('Assumptions (Biomass)'!$B$2:$C$2)/10^9),0)</f>
        <v>0</v>
      </c>
      <c r="P2089" s="160">
        <f>IF($E$2030&gt;0,PPMT('Assumptions (Biomass)'!$V$7,Model!AH$1,'Assumptions (Biomass)'!$V$10,'Assumptions (Biomass)'!$V$5*Model!$E$2030*AVERAGE('Assumptions (Biomass)'!$B$2:$C$2)/10^9),0)</f>
        <v>0</v>
      </c>
      <c r="Q2089" s="160">
        <f>IF($E$2030&gt;0,PPMT('Assumptions (Biomass)'!$V$7,Model!AI$1,'Assumptions (Biomass)'!$V$10,'Assumptions (Biomass)'!$V$5*Model!$E$2030*AVERAGE('Assumptions (Biomass)'!$B$2:$C$2)/10^9),0)</f>
        <v>0</v>
      </c>
      <c r="R2089" s="160">
        <f>IF($E$2030&gt;0,PPMT('Assumptions (Biomass)'!$V$7,Model!AJ$1,'Assumptions (Biomass)'!$V$10,'Assumptions (Biomass)'!$V$5*Model!$E$2030*AVERAGE('Assumptions (Biomass)'!$B$2:$C$2)/10^9),0)</f>
        <v>0</v>
      </c>
      <c r="S2089" s="160">
        <f>IF($E$2030&gt;0,PPMT('Assumptions (Biomass)'!$V$7,Model!AK$1,'Assumptions (Biomass)'!$V$10,'Assumptions (Biomass)'!$V$5*Model!$E$2030*AVERAGE('Assumptions (Biomass)'!$B$2:$C$2)/10^9),0)</f>
        <v>0</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v>
      </c>
      <c r="G2090" s="160">
        <f>IF($F$2030&gt;0,PPMT('Assumptions (Biomass)'!$V$7,Model!X$1,'Assumptions (Biomass)'!$V$10,'Assumptions (Biomass)'!$V$5*Model!$F$2030*AVERAGE('Assumptions (Biomass)'!$B$2:$D$2)/10^9),0)</f>
        <v>0</v>
      </c>
      <c r="H2090" s="160">
        <f>IF($F$2030&gt;0,PPMT('Assumptions (Biomass)'!$V$7,Model!Y$1,'Assumptions (Biomass)'!$V$10,'Assumptions (Biomass)'!$V$5*Model!$F$2030*AVERAGE('Assumptions (Biomass)'!$B$2:$D$2)/10^9),0)</f>
        <v>0</v>
      </c>
      <c r="I2090" s="160">
        <f>IF($F$2030&gt;0,PPMT('Assumptions (Biomass)'!$V$7,Model!Z$1,'Assumptions (Biomass)'!$V$10,'Assumptions (Biomass)'!$V$5*Model!$F$2030*AVERAGE('Assumptions (Biomass)'!$B$2:$D$2)/10^9),0)</f>
        <v>0</v>
      </c>
      <c r="J2090" s="160">
        <f>IF($F$2030&gt;0,PPMT('Assumptions (Biomass)'!$V$7,Model!AA$1,'Assumptions (Biomass)'!$V$10,'Assumptions (Biomass)'!$V$5*Model!$F$2030*AVERAGE('Assumptions (Biomass)'!$B$2:$D$2)/10^9),0)</f>
        <v>0</v>
      </c>
      <c r="K2090" s="160">
        <f>IF($F$2030&gt;0,PPMT('Assumptions (Biomass)'!$V$7,Model!AB$1,'Assumptions (Biomass)'!$V$10,'Assumptions (Biomass)'!$V$5*Model!$F$2030*AVERAGE('Assumptions (Biomass)'!$B$2:$D$2)/10^9),0)</f>
        <v>0</v>
      </c>
      <c r="L2090" s="160">
        <f>IF($F$2030&gt;0,PPMT('Assumptions (Biomass)'!$V$7,Model!AC$1,'Assumptions (Biomass)'!$V$10,'Assumptions (Biomass)'!$V$5*Model!$F$2030*AVERAGE('Assumptions (Biomass)'!$B$2:$D$2)/10^9),0)</f>
        <v>0</v>
      </c>
      <c r="M2090" s="160">
        <f>IF($F$2030&gt;0,PPMT('Assumptions (Biomass)'!$V$7,Model!AD$1,'Assumptions (Biomass)'!$V$10,'Assumptions (Biomass)'!$V$5*Model!$F$2030*AVERAGE('Assumptions (Biomass)'!$B$2:$D$2)/10^9),0)</f>
        <v>0</v>
      </c>
      <c r="N2090" s="177">
        <f>IF($F$2030&gt;0,PPMT('Assumptions (Biomass)'!$V$7,Model!AE$1,'Assumptions (Biomass)'!$V$10,'Assumptions (Biomass)'!$V$5*Model!$F$2030*AVERAGE('Assumptions (Biomass)'!$B$2:$D$2)/10^9),0)</f>
        <v>0</v>
      </c>
      <c r="O2090" s="160">
        <f>IF($F$2030&gt;0,PPMT('Assumptions (Biomass)'!$V$7,Model!AF$1,'Assumptions (Biomass)'!$V$10,'Assumptions (Biomass)'!$V$5*Model!$F$2030*AVERAGE('Assumptions (Biomass)'!$B$2:$D$2)/10^9),0)</f>
        <v>0</v>
      </c>
      <c r="P2090" s="160">
        <f>IF($F$2030&gt;0,PPMT('Assumptions (Biomass)'!$V$7,Model!AG$1,'Assumptions (Biomass)'!$V$10,'Assumptions (Biomass)'!$V$5*Model!$F$2030*AVERAGE('Assumptions (Biomass)'!$B$2:$D$2)/10^9),0)</f>
        <v>0</v>
      </c>
      <c r="Q2090" s="160">
        <f>IF($F$2030&gt;0,PPMT('Assumptions (Biomass)'!$V$7,Model!AH$1,'Assumptions (Biomass)'!$V$10,'Assumptions (Biomass)'!$V$5*Model!$F$2030*AVERAGE('Assumptions (Biomass)'!$B$2:$D$2)/10^9),0)</f>
        <v>0</v>
      </c>
      <c r="R2090" s="160">
        <f>IF($F$2030&gt;0,PPMT('Assumptions (Biomass)'!$V$7,Model!AI$1,'Assumptions (Biomass)'!$V$10,'Assumptions (Biomass)'!$V$5*Model!$F$2030*AVERAGE('Assumptions (Biomass)'!$B$2:$D$2)/10^9),0)</f>
        <v>0</v>
      </c>
      <c r="S2090" s="160">
        <f>IF($F$2030&gt;0,PPMT('Assumptions (Biomass)'!$V$7,Model!AJ$1,'Assumptions (Biomass)'!$V$10,'Assumptions (Biomass)'!$V$5*Model!$F$2030*AVERAGE('Assumptions (Biomass)'!$B$2:$D$2)/10^9),0)</f>
        <v>0</v>
      </c>
      <c r="T2090" s="160">
        <f>IF($F$2030&gt;0,PPMT('Assumptions (Biomass)'!$V$7,Model!AK$1,'Assumptions (Biomass)'!$V$10,'Assumptions (Biomass)'!$V$5*Model!$F$2030*AVERAGE('Assumptions (Biomass)'!$B$2:$D$2)/10^9),0)</f>
        <v>0</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v>
      </c>
      <c r="H2091" s="160">
        <f>IF($G$2030&gt;0,PPMT('Assumptions (Biomass)'!$V$7,Model!X$1,'Assumptions (Biomass)'!$V$10,'Assumptions (Biomass)'!$V$5*Model!$G$2030*AVERAGE('Assumptions (Biomass)'!$C$2:$E$2)/10^9),0)</f>
        <v>0</v>
      </c>
      <c r="I2091" s="160">
        <f>IF($G$2030&gt;0,PPMT('Assumptions (Biomass)'!$V$7,Model!Y$1,'Assumptions (Biomass)'!$V$10,'Assumptions (Biomass)'!$V$5*Model!$G$2030*AVERAGE('Assumptions (Biomass)'!$C$2:$E$2)/10^9),0)</f>
        <v>0</v>
      </c>
      <c r="J2091" s="160">
        <f>IF($G$2030&gt;0,PPMT('Assumptions (Biomass)'!$V$7,Model!Z$1,'Assumptions (Biomass)'!$V$10,'Assumptions (Biomass)'!$V$5*Model!$G$2030*AVERAGE('Assumptions (Biomass)'!$C$2:$E$2)/10^9),0)</f>
        <v>0</v>
      </c>
      <c r="K2091" s="160">
        <f>IF($G$2030&gt;0,PPMT('Assumptions (Biomass)'!$V$7,Model!AA$1,'Assumptions (Biomass)'!$V$10,'Assumptions (Biomass)'!$V$5*Model!$G$2030*AVERAGE('Assumptions (Biomass)'!$C$2:$E$2)/10^9),0)</f>
        <v>0</v>
      </c>
      <c r="L2091" s="160">
        <f>IF($G$2030&gt;0,PPMT('Assumptions (Biomass)'!$V$7,Model!AB$1,'Assumptions (Biomass)'!$V$10,'Assumptions (Biomass)'!$V$5*Model!$G$2030*AVERAGE('Assumptions (Biomass)'!$C$2:$E$2)/10^9),0)</f>
        <v>0</v>
      </c>
      <c r="M2091" s="160">
        <f>IF($G$2030&gt;0,PPMT('Assumptions (Biomass)'!$V$7,Model!AC$1,'Assumptions (Biomass)'!$V$10,'Assumptions (Biomass)'!$V$5*Model!$G$2030*AVERAGE('Assumptions (Biomass)'!$C$2:$E$2)/10^9),0)</f>
        <v>0</v>
      </c>
      <c r="N2091" s="160">
        <f>IF($G$2030&gt;0,PPMT('Assumptions (Biomass)'!$V$7,Model!AD$1,'Assumptions (Biomass)'!$V$10,'Assumptions (Biomass)'!$V$5*Model!$G$2030*AVERAGE('Assumptions (Biomass)'!$C$2:$E$2)/10^9),0)</f>
        <v>0</v>
      </c>
      <c r="O2091" s="160">
        <f>IF($G$2030&gt;0,PPMT('Assumptions (Biomass)'!$V$7,Model!AE$1,'Assumptions (Biomass)'!$V$10,'Assumptions (Biomass)'!$V$5*Model!$G$2030*AVERAGE('Assumptions (Biomass)'!$C$2:$E$2)/10^9),0)</f>
        <v>0</v>
      </c>
      <c r="P2091" s="160">
        <f>IF($G$2030&gt;0,PPMT('Assumptions (Biomass)'!$V$7,Model!AF$1,'Assumptions (Biomass)'!$V$10,'Assumptions (Biomass)'!$V$5*Model!$G$2030*AVERAGE('Assumptions (Biomass)'!$C$2:$E$2)/10^9),0)</f>
        <v>0</v>
      </c>
      <c r="Q2091" s="160">
        <f>IF($G$2030&gt;0,PPMT('Assumptions (Biomass)'!$V$7,Model!AG$1,'Assumptions (Biomass)'!$V$10,'Assumptions (Biomass)'!$V$5*Model!$G$2030*AVERAGE('Assumptions (Biomass)'!$C$2:$E$2)/10^9),0)</f>
        <v>0</v>
      </c>
      <c r="R2091" s="160">
        <f>IF($G$2030&gt;0,PPMT('Assumptions (Biomass)'!$V$7,Model!AH$1,'Assumptions (Biomass)'!$V$10,'Assumptions (Biomass)'!$V$5*Model!$G$2030*AVERAGE('Assumptions (Biomass)'!$C$2:$E$2)/10^9),0)</f>
        <v>0</v>
      </c>
      <c r="S2091" s="160">
        <f>IF($G$2030&gt;0,PPMT('Assumptions (Biomass)'!$V$7,Model!AI$1,'Assumptions (Biomass)'!$V$10,'Assumptions (Biomass)'!$V$5*Model!$G$2030*AVERAGE('Assumptions (Biomass)'!$C$2:$E$2)/10^9),0)</f>
        <v>0</v>
      </c>
      <c r="T2091" s="160">
        <f>IF($G$2030&gt;0,PPMT('Assumptions (Biomass)'!$V$7,Model!AJ$1,'Assumptions (Biomass)'!$V$10,'Assumptions (Biomass)'!$V$5*Model!$G$2030*AVERAGE('Assumptions (Biomass)'!$C$2:$E$2)/10^9),0)</f>
        <v>0</v>
      </c>
      <c r="U2091" s="160">
        <f>IF($G$2030&gt;0,PPMT('Assumptions (Biomass)'!$V$7,Model!AK$1,'Assumptions (Biomass)'!$V$10,'Assumptions (Biomass)'!$V$5*Model!$G$2030*AVERAGE('Assumptions (Biomass)'!$C$2:$E$2)/10^9),0)</f>
        <v>0</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-0.0001200841346</v>
      </c>
      <c r="I2092" s="160">
        <f>IF($H$2030&gt;0,PPMT('Assumptions (Biomass)'!$V$7,Model!X$1,'Assumptions (Biomass)'!$V$10,'Assumptions (Biomass)'!$V$5*Model!$H$2030*AVERAGE('Assumptions (Biomass)'!$D$2:$F$2)/10^9),0)</f>
        <v>-0.000125788131</v>
      </c>
      <c r="J2092" s="160">
        <f>IF($H$2030&gt;0,PPMT('Assumptions (Biomass)'!$V$7,Model!Y$1,'Assumptions (Biomass)'!$V$10,'Assumptions (Biomass)'!$V$5*Model!$H$2030*AVERAGE('Assumptions (Biomass)'!$D$2:$F$2)/10^9),0)</f>
        <v>-0.0001317630673</v>
      </c>
      <c r="K2092" s="160">
        <f>IF($H$2030&gt;0,PPMT('Assumptions (Biomass)'!$V$7,Model!Z$1,'Assumptions (Biomass)'!$V$10,'Assumptions (Biomass)'!$V$5*Model!$H$2030*AVERAGE('Assumptions (Biomass)'!$D$2:$F$2)/10^9),0)</f>
        <v>-0.000138021813</v>
      </c>
      <c r="L2092" s="160">
        <f>IF($H$2030&gt;0,PPMT('Assumptions (Biomass)'!$V$7,Model!AA$1,'Assumptions (Biomass)'!$V$10,'Assumptions (Biomass)'!$V$5*Model!$H$2030*AVERAGE('Assumptions (Biomass)'!$D$2:$F$2)/10^9),0)</f>
        <v>-0.0001445778491</v>
      </c>
      <c r="M2092" s="160">
        <f>IF($H$2030&gt;0,PPMT('Assumptions (Biomass)'!$V$7,Model!AB$1,'Assumptions (Biomass)'!$V$10,'Assumptions (Biomass)'!$V$5*Model!$H$2030*AVERAGE('Assumptions (Biomass)'!$D$2:$F$2)/10^9),0)</f>
        <v>-0.0001514452969</v>
      </c>
      <c r="N2092" s="160">
        <f>IF($H$2030&gt;0,PPMT('Assumptions (Biomass)'!$V$7,Model!AC$1,'Assumptions (Biomass)'!$V$10,'Assumptions (Biomass)'!$V$5*Model!$H$2030*AVERAGE('Assumptions (Biomass)'!$D$2:$F$2)/10^9),0)</f>
        <v>-0.0001586389485</v>
      </c>
      <c r="O2092" s="160">
        <f>IF($H$2030&gt;0,PPMT('Assumptions (Biomass)'!$V$7,Model!AD$1,'Assumptions (Biomass)'!$V$10,'Assumptions (Biomass)'!$V$5*Model!$H$2030*AVERAGE('Assumptions (Biomass)'!$D$2:$F$2)/10^9),0)</f>
        <v>-0.0001661742986</v>
      </c>
      <c r="P2092" s="160">
        <f>IF($H$2030&gt;0,PPMT('Assumptions (Biomass)'!$V$7,Model!AE$1,'Assumptions (Biomass)'!$V$10,'Assumptions (Biomass)'!$V$5*Model!$H$2030*AVERAGE('Assumptions (Biomass)'!$D$2:$F$2)/10^9),0)</f>
        <v>-0.0001740675777</v>
      </c>
      <c r="Q2092" s="160">
        <f>IF($H$2030&gt;0,PPMT('Assumptions (Biomass)'!$V$7,Model!AF$1,'Assumptions (Biomass)'!$V$10,'Assumptions (Biomass)'!$V$5*Model!$H$2030*AVERAGE('Assumptions (Biomass)'!$D$2:$F$2)/10^9),0)</f>
        <v>-0.0001823357877</v>
      </c>
      <c r="R2092" s="160">
        <f>IF($H$2030&gt;0,PPMT('Assumptions (Biomass)'!$V$7,Model!AG$1,'Assumptions (Biomass)'!$V$10,'Assumptions (Biomass)'!$V$5*Model!$H$2030*AVERAGE('Assumptions (Biomass)'!$D$2:$F$2)/10^9),0)</f>
        <v>-0.0001909967376</v>
      </c>
      <c r="S2092" s="160">
        <f>IF($H$2030&gt;0,PPMT('Assumptions (Biomass)'!$V$7,Model!AH$1,'Assumptions (Biomass)'!$V$10,'Assumptions (Biomass)'!$V$5*Model!$H$2030*AVERAGE('Assumptions (Biomass)'!$D$2:$F$2)/10^9),0)</f>
        <v>-0.0002000690826</v>
      </c>
      <c r="T2092" s="160">
        <f>IF($H$2030&gt;0,PPMT('Assumptions (Biomass)'!$V$7,Model!AI$1,'Assumptions (Biomass)'!$V$10,'Assumptions (Biomass)'!$V$5*Model!$H$2030*AVERAGE('Assumptions (Biomass)'!$D$2:$F$2)/10^9),0)</f>
        <v>-0.0002095723641</v>
      </c>
      <c r="U2092" s="160">
        <f>IF($H$2030&gt;0,PPMT('Assumptions (Biomass)'!$V$7,Model!AJ$1,'Assumptions (Biomass)'!$V$10,'Assumptions (Biomass)'!$V$5*Model!$H$2030*AVERAGE('Assumptions (Biomass)'!$D$2:$F$2)/10^9),0)</f>
        <v>-0.0002195270514</v>
      </c>
      <c r="V2092" s="160">
        <f>IF($H$2030&gt;0,PPMT('Assumptions (Biomass)'!$V$7,Model!AK$1,'Assumptions (Biomass)'!$V$10,'Assumptions (Biomass)'!$V$5*Model!$H$2030*AVERAGE('Assumptions (Biomass)'!$D$2:$F$2)/10^9),0)</f>
        <v>-0.0002299545863</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-0.000303170642</v>
      </c>
      <c r="J2093" s="160">
        <f>IF($I$2030&gt;0,PPMT('Assumptions (Biomass)'!$V$7,Model!X$1,'Assumptions (Biomass)'!$V$10,'Assumptions (Biomass)'!$V$5*Model!$I$2030*AVERAGE('Assumptions (Biomass)'!$E$2:$G$2)/10^9),0)</f>
        <v>-0.0003175712475</v>
      </c>
      <c r="K2093" s="160">
        <f>IF($I$2030&gt;0,PPMT('Assumptions (Biomass)'!$V$7,Model!Y$1,'Assumptions (Biomass)'!$V$10,'Assumptions (Biomass)'!$V$5*Model!$I$2030*AVERAGE('Assumptions (Biomass)'!$E$2:$G$2)/10^9),0)</f>
        <v>-0.0003326558818</v>
      </c>
      <c r="L2093" s="160">
        <f>IF($I$2030&gt;0,PPMT('Assumptions (Biomass)'!$V$7,Model!Z$1,'Assumptions (Biomass)'!$V$10,'Assumptions (Biomass)'!$V$5*Model!$I$2030*AVERAGE('Assumptions (Biomass)'!$E$2:$G$2)/10^9),0)</f>
        <v>-0.0003484570362</v>
      </c>
      <c r="M2093" s="160">
        <f>IF($I$2030&gt;0,PPMT('Assumptions (Biomass)'!$V$7,Model!AA$1,'Assumptions (Biomass)'!$V$10,'Assumptions (Biomass)'!$V$5*Model!$I$2030*AVERAGE('Assumptions (Biomass)'!$E$2:$G$2)/10^9),0)</f>
        <v>-0.0003650087454</v>
      </c>
      <c r="N2093" s="160">
        <f>IF($I$2030&gt;0,PPMT('Assumptions (Biomass)'!$V$7,Model!AB$1,'Assumptions (Biomass)'!$V$10,'Assumptions (Biomass)'!$V$5*Model!$I$2030*AVERAGE('Assumptions (Biomass)'!$E$2:$G$2)/10^9),0)</f>
        <v>-0.0003823466608</v>
      </c>
      <c r="O2093" s="160">
        <f>IF($I$2030&gt;0,PPMT('Assumptions (Biomass)'!$V$7,Model!AC$1,'Assumptions (Biomass)'!$V$10,'Assumptions (Biomass)'!$V$5*Model!$I$2030*AVERAGE('Assumptions (Biomass)'!$E$2:$G$2)/10^9),0)</f>
        <v>-0.0004005081272</v>
      </c>
      <c r="P2093" s="160">
        <f>IF($I$2030&gt;0,PPMT('Assumptions (Biomass)'!$V$7,Model!AD$1,'Assumptions (Biomass)'!$V$10,'Assumptions (Biomass)'!$V$5*Model!$I$2030*AVERAGE('Assumptions (Biomass)'!$E$2:$G$2)/10^9),0)</f>
        <v>-0.0004195322632</v>
      </c>
      <c r="Q2093" s="160">
        <f>IF($I$2030&gt;0,PPMT('Assumptions (Biomass)'!$V$7,Model!AE$1,'Assumptions (Biomass)'!$V$10,'Assumptions (Biomass)'!$V$5*Model!$I$2030*AVERAGE('Assumptions (Biomass)'!$E$2:$G$2)/10^9),0)</f>
        <v>-0.0004394600457</v>
      </c>
      <c r="R2093" s="160">
        <f>IF($I$2030&gt;0,PPMT('Assumptions (Biomass)'!$V$7,Model!AF$1,'Assumptions (Biomass)'!$V$10,'Assumptions (Biomass)'!$V$5*Model!$I$2030*AVERAGE('Assumptions (Biomass)'!$E$2:$G$2)/10^9),0)</f>
        <v>-0.0004603343979</v>
      </c>
      <c r="S2093" s="160">
        <f>IF($I$2030&gt;0,PPMT('Assumptions (Biomass)'!$V$7,Model!AG$1,'Assumptions (Biomass)'!$V$10,'Assumptions (Biomass)'!$V$5*Model!$I$2030*AVERAGE('Assumptions (Biomass)'!$E$2:$G$2)/10^9),0)</f>
        <v>-0.0004822002818</v>
      </c>
      <c r="T2093" s="160">
        <f>IF($I$2030&gt;0,PPMT('Assumptions (Biomass)'!$V$7,Model!AH$1,'Assumptions (Biomass)'!$V$10,'Assumptions (Biomass)'!$V$5*Model!$I$2030*AVERAGE('Assumptions (Biomass)'!$E$2:$G$2)/10^9),0)</f>
        <v>-0.0005051047952</v>
      </c>
      <c r="U2093" s="160">
        <f>IF($I$2030&gt;0,PPMT('Assumptions (Biomass)'!$V$7,Model!AI$1,'Assumptions (Biomass)'!$V$10,'Assumptions (Biomass)'!$V$5*Model!$I$2030*AVERAGE('Assumptions (Biomass)'!$E$2:$G$2)/10^9),0)</f>
        <v>-0.0005290972729</v>
      </c>
      <c r="V2093" s="160">
        <f>IF($I$2030&gt;0,PPMT('Assumptions (Biomass)'!$V$7,Model!AJ$1,'Assumptions (Biomass)'!$V$10,'Assumptions (Biomass)'!$V$5*Model!$I$2030*AVERAGE('Assumptions (Biomass)'!$E$2:$G$2)/10^9),0)</f>
        <v>-0.0005542293934</v>
      </c>
      <c r="W2093" s="160">
        <f>IF($I$2030&gt;0,PPMT('Assumptions (Biomass)'!$V$7,Model!AK$1,'Assumptions (Biomass)'!$V$10,'Assumptions (Biomass)'!$V$5*Model!$I$2030*AVERAGE('Assumptions (Biomass)'!$E$2:$G$2)/10^9),0)</f>
        <v>-0.0005805552896</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-0.0003121065633</v>
      </c>
      <c r="K2094" s="160">
        <f>IF($J$2030&gt;0,PPMT('Assumptions (Biomass)'!$V$7,Model!X$1,'Assumptions (Biomass)'!$V$10,'Assumptions (Biomass)'!$V$5*Model!$J$2030*AVERAGE('Assumptions (Biomass)'!$F$2:$H$2)/10^9),0)</f>
        <v>-0.000326931625</v>
      </c>
      <c r="L2094" s="160">
        <f>IF($J$2030&gt;0,PPMT('Assumptions (Biomass)'!$V$7,Model!Y$1,'Assumptions (Biomass)'!$V$10,'Assumptions (Biomass)'!$V$5*Model!$J$2030*AVERAGE('Assumptions (Biomass)'!$F$2:$H$2)/10^9),0)</f>
        <v>-0.0003424608772</v>
      </c>
      <c r="M2094" s="160">
        <f>IF($J$2030&gt;0,PPMT('Assumptions (Biomass)'!$V$7,Model!Z$1,'Assumptions (Biomass)'!$V$10,'Assumptions (Biomass)'!$V$5*Model!$J$2030*AVERAGE('Assumptions (Biomass)'!$F$2:$H$2)/10^9),0)</f>
        <v>-0.0003587277689</v>
      </c>
      <c r="N2094" s="160">
        <f>IF($J$2030&gt;0,PPMT('Assumptions (Biomass)'!$V$7,Model!AA$1,'Assumptions (Biomass)'!$V$10,'Assumptions (Biomass)'!$V$5*Model!$J$2030*AVERAGE('Assumptions (Biomass)'!$F$2:$H$2)/10^9),0)</f>
        <v>-0.0003757673379</v>
      </c>
      <c r="O2094" s="160">
        <f>IF($J$2030&gt;0,PPMT('Assumptions (Biomass)'!$V$7,Model!AB$1,'Assumptions (Biomass)'!$V$10,'Assumptions (Biomass)'!$V$5*Model!$J$2030*AVERAGE('Assumptions (Biomass)'!$F$2:$H$2)/10^9),0)</f>
        <v>-0.0003936162864</v>
      </c>
      <c r="P2094" s="160">
        <f>IF($J$2030&gt;0,PPMT('Assumptions (Biomass)'!$V$7,Model!AC$1,'Assumptions (Biomass)'!$V$10,'Assumptions (Biomass)'!$V$5*Model!$J$2030*AVERAGE('Assumptions (Biomass)'!$F$2:$H$2)/10^9),0)</f>
        <v>-0.00041231306</v>
      </c>
      <c r="Q2094" s="160">
        <f>IF($J$2030&gt;0,PPMT('Assumptions (Biomass)'!$V$7,Model!AD$1,'Assumptions (Biomass)'!$V$10,'Assumptions (Biomass)'!$V$5*Model!$J$2030*AVERAGE('Assumptions (Biomass)'!$F$2:$H$2)/10^9),0)</f>
        <v>-0.0004318979304</v>
      </c>
      <c r="R2094" s="160">
        <f>IF($J$2030&gt;0,PPMT('Assumptions (Biomass)'!$V$7,Model!AE$1,'Assumptions (Biomass)'!$V$10,'Assumptions (Biomass)'!$V$5*Model!$J$2030*AVERAGE('Assumptions (Biomass)'!$F$2:$H$2)/10^9),0)</f>
        <v>-0.0004524130821</v>
      </c>
      <c r="S2094" s="160">
        <f>IF($J$2030&gt;0,PPMT('Assumptions (Biomass)'!$V$7,Model!AF$1,'Assumptions (Biomass)'!$V$10,'Assumptions (Biomass)'!$V$5*Model!$J$2030*AVERAGE('Assumptions (Biomass)'!$F$2:$H$2)/10^9),0)</f>
        <v>-0.0004739027035</v>
      </c>
      <c r="T2094" s="160">
        <f>IF($J$2030&gt;0,PPMT('Assumptions (Biomass)'!$V$7,Model!AG$1,'Assumptions (Biomass)'!$V$10,'Assumptions (Biomass)'!$V$5*Model!$J$2030*AVERAGE('Assumptions (Biomass)'!$F$2:$H$2)/10^9),0)</f>
        <v>-0.0004964130819</v>
      </c>
      <c r="U2094" s="160">
        <f>IF($J$2030&gt;0,PPMT('Assumptions (Biomass)'!$V$7,Model!AH$1,'Assumptions (Biomass)'!$V$10,'Assumptions (Biomass)'!$V$5*Model!$J$2030*AVERAGE('Assumptions (Biomass)'!$F$2:$H$2)/10^9),0)</f>
        <v>-0.0005199927033</v>
      </c>
      <c r="V2094" s="160">
        <f>IF($J$2030&gt;0,PPMT('Assumptions (Biomass)'!$V$7,Model!AI$1,'Assumptions (Biomass)'!$V$10,'Assumptions (Biomass)'!$V$5*Model!$J$2030*AVERAGE('Assumptions (Biomass)'!$F$2:$H$2)/10^9),0)</f>
        <v>-0.0005446923567</v>
      </c>
      <c r="W2094" s="160">
        <f>IF($J$2030&gt;0,PPMT('Assumptions (Biomass)'!$V$7,Model!AJ$1,'Assumptions (Biomass)'!$V$10,'Assumptions (Biomass)'!$V$5*Model!$J$2030*AVERAGE('Assumptions (Biomass)'!$F$2:$H$2)/10^9),0)</f>
        <v>-0.0005705652436</v>
      </c>
      <c r="X2094" s="160">
        <f>IF($J$2030&gt;0,PPMT('Assumptions (Biomass)'!$V$7,Model!AK$1,'Assumptions (Biomass)'!$V$10,'Assumptions (Biomass)'!$V$5*Model!$J$2030*AVERAGE('Assumptions (Biomass)'!$F$2:$H$2)/10^9),0)</f>
        <v>-0.0005976670927</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-0.0006626332767</v>
      </c>
      <c r="L2095" s="160">
        <f>IF($K$2030&gt;0,PPMT('Assumptions (Biomass)'!$V$7,Model!X$1,'Assumptions (Biomass)'!$V$10,'Assumptions (Biomass)'!$V$5*Model!$K$2030*AVERAGE('Assumptions (Biomass)'!$G$2:$I$2)/10^9),0)</f>
        <v>-0.0006941083573</v>
      </c>
      <c r="M2095" s="160">
        <f>IF($K$2030&gt;0,PPMT('Assumptions (Biomass)'!$V$7,Model!Y$1,'Assumptions (Biomass)'!$V$10,'Assumptions (Biomass)'!$V$5*Model!$K$2030*AVERAGE('Assumptions (Biomass)'!$G$2:$I$2)/10^9),0)</f>
        <v>-0.0007270785043</v>
      </c>
      <c r="N2095" s="160">
        <f>IF($K$2030&gt;0,PPMT('Assumptions (Biomass)'!$V$7,Model!Z$1,'Assumptions (Biomass)'!$V$10,'Assumptions (Biomass)'!$V$5*Model!$K$2030*AVERAGE('Assumptions (Biomass)'!$G$2:$I$2)/10^9),0)</f>
        <v>-0.0007616147332</v>
      </c>
      <c r="O2095" s="160">
        <f>IF($K$2030&gt;0,PPMT('Assumptions (Biomass)'!$V$7,Model!AA$1,'Assumptions (Biomass)'!$V$10,'Assumptions (Biomass)'!$V$5*Model!$K$2030*AVERAGE('Assumptions (Biomass)'!$G$2:$I$2)/10^9),0)</f>
        <v>-0.0007977914331</v>
      </c>
      <c r="P2095" s="160">
        <f>IF($K$2030&gt;0,PPMT('Assumptions (Biomass)'!$V$7,Model!AB$1,'Assumptions (Biomass)'!$V$10,'Assumptions (Biomass)'!$V$5*Model!$K$2030*AVERAGE('Assumptions (Biomass)'!$G$2:$I$2)/10^9),0)</f>
        <v>-0.0008356865261</v>
      </c>
      <c r="Q2095" s="160">
        <f>IF($K$2030&gt;0,PPMT('Assumptions (Biomass)'!$V$7,Model!AC$1,'Assumptions (Biomass)'!$V$10,'Assumptions (Biomass)'!$V$5*Model!$K$2030*AVERAGE('Assumptions (Biomass)'!$G$2:$I$2)/10^9),0)</f>
        <v>-0.0008753816361</v>
      </c>
      <c r="R2095" s="160">
        <f>IF($K$2030&gt;0,PPMT('Assumptions (Biomass)'!$V$7,Model!AD$1,'Assumptions (Biomass)'!$V$10,'Assumptions (Biomass)'!$V$5*Model!$K$2030*AVERAGE('Assumptions (Biomass)'!$G$2:$I$2)/10^9),0)</f>
        <v>-0.0009169622638</v>
      </c>
      <c r="S2095" s="160">
        <f>IF($K$2030&gt;0,PPMT('Assumptions (Biomass)'!$V$7,Model!AE$1,'Assumptions (Biomass)'!$V$10,'Assumptions (Biomass)'!$V$5*Model!$K$2030*AVERAGE('Assumptions (Biomass)'!$G$2:$I$2)/10^9),0)</f>
        <v>-0.0009605179714</v>
      </c>
      <c r="T2095" s="160">
        <f>IF($K$2030&gt;0,PPMT('Assumptions (Biomass)'!$V$7,Model!AF$1,'Assumptions (Biomass)'!$V$10,'Assumptions (Biomass)'!$V$5*Model!$K$2030*AVERAGE('Assumptions (Biomass)'!$G$2:$I$2)/10^9),0)</f>
        <v>-0.001006142575</v>
      </c>
      <c r="U2095" s="160">
        <f>IF($K$2030&gt;0,PPMT('Assumptions (Biomass)'!$V$7,Model!AG$1,'Assumptions (Biomass)'!$V$10,'Assumptions (Biomass)'!$V$5*Model!$K$2030*AVERAGE('Assumptions (Biomass)'!$G$2:$I$2)/10^9),0)</f>
        <v>-0.001053934347</v>
      </c>
      <c r="V2095" s="160">
        <f>IF($K$2030&gt;0,PPMT('Assumptions (Biomass)'!$V$7,Model!AH$1,'Assumptions (Biomass)'!$V$10,'Assumptions (Biomass)'!$V$5*Model!$K$2030*AVERAGE('Assumptions (Biomass)'!$G$2:$I$2)/10^9),0)</f>
        <v>-0.001103996229</v>
      </c>
      <c r="W2095" s="160">
        <f>IF($K$2030&gt;0,PPMT('Assumptions (Biomass)'!$V$7,Model!AI$1,'Assumptions (Biomass)'!$V$10,'Assumptions (Biomass)'!$V$5*Model!$K$2030*AVERAGE('Assumptions (Biomass)'!$G$2:$I$2)/10^9),0)</f>
        <v>-0.00115643605</v>
      </c>
      <c r="X2095" s="160">
        <f>IF($K$2030&gt;0,PPMT('Assumptions (Biomass)'!$V$7,Model!AJ$1,'Assumptions (Biomass)'!$V$10,'Assumptions (Biomass)'!$V$5*Model!$K$2030*AVERAGE('Assumptions (Biomass)'!$G$2:$I$2)/10^9),0)</f>
        <v>-0.001211366762</v>
      </c>
      <c r="Y2095" s="160">
        <f>IF($K$2030&gt;0,PPMT('Assumptions (Biomass)'!$V$7,Model!AK$1,'Assumptions (Biomass)'!$V$10,'Assumptions (Biomass)'!$V$5*Model!$K$2030*AVERAGE('Assumptions (Biomass)'!$G$2:$I$2)/10^9),0)</f>
        <v>-0.001268906683</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-0.0008853836667</v>
      </c>
      <c r="M2096" s="160">
        <f>IF($L$2030&gt;0,PPMT('Assumptions (Biomass)'!$V$7,Model!X$1,'Assumptions (Biomass)'!$V$10,'Assumptions (Biomass)'!$V$5*Model!$L$2030*AVERAGE('Assumptions (Biomass)'!$H$2:$J$2)/10^9),0)</f>
        <v>-0.0009274393908</v>
      </c>
      <c r="N2096" s="160">
        <f>IF($L$2030&gt;0,PPMT('Assumptions (Biomass)'!$V$7,Model!Y$1,'Assumptions (Biomass)'!$V$10,'Assumptions (Biomass)'!$V$5*Model!$L$2030*AVERAGE('Assumptions (Biomass)'!$H$2:$J$2)/10^9),0)</f>
        <v>-0.0009714927619</v>
      </c>
      <c r="O2096" s="160">
        <f>IF($L$2030&gt;0,PPMT('Assumptions (Biomass)'!$V$7,Model!Z$1,'Assumptions (Biomass)'!$V$10,'Assumptions (Biomass)'!$V$5*Model!$L$2030*AVERAGE('Assumptions (Biomass)'!$H$2:$J$2)/10^9),0)</f>
        <v>-0.001017638668</v>
      </c>
      <c r="P2096" s="160">
        <f>IF($L$2030&gt;0,PPMT('Assumptions (Biomass)'!$V$7,Model!AA$1,'Assumptions (Biomass)'!$V$10,'Assumptions (Biomass)'!$V$5*Model!$L$2030*AVERAGE('Assumptions (Biomass)'!$H$2:$J$2)/10^9),0)</f>
        <v>-0.001065976505</v>
      </c>
      <c r="Q2096" s="160">
        <f>IF($L$2030&gt;0,PPMT('Assumptions (Biomass)'!$V$7,Model!AB$1,'Assumptions (Biomass)'!$V$10,'Assumptions (Biomass)'!$V$5*Model!$L$2030*AVERAGE('Assumptions (Biomass)'!$H$2:$J$2)/10^9),0)</f>
        <v>-0.001116610389</v>
      </c>
      <c r="R2096" s="160">
        <f>IF($L$2030&gt;0,PPMT('Assumptions (Biomass)'!$V$7,Model!AC$1,'Assumptions (Biomass)'!$V$10,'Assumptions (Biomass)'!$V$5*Model!$L$2030*AVERAGE('Assumptions (Biomass)'!$H$2:$J$2)/10^9),0)</f>
        <v>-0.001169649382</v>
      </c>
      <c r="S2096" s="160">
        <f>IF($L$2030&gt;0,PPMT('Assumptions (Biomass)'!$V$7,Model!AD$1,'Assumptions (Biomass)'!$V$10,'Assumptions (Biomass)'!$V$5*Model!$L$2030*AVERAGE('Assumptions (Biomass)'!$H$2:$J$2)/10^9),0)</f>
        <v>-0.001225207728</v>
      </c>
      <c r="T2096" s="160">
        <f>IF($L$2030&gt;0,PPMT('Assumptions (Biomass)'!$V$7,Model!AE$1,'Assumptions (Biomass)'!$V$10,'Assumptions (Biomass)'!$V$5*Model!$L$2030*AVERAGE('Assumptions (Biomass)'!$H$2:$J$2)/10^9),0)</f>
        <v>-0.001283405095</v>
      </c>
      <c r="U2096" s="160">
        <f>IF($L$2030&gt;0,PPMT('Assumptions (Biomass)'!$V$7,Model!AF$1,'Assumptions (Biomass)'!$V$10,'Assumptions (Biomass)'!$V$5*Model!$L$2030*AVERAGE('Assumptions (Biomass)'!$H$2:$J$2)/10^9),0)</f>
        <v>-0.001344366837</v>
      </c>
      <c r="V2096" s="160">
        <f>IF($L$2030&gt;0,PPMT('Assumptions (Biomass)'!$V$7,Model!AG$1,'Assumptions (Biomass)'!$V$10,'Assumptions (Biomass)'!$V$5*Model!$L$2030*AVERAGE('Assumptions (Biomass)'!$H$2:$J$2)/10^9),0)</f>
        <v>-0.001408224262</v>
      </c>
      <c r="W2096" s="160">
        <f>IF($L$2030&gt;0,PPMT('Assumptions (Biomass)'!$V$7,Model!AH$1,'Assumptions (Biomass)'!$V$10,'Assumptions (Biomass)'!$V$5*Model!$L$2030*AVERAGE('Assumptions (Biomass)'!$H$2:$J$2)/10^9),0)</f>
        <v>-0.001475114914</v>
      </c>
      <c r="X2096" s="160">
        <f>IF($L$2030&gt;0,PPMT('Assumptions (Biomass)'!$V$7,Model!AI$1,'Assumptions (Biomass)'!$V$10,'Assumptions (Biomass)'!$V$5*Model!$L$2030*AVERAGE('Assumptions (Biomass)'!$H$2:$J$2)/10^9),0)</f>
        <v>-0.001545182873</v>
      </c>
      <c r="Y2096" s="160">
        <f>IF($L$2030&gt;0,PPMT('Assumptions (Biomass)'!$V$7,Model!AJ$1,'Assumptions (Biomass)'!$V$10,'Assumptions (Biomass)'!$V$5*Model!$L$2030*AVERAGE('Assumptions (Biomass)'!$H$2:$J$2)/10^9),0)</f>
        <v>-0.001618579059</v>
      </c>
      <c r="Z2096" s="160">
        <f>IF($L$2030&gt;0,PPMT('Assumptions (Biomass)'!$V$7,Model!AK$1,'Assumptions (Biomass)'!$V$10,'Assumptions (Biomass)'!$V$5*Model!$L$2030*AVERAGE('Assumptions (Biomass)'!$H$2:$J$2)/10^9),0)</f>
        <v>-0.001695461564</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v>
      </c>
      <c r="N2097" s="160">
        <f>IF($M$2030&gt;0,PPMT('Assumptions (Biomass)'!$V$7,Model!X$1,'Assumptions (Biomass)'!$V$10,'Assumptions (Biomass)'!$V$5*Model!$M$2030*AVERAGE('Assumptions (Biomass)'!$I$2:$K$2)/10^9),0)</f>
        <v>0</v>
      </c>
      <c r="O2097" s="160">
        <f>IF($M$2030&gt;0,PPMT('Assumptions (Biomass)'!$V$7,Model!Y$1,'Assumptions (Biomass)'!$V$10,'Assumptions (Biomass)'!$V$5*Model!$M$2030*AVERAGE('Assumptions (Biomass)'!$I$2:$K$2)/10^9),0)</f>
        <v>0</v>
      </c>
      <c r="P2097" s="160">
        <f>IF($M$2030&gt;0,PPMT('Assumptions (Biomass)'!$V$7,Model!Z$1,'Assumptions (Biomass)'!$V$10,'Assumptions (Biomass)'!$V$5*Model!$M$2030*AVERAGE('Assumptions (Biomass)'!$I$2:$K$2)/10^9),0)</f>
        <v>0</v>
      </c>
      <c r="Q2097" s="160">
        <f>IF($M$2030&gt;0,PPMT('Assumptions (Biomass)'!$V$7,Model!AA$1,'Assumptions (Biomass)'!$V$10,'Assumptions (Biomass)'!$V$5*Model!$M$2030*AVERAGE('Assumptions (Biomass)'!$I$2:$K$2)/10^9),0)</f>
        <v>0</v>
      </c>
      <c r="R2097" s="160">
        <f>IF($M$2030&gt;0,PPMT('Assumptions (Biomass)'!$V$7,Model!AB$1,'Assumptions (Biomass)'!$V$10,'Assumptions (Biomass)'!$V$5*Model!$M$2030*AVERAGE('Assumptions (Biomass)'!$I$2:$K$2)/10^9),0)</f>
        <v>0</v>
      </c>
      <c r="S2097" s="160">
        <f>IF($M$2030&gt;0,PPMT('Assumptions (Biomass)'!$V$7,Model!AC$1,'Assumptions (Biomass)'!$V$10,'Assumptions (Biomass)'!$V$5*Model!$M$2030*AVERAGE('Assumptions (Biomass)'!$I$2:$K$2)/10^9),0)</f>
        <v>0</v>
      </c>
      <c r="T2097" s="160">
        <f>IF($M$2030&gt;0,PPMT('Assumptions (Biomass)'!$V$7,Model!AD$1,'Assumptions (Biomass)'!$V$10,'Assumptions (Biomass)'!$V$5*Model!$M$2030*AVERAGE('Assumptions (Biomass)'!$I$2:$K$2)/10^9),0)</f>
        <v>0</v>
      </c>
      <c r="U2097" s="160">
        <f>IF($M$2030&gt;0,PPMT('Assumptions (Biomass)'!$V$7,Model!AE$1,'Assumptions (Biomass)'!$V$10,'Assumptions (Biomass)'!$V$5*Model!$M$2030*AVERAGE('Assumptions (Biomass)'!$I$2:$K$2)/10^9),0)</f>
        <v>0</v>
      </c>
      <c r="V2097" s="160">
        <f>IF($M$2030&gt;0,PPMT('Assumptions (Biomass)'!$V$7,Model!AF$1,'Assumptions (Biomass)'!$V$10,'Assumptions (Biomass)'!$V$5*Model!$M$2030*AVERAGE('Assumptions (Biomass)'!$I$2:$K$2)/10^9),0)</f>
        <v>0</v>
      </c>
      <c r="W2097" s="160">
        <f>IF($M$2030&gt;0,PPMT('Assumptions (Biomass)'!$V$7,Model!AG$1,'Assumptions (Biomass)'!$V$10,'Assumptions (Biomass)'!$V$5*Model!$M$2030*AVERAGE('Assumptions (Biomass)'!$I$2:$K$2)/10^9),0)</f>
        <v>0</v>
      </c>
      <c r="X2097" s="160">
        <f>IF($M$2030&gt;0,PPMT('Assumptions (Biomass)'!$V$7,Model!AH$1,'Assumptions (Biomass)'!$V$10,'Assumptions (Biomass)'!$V$5*Model!$M$2030*AVERAGE('Assumptions (Biomass)'!$I$2:$K$2)/10^9),0)</f>
        <v>0</v>
      </c>
      <c r="Y2097" s="160">
        <f>IF($M$2030&gt;0,PPMT('Assumptions (Biomass)'!$V$7,Model!AI$1,'Assumptions (Biomass)'!$V$10,'Assumptions (Biomass)'!$V$5*Model!$M$2030*AVERAGE('Assumptions (Biomass)'!$I$2:$K$2)/10^9),0)</f>
        <v>0</v>
      </c>
      <c r="Z2097" s="160">
        <f>IF($M$2030&gt;0,PPMT('Assumptions (Biomass)'!$V$7,Model!AJ$1,'Assumptions (Biomass)'!$V$10,'Assumptions (Biomass)'!$V$5*Model!$M$2030*AVERAGE('Assumptions (Biomass)'!$I$2:$K$2)/10^9),0)</f>
        <v>0</v>
      </c>
      <c r="AA2097" s="160">
        <f>IF($M$2030&gt;0,PPMT('Assumptions (Biomass)'!$V$7,Model!AK$1,'Assumptions (Biomass)'!$V$10,'Assumptions (Biomass)'!$V$5*Model!$M$2030*AVERAGE('Assumptions (Biomass)'!$I$2:$K$2)/10^9),0)</f>
        <v>0</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-0.0006898817659</v>
      </c>
      <c r="O2098" s="177">
        <f>IF($N$2030&gt;0,PPMT('Assumptions (Biomass)'!$V$7,Model!X$1,'Assumptions (Biomass)'!$V$10,'Assumptions (Biomass)'!$V$5*Model!$N$2030*AVERAGE('Assumptions (Biomass)'!$J$2:$L$2)/10^9),0)</f>
        <v>-0.0007226511498</v>
      </c>
      <c r="P2098" s="177">
        <f>IF($N$2030&gt;0,PPMT('Assumptions (Biomass)'!$V$7,Model!Y$1,'Assumptions (Biomass)'!$V$10,'Assumptions (Biomass)'!$V$5*Model!$N$2030*AVERAGE('Assumptions (Biomass)'!$J$2:$L$2)/10^9),0)</f>
        <v>-0.0007569770794</v>
      </c>
      <c r="Q2098" s="177">
        <f>IF($N$2030&gt;0,PPMT('Assumptions (Biomass)'!$V$7,Model!Z$1,'Assumptions (Biomass)'!$V$10,'Assumptions (Biomass)'!$V$5*Model!$N$2030*AVERAGE('Assumptions (Biomass)'!$J$2:$L$2)/10^9),0)</f>
        <v>-0.0007929334907</v>
      </c>
      <c r="R2098" s="177">
        <f>IF($N$2030&gt;0,PPMT('Assumptions (Biomass)'!$V$7,Model!AA$1,'Assumptions (Biomass)'!$V$10,'Assumptions (Biomass)'!$V$5*Model!$N$2030*AVERAGE('Assumptions (Biomass)'!$J$2:$L$2)/10^9),0)</f>
        <v>-0.0008305978315</v>
      </c>
      <c r="S2098" s="177">
        <f>IF($N$2030&gt;0,PPMT('Assumptions (Biomass)'!$V$7,Model!AB$1,'Assumptions (Biomass)'!$V$10,'Assumptions (Biomass)'!$V$5*Model!$N$2030*AVERAGE('Assumptions (Biomass)'!$J$2:$L$2)/10^9),0)</f>
        <v>-0.0008700512285</v>
      </c>
      <c r="T2098" s="177">
        <f>IF($N$2030&gt;0,PPMT('Assumptions (Biomass)'!$V$7,Model!AC$1,'Assumptions (Biomass)'!$V$10,'Assumptions (Biomass)'!$V$5*Model!$N$2030*AVERAGE('Assumptions (Biomass)'!$J$2:$L$2)/10^9),0)</f>
        <v>-0.0009113786618</v>
      </c>
      <c r="U2098" s="177">
        <f>IF($N$2030&gt;0,PPMT('Assumptions (Biomass)'!$V$7,Model!AD$1,'Assumptions (Biomass)'!$V$10,'Assumptions (Biomass)'!$V$5*Model!$N$2030*AVERAGE('Assumptions (Biomass)'!$J$2:$L$2)/10^9),0)</f>
        <v>-0.0009546691483</v>
      </c>
      <c r="V2098" s="177">
        <f>IF($N$2030&gt;0,PPMT('Assumptions (Biomass)'!$V$7,Model!AE$1,'Assumptions (Biomass)'!$V$10,'Assumptions (Biomass)'!$V$5*Model!$N$2030*AVERAGE('Assumptions (Biomass)'!$J$2:$L$2)/10^9),0)</f>
        <v>-0.001000015933</v>
      </c>
      <c r="W2098" s="177">
        <f>IF($N$2030&gt;0,PPMT('Assumptions (Biomass)'!$V$7,Model!AF$1,'Assumptions (Biomass)'!$V$10,'Assumptions (Biomass)'!$V$5*Model!$N$2030*AVERAGE('Assumptions (Biomass)'!$J$2:$L$2)/10^9),0)</f>
        <v>-0.00104751669</v>
      </c>
      <c r="X2098" s="177">
        <f>IF($N$2030&gt;0,PPMT('Assumptions (Biomass)'!$V$7,Model!AG$1,'Assumptions (Biomass)'!$V$10,'Assumptions (Biomass)'!$V$5*Model!$N$2030*AVERAGE('Assumptions (Biomass)'!$J$2:$L$2)/10^9),0)</f>
        <v>-0.001097273732</v>
      </c>
      <c r="Y2098" s="177">
        <f>IF($N$2030&gt;0,PPMT('Assumptions (Biomass)'!$V$7,Model!AH$1,'Assumptions (Biomass)'!$V$10,'Assumptions (Biomass)'!$V$5*Model!$N$2030*AVERAGE('Assumptions (Biomass)'!$J$2:$L$2)/10^9),0)</f>
        <v>-0.001149394235</v>
      </c>
      <c r="Z2098" s="177">
        <f>IF($N$2030&gt;0,PPMT('Assumptions (Biomass)'!$V$7,Model!AI$1,'Assumptions (Biomass)'!$V$10,'Assumptions (Biomass)'!$V$5*Model!$N$2030*AVERAGE('Assumptions (Biomass)'!$J$2:$L$2)/10^9),0)</f>
        <v>-0.001203990461</v>
      </c>
      <c r="AA2098" s="177">
        <f>IF($N$2030&gt;0,PPMT('Assumptions (Biomass)'!$V$7,Model!AJ$1,'Assumptions (Biomass)'!$V$10,'Assumptions (Biomass)'!$V$5*Model!$N$2030*AVERAGE('Assumptions (Biomass)'!$J$2:$L$2)/10^9),0)</f>
        <v>-0.001261180008</v>
      </c>
      <c r="AB2098" s="177">
        <f>IF($N$2030&gt;0,PPMT('Assumptions (Biomass)'!$V$7,Model!AK$1,'Assumptions (Biomass)'!$V$10,'Assumptions (Biomass)'!$V$5*Model!$N$2030*AVERAGE('Assumptions (Biomass)'!$J$2:$L$2)/10^9),0)</f>
        <v>-0.001321086058</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-0.002990203201</v>
      </c>
      <c r="P2099" s="160">
        <f>IF($O$2030&gt;0,PPMT('Assumptions (Biomass)'!$V$7,Model!X$1,'Assumptions (Biomass)'!$V$10,'Assumptions (Biomass)'!$V$5*Model!$O$2030*AVERAGE('Assumptions (Biomass)'!$K$2:$M$2)/10^9),0)</f>
        <v>-0.003132237853</v>
      </c>
      <c r="Q2099" s="160">
        <f>IF($O$2030&gt;0,PPMT('Assumptions (Biomass)'!$V$7,Model!Y$1,'Assumptions (Biomass)'!$V$10,'Assumptions (Biomass)'!$V$5*Model!$O$2030*AVERAGE('Assumptions (Biomass)'!$K$2:$M$2)/10^9),0)</f>
        <v>-0.003281019151</v>
      </c>
      <c r="R2099" s="160">
        <f>IF($O$2030&gt;0,PPMT('Assumptions (Biomass)'!$V$7,Model!Z$1,'Assumptions (Biomass)'!$V$10,'Assumptions (Biomass)'!$V$5*Model!$O$2030*AVERAGE('Assumptions (Biomass)'!$K$2:$M$2)/10^9),0)</f>
        <v>-0.003436867561</v>
      </c>
      <c r="S2099" s="160">
        <f>IF($O$2030&gt;0,PPMT('Assumptions (Biomass)'!$V$7,Model!AA$1,'Assumptions (Biomass)'!$V$10,'Assumptions (Biomass)'!$V$5*Model!$O$2030*AVERAGE('Assumptions (Biomass)'!$K$2:$M$2)/10^9),0)</f>
        <v>-0.00360011877</v>
      </c>
      <c r="T2099" s="160">
        <f>IF($O$2030&gt;0,PPMT('Assumptions (Biomass)'!$V$7,Model!AB$1,'Assumptions (Biomass)'!$V$10,'Assumptions (Biomass)'!$V$5*Model!$O$2030*AVERAGE('Assumptions (Biomass)'!$K$2:$M$2)/10^9),0)</f>
        <v>-0.003771124411</v>
      </c>
      <c r="U2099" s="160">
        <f>IF($O$2030&gt;0,PPMT('Assumptions (Biomass)'!$V$7,Model!AC$1,'Assumptions (Biomass)'!$V$10,'Assumptions (Biomass)'!$V$5*Model!$O$2030*AVERAGE('Assumptions (Biomass)'!$K$2:$M$2)/10^9),0)</f>
        <v>-0.003950252821</v>
      </c>
      <c r="V2099" s="160">
        <f>IF($O$2030&gt;0,PPMT('Assumptions (Biomass)'!$V$7,Model!AD$1,'Assumptions (Biomass)'!$V$10,'Assumptions (Biomass)'!$V$5*Model!$O$2030*AVERAGE('Assumptions (Biomass)'!$K$2:$M$2)/10^9),0)</f>
        <v>-0.00413788983</v>
      </c>
      <c r="W2099" s="160">
        <f>IF($O$2030&gt;0,PPMT('Assumptions (Biomass)'!$V$7,Model!AE$1,'Assumptions (Biomass)'!$V$10,'Assumptions (Biomass)'!$V$5*Model!$O$2030*AVERAGE('Assumptions (Biomass)'!$K$2:$M$2)/10^9),0)</f>
        <v>-0.004334439597</v>
      </c>
      <c r="X2099" s="160">
        <f>IF($O$2030&gt;0,PPMT('Assumptions (Biomass)'!$V$7,Model!AF$1,'Assumptions (Biomass)'!$V$10,'Assumptions (Biomass)'!$V$5*Model!$O$2030*AVERAGE('Assumptions (Biomass)'!$K$2:$M$2)/10^9),0)</f>
        <v>-0.004540325478</v>
      </c>
      <c r="Y2099" s="160">
        <f>IF($O$2030&gt;0,PPMT('Assumptions (Biomass)'!$V$7,Model!AG$1,'Assumptions (Biomass)'!$V$10,'Assumptions (Biomass)'!$V$5*Model!$O$2030*AVERAGE('Assumptions (Biomass)'!$K$2:$M$2)/10^9),0)</f>
        <v>-0.004755990938</v>
      </c>
      <c r="Z2099" s="160">
        <f>IF($O$2030&gt;0,PPMT('Assumptions (Biomass)'!$V$7,Model!AH$1,'Assumptions (Biomass)'!$V$10,'Assumptions (Biomass)'!$V$5*Model!$O$2030*AVERAGE('Assumptions (Biomass)'!$K$2:$M$2)/10^9),0)</f>
        <v>-0.004981900507</v>
      </c>
      <c r="AA2099" s="160">
        <f>IF($O$2030&gt;0,PPMT('Assumptions (Biomass)'!$V$7,Model!AI$1,'Assumptions (Biomass)'!$V$10,'Assumptions (Biomass)'!$V$5*Model!$O$2030*AVERAGE('Assumptions (Biomass)'!$K$2:$M$2)/10^9),0)</f>
        <v>-0.005218540781</v>
      </c>
      <c r="AB2099" s="160">
        <f>IF($O$2030&gt;0,PPMT('Assumptions (Biomass)'!$V$7,Model!AJ$1,'Assumptions (Biomass)'!$V$10,'Assumptions (Biomass)'!$V$5*Model!$O$2030*AVERAGE('Assumptions (Biomass)'!$K$2:$M$2)/10^9),0)</f>
        <v>-0.005466421469</v>
      </c>
      <c r="AC2099" s="160">
        <f>IF($O$2030&gt;0,PPMT('Assumptions (Biomass)'!$V$7,Model!AK$1,'Assumptions (Biomass)'!$V$10,'Assumptions (Biomass)'!$V$5*Model!$O$2030*AVERAGE('Assumptions (Biomass)'!$K$2:$M$2)/10^9),0)</f>
        <v>-0.005726076488</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-0.001685058344</v>
      </c>
      <c r="Q2100" s="177">
        <f>IF($P$2030&gt;0,PPMT('Assumptions (Biomass)'!$V$7,Model!X$1,'Assumptions (Biomass)'!$V$10,'Assumptions (Biomass)'!$V$5*Model!$P$2030*AVERAGE('Assumptions (Biomass)'!$L$2:$N$2)/10^9),0)</f>
        <v>-0.001765098616</v>
      </c>
      <c r="R2100" s="177">
        <f>IF($P$2030&gt;0,PPMT('Assumptions (Biomass)'!$V$7,Model!Y$1,'Assumptions (Biomass)'!$V$10,'Assumptions (Biomass)'!$V$5*Model!$P$2030*AVERAGE('Assumptions (Biomass)'!$L$2:$N$2)/10^9),0)</f>
        <v>-0.0018489408</v>
      </c>
      <c r="S2100" s="177">
        <f>IF($P$2030&gt;0,PPMT('Assumptions (Biomass)'!$V$7,Model!Z$1,'Assumptions (Biomass)'!$V$10,'Assumptions (Biomass)'!$V$5*Model!$P$2030*AVERAGE('Assumptions (Biomass)'!$L$2:$N$2)/10^9),0)</f>
        <v>-0.001936765488</v>
      </c>
      <c r="T2100" s="177">
        <f>IF($P$2030&gt;0,PPMT('Assumptions (Biomass)'!$V$7,Model!AA$1,'Assumptions (Biomass)'!$V$10,'Assumptions (Biomass)'!$V$5*Model!$P$2030*AVERAGE('Assumptions (Biomass)'!$L$2:$N$2)/10^9),0)</f>
        <v>-0.002028761848</v>
      </c>
      <c r="U2100" s="177">
        <f>IF($P$2030&gt;0,PPMT('Assumptions (Biomass)'!$V$7,Model!AB$1,'Assumptions (Biomass)'!$V$10,'Assumptions (Biomass)'!$V$5*Model!$P$2030*AVERAGE('Assumptions (Biomass)'!$L$2:$N$2)/10^9),0)</f>
        <v>-0.002125128036</v>
      </c>
      <c r="V2100" s="177">
        <f>IF($P$2030&gt;0,PPMT('Assumptions (Biomass)'!$V$7,Model!AC$1,'Assumptions (Biomass)'!$V$10,'Assumptions (Biomass)'!$V$5*Model!$P$2030*AVERAGE('Assumptions (Biomass)'!$L$2:$N$2)/10^9),0)</f>
        <v>-0.002226071618</v>
      </c>
      <c r="W2100" s="177">
        <f>IF($P$2030&gt;0,PPMT('Assumptions (Biomass)'!$V$7,Model!AD$1,'Assumptions (Biomass)'!$V$10,'Assumptions (Biomass)'!$V$5*Model!$P$2030*AVERAGE('Assumptions (Biomass)'!$L$2:$N$2)/10^9),0)</f>
        <v>-0.00233181002</v>
      </c>
      <c r="X2100" s="177">
        <f>IF($P$2030&gt;0,PPMT('Assumptions (Biomass)'!$V$7,Model!AE$1,'Assumptions (Biomass)'!$V$10,'Assumptions (Biomass)'!$V$5*Model!$P$2030*AVERAGE('Assumptions (Biomass)'!$L$2:$N$2)/10^9),0)</f>
        <v>-0.002442570996</v>
      </c>
      <c r="Y2100" s="177">
        <f>IF($P$2030&gt;0,PPMT('Assumptions (Biomass)'!$V$7,Model!AF$1,'Assumptions (Biomass)'!$V$10,'Assumptions (Biomass)'!$V$5*Model!$P$2030*AVERAGE('Assumptions (Biomass)'!$L$2:$N$2)/10^9),0)</f>
        <v>-0.002558593118</v>
      </c>
      <c r="Z2100" s="177">
        <f>IF($P$2030&gt;0,PPMT('Assumptions (Biomass)'!$V$7,Model!AG$1,'Assumptions (Biomass)'!$V$10,'Assumptions (Biomass)'!$V$5*Model!$P$2030*AVERAGE('Assumptions (Biomass)'!$L$2:$N$2)/10^9),0)</f>
        <v>-0.002680126291</v>
      </c>
      <c r="AA2100" s="177">
        <f>IF($P$2030&gt;0,PPMT('Assumptions (Biomass)'!$V$7,Model!AH$1,'Assumptions (Biomass)'!$V$10,'Assumptions (Biomass)'!$V$5*Model!$P$2030*AVERAGE('Assumptions (Biomass)'!$L$2:$N$2)/10^9),0)</f>
        <v>-0.00280743229</v>
      </c>
      <c r="AB2100" s="177">
        <f>IF($P$2030&gt;0,PPMT('Assumptions (Biomass)'!$V$7,Model!AI$1,'Assumptions (Biomass)'!$V$10,'Assumptions (Biomass)'!$V$5*Model!$P$2030*AVERAGE('Assumptions (Biomass)'!$L$2:$N$2)/10^9),0)</f>
        <v>-0.002940785324</v>
      </c>
      <c r="AC2100" s="177">
        <f>IF($P$2030&gt;0,PPMT('Assumptions (Biomass)'!$V$7,Model!AJ$1,'Assumptions (Biomass)'!$V$10,'Assumptions (Biomass)'!$V$5*Model!$P$2030*AVERAGE('Assumptions (Biomass)'!$L$2:$N$2)/10^9),0)</f>
        <v>-0.003080472627</v>
      </c>
      <c r="AD2100" s="177">
        <f>IF($P$2030&gt;0,PPMT('Assumptions (Biomass)'!$V$7,Model!AK$1,'Assumptions (Biomass)'!$V$10,'Assumptions (Biomass)'!$V$5*Model!$P$2030*AVERAGE('Assumptions (Biomass)'!$L$2:$N$2)/10^9),0)</f>
        <v>-0.003226795076</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-0.0001784294773</v>
      </c>
      <c r="R2101" s="160">
        <f>IF($Q$2030&gt;0,PPMT('Assumptions (Biomass)'!$V$7,Model!X$1,'Assumptions (Biomass)'!$V$10,'Assumptions (Biomass)'!$V$5*Model!$Q$2030*AVERAGE('Assumptions (Biomass)'!$M$2:$O$2)/10^9),0)</f>
        <v>-0.0001869048774</v>
      </c>
      <c r="S2101" s="160">
        <f>IF($Q$2030&gt;0,PPMT('Assumptions (Biomass)'!$V$7,Model!Y$1,'Assumptions (Biomass)'!$V$10,'Assumptions (Biomass)'!$V$5*Model!$Q$2030*AVERAGE('Assumptions (Biomass)'!$M$2:$O$2)/10^9),0)</f>
        <v>-0.0001957828591</v>
      </c>
      <c r="T2101" s="160">
        <f>IF($Q$2030&gt;0,PPMT('Assumptions (Biomass)'!$V$7,Model!Z$1,'Assumptions (Biomass)'!$V$10,'Assumptions (Biomass)'!$V$5*Model!$Q$2030*AVERAGE('Assumptions (Biomass)'!$M$2:$O$2)/10^9),0)</f>
        <v>-0.0002050825449</v>
      </c>
      <c r="U2101" s="160">
        <f>IF($Q$2030&gt;0,PPMT('Assumptions (Biomass)'!$V$7,Model!AA$1,'Assumptions (Biomass)'!$V$10,'Assumptions (Biomass)'!$V$5*Model!$Q$2030*AVERAGE('Assumptions (Biomass)'!$M$2:$O$2)/10^9),0)</f>
        <v>-0.0002148239658</v>
      </c>
      <c r="V2101" s="160">
        <f>IF($Q$2030&gt;0,PPMT('Assumptions (Biomass)'!$V$7,Model!AB$1,'Assumptions (Biomass)'!$V$10,'Assumptions (Biomass)'!$V$5*Model!$Q$2030*AVERAGE('Assumptions (Biomass)'!$M$2:$O$2)/10^9),0)</f>
        <v>-0.0002250281042</v>
      </c>
      <c r="W2101" s="160">
        <f>IF($Q$2030&gt;0,PPMT('Assumptions (Biomass)'!$V$7,Model!AC$1,'Assumptions (Biomass)'!$V$10,'Assumptions (Biomass)'!$V$5*Model!$Q$2030*AVERAGE('Assumptions (Biomass)'!$M$2:$O$2)/10^9),0)</f>
        <v>-0.0002357169391</v>
      </c>
      <c r="X2101" s="160">
        <f>IF($Q$2030&gt;0,PPMT('Assumptions (Biomass)'!$V$7,Model!AD$1,'Assumptions (Biomass)'!$V$10,'Assumptions (Biomass)'!$V$5*Model!$Q$2030*AVERAGE('Assumptions (Biomass)'!$M$2:$O$2)/10^9),0)</f>
        <v>-0.0002469134937</v>
      </c>
      <c r="Y2101" s="160">
        <f>IF($Q$2030&gt;0,PPMT('Assumptions (Biomass)'!$V$7,Model!AE$1,'Assumptions (Biomass)'!$V$10,'Assumptions (Biomass)'!$V$5*Model!$Q$2030*AVERAGE('Assumptions (Biomass)'!$M$2:$O$2)/10^9),0)</f>
        <v>-0.0002586418847</v>
      </c>
      <c r="Z2101" s="160">
        <f>IF($Q$2030&gt;0,PPMT('Assumptions (Biomass)'!$V$7,Model!AF$1,'Assumptions (Biomass)'!$V$10,'Assumptions (Biomass)'!$V$5*Model!$Q$2030*AVERAGE('Assumptions (Biomass)'!$M$2:$O$2)/10^9),0)</f>
        <v>-0.0002709273742</v>
      </c>
      <c r="AA2101" s="160">
        <f>IF($Q$2030&gt;0,PPMT('Assumptions (Biomass)'!$V$7,Model!AG$1,'Assumptions (Biomass)'!$V$10,'Assumptions (Biomass)'!$V$5*Model!$Q$2030*AVERAGE('Assumptions (Biomass)'!$M$2:$O$2)/10^9),0)</f>
        <v>-0.0002837964245</v>
      </c>
      <c r="AB2101" s="160">
        <f>IF($Q$2030&gt;0,PPMT('Assumptions (Biomass)'!$V$7,Model!AH$1,'Assumptions (Biomass)'!$V$10,'Assumptions (Biomass)'!$V$5*Model!$Q$2030*AVERAGE('Assumptions (Biomass)'!$M$2:$O$2)/10^9),0)</f>
        <v>-0.0002972767546</v>
      </c>
      <c r="AC2101" s="160">
        <f>IF($Q$2030&gt;0,PPMT('Assumptions (Biomass)'!$V$7,Model!AI$1,'Assumptions (Biomass)'!$V$10,'Assumptions (Biomass)'!$V$5*Model!$Q$2030*AVERAGE('Assumptions (Biomass)'!$M$2:$O$2)/10^9),0)</f>
        <v>-0.0003113974005</v>
      </c>
      <c r="AD2101" s="160">
        <f>IF($Q$2030&gt;0,PPMT('Assumptions (Biomass)'!$V$7,Model!AJ$1,'Assumptions (Biomass)'!$V$10,'Assumptions (Biomass)'!$V$5*Model!$Q$2030*AVERAGE('Assumptions (Biomass)'!$M$2:$O$2)/10^9),0)</f>
        <v>-0.000326188777</v>
      </c>
      <c r="AE2101" s="160">
        <f>IF($Q$2030&gt;0,PPMT('Assumptions (Biomass)'!$V$7,Model!AK$1,'Assumptions (Biomass)'!$V$10,'Assumptions (Biomass)'!$V$5*Model!$Q$2030*AVERAGE('Assumptions (Biomass)'!$M$2:$O$2)/10^9),0)</f>
        <v>-0.0003416827439</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v>
      </c>
      <c r="S2102" s="177">
        <f>IF($R$2030&gt;0,PPMT('Assumptions (Biomass)'!$V$7,Model!X$1,'Assumptions (Biomass)'!$V$10,'Assumptions (Biomass)'!$V$5*Model!$R$2030*AVERAGE('Assumptions (Biomass)'!$N$2:$P$2)/10^9),0)</f>
        <v>0</v>
      </c>
      <c r="T2102" s="177">
        <f>IF($R$2030&gt;0,PPMT('Assumptions (Biomass)'!$V$7,Model!Y$1,'Assumptions (Biomass)'!$V$10,'Assumptions (Biomass)'!$V$5*Model!$R$2030*AVERAGE('Assumptions (Biomass)'!$N$2:$P$2)/10^9),0)</f>
        <v>0</v>
      </c>
      <c r="U2102" s="177">
        <f>IF($R$2030&gt;0,PPMT('Assumptions (Biomass)'!$V$7,Model!Z$1,'Assumptions (Biomass)'!$V$10,'Assumptions (Biomass)'!$V$5*Model!$R$2030*AVERAGE('Assumptions (Biomass)'!$N$2:$P$2)/10^9),0)</f>
        <v>0</v>
      </c>
      <c r="V2102" s="177">
        <f>IF($R$2030&gt;0,PPMT('Assumptions (Biomass)'!$V$7,Model!AA$1,'Assumptions (Biomass)'!$V$10,'Assumptions (Biomass)'!$V$5*Model!$R$2030*AVERAGE('Assumptions (Biomass)'!$N$2:$P$2)/10^9),0)</f>
        <v>0</v>
      </c>
      <c r="W2102" s="177">
        <f>IF($R$2030&gt;0,PPMT('Assumptions (Biomass)'!$V$7,Model!AB$1,'Assumptions (Biomass)'!$V$10,'Assumptions (Biomass)'!$V$5*Model!$R$2030*AVERAGE('Assumptions (Biomass)'!$N$2:$P$2)/10^9),0)</f>
        <v>0</v>
      </c>
      <c r="X2102" s="177">
        <f>IF($R$2030&gt;0,PPMT('Assumptions (Biomass)'!$V$7,Model!AC$1,'Assumptions (Biomass)'!$V$10,'Assumptions (Biomass)'!$V$5*Model!$R$2030*AVERAGE('Assumptions (Biomass)'!$N$2:$P$2)/10^9),0)</f>
        <v>0</v>
      </c>
      <c r="Y2102" s="177">
        <f>IF($R$2030&gt;0,PPMT('Assumptions (Biomass)'!$V$7,Model!AD$1,'Assumptions (Biomass)'!$V$10,'Assumptions (Biomass)'!$V$5*Model!$R$2030*AVERAGE('Assumptions (Biomass)'!$N$2:$P$2)/10^9),0)</f>
        <v>0</v>
      </c>
      <c r="Z2102" s="177">
        <f>IF($R$2030&gt;0,PPMT('Assumptions (Biomass)'!$V$7,Model!AE$1,'Assumptions (Biomass)'!$V$10,'Assumptions (Biomass)'!$V$5*Model!$R$2030*AVERAGE('Assumptions (Biomass)'!$N$2:$P$2)/10^9),0)</f>
        <v>0</v>
      </c>
      <c r="AA2102" s="177">
        <f>IF($R$2030&gt;0,PPMT('Assumptions (Biomass)'!$V$7,Model!AF$1,'Assumptions (Biomass)'!$V$10,'Assumptions (Biomass)'!$V$5*Model!$R$2030*AVERAGE('Assumptions (Biomass)'!$N$2:$P$2)/10^9),0)</f>
        <v>0</v>
      </c>
      <c r="AB2102" s="177">
        <f>IF($R$2030&gt;0,PPMT('Assumptions (Biomass)'!$V$7,Model!AG$1,'Assumptions (Biomass)'!$V$10,'Assumptions (Biomass)'!$V$5*Model!$R$2030*AVERAGE('Assumptions (Biomass)'!$N$2:$P$2)/10^9),0)</f>
        <v>0</v>
      </c>
      <c r="AC2102" s="177">
        <f>IF($R$2030&gt;0,PPMT('Assumptions (Biomass)'!$V$7,Model!AH$1,'Assumptions (Biomass)'!$V$10,'Assumptions (Biomass)'!$V$5*Model!$R$2030*AVERAGE('Assumptions (Biomass)'!$N$2:$P$2)/10^9),0)</f>
        <v>0</v>
      </c>
      <c r="AD2102" s="177">
        <f>IF($R$2030&gt;0,PPMT('Assumptions (Biomass)'!$V$7,Model!AI$1,'Assumptions (Biomass)'!$V$10,'Assumptions (Biomass)'!$V$5*Model!$R$2030*AVERAGE('Assumptions (Biomass)'!$N$2:$P$2)/10^9),0)</f>
        <v>0</v>
      </c>
      <c r="AE2102" s="177">
        <f>IF($R$2030&gt;0,PPMT('Assumptions (Biomass)'!$V$7,Model!AJ$1,'Assumptions (Biomass)'!$V$10,'Assumptions (Biomass)'!$V$5*Model!$R$2030*AVERAGE('Assumptions (Biomass)'!$N$2:$P$2)/10^9),0)</f>
        <v>0</v>
      </c>
      <c r="AF2102" s="177">
        <f>IF($R$2030&gt;0,PPMT('Assumptions (Biomass)'!$V$7,Model!AK$1,'Assumptions (Biomass)'!$V$10,'Assumptions (Biomass)'!$V$5*Model!$R$2030*AVERAGE('Assumptions (Biomass)'!$N$2:$P$2)/10^9),0)</f>
        <v>0</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v>
      </c>
      <c r="T2103" s="160">
        <f>IF($S$2030&gt;0,PPMT('Assumptions (Biomass)'!$V$7,Model!X$1,'Assumptions (Biomass)'!$V$10,'Assumptions (Biomass)'!$V$5*Model!$S$2030*AVERAGE('Assumptions (Biomass)'!$O$2:$Q$2)/10^9),0)</f>
        <v>0</v>
      </c>
      <c r="U2103" s="160">
        <f>IF($S$2030&gt;0,PPMT('Assumptions (Biomass)'!$V$7,Model!Y$1,'Assumptions (Biomass)'!$V$10,'Assumptions (Biomass)'!$V$5*Model!$S$2030*AVERAGE('Assumptions (Biomass)'!$O$2:$Q$2)/10^9),0)</f>
        <v>0</v>
      </c>
      <c r="V2103" s="160">
        <f>IF($S$2030&gt;0,PPMT('Assumptions (Biomass)'!$V$7,Model!Z$1,'Assumptions (Biomass)'!$V$10,'Assumptions (Biomass)'!$V$5*Model!$S$2030*AVERAGE('Assumptions (Biomass)'!$O$2:$Q$2)/10^9),0)</f>
        <v>0</v>
      </c>
      <c r="W2103" s="160">
        <f>IF($S$2030&gt;0,PPMT('Assumptions (Biomass)'!$V$7,Model!AA$1,'Assumptions (Biomass)'!$V$10,'Assumptions (Biomass)'!$V$5*Model!$S$2030*AVERAGE('Assumptions (Biomass)'!$O$2:$Q$2)/10^9),0)</f>
        <v>0</v>
      </c>
      <c r="X2103" s="160">
        <f>IF($S$2030&gt;0,PPMT('Assumptions (Biomass)'!$V$7,Model!AB$1,'Assumptions (Biomass)'!$V$10,'Assumptions (Biomass)'!$V$5*Model!$S$2030*AVERAGE('Assumptions (Biomass)'!$O$2:$Q$2)/10^9),0)</f>
        <v>0</v>
      </c>
      <c r="Y2103" s="160">
        <f>IF($S$2030&gt;0,PPMT('Assumptions (Biomass)'!$V$7,Model!AC$1,'Assumptions (Biomass)'!$V$10,'Assumptions (Biomass)'!$V$5*Model!$S$2030*AVERAGE('Assumptions (Biomass)'!$O$2:$Q$2)/10^9),0)</f>
        <v>0</v>
      </c>
      <c r="Z2103" s="160">
        <f>IF($S$2030&gt;0,PPMT('Assumptions (Biomass)'!$V$7,Model!AD$1,'Assumptions (Biomass)'!$V$10,'Assumptions (Biomass)'!$V$5*Model!$S$2030*AVERAGE('Assumptions (Biomass)'!$O$2:$Q$2)/10^9),0)</f>
        <v>0</v>
      </c>
      <c r="AA2103" s="160">
        <f>IF($S$2030&gt;0,PPMT('Assumptions (Biomass)'!$V$7,Model!AE$1,'Assumptions (Biomass)'!$V$10,'Assumptions (Biomass)'!$V$5*Model!$S$2030*AVERAGE('Assumptions (Biomass)'!$O$2:$Q$2)/10^9),0)</f>
        <v>0</v>
      </c>
      <c r="AB2103" s="160">
        <f>IF($S$2030&gt;0,PPMT('Assumptions (Biomass)'!$V$7,Model!AF$1,'Assumptions (Biomass)'!$V$10,'Assumptions (Biomass)'!$V$5*Model!$S$2030*AVERAGE('Assumptions (Biomass)'!$O$2:$Q$2)/10^9),0)</f>
        <v>0</v>
      </c>
      <c r="AC2103" s="160">
        <f>IF($S$2030&gt;0,PPMT('Assumptions (Biomass)'!$V$7,Model!AG$1,'Assumptions (Biomass)'!$V$10,'Assumptions (Biomass)'!$V$5*Model!$S$2030*AVERAGE('Assumptions (Biomass)'!$O$2:$Q$2)/10^9),0)</f>
        <v>0</v>
      </c>
      <c r="AD2103" s="160">
        <f>IF($S$2030&gt;0,PPMT('Assumptions (Biomass)'!$V$7,Model!AH$1,'Assumptions (Biomass)'!$V$10,'Assumptions (Biomass)'!$V$5*Model!$S$2030*AVERAGE('Assumptions (Biomass)'!$O$2:$Q$2)/10^9),0)</f>
        <v>0</v>
      </c>
      <c r="AE2103" s="160">
        <f>IF($S$2030&gt;0,PPMT('Assumptions (Biomass)'!$V$7,Model!AI$1,'Assumptions (Biomass)'!$V$10,'Assumptions (Biomass)'!$V$5*Model!$S$2030*AVERAGE('Assumptions (Biomass)'!$O$2:$Q$2)/10^9),0)</f>
        <v>0</v>
      </c>
      <c r="AF2103" s="160">
        <f>IF($S$2030&gt;0,PPMT('Assumptions (Biomass)'!$V$7,Model!AJ$1,'Assumptions (Biomass)'!$V$10,'Assumptions (Biomass)'!$V$5*Model!$S$2030*AVERAGE('Assumptions (Biomass)'!$O$2:$Q$2)/10^9),0)</f>
        <v>0</v>
      </c>
      <c r="AG2103" s="160">
        <f>IF($S$2030&gt;0,PPMT('Assumptions (Biomass)'!$V$7,Model!AK$1,'Assumptions (Biomass)'!$V$10,'Assumptions (Biomass)'!$V$5*Model!$S$2030*AVERAGE('Assumptions (Biomass)'!$O$2:$Q$2)/10^9),0)</f>
        <v>0</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v>
      </c>
      <c r="U2104" s="160">
        <f>IF($T$2030&gt;0,PPMT('Assumptions (Biomass)'!$V$7,Model!X$1,'Assumptions (Biomass)'!$V$10,'Assumptions (Biomass)'!$V$5*Model!$T$2030*AVERAGE('Assumptions (Biomass)'!$P$2:$R$2)/10^9),0)</f>
        <v>0</v>
      </c>
      <c r="V2104" s="160">
        <f>IF($T$2030&gt;0,PPMT('Assumptions (Biomass)'!$V$7,Model!Y$1,'Assumptions (Biomass)'!$V$10,'Assumptions (Biomass)'!$V$5*Model!$T$2030*AVERAGE('Assumptions (Biomass)'!$P$2:$R$2)/10^9),0)</f>
        <v>0</v>
      </c>
      <c r="W2104" s="160">
        <f>IF($T$2030&gt;0,PPMT('Assumptions (Biomass)'!$V$7,Model!Z$1,'Assumptions (Biomass)'!$V$10,'Assumptions (Biomass)'!$V$5*Model!$T$2030*AVERAGE('Assumptions (Biomass)'!$P$2:$R$2)/10^9),0)</f>
        <v>0</v>
      </c>
      <c r="X2104" s="160">
        <f>IF($T$2030&gt;0,PPMT('Assumptions (Biomass)'!$V$7,Model!AA$1,'Assumptions (Biomass)'!$V$10,'Assumptions (Biomass)'!$V$5*Model!$T$2030*AVERAGE('Assumptions (Biomass)'!$P$2:$R$2)/10^9),0)</f>
        <v>0</v>
      </c>
      <c r="Y2104" s="160">
        <f>IF($T$2030&gt;0,PPMT('Assumptions (Biomass)'!$V$7,Model!AB$1,'Assumptions (Biomass)'!$V$10,'Assumptions (Biomass)'!$V$5*Model!$T$2030*AVERAGE('Assumptions (Biomass)'!$P$2:$R$2)/10^9),0)</f>
        <v>0</v>
      </c>
      <c r="Z2104" s="160">
        <f>IF($T$2030&gt;0,PPMT('Assumptions (Biomass)'!$V$7,Model!AC$1,'Assumptions (Biomass)'!$V$10,'Assumptions (Biomass)'!$V$5*Model!$T$2030*AVERAGE('Assumptions (Biomass)'!$P$2:$R$2)/10^9),0)</f>
        <v>0</v>
      </c>
      <c r="AA2104" s="160">
        <f>IF($T$2030&gt;0,PPMT('Assumptions (Biomass)'!$V$7,Model!AD$1,'Assumptions (Biomass)'!$V$10,'Assumptions (Biomass)'!$V$5*Model!$T$2030*AVERAGE('Assumptions (Biomass)'!$P$2:$R$2)/10^9),0)</f>
        <v>0</v>
      </c>
      <c r="AB2104" s="160">
        <f>IF($T$2030&gt;0,PPMT('Assumptions (Biomass)'!$V$7,Model!AE$1,'Assumptions (Biomass)'!$V$10,'Assumptions (Biomass)'!$V$5*Model!$T$2030*AVERAGE('Assumptions (Biomass)'!$P$2:$R$2)/10^9),0)</f>
        <v>0</v>
      </c>
      <c r="AC2104" s="160">
        <f>IF($T$2030&gt;0,PPMT('Assumptions (Biomass)'!$V$7,Model!AF$1,'Assumptions (Biomass)'!$V$10,'Assumptions (Biomass)'!$V$5*Model!$T$2030*AVERAGE('Assumptions (Biomass)'!$P$2:$R$2)/10^9),0)</f>
        <v>0</v>
      </c>
      <c r="AD2104" s="160">
        <f>IF($T$2030&gt;0,PPMT('Assumptions (Biomass)'!$V$7,Model!AG$1,'Assumptions (Biomass)'!$V$10,'Assumptions (Biomass)'!$V$5*Model!$T$2030*AVERAGE('Assumptions (Biomass)'!$P$2:$R$2)/10^9),0)</f>
        <v>0</v>
      </c>
      <c r="AE2104" s="160">
        <f>IF($T$2030&gt;0,PPMT('Assumptions (Biomass)'!$V$7,Model!AH$1,'Assumptions (Biomass)'!$V$10,'Assumptions (Biomass)'!$V$5*Model!$T$2030*AVERAGE('Assumptions (Biomass)'!$P$2:$R$2)/10^9),0)</f>
        <v>0</v>
      </c>
      <c r="AF2104" s="160">
        <f>IF($T$2030&gt;0,PPMT('Assumptions (Biomass)'!$V$7,Model!AI$1,'Assumptions (Biomass)'!$V$10,'Assumptions (Biomass)'!$V$5*Model!$T$2030*AVERAGE('Assumptions (Biomass)'!$P$2:$R$2)/10^9),0)</f>
        <v>0</v>
      </c>
      <c r="AG2104" s="160">
        <f>IF($T$2030&gt;0,PPMT('Assumptions (Biomass)'!$V$7,Model!AJ$1,'Assumptions (Biomass)'!$V$10,'Assumptions (Biomass)'!$V$5*Model!$T$2030*AVERAGE('Assumptions (Biomass)'!$P$2:$R$2)/10^9),0)</f>
        <v>0</v>
      </c>
      <c r="AH2104" s="160">
        <f>IF($T$2030&gt;0,PPMT('Assumptions (Biomass)'!$V$7,Model!AK$1,'Assumptions (Biomass)'!$V$10,'Assumptions (Biomass)'!$V$5*Model!$T$2030*AVERAGE('Assumptions (Biomass)'!$P$2:$R$2)/10^9),0)</f>
        <v>0</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-0.0006133542988</v>
      </c>
      <c r="D2138" s="177">
        <f t="array" ref="D2138">SUM(IF(ISERROR(D2139:D2189),"",D2139:D2189))</f>
        <v>-0.000584391013</v>
      </c>
      <c r="E2138" s="177">
        <f t="array" ref="E2138">SUM(IF(ISERROR(E2139:E2189),"",E2139:E2189))</f>
        <v>-0.0005540519711</v>
      </c>
      <c r="F2138" s="177">
        <f t="array" ref="F2138">SUM(IF(ISERROR(F2139:F2189),"",F2139:F2189))</f>
        <v>-0.0005222718248</v>
      </c>
      <c r="G2138" s="177">
        <f t="array" ref="G2138">SUM(IF(ISERROR(G2139:G2189),"",G2139:G2189))</f>
        <v>-0.0004889821215</v>
      </c>
      <c r="H2138" s="177">
        <f t="array" ref="H2138">SUM(IF(ISERROR(H2139:H2189),"",H2139:H2189))</f>
        <v>-0.0005749044518</v>
      </c>
      <c r="I2138" s="177">
        <f t="array" ref="I2138">SUM(IF(ISERROR(I2139:I2189),"",I2139:I2189))</f>
        <v>-0.0008376341442</v>
      </c>
      <c r="J2138" s="177">
        <f t="array" ref="J2138">SUM(IF(ISERROR(J2139:J2189),"",J2139:J2189))</f>
        <v>-0.001092945935</v>
      </c>
      <c r="K2138" s="177">
        <f t="array" ref="K2138">SUM(IF(ISERROR(K2139:K2189),"",K2139:K2189))</f>
        <v>-0.001683244121</v>
      </c>
      <c r="L2138" s="177">
        <f t="array" ref="L2138">SUM(IF(ISERROR(L2139:L2189),"",L2139:L2189))</f>
        <v>-0.00246251128</v>
      </c>
      <c r="M2138" s="177">
        <f t="array" ref="M2138">SUM(IF(ISERROR(M2139:M2189),"",M2139:M2189))</f>
        <v>-0.002303821498</v>
      </c>
      <c r="N2138" s="177">
        <f t="array" ref="N2138">SUM(IF(ISERROR(N2139:N2189),"",N2139:N2189))</f>
        <v>-0.002831549832</v>
      </c>
      <c r="O2138" s="177">
        <f t="array" ref="O2138">SUM(IF(ISERROR(O2139:O2189),"",O2139:O2189))</f>
        <v>-0.005632519013</v>
      </c>
      <c r="P2138" s="177">
        <f t="array" ref="P2138">SUM(IF(ISERROR(P2139:P2189),"",P2139:P2189))</f>
        <v>-0.006968773715</v>
      </c>
      <c r="Q2138" s="177">
        <f t="array" ref="Q2138">SUM(IF(ISERROR(Q2139:Q2189),"",Q2139:Q2189))</f>
        <v>-0.006692420992</v>
      </c>
      <c r="R2138" s="177">
        <f t="array" ref="R2138">SUM(IF(ISERROR(R2139:R2189),"",R2139:R2189))</f>
        <v>-0.006206457465</v>
      </c>
      <c r="S2138" s="177">
        <f t="array" ref="S2138">SUM(IF(ISERROR(S2139:S2189),"",S2139:S2189))</f>
        <v>-0.005755508286</v>
      </c>
      <c r="T2138" s="177">
        <f t="array" ref="T2138">SUM(IF(ISERROR(T2139:T2189),"",T2139:T2189))</f>
        <v>-0.00528313902</v>
      </c>
      <c r="U2138" s="177">
        <f t="array" ref="U2138">SUM(IF(ISERROR(U2139:U2189),"",U2139:U2189))</f>
        <v>-0.004788332215</v>
      </c>
      <c r="V2138" s="177">
        <f t="array" ref="V2138">SUM(IF(ISERROR(V2139:V2189),"",V2139:V2189))</f>
        <v>-0.004270022086</v>
      </c>
      <c r="W2138" s="177">
        <f t="array" ref="W2138">SUM(IF(ISERROR(W2139:W2189),"",W2139:W2189))</f>
        <v>-0.003727092227</v>
      </c>
      <c r="X2138" s="177">
        <f t="array" ref="X2138">SUM(IF(ISERROR(X2139:X2189),"",X2139:X2189))</f>
        <v>-0.003169814876</v>
      </c>
      <c r="Y2138" s="177">
        <f t="array" ref="Y2138">SUM(IF(ISERROR(Y2139:Y2189),"",Y2139:Y2189))</f>
        <v>-0.002614953106</v>
      </c>
      <c r="Z2138" s="177">
        <f t="array" ref="Z2138">SUM(IF(ISERROR(Z2139:Z2189),"",Z2139:Z2189))</f>
        <v>-0.002063473075</v>
      </c>
      <c r="AA2138" s="177">
        <f t="array" ref="AA2138">SUM(IF(ISERROR(AA2139:AA2189),"",AA2139:AA2189))</f>
        <v>-0.001548933781</v>
      </c>
      <c r="AB2138" s="177">
        <f t="array" ref="AB2138">SUM(IF(ISERROR(AB2139:AB2189),"",AB2139:AB2189))</f>
        <v>-0.001094313679</v>
      </c>
      <c r="AC2138" s="177">
        <f t="array" ref="AC2138">SUM(IF(ISERROR(AC2139:AC2189),"",AC2139:AC2189))</f>
        <v>-0.0006180991229</v>
      </c>
      <c r="AD2138" s="177">
        <f t="array" ref="AD2138">SUM(IF(ISERROR(AD2139:AD2189),"",AD2139:AD2189))</f>
        <v>-0.0001849966634</v>
      </c>
      <c r="AE2138" s="177">
        <f t="array" ref="AE2138">SUM(IF(ISERROR(AE2139:AE2189),"",AE2139:AE2189))</f>
        <v>-0.00001622993034</v>
      </c>
      <c r="AF2138" s="177">
        <f t="array" ref="AF2138">SUM(IF(ISERROR(AF2139:AF2189),"",AF2139:AF2189))</f>
        <v>0</v>
      </c>
      <c r="AG2138" s="177">
        <f t="array" ref="AG2138">SUM(IF(ISERROR(AG2139:AG2189),"",AG2139:AG2189))</f>
        <v>0</v>
      </c>
      <c r="AH2138" s="177">
        <f t="array" ref="AH2138">SUM(IF(ISERROR(AH2139:AH2189),"",AH2139:AH2189))</f>
        <v>0</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-0.0006133542988</v>
      </c>
      <c r="D2139" s="177">
        <f>IF($C$2030&gt;0,IPMT('Assumptions (Biomass)'!$V$7,Model!X$1,'Assumptions (Biomass)'!$V$10,'Assumptions (Biomass)'!$V$5*Model!$C$2030*'Assumptions (Biomass)'!$B$2/10^9),0)</f>
        <v>-0.000584391013</v>
      </c>
      <c r="E2139" s="177">
        <f>IF($C$2030&gt;0,IPMT('Assumptions (Biomass)'!$V$7,Model!Y$1,'Assumptions (Biomass)'!$V$10,'Assumptions (Biomass)'!$V$5*Model!$C$2030*'Assumptions (Biomass)'!$B$2/10^9),0)</f>
        <v>-0.0005540519711</v>
      </c>
      <c r="F2139" s="177">
        <f>IF($C$2030&gt;0,IPMT('Assumptions (Biomass)'!$V$7,Model!Z$1,'Assumptions (Biomass)'!$V$10,'Assumptions (Biomass)'!$V$5*Model!$C$2030*'Assumptions (Biomass)'!$B$2/10^9),0)</f>
        <v>-0.0005222718248</v>
      </c>
      <c r="G2139" s="177">
        <f>IF($C$2030&gt;0,IPMT('Assumptions (Biomass)'!$V$7,Model!AA$1,'Assumptions (Biomass)'!$V$10,'Assumptions (Biomass)'!$V$5*Model!$C$2030*'Assumptions (Biomass)'!$B$2/10^9),0)</f>
        <v>-0.0004889821215</v>
      </c>
      <c r="H2139" s="177">
        <f>IF($C$2030&gt;0,IPMT('Assumptions (Biomass)'!$V$7,Model!AB$1,'Assumptions (Biomass)'!$V$10,'Assumptions (Biomass)'!$V$5*Model!$C$2030*'Assumptions (Biomass)'!$B$2/10^9),0)</f>
        <v>-0.0004541111573</v>
      </c>
      <c r="I2139" s="177">
        <f>IF($C$2030&gt;0,IPMT('Assumptions (Biomass)'!$V$7,Model!AC$1,'Assumptions (Biomass)'!$V$10,'Assumptions (Biomass)'!$V$5*Model!$C$2030*'Assumptions (Biomass)'!$B$2/10^9),0)</f>
        <v>-0.0004175838223</v>
      </c>
      <c r="J2139" s="177">
        <f>IF($C$2030&gt;0,IPMT('Assumptions (Biomass)'!$V$7,Model!AD$1,'Assumptions (Biomass)'!$V$10,'Assumptions (Biomass)'!$V$5*Model!$C$2030*'Assumptions (Biomass)'!$B$2/10^9),0)</f>
        <v>-0.0003793214389</v>
      </c>
      <c r="K2139" s="177">
        <f>IF($C$2030&gt;0,IPMT('Assumptions (Biomass)'!$V$7,Model!AE$1,'Assumptions (Biomass)'!$V$10,'Assumptions (Biomass)'!$V$5*Model!$C$2030*'Assumptions (Biomass)'!$B$2/10^9),0)</f>
        <v>-0.0003392415922</v>
      </c>
      <c r="L2139" s="177">
        <f>IF($C$2030&gt;0,IPMT('Assumptions (Biomass)'!$V$7,Model!AF$1,'Assumptions (Biomass)'!$V$10,'Assumptions (Biomass)'!$V$5*Model!$C$2030*'Assumptions (Biomass)'!$B$2/10^9),0)</f>
        <v>-0.0002972579529</v>
      </c>
      <c r="M2139" s="177">
        <f>IF($C$2030&gt;0,IPMT('Assumptions (Biomass)'!$V$7,Model!AG$1,'Assumptions (Biomass)'!$V$10,'Assumptions (Biomass)'!$V$5*Model!$C$2030*'Assumptions (Biomass)'!$B$2/10^9),0)</f>
        <v>-0.0002532800907</v>
      </c>
      <c r="N2139" s="177">
        <f>IF($C$2030&gt;0,IPMT('Assumptions (Biomass)'!$V$7,Model!AH$1,'Assumptions (Biomass)'!$V$10,'Assumptions (Biomass)'!$V$5*Model!$C$2030*'Assumptions (Biomass)'!$B$2/10^9),0)</f>
        <v>-0.00020721328</v>
      </c>
      <c r="O2139" s="177">
        <f>IF($C$2030&gt;0,IPMT('Assumptions (Biomass)'!$V$7,Model!AI$1,'Assumptions (Biomass)'!$V$10,'Assumptions (Biomass)'!$V$5*Model!$C$2030*'Assumptions (Biomass)'!$B$2/10^9),0)</f>
        <v>-0.0001589582958</v>
      </c>
      <c r="P2139" s="177">
        <f>IF($C$2030&gt;0,IPMT('Assumptions (Biomass)'!$V$7,Model!AJ$1,'Assumptions (Biomass)'!$V$10,'Assumptions (Biomass)'!$V$5*Model!$C$2030*'Assumptions (Biomass)'!$B$2/10^9),0)</f>
        <v>-0.0001084111999</v>
      </c>
      <c r="Q2139" s="177">
        <f>IF($C$2030&gt;0,IPMT('Assumptions (Biomass)'!$V$7,Model!AK$1,'Assumptions (Biomass)'!$V$10,'Assumptions (Biomass)'!$V$5*Model!$C$2030*'Assumptions (Biomass)'!$B$2/10^9),0)</f>
        <v>-0.00005546311692</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v>
      </c>
      <c r="E2140" s="177">
        <f>IF($D$2030&gt;0,IPMT('Assumptions (Biomass)'!$V$7,Model!X$1,'Assumptions (Biomass)'!$V$10,'Assumptions (Biomass)'!$V$5*Model!$D$2030*'Assumptions (Biomass)'!$B$2/10^9),0)</f>
        <v>0</v>
      </c>
      <c r="F2140" s="177">
        <f>IF($D$2030&gt;0,IPMT('Assumptions (Biomass)'!$V$7,Model!Y$1,'Assumptions (Biomass)'!$V$10,'Assumptions (Biomass)'!$V$5*Model!$D$2030*'Assumptions (Biomass)'!$B$2/10^9),0)</f>
        <v>0</v>
      </c>
      <c r="G2140" s="177">
        <f>IF($D$2030&gt;0,IPMT('Assumptions (Biomass)'!$V$7,Model!Z$1,'Assumptions (Biomass)'!$V$10,'Assumptions (Biomass)'!$V$5*Model!$D$2030*'Assumptions (Biomass)'!$B$2/10^9),0)</f>
        <v>0</v>
      </c>
      <c r="H2140" s="177">
        <f>IF($D$2030&gt;0,IPMT('Assumptions (Biomass)'!$V$7,Model!AA$1,'Assumptions (Biomass)'!$V$10,'Assumptions (Biomass)'!$V$5*Model!$D$2030*'Assumptions (Biomass)'!$B$2/10^9),0)</f>
        <v>0</v>
      </c>
      <c r="I2140" s="177">
        <f>IF($D$2030&gt;0,IPMT('Assumptions (Biomass)'!$V$7,Model!AB$1,'Assumptions (Biomass)'!$V$10,'Assumptions (Biomass)'!$V$5*Model!$D$2030*'Assumptions (Biomass)'!$B$2/10^9),0)</f>
        <v>0</v>
      </c>
      <c r="J2140" s="177">
        <f>IF($D$2030&gt;0,IPMT('Assumptions (Biomass)'!$V$7,Model!AC$1,'Assumptions (Biomass)'!$V$10,'Assumptions (Biomass)'!$V$5*Model!$D$2030*'Assumptions (Biomass)'!$B$2/10^9),0)</f>
        <v>0</v>
      </c>
      <c r="K2140" s="177">
        <f>IF($D$2030&gt;0,IPMT('Assumptions (Biomass)'!$V$7,Model!AD$1,'Assumptions (Biomass)'!$V$10,'Assumptions (Biomass)'!$V$5*Model!$D$2030*'Assumptions (Biomass)'!$B$2/10^9),0)</f>
        <v>0</v>
      </c>
      <c r="L2140" s="177">
        <f>IF($D$2030&gt;0,IPMT('Assumptions (Biomass)'!$V$7,Model!AE$1,'Assumptions (Biomass)'!$V$10,'Assumptions (Biomass)'!$V$5*Model!$D$2030*'Assumptions (Biomass)'!$B$2/10^9),0)</f>
        <v>0</v>
      </c>
      <c r="M2140" s="177">
        <f>IF($D$2030&gt;0,IPMT('Assumptions (Biomass)'!$V$7,Model!AF$1,'Assumptions (Biomass)'!$V$10,'Assumptions (Biomass)'!$V$5*Model!$D$2030*'Assumptions (Biomass)'!$B$2/10^9),0)</f>
        <v>0</v>
      </c>
      <c r="N2140" s="177">
        <f>IF($D$2030&gt;0,IPMT('Assumptions (Biomass)'!$V$7,Model!AG$1,'Assumptions (Biomass)'!$V$10,'Assumptions (Biomass)'!$V$5*Model!$D$2030*'Assumptions (Biomass)'!$B$2/10^9),0)</f>
        <v>0</v>
      </c>
      <c r="O2140" s="177">
        <f>IF($D$2030&gt;0,IPMT('Assumptions (Biomass)'!$V$7,Model!AH$1,'Assumptions (Biomass)'!$V$10,'Assumptions (Biomass)'!$V$5*Model!$D$2030*'Assumptions (Biomass)'!$B$2/10^9),0)</f>
        <v>0</v>
      </c>
      <c r="P2140" s="177">
        <f>IF($D$2030&gt;0,IPMT('Assumptions (Biomass)'!$V$7,Model!AI$1,'Assumptions (Biomass)'!$V$10,'Assumptions (Biomass)'!$V$5*Model!$D$2030*'Assumptions (Biomass)'!$B$2/10^9),0)</f>
        <v>0</v>
      </c>
      <c r="Q2140" s="177">
        <f>IF($D$2030&gt;0,IPMT('Assumptions (Biomass)'!$V$7,Model!AJ$1,'Assumptions (Biomass)'!$V$10,'Assumptions (Biomass)'!$V$5*Model!$D$2030*'Assumptions (Biomass)'!$B$2/10^9),0)</f>
        <v>0</v>
      </c>
      <c r="R2140" s="177">
        <f>IF($D$2030&gt;0,IPMT('Assumptions (Biomass)'!$V$7,Model!AK$1,'Assumptions (Biomass)'!$V$10,'Assumptions (Biomass)'!$V$5*Model!$D$2030*'Assumptions (Biomass)'!$B$2/10^9),0)</f>
        <v>0</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v>
      </c>
      <c r="F2141" s="160">
        <f>IF($E$2030&gt;0,IPMT('Assumptions (Biomass)'!$V$7,Model!X$1,'Assumptions (Biomass)'!$V$10,'Assumptions (Biomass)'!$V$5*Model!$E$2030*AVERAGE('Assumptions (Biomass)'!$B$2:$C$2)/10^9),0)</f>
        <v>0</v>
      </c>
      <c r="G2141" s="160">
        <f>IF($E$2030&gt;0,IPMT('Assumptions (Biomass)'!$V$7,Model!Y$1,'Assumptions (Biomass)'!$V$10,'Assumptions (Biomass)'!$V$5*Model!$E$2030*AVERAGE('Assumptions (Biomass)'!$B$2:$C$2)/10^9),0)</f>
        <v>0</v>
      </c>
      <c r="H2141" s="160">
        <f>IF($E$2030&gt;0,IPMT('Assumptions (Biomass)'!$V$7,Model!Z$1,'Assumptions (Biomass)'!$V$10,'Assumptions (Biomass)'!$V$5*Model!$E$2030*AVERAGE('Assumptions (Biomass)'!$B$2:$C$2)/10^9),0)</f>
        <v>0</v>
      </c>
      <c r="I2141" s="160">
        <f>IF($E$2030&gt;0,IPMT('Assumptions (Biomass)'!$V$7,Model!AA$1,'Assumptions (Biomass)'!$V$10,'Assumptions (Biomass)'!$V$5*Model!$E$2030*AVERAGE('Assumptions (Biomass)'!$B$2:$C$2)/10^9),0)</f>
        <v>0</v>
      </c>
      <c r="J2141" s="160">
        <f>IF($E$2030&gt;0,IPMT('Assumptions (Biomass)'!$V$7,Model!AB$1,'Assumptions (Biomass)'!$V$10,'Assumptions (Biomass)'!$V$5*Model!$E$2030*AVERAGE('Assumptions (Biomass)'!$B$2:$C$2)/10^9),0)</f>
        <v>0</v>
      </c>
      <c r="K2141" s="160">
        <f>IF($E$2030&gt;0,IPMT('Assumptions (Biomass)'!$V$7,Model!AC$1,'Assumptions (Biomass)'!$V$10,'Assumptions (Biomass)'!$V$5*Model!$E$2030*AVERAGE('Assumptions (Biomass)'!$B$2:$C$2)/10^9),0)</f>
        <v>0</v>
      </c>
      <c r="L2141" s="160">
        <f>IF($E$2030&gt;0,IPMT('Assumptions (Biomass)'!$V$7,Model!AD$1,'Assumptions (Biomass)'!$V$10,'Assumptions (Biomass)'!$V$5*Model!$E$2030*AVERAGE('Assumptions (Biomass)'!$B$2:$C$2)/10^9),0)</f>
        <v>0</v>
      </c>
      <c r="M2141" s="160">
        <f>IF($E$2030&gt;0,IPMT('Assumptions (Biomass)'!$V$7,Model!AE$1,'Assumptions (Biomass)'!$V$10,'Assumptions (Biomass)'!$V$5*Model!$E$2030*AVERAGE('Assumptions (Biomass)'!$B$2:$C$2)/10^9),0)</f>
        <v>0</v>
      </c>
      <c r="N2141" s="177">
        <f>IF($E$2030&gt;0,IPMT('Assumptions (Biomass)'!$V$7,Model!AF$1,'Assumptions (Biomass)'!$V$10,'Assumptions (Biomass)'!$V$5*Model!$E$2030*AVERAGE('Assumptions (Biomass)'!$B$2:$C$2)/10^9),0)</f>
        <v>0</v>
      </c>
      <c r="O2141" s="160">
        <f>IF($E$2030&gt;0,IPMT('Assumptions (Biomass)'!$V$7,Model!AG$1,'Assumptions (Biomass)'!$V$10,'Assumptions (Biomass)'!$V$5*Model!$E$2030*AVERAGE('Assumptions (Biomass)'!$B$2:$C$2)/10^9),0)</f>
        <v>0</v>
      </c>
      <c r="P2141" s="160">
        <f>IF($E$2030&gt;0,IPMT('Assumptions (Biomass)'!$V$7,Model!AH$1,'Assumptions (Biomass)'!$V$10,'Assumptions (Biomass)'!$V$5*Model!$E$2030*AVERAGE('Assumptions (Biomass)'!$B$2:$C$2)/10^9),0)</f>
        <v>0</v>
      </c>
      <c r="Q2141" s="160">
        <f>IF($E$2030&gt;0,IPMT('Assumptions (Biomass)'!$V$7,Model!AI$1,'Assumptions (Biomass)'!$V$10,'Assumptions (Biomass)'!$V$5*Model!$E$2030*AVERAGE('Assumptions (Biomass)'!$B$2:$C$2)/10^9),0)</f>
        <v>0</v>
      </c>
      <c r="R2141" s="160">
        <f>IF($E$2030&gt;0,IPMT('Assumptions (Biomass)'!$V$7,Model!AJ$1,'Assumptions (Biomass)'!$V$10,'Assumptions (Biomass)'!$V$5*Model!$E$2030*AVERAGE('Assumptions (Biomass)'!$B$2:$C$2)/10^9),0)</f>
        <v>0</v>
      </c>
      <c r="S2141" s="160">
        <f>IF($E$2030&gt;0,IPMT('Assumptions (Biomass)'!$V$7,Model!AK$1,'Assumptions (Biomass)'!$V$10,'Assumptions (Biomass)'!$V$5*Model!$E$2030*AVERAGE('Assumptions (Biomass)'!$B$2:$C$2)/10^9),0)</f>
        <v>0</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v>
      </c>
      <c r="G2142" s="160">
        <f>IF($F$2030&gt;0,IPMT('Assumptions (Biomass)'!$V$7,Model!X$1,'Assumptions (Biomass)'!$V$10,'Assumptions (Biomass)'!$V$5*Model!$F$2030*AVERAGE('Assumptions (Biomass)'!$B$2:$D$2)/10^9),0)</f>
        <v>0</v>
      </c>
      <c r="H2142" s="160">
        <f>IF($F$2030&gt;0,IPMT('Assumptions (Biomass)'!$V$7,Model!Y$1,'Assumptions (Biomass)'!$V$10,'Assumptions (Biomass)'!$V$5*Model!$F$2030*AVERAGE('Assumptions (Biomass)'!$B$2:$D$2)/10^9),0)</f>
        <v>0</v>
      </c>
      <c r="I2142" s="160">
        <f>IF($F$2030&gt;0,IPMT('Assumptions (Biomass)'!$V$7,Model!Z$1,'Assumptions (Biomass)'!$V$10,'Assumptions (Biomass)'!$V$5*Model!$F$2030*AVERAGE('Assumptions (Biomass)'!$B$2:$D$2)/10^9),0)</f>
        <v>0</v>
      </c>
      <c r="J2142" s="160">
        <f>IF($F$2030&gt;0,IPMT('Assumptions (Biomass)'!$V$7,Model!AA$1,'Assumptions (Biomass)'!$V$10,'Assumptions (Biomass)'!$V$5*Model!$F$2030*AVERAGE('Assumptions (Biomass)'!$B$2:$D$2)/10^9),0)</f>
        <v>0</v>
      </c>
      <c r="K2142" s="160">
        <f>IF($F$2030&gt;0,IPMT('Assumptions (Biomass)'!$V$7,Model!AB$1,'Assumptions (Biomass)'!$V$10,'Assumptions (Biomass)'!$V$5*Model!$F$2030*AVERAGE('Assumptions (Biomass)'!$B$2:$D$2)/10^9),0)</f>
        <v>0</v>
      </c>
      <c r="L2142" s="160">
        <f>IF($F$2030&gt;0,IPMT('Assumptions (Biomass)'!$V$7,Model!AC$1,'Assumptions (Biomass)'!$V$10,'Assumptions (Biomass)'!$V$5*Model!$F$2030*AVERAGE('Assumptions (Biomass)'!$B$2:$D$2)/10^9),0)</f>
        <v>0</v>
      </c>
      <c r="M2142" s="160">
        <f>IF($F$2030&gt;0,IPMT('Assumptions (Biomass)'!$V$7,Model!AD$1,'Assumptions (Biomass)'!$V$10,'Assumptions (Biomass)'!$V$5*Model!$F$2030*AVERAGE('Assumptions (Biomass)'!$B$2:$D$2)/10^9),0)</f>
        <v>0</v>
      </c>
      <c r="N2142" s="177">
        <f>IF($F$2030&gt;0,IPMT('Assumptions (Biomass)'!$V$7,Model!AE$1,'Assumptions (Biomass)'!$V$10,'Assumptions (Biomass)'!$V$5*Model!$F$2030*AVERAGE('Assumptions (Biomass)'!$B$2:$D$2)/10^9),0)</f>
        <v>0</v>
      </c>
      <c r="O2142" s="160">
        <f>IF($F$2030&gt;0,IPMT('Assumptions (Biomass)'!$V$7,Model!AF$1,'Assumptions (Biomass)'!$V$10,'Assumptions (Biomass)'!$V$5*Model!$F$2030*AVERAGE('Assumptions (Biomass)'!$B$2:$D$2)/10^9),0)</f>
        <v>0</v>
      </c>
      <c r="P2142" s="160">
        <f>IF($F$2030&gt;0,IPMT('Assumptions (Biomass)'!$V$7,Model!AG$1,'Assumptions (Biomass)'!$V$10,'Assumptions (Biomass)'!$V$5*Model!$F$2030*AVERAGE('Assumptions (Biomass)'!$B$2:$D$2)/10^9),0)</f>
        <v>0</v>
      </c>
      <c r="Q2142" s="160">
        <f>IF($F$2030&gt;0,IPMT('Assumptions (Biomass)'!$V$7,Model!AH$1,'Assumptions (Biomass)'!$V$10,'Assumptions (Biomass)'!$V$5*Model!$F$2030*AVERAGE('Assumptions (Biomass)'!$B$2:$D$2)/10^9),0)</f>
        <v>0</v>
      </c>
      <c r="R2142" s="160">
        <f>IF($F$2030&gt;0,IPMT('Assumptions (Biomass)'!$V$7,Model!AI$1,'Assumptions (Biomass)'!$V$10,'Assumptions (Biomass)'!$V$5*Model!$F$2030*AVERAGE('Assumptions (Biomass)'!$B$2:$D$2)/10^9),0)</f>
        <v>0</v>
      </c>
      <c r="S2142" s="160">
        <f>IF($F$2030&gt;0,IPMT('Assumptions (Biomass)'!$V$7,Model!AJ$1,'Assumptions (Biomass)'!$V$10,'Assumptions (Biomass)'!$V$5*Model!$F$2030*AVERAGE('Assumptions (Biomass)'!$B$2:$D$2)/10^9),0)</f>
        <v>0</v>
      </c>
      <c r="T2142" s="160">
        <f>IF($F$2030&gt;0,IPMT('Assumptions (Biomass)'!$V$7,Model!AK$1,'Assumptions (Biomass)'!$V$10,'Assumptions (Biomass)'!$V$5*Model!$F$2030*AVERAGE('Assumptions (Biomass)'!$B$2:$D$2)/10^9),0)</f>
        <v>0</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v>
      </c>
      <c r="H2143" s="160">
        <f>IF($G$2030&gt;0,IPMT('Assumptions (Biomass)'!$V$7,Model!X$1,'Assumptions (Biomass)'!$V$10,'Assumptions (Biomass)'!$V$5*Model!$G$2030*AVERAGE('Assumptions (Biomass)'!$C$2:$E$2)/10^9),0)</f>
        <v>0</v>
      </c>
      <c r="I2143" s="160">
        <f>IF($G$2030&gt;0,IPMT('Assumptions (Biomass)'!$V$7,Model!Y$1,'Assumptions (Biomass)'!$V$10,'Assumptions (Biomass)'!$V$5*Model!$G$2030*AVERAGE('Assumptions (Biomass)'!$C$2:$E$2)/10^9),0)</f>
        <v>0</v>
      </c>
      <c r="J2143" s="160">
        <f>IF($G$2030&gt;0,IPMT('Assumptions (Biomass)'!$V$7,Model!Z$1,'Assumptions (Biomass)'!$V$10,'Assumptions (Biomass)'!$V$5*Model!$G$2030*AVERAGE('Assumptions (Biomass)'!$C$2:$E$2)/10^9),0)</f>
        <v>0</v>
      </c>
      <c r="K2143" s="160">
        <f>IF($G$2030&gt;0,IPMT('Assumptions (Biomass)'!$V$7,Model!AA$1,'Assumptions (Biomass)'!$V$10,'Assumptions (Biomass)'!$V$5*Model!$G$2030*AVERAGE('Assumptions (Biomass)'!$C$2:$E$2)/10^9),0)</f>
        <v>0</v>
      </c>
      <c r="L2143" s="160">
        <f>IF($G$2030&gt;0,IPMT('Assumptions (Biomass)'!$V$7,Model!AB$1,'Assumptions (Biomass)'!$V$10,'Assumptions (Biomass)'!$V$5*Model!$G$2030*AVERAGE('Assumptions (Biomass)'!$C$2:$E$2)/10^9),0)</f>
        <v>0</v>
      </c>
      <c r="M2143" s="160">
        <f>IF($G$2030&gt;0,IPMT('Assumptions (Biomass)'!$V$7,Model!AC$1,'Assumptions (Biomass)'!$V$10,'Assumptions (Biomass)'!$V$5*Model!$G$2030*AVERAGE('Assumptions (Biomass)'!$C$2:$E$2)/10^9),0)</f>
        <v>0</v>
      </c>
      <c r="N2143" s="160">
        <f>IF($G$2030&gt;0,IPMT('Assumptions (Biomass)'!$V$7,Model!AD$1,'Assumptions (Biomass)'!$V$10,'Assumptions (Biomass)'!$V$5*Model!$G$2030*AVERAGE('Assumptions (Biomass)'!$C$2:$E$2)/10^9),0)</f>
        <v>0</v>
      </c>
      <c r="O2143" s="160">
        <f>IF($G$2030&gt;0,IPMT('Assumptions (Biomass)'!$V$7,Model!AE$1,'Assumptions (Biomass)'!$V$10,'Assumptions (Biomass)'!$V$5*Model!$G$2030*AVERAGE('Assumptions (Biomass)'!$C$2:$E$2)/10^9),0)</f>
        <v>0</v>
      </c>
      <c r="P2143" s="160">
        <f>IF($G$2030&gt;0,IPMT('Assumptions (Biomass)'!$V$7,Model!AF$1,'Assumptions (Biomass)'!$V$10,'Assumptions (Biomass)'!$V$5*Model!$G$2030*AVERAGE('Assumptions (Biomass)'!$C$2:$E$2)/10^9),0)</f>
        <v>0</v>
      </c>
      <c r="Q2143" s="160">
        <f>IF($G$2030&gt;0,IPMT('Assumptions (Biomass)'!$V$7,Model!AG$1,'Assumptions (Biomass)'!$V$10,'Assumptions (Biomass)'!$V$5*Model!$G$2030*AVERAGE('Assumptions (Biomass)'!$C$2:$E$2)/10^9),0)</f>
        <v>0</v>
      </c>
      <c r="R2143" s="160">
        <f>IF($G$2030&gt;0,IPMT('Assumptions (Biomass)'!$V$7,Model!AH$1,'Assumptions (Biomass)'!$V$10,'Assumptions (Biomass)'!$V$5*Model!$G$2030*AVERAGE('Assumptions (Biomass)'!$C$2:$E$2)/10^9),0)</f>
        <v>0</v>
      </c>
      <c r="S2143" s="160">
        <f>IF($G$2030&gt;0,IPMT('Assumptions (Biomass)'!$V$7,Model!AI$1,'Assumptions (Biomass)'!$V$10,'Assumptions (Biomass)'!$V$5*Model!$G$2030*AVERAGE('Assumptions (Biomass)'!$C$2:$E$2)/10^9),0)</f>
        <v>0</v>
      </c>
      <c r="T2143" s="160">
        <f>IF($G$2030&gt;0,IPMT('Assumptions (Biomass)'!$V$7,Model!AJ$1,'Assumptions (Biomass)'!$V$10,'Assumptions (Biomass)'!$V$5*Model!$G$2030*AVERAGE('Assumptions (Biomass)'!$C$2:$E$2)/10^9),0)</f>
        <v>0</v>
      </c>
      <c r="U2143" s="160">
        <f>IF($G$2030&gt;0,IPMT('Assumptions (Biomass)'!$V$7,Model!AK$1,'Assumptions (Biomass)'!$V$10,'Assumptions (Biomass)'!$V$5*Model!$G$2030*AVERAGE('Assumptions (Biomass)'!$C$2:$E$2)/10^9),0)</f>
        <v>0</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-0.0001207932945</v>
      </c>
      <c r="I2144" s="160">
        <f>IF($H$2030&gt;0,IPMT('Assumptions (Biomass)'!$V$7,Model!X$1,'Assumptions (Biomass)'!$V$10,'Assumptions (Biomass)'!$V$5*Model!$H$2030*AVERAGE('Assumptions (Biomass)'!$D$2:$F$2)/10^9),0)</f>
        <v>-0.0001150892981</v>
      </c>
      <c r="J2144" s="160">
        <f>IF($H$2030&gt;0,IPMT('Assumptions (Biomass)'!$V$7,Model!Y$1,'Assumptions (Biomass)'!$V$10,'Assumptions (Biomass)'!$V$5*Model!$H$2030*AVERAGE('Assumptions (Biomass)'!$D$2:$F$2)/10^9),0)</f>
        <v>-0.0001091143619</v>
      </c>
      <c r="K2144" s="160">
        <f>IF($H$2030&gt;0,IPMT('Assumptions (Biomass)'!$V$7,Model!Z$1,'Assumptions (Biomass)'!$V$10,'Assumptions (Biomass)'!$V$5*Model!$H$2030*AVERAGE('Assumptions (Biomass)'!$D$2:$F$2)/10^9),0)</f>
        <v>-0.0001028556162</v>
      </c>
      <c r="L2144" s="160">
        <f>IF($H$2030&gt;0,IPMT('Assumptions (Biomass)'!$V$7,Model!AA$1,'Assumptions (Biomass)'!$V$10,'Assumptions (Biomass)'!$V$5*Model!$H$2030*AVERAGE('Assumptions (Biomass)'!$D$2:$F$2)/10^9),0)</f>
        <v>-0.00009629958007</v>
      </c>
      <c r="M2144" s="160">
        <f>IF($H$2030&gt;0,IPMT('Assumptions (Biomass)'!$V$7,Model!AB$1,'Assumptions (Biomass)'!$V$10,'Assumptions (Biomass)'!$V$5*Model!$H$2030*AVERAGE('Assumptions (Biomass)'!$D$2:$F$2)/10^9),0)</f>
        <v>-0.00008943213224</v>
      </c>
      <c r="N2144" s="160">
        <f>IF($H$2030&gt;0,IPMT('Assumptions (Biomass)'!$V$7,Model!AC$1,'Assumptions (Biomass)'!$V$10,'Assumptions (Biomass)'!$V$5*Model!$H$2030*AVERAGE('Assumptions (Biomass)'!$D$2:$F$2)/10^9),0)</f>
        <v>-0.00008223848064</v>
      </c>
      <c r="O2144" s="160">
        <f>IF($H$2030&gt;0,IPMT('Assumptions (Biomass)'!$V$7,Model!AD$1,'Assumptions (Biomass)'!$V$10,'Assumptions (Biomass)'!$V$5*Model!$H$2030*AVERAGE('Assumptions (Biomass)'!$D$2:$F$2)/10^9),0)</f>
        <v>-0.00007470313058</v>
      </c>
      <c r="P2144" s="160">
        <f>IF($H$2030&gt;0,IPMT('Assumptions (Biomass)'!$V$7,Model!AE$1,'Assumptions (Biomass)'!$V$10,'Assumptions (Biomass)'!$V$5*Model!$H$2030*AVERAGE('Assumptions (Biomass)'!$D$2:$F$2)/10^9),0)</f>
        <v>-0.0000668098514</v>
      </c>
      <c r="Q2144" s="160">
        <f>IF($H$2030&gt;0,IPMT('Assumptions (Biomass)'!$V$7,Model!AF$1,'Assumptions (Biomass)'!$V$10,'Assumptions (Biomass)'!$V$5*Model!$H$2030*AVERAGE('Assumptions (Biomass)'!$D$2:$F$2)/10^9),0)</f>
        <v>-0.00005854164146</v>
      </c>
      <c r="R2144" s="160">
        <f>IF($H$2030&gt;0,IPMT('Assumptions (Biomass)'!$V$7,Model!AG$1,'Assumptions (Biomass)'!$V$10,'Assumptions (Biomass)'!$V$5*Model!$H$2030*AVERAGE('Assumptions (Biomass)'!$D$2:$F$2)/10^9),0)</f>
        <v>-0.00004988069154</v>
      </c>
      <c r="S2144" s="160">
        <f>IF($H$2030&gt;0,IPMT('Assumptions (Biomass)'!$V$7,Model!AH$1,'Assumptions (Biomass)'!$V$10,'Assumptions (Biomass)'!$V$5*Model!$H$2030*AVERAGE('Assumptions (Biomass)'!$D$2:$F$2)/10^9),0)</f>
        <v>-0.00004080834651</v>
      </c>
      <c r="T2144" s="160">
        <f>IF($H$2030&gt;0,IPMT('Assumptions (Biomass)'!$V$7,Model!AI$1,'Assumptions (Biomass)'!$V$10,'Assumptions (Biomass)'!$V$5*Model!$H$2030*AVERAGE('Assumptions (Biomass)'!$D$2:$F$2)/10^9),0)</f>
        <v>-0.00003130506508</v>
      </c>
      <c r="U2144" s="160">
        <f>IF($H$2030&gt;0,IPMT('Assumptions (Biomass)'!$V$7,Model!AJ$1,'Assumptions (Biomass)'!$V$10,'Assumptions (Biomass)'!$V$5*Model!$H$2030*AVERAGE('Assumptions (Biomass)'!$D$2:$F$2)/10^9),0)</f>
        <v>-0.00002135037779</v>
      </c>
      <c r="V2144" s="160">
        <f>IF($H$2030&gt;0,IPMT('Assumptions (Biomass)'!$V$7,Model!AK$1,'Assumptions (Biomass)'!$V$10,'Assumptions (Biomass)'!$V$5*Model!$H$2030*AVERAGE('Assumptions (Biomass)'!$D$2:$F$2)/10^9),0)</f>
        <v>-0.00001092284285</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-0.0003049610238</v>
      </c>
      <c r="J2145" s="160">
        <f>IF($I$2030&gt;0,IPMT('Assumptions (Biomass)'!$V$7,Model!X$1,'Assumptions (Biomass)'!$V$10,'Assumptions (Biomass)'!$V$5*Model!$I$2030*AVERAGE('Assumptions (Biomass)'!$E$2:$G$2)/10^9),0)</f>
        <v>-0.0002905604183</v>
      </c>
      <c r="K2145" s="160">
        <f>IF($I$2030&gt;0,IPMT('Assumptions (Biomass)'!$V$7,Model!Y$1,'Assumptions (Biomass)'!$V$10,'Assumptions (Biomass)'!$V$5*Model!$I$2030*AVERAGE('Assumptions (Biomass)'!$E$2:$G$2)/10^9),0)</f>
        <v>-0.0002754757841</v>
      </c>
      <c r="L2145" s="160">
        <f>IF($I$2030&gt;0,IPMT('Assumptions (Biomass)'!$V$7,Model!Z$1,'Assumptions (Biomass)'!$V$10,'Assumptions (Biomass)'!$V$5*Model!$I$2030*AVERAGE('Assumptions (Biomass)'!$E$2:$G$2)/10^9),0)</f>
        <v>-0.0002596746297</v>
      </c>
      <c r="M2145" s="160">
        <f>IF($I$2030&gt;0,IPMT('Assumptions (Biomass)'!$V$7,Model!AA$1,'Assumptions (Biomass)'!$V$10,'Assumptions (Biomass)'!$V$5*Model!$I$2030*AVERAGE('Assumptions (Biomass)'!$E$2:$G$2)/10^9),0)</f>
        <v>-0.0002431229205</v>
      </c>
      <c r="N2145" s="160">
        <f>IF($I$2030&gt;0,IPMT('Assumptions (Biomass)'!$V$7,Model!AB$1,'Assumptions (Biomass)'!$V$10,'Assumptions (Biomass)'!$V$5*Model!$I$2030*AVERAGE('Assumptions (Biomass)'!$E$2:$G$2)/10^9),0)</f>
        <v>-0.0002257850051</v>
      </c>
      <c r="O2145" s="160">
        <f>IF($I$2030&gt;0,IPMT('Assumptions (Biomass)'!$V$7,Model!AC$1,'Assumptions (Biomass)'!$V$10,'Assumptions (Biomass)'!$V$5*Model!$I$2030*AVERAGE('Assumptions (Biomass)'!$E$2:$G$2)/10^9),0)</f>
        <v>-0.0002076235387</v>
      </c>
      <c r="P2145" s="160">
        <f>IF($I$2030&gt;0,IPMT('Assumptions (Biomass)'!$V$7,Model!AD$1,'Assumptions (Biomass)'!$V$10,'Assumptions (Biomass)'!$V$5*Model!$I$2030*AVERAGE('Assumptions (Biomass)'!$E$2:$G$2)/10^9),0)</f>
        <v>-0.0001885994026</v>
      </c>
      <c r="Q2145" s="160">
        <f>IF($I$2030&gt;0,IPMT('Assumptions (Biomass)'!$V$7,Model!AE$1,'Assumptions (Biomass)'!$V$10,'Assumptions (Biomass)'!$V$5*Model!$I$2030*AVERAGE('Assumptions (Biomass)'!$E$2:$G$2)/10^9),0)</f>
        <v>-0.0001686716201</v>
      </c>
      <c r="R2145" s="160">
        <f>IF($I$2030&gt;0,IPMT('Assumptions (Biomass)'!$V$7,Model!AF$1,'Assumptions (Biomass)'!$V$10,'Assumptions (Biomass)'!$V$5*Model!$I$2030*AVERAGE('Assumptions (Biomass)'!$E$2:$G$2)/10^9),0)</f>
        <v>-0.000147797268</v>
      </c>
      <c r="S2145" s="160">
        <f>IF($I$2030&gt;0,IPMT('Assumptions (Biomass)'!$V$7,Model!AG$1,'Assumptions (Biomass)'!$V$10,'Assumptions (Biomass)'!$V$5*Model!$I$2030*AVERAGE('Assumptions (Biomass)'!$E$2:$G$2)/10^9),0)</f>
        <v>-0.0001259313841</v>
      </c>
      <c r="T2145" s="160">
        <f>IF($I$2030&gt;0,IPMT('Assumptions (Biomass)'!$V$7,Model!AH$1,'Assumptions (Biomass)'!$V$10,'Assumptions (Biomass)'!$V$5*Model!$I$2030*AVERAGE('Assumptions (Biomass)'!$E$2:$G$2)/10^9),0)</f>
        <v>-0.0001030268707</v>
      </c>
      <c r="U2145" s="160">
        <f>IF($I$2030&gt;0,IPMT('Assumptions (Biomass)'!$V$7,Model!AI$1,'Assumptions (Biomass)'!$V$10,'Assumptions (Biomass)'!$V$5*Model!$I$2030*AVERAGE('Assumptions (Biomass)'!$E$2:$G$2)/10^9),0)</f>
        <v>-0.00007903439291</v>
      </c>
      <c r="V2145" s="160">
        <f>IF($I$2030&gt;0,IPMT('Assumptions (Biomass)'!$V$7,Model!AJ$1,'Assumptions (Biomass)'!$V$10,'Assumptions (Biomass)'!$V$5*Model!$I$2030*AVERAGE('Assumptions (Biomass)'!$E$2:$G$2)/10^9),0)</f>
        <v>-0.00005390227244</v>
      </c>
      <c r="W2145" s="160">
        <f>IF($I$2030&gt;0,IPMT('Assumptions (Biomass)'!$V$7,Model!AK$1,'Assumptions (Biomass)'!$V$10,'Assumptions (Biomass)'!$V$5*Model!$I$2030*AVERAGE('Assumptions (Biomass)'!$E$2:$G$2)/10^9),0)</f>
        <v>-0.00002757637626</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-0.0003139497164</v>
      </c>
      <c r="K2146" s="160">
        <f>IF($J$2030&gt;0,IPMT('Assumptions (Biomass)'!$V$7,Model!X$1,'Assumptions (Biomass)'!$V$10,'Assumptions (Biomass)'!$V$5*Model!$J$2030*AVERAGE('Assumptions (Biomass)'!$F$2:$H$2)/10^9),0)</f>
        <v>-0.0002991246546</v>
      </c>
      <c r="L2146" s="160">
        <f>IF($J$2030&gt;0,IPMT('Assumptions (Biomass)'!$V$7,Model!Y$1,'Assumptions (Biomass)'!$V$10,'Assumptions (Biomass)'!$V$5*Model!$J$2030*AVERAGE('Assumptions (Biomass)'!$F$2:$H$2)/10^9),0)</f>
        <v>-0.0002835954024</v>
      </c>
      <c r="M2146" s="160">
        <f>IF($J$2030&gt;0,IPMT('Assumptions (Biomass)'!$V$7,Model!Z$1,'Assumptions (Biomass)'!$V$10,'Assumptions (Biomass)'!$V$5*Model!$J$2030*AVERAGE('Assumptions (Biomass)'!$F$2:$H$2)/10^9),0)</f>
        <v>-0.0002673285108</v>
      </c>
      <c r="N2146" s="160">
        <f>IF($J$2030&gt;0,IPMT('Assumptions (Biomass)'!$V$7,Model!AA$1,'Assumptions (Biomass)'!$V$10,'Assumptions (Biomass)'!$V$5*Model!$J$2030*AVERAGE('Assumptions (Biomass)'!$F$2:$H$2)/10^9),0)</f>
        <v>-0.0002502889417</v>
      </c>
      <c r="O2146" s="160">
        <f>IF($J$2030&gt;0,IPMT('Assumptions (Biomass)'!$V$7,Model!AB$1,'Assumptions (Biomass)'!$V$10,'Assumptions (Biomass)'!$V$5*Model!$J$2030*AVERAGE('Assumptions (Biomass)'!$F$2:$H$2)/10^9),0)</f>
        <v>-0.0002324399932</v>
      </c>
      <c r="P2146" s="160">
        <f>IF($J$2030&gt;0,IPMT('Assumptions (Biomass)'!$V$7,Model!AC$1,'Assumptions (Biomass)'!$V$10,'Assumptions (Biomass)'!$V$5*Model!$J$2030*AVERAGE('Assumptions (Biomass)'!$F$2:$H$2)/10^9),0)</f>
        <v>-0.0002137432196</v>
      </c>
      <c r="Q2146" s="160">
        <f>IF($J$2030&gt;0,IPMT('Assumptions (Biomass)'!$V$7,Model!AD$1,'Assumptions (Biomass)'!$V$10,'Assumptions (Biomass)'!$V$5*Model!$J$2030*AVERAGE('Assumptions (Biomass)'!$F$2:$H$2)/10^9),0)</f>
        <v>-0.0001941583492</v>
      </c>
      <c r="R2146" s="160">
        <f>IF($J$2030&gt;0,IPMT('Assumptions (Biomass)'!$V$7,Model!AE$1,'Assumptions (Biomass)'!$V$10,'Assumptions (Biomass)'!$V$5*Model!$J$2030*AVERAGE('Assumptions (Biomass)'!$F$2:$H$2)/10^9),0)</f>
        <v>-0.0001736431975</v>
      </c>
      <c r="S2146" s="160">
        <f>IF($J$2030&gt;0,IPMT('Assumptions (Biomass)'!$V$7,Model!AF$1,'Assumptions (Biomass)'!$V$10,'Assumptions (Biomass)'!$V$5*Model!$J$2030*AVERAGE('Assumptions (Biomass)'!$F$2:$H$2)/10^9),0)</f>
        <v>-0.0001521535761</v>
      </c>
      <c r="T2146" s="160">
        <f>IF($J$2030&gt;0,IPMT('Assumptions (Biomass)'!$V$7,Model!AG$1,'Assumptions (Biomass)'!$V$10,'Assumptions (Biomass)'!$V$5*Model!$J$2030*AVERAGE('Assumptions (Biomass)'!$F$2:$H$2)/10^9),0)</f>
        <v>-0.0001296431977</v>
      </c>
      <c r="U2146" s="160">
        <f>IF($J$2030&gt;0,IPMT('Assumptions (Biomass)'!$V$7,Model!AH$1,'Assumptions (Biomass)'!$V$10,'Assumptions (Biomass)'!$V$5*Model!$J$2030*AVERAGE('Assumptions (Biomass)'!$F$2:$H$2)/10^9),0)</f>
        <v>-0.0001060635763</v>
      </c>
      <c r="V2146" s="160">
        <f>IF($J$2030&gt;0,IPMT('Assumptions (Biomass)'!$V$7,Model!AI$1,'Assumptions (Biomass)'!$V$10,'Assumptions (Biomass)'!$V$5*Model!$J$2030*AVERAGE('Assumptions (Biomass)'!$F$2:$H$2)/10^9),0)</f>
        <v>-0.00008136392292</v>
      </c>
      <c r="W2146" s="160">
        <f>IF($J$2030&gt;0,IPMT('Assumptions (Biomass)'!$V$7,Model!AJ$1,'Assumptions (Biomass)'!$V$10,'Assumptions (Biomass)'!$V$5*Model!$J$2030*AVERAGE('Assumptions (Biomass)'!$F$2:$H$2)/10^9),0)</f>
        <v>-0.00005549103598</v>
      </c>
      <c r="X2146" s="160">
        <f>IF($J$2030&gt;0,IPMT('Assumptions (Biomass)'!$V$7,Model!AK$1,'Assumptions (Biomass)'!$V$10,'Assumptions (Biomass)'!$V$5*Model!$J$2030*AVERAGE('Assumptions (Biomass)'!$F$2:$H$2)/10^9),0)</f>
        <v>-0.0000283891869</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-0.000666546474</v>
      </c>
      <c r="L2147" s="160">
        <f>IF($K$2030&gt;0,IPMT('Assumptions (Biomass)'!$V$7,Model!X$1,'Assumptions (Biomass)'!$V$10,'Assumptions (Biomass)'!$V$5*Model!$K$2030*AVERAGE('Assumptions (Biomass)'!$G$2:$I$2)/10^9),0)</f>
        <v>-0.0006350713934</v>
      </c>
      <c r="M2147" s="160">
        <f>IF($K$2030&gt;0,IPMT('Assumptions (Biomass)'!$V$7,Model!Y$1,'Assumptions (Biomass)'!$V$10,'Assumptions (Biomass)'!$V$5*Model!$K$2030*AVERAGE('Assumptions (Biomass)'!$G$2:$I$2)/10^9),0)</f>
        <v>-0.0006021012464</v>
      </c>
      <c r="N2147" s="160">
        <f>IF($K$2030&gt;0,IPMT('Assumptions (Biomass)'!$V$7,Model!Z$1,'Assumptions (Biomass)'!$V$10,'Assumptions (Biomass)'!$V$5*Model!$K$2030*AVERAGE('Assumptions (Biomass)'!$G$2:$I$2)/10^9),0)</f>
        <v>-0.0005675650175</v>
      </c>
      <c r="O2147" s="160">
        <f>IF($K$2030&gt;0,IPMT('Assumptions (Biomass)'!$V$7,Model!AA$1,'Assumptions (Biomass)'!$V$10,'Assumptions (Biomass)'!$V$5*Model!$K$2030*AVERAGE('Assumptions (Biomass)'!$G$2:$I$2)/10^9),0)</f>
        <v>-0.0005313883176</v>
      </c>
      <c r="P2147" s="160">
        <f>IF($K$2030&gt;0,IPMT('Assumptions (Biomass)'!$V$7,Model!AB$1,'Assumptions (Biomass)'!$V$10,'Assumptions (Biomass)'!$V$5*Model!$K$2030*AVERAGE('Assumptions (Biomass)'!$G$2:$I$2)/10^9),0)</f>
        <v>-0.0004934932246</v>
      </c>
      <c r="Q2147" s="160">
        <f>IF($K$2030&gt;0,IPMT('Assumptions (Biomass)'!$V$7,Model!AC$1,'Assumptions (Biomass)'!$V$10,'Assumptions (Biomass)'!$V$5*Model!$K$2030*AVERAGE('Assumptions (Biomass)'!$G$2:$I$2)/10^9),0)</f>
        <v>-0.0004537981146</v>
      </c>
      <c r="R2147" s="160">
        <f>IF($K$2030&gt;0,IPMT('Assumptions (Biomass)'!$V$7,Model!AD$1,'Assumptions (Biomass)'!$V$10,'Assumptions (Biomass)'!$V$5*Model!$K$2030*AVERAGE('Assumptions (Biomass)'!$G$2:$I$2)/10^9),0)</f>
        <v>-0.0004122174869</v>
      </c>
      <c r="S2147" s="160">
        <f>IF($K$2030&gt;0,IPMT('Assumptions (Biomass)'!$V$7,Model!AE$1,'Assumptions (Biomass)'!$V$10,'Assumptions (Biomass)'!$V$5*Model!$K$2030*AVERAGE('Assumptions (Biomass)'!$G$2:$I$2)/10^9),0)</f>
        <v>-0.0003686617793</v>
      </c>
      <c r="T2147" s="160">
        <f>IF($K$2030&gt;0,IPMT('Assumptions (Biomass)'!$V$7,Model!AF$1,'Assumptions (Biomass)'!$V$10,'Assumptions (Biomass)'!$V$5*Model!$K$2030*AVERAGE('Assumptions (Biomass)'!$G$2:$I$2)/10^9),0)</f>
        <v>-0.0003230371757</v>
      </c>
      <c r="U2147" s="160">
        <f>IF($K$2030&gt;0,IPMT('Assumptions (Biomass)'!$V$7,Model!AG$1,'Assumptions (Biomass)'!$V$10,'Assumptions (Biomass)'!$V$5*Model!$K$2030*AVERAGE('Assumptions (Biomass)'!$G$2:$I$2)/10^9),0)</f>
        <v>-0.0002752454034</v>
      </c>
      <c r="V2147" s="160">
        <f>IF($K$2030&gt;0,IPMT('Assumptions (Biomass)'!$V$7,Model!AH$1,'Assumptions (Biomass)'!$V$10,'Assumptions (Biomass)'!$V$5*Model!$K$2030*AVERAGE('Assumptions (Biomass)'!$G$2:$I$2)/10^9),0)</f>
        <v>-0.0002251835219</v>
      </c>
      <c r="W2147" s="160">
        <f>IF($K$2030&gt;0,IPMT('Assumptions (Biomass)'!$V$7,Model!AI$1,'Assumptions (Biomass)'!$V$10,'Assumptions (Biomass)'!$V$5*Model!$K$2030*AVERAGE('Assumptions (Biomass)'!$G$2:$I$2)/10^9),0)</f>
        <v>-0.000172743701</v>
      </c>
      <c r="X2147" s="160">
        <f>IF($K$2030&gt;0,IPMT('Assumptions (Biomass)'!$V$7,Model!AJ$1,'Assumptions (Biomass)'!$V$10,'Assumptions (Biomass)'!$V$5*Model!$K$2030*AVERAGE('Assumptions (Biomass)'!$G$2:$I$2)/10^9),0)</f>
        <v>-0.0001178129887</v>
      </c>
      <c r="Y2147" s="160">
        <f>IF($K$2030&gt;0,IPMT('Assumptions (Biomass)'!$V$7,Model!AK$1,'Assumptions (Biomass)'!$V$10,'Assumptions (Biomass)'!$V$5*Model!$K$2030*AVERAGE('Assumptions (Biomass)'!$G$2:$I$2)/10^9),0)</f>
        <v>-0.00006027306745</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-0.000890612322</v>
      </c>
      <c r="M2148" s="160">
        <f>IF($L$2030&gt;0,IPMT('Assumptions (Biomass)'!$V$7,Model!X$1,'Assumptions (Biomass)'!$V$10,'Assumptions (Biomass)'!$V$5*Model!$L$2030*AVERAGE('Assumptions (Biomass)'!$H$2:$J$2)/10^9),0)</f>
        <v>-0.0008485565979</v>
      </c>
      <c r="N2148" s="160">
        <f>IF($L$2030&gt;0,IPMT('Assumptions (Biomass)'!$V$7,Model!Y$1,'Assumptions (Biomass)'!$V$10,'Assumptions (Biomass)'!$V$5*Model!$L$2030*AVERAGE('Assumptions (Biomass)'!$H$2:$J$2)/10^9),0)</f>
        <v>-0.0008045032268</v>
      </c>
      <c r="O2148" s="160">
        <f>IF($L$2030&gt;0,IPMT('Assumptions (Biomass)'!$V$7,Model!Z$1,'Assumptions (Biomass)'!$V$10,'Assumptions (Biomass)'!$V$5*Model!$L$2030*AVERAGE('Assumptions (Biomass)'!$H$2:$J$2)/10^9),0)</f>
        <v>-0.0007583573206</v>
      </c>
      <c r="P2148" s="160">
        <f>IF($L$2030&gt;0,IPMT('Assumptions (Biomass)'!$V$7,Model!AA$1,'Assumptions (Biomass)'!$V$10,'Assumptions (Biomass)'!$V$5*Model!$L$2030*AVERAGE('Assumptions (Biomass)'!$H$2:$J$2)/10^9),0)</f>
        <v>-0.0007100194839</v>
      </c>
      <c r="Q2148" s="160">
        <f>IF($L$2030&gt;0,IPMT('Assumptions (Biomass)'!$V$7,Model!AB$1,'Assumptions (Biomass)'!$V$10,'Assumptions (Biomass)'!$V$5*Model!$L$2030*AVERAGE('Assumptions (Biomass)'!$H$2:$J$2)/10^9),0)</f>
        <v>-0.0006593855999</v>
      </c>
      <c r="R2148" s="160">
        <f>IF($L$2030&gt;0,IPMT('Assumptions (Biomass)'!$V$7,Model!AC$1,'Assumptions (Biomass)'!$V$10,'Assumptions (Biomass)'!$V$5*Model!$L$2030*AVERAGE('Assumptions (Biomass)'!$H$2:$J$2)/10^9),0)</f>
        <v>-0.0006063466064</v>
      </c>
      <c r="S2148" s="160">
        <f>IF($L$2030&gt;0,IPMT('Assumptions (Biomass)'!$V$7,Model!AD$1,'Assumptions (Biomass)'!$V$10,'Assumptions (Biomass)'!$V$5*Model!$L$2030*AVERAGE('Assumptions (Biomass)'!$H$2:$J$2)/10^9),0)</f>
        <v>-0.0005507882608</v>
      </c>
      <c r="T2148" s="160">
        <f>IF($L$2030&gt;0,IPMT('Assumptions (Biomass)'!$V$7,Model!AE$1,'Assumptions (Biomass)'!$V$10,'Assumptions (Biomass)'!$V$5*Model!$L$2030*AVERAGE('Assumptions (Biomass)'!$H$2:$J$2)/10^9),0)</f>
        <v>-0.0004925908937</v>
      </c>
      <c r="U2148" s="160">
        <f>IF($L$2030&gt;0,IPMT('Assumptions (Biomass)'!$V$7,Model!AF$1,'Assumptions (Biomass)'!$V$10,'Assumptions (Biomass)'!$V$5*Model!$L$2030*AVERAGE('Assumptions (Biomass)'!$H$2:$J$2)/10^9),0)</f>
        <v>-0.0004316291517</v>
      </c>
      <c r="V2148" s="160">
        <f>IF($L$2030&gt;0,IPMT('Assumptions (Biomass)'!$V$7,Model!AG$1,'Assumptions (Biomass)'!$V$10,'Assumptions (Biomass)'!$V$5*Model!$L$2030*AVERAGE('Assumptions (Biomass)'!$H$2:$J$2)/10^9),0)</f>
        <v>-0.0003677717269</v>
      </c>
      <c r="W2148" s="160">
        <f>IF($L$2030&gt;0,IPMT('Assumptions (Biomass)'!$V$7,Model!AH$1,'Assumptions (Biomass)'!$V$10,'Assumptions (Biomass)'!$V$5*Model!$L$2030*AVERAGE('Assumptions (Biomass)'!$H$2:$J$2)/10^9),0)</f>
        <v>-0.0003008810745</v>
      </c>
      <c r="X2148" s="160">
        <f>IF($L$2030&gt;0,IPMT('Assumptions (Biomass)'!$V$7,Model!AI$1,'Assumptions (Biomass)'!$V$10,'Assumptions (Biomass)'!$V$5*Model!$L$2030*AVERAGE('Assumptions (Biomass)'!$H$2:$J$2)/10^9),0)</f>
        <v>-0.0002308131161</v>
      </c>
      <c r="Y2148" s="160">
        <f>IF($L$2030&gt;0,IPMT('Assumptions (Biomass)'!$V$7,Model!AJ$1,'Assumptions (Biomass)'!$V$10,'Assumptions (Biomass)'!$V$5*Model!$L$2030*AVERAGE('Assumptions (Biomass)'!$H$2:$J$2)/10^9),0)</f>
        <v>-0.0001574169296</v>
      </c>
      <c r="Z2148" s="160">
        <f>IF($L$2030&gt;0,IPMT('Assumptions (Biomass)'!$V$7,Model!AK$1,'Assumptions (Biomass)'!$V$10,'Assumptions (Biomass)'!$V$5*Model!$L$2030*AVERAGE('Assumptions (Biomass)'!$H$2:$J$2)/10^9),0)</f>
        <v>-0.00008053442431</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v>
      </c>
      <c r="N2149" s="160">
        <f>IF($M$2030&gt;0,IPMT('Assumptions (Biomass)'!$V$7,Model!X$1,'Assumptions (Biomass)'!$V$10,'Assumptions (Biomass)'!$V$5*Model!$M$2030*AVERAGE('Assumptions (Biomass)'!$I$2:$K$2)/10^9),0)</f>
        <v>0</v>
      </c>
      <c r="O2149" s="160">
        <f>IF($M$2030&gt;0,IPMT('Assumptions (Biomass)'!$V$7,Model!Y$1,'Assumptions (Biomass)'!$V$10,'Assumptions (Biomass)'!$V$5*Model!$M$2030*AVERAGE('Assumptions (Biomass)'!$I$2:$K$2)/10^9),0)</f>
        <v>0</v>
      </c>
      <c r="P2149" s="160">
        <f>IF($M$2030&gt;0,IPMT('Assumptions (Biomass)'!$V$7,Model!Z$1,'Assumptions (Biomass)'!$V$10,'Assumptions (Biomass)'!$V$5*Model!$M$2030*AVERAGE('Assumptions (Biomass)'!$I$2:$K$2)/10^9),0)</f>
        <v>0</v>
      </c>
      <c r="Q2149" s="160">
        <f>IF($M$2030&gt;0,IPMT('Assumptions (Biomass)'!$V$7,Model!AA$1,'Assumptions (Biomass)'!$V$10,'Assumptions (Biomass)'!$V$5*Model!$M$2030*AVERAGE('Assumptions (Biomass)'!$I$2:$K$2)/10^9),0)</f>
        <v>0</v>
      </c>
      <c r="R2149" s="160">
        <f>IF($M$2030&gt;0,IPMT('Assumptions (Biomass)'!$V$7,Model!AB$1,'Assumptions (Biomass)'!$V$10,'Assumptions (Biomass)'!$V$5*Model!$M$2030*AVERAGE('Assumptions (Biomass)'!$I$2:$K$2)/10^9),0)</f>
        <v>0</v>
      </c>
      <c r="S2149" s="160">
        <f>IF($M$2030&gt;0,IPMT('Assumptions (Biomass)'!$V$7,Model!AC$1,'Assumptions (Biomass)'!$V$10,'Assumptions (Biomass)'!$V$5*Model!$M$2030*AVERAGE('Assumptions (Biomass)'!$I$2:$K$2)/10^9),0)</f>
        <v>0</v>
      </c>
      <c r="T2149" s="160">
        <f>IF($M$2030&gt;0,IPMT('Assumptions (Biomass)'!$V$7,Model!AD$1,'Assumptions (Biomass)'!$V$10,'Assumptions (Biomass)'!$V$5*Model!$M$2030*AVERAGE('Assumptions (Biomass)'!$I$2:$K$2)/10^9),0)</f>
        <v>0</v>
      </c>
      <c r="U2149" s="160">
        <f>IF($M$2030&gt;0,IPMT('Assumptions (Biomass)'!$V$7,Model!AE$1,'Assumptions (Biomass)'!$V$10,'Assumptions (Biomass)'!$V$5*Model!$M$2030*AVERAGE('Assumptions (Biomass)'!$I$2:$K$2)/10^9),0)</f>
        <v>0</v>
      </c>
      <c r="V2149" s="160">
        <f>IF($M$2030&gt;0,IPMT('Assumptions (Biomass)'!$V$7,Model!AF$1,'Assumptions (Biomass)'!$V$10,'Assumptions (Biomass)'!$V$5*Model!$M$2030*AVERAGE('Assumptions (Biomass)'!$I$2:$K$2)/10^9),0)</f>
        <v>0</v>
      </c>
      <c r="W2149" s="160">
        <f>IF($M$2030&gt;0,IPMT('Assumptions (Biomass)'!$V$7,Model!AG$1,'Assumptions (Biomass)'!$V$10,'Assumptions (Biomass)'!$V$5*Model!$M$2030*AVERAGE('Assumptions (Biomass)'!$I$2:$K$2)/10^9),0)</f>
        <v>0</v>
      </c>
      <c r="X2149" s="160">
        <f>IF($M$2030&gt;0,IPMT('Assumptions (Biomass)'!$V$7,Model!AH$1,'Assumptions (Biomass)'!$V$10,'Assumptions (Biomass)'!$V$5*Model!$M$2030*AVERAGE('Assumptions (Biomass)'!$I$2:$K$2)/10^9),0)</f>
        <v>0</v>
      </c>
      <c r="Y2149" s="160">
        <f>IF($M$2030&gt;0,IPMT('Assumptions (Biomass)'!$V$7,Model!AI$1,'Assumptions (Biomass)'!$V$10,'Assumptions (Biomass)'!$V$5*Model!$M$2030*AVERAGE('Assumptions (Biomass)'!$I$2:$K$2)/10^9),0)</f>
        <v>0</v>
      </c>
      <c r="Z2149" s="160">
        <f>IF($M$2030&gt;0,IPMT('Assumptions (Biomass)'!$V$7,Model!AJ$1,'Assumptions (Biomass)'!$V$10,'Assumptions (Biomass)'!$V$5*Model!$M$2030*AVERAGE('Assumptions (Biomass)'!$I$2:$K$2)/10^9),0)</f>
        <v>0</v>
      </c>
      <c r="AA2149" s="160">
        <f>IF($M$2030&gt;0,IPMT('Assumptions (Biomass)'!$V$7,Model!AK$1,'Assumptions (Biomass)'!$V$10,'Assumptions (Biomass)'!$V$5*Model!$M$2030*AVERAGE('Assumptions (Biomass)'!$I$2:$K$2)/10^9),0)</f>
        <v>0</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-0.0006939558799</v>
      </c>
      <c r="O2150" s="177">
        <f>IF($N$2030&gt;0,IPMT('Assumptions (Biomass)'!$V$7,Model!X$1,'Assumptions (Biomass)'!$V$10,'Assumptions (Biomass)'!$V$5*Model!$N$2030*AVERAGE('Assumptions (Biomass)'!$J$2:$L$2)/10^9),0)</f>
        <v>-0.000661186496</v>
      </c>
      <c r="P2150" s="177">
        <f>IF($N$2030&gt;0,IPMT('Assumptions (Biomass)'!$V$7,Model!Y$1,'Assumptions (Biomass)'!$V$10,'Assumptions (Biomass)'!$V$5*Model!$N$2030*AVERAGE('Assumptions (Biomass)'!$J$2:$L$2)/10^9),0)</f>
        <v>-0.0006268605664</v>
      </c>
      <c r="Q2150" s="177">
        <f>IF($N$2030&gt;0,IPMT('Assumptions (Biomass)'!$V$7,Model!Z$1,'Assumptions (Biomass)'!$V$10,'Assumptions (Biomass)'!$V$5*Model!$N$2030*AVERAGE('Assumptions (Biomass)'!$J$2:$L$2)/10^9),0)</f>
        <v>-0.0005909041551</v>
      </c>
      <c r="R2150" s="177">
        <f>IF($N$2030&gt;0,IPMT('Assumptions (Biomass)'!$V$7,Model!AA$1,'Assumptions (Biomass)'!$V$10,'Assumptions (Biomass)'!$V$5*Model!$N$2030*AVERAGE('Assumptions (Biomass)'!$J$2:$L$2)/10^9),0)</f>
        <v>-0.0005532398143</v>
      </c>
      <c r="S2150" s="177">
        <f>IF($N$2030&gt;0,IPMT('Assumptions (Biomass)'!$V$7,Model!AB$1,'Assumptions (Biomass)'!$V$10,'Assumptions (Biomass)'!$V$5*Model!$N$2030*AVERAGE('Assumptions (Biomass)'!$J$2:$L$2)/10^9),0)</f>
        <v>-0.0005137864173</v>
      </c>
      <c r="T2150" s="177">
        <f>IF($N$2030&gt;0,IPMT('Assumptions (Biomass)'!$V$7,Model!AC$1,'Assumptions (Biomass)'!$V$10,'Assumptions (Biomass)'!$V$5*Model!$N$2030*AVERAGE('Assumptions (Biomass)'!$J$2:$L$2)/10^9),0)</f>
        <v>-0.000472458984</v>
      </c>
      <c r="U2150" s="177">
        <f>IF($N$2030&gt;0,IPMT('Assumptions (Biomass)'!$V$7,Model!AD$1,'Assumptions (Biomass)'!$V$10,'Assumptions (Biomass)'!$V$5*Model!$N$2030*AVERAGE('Assumptions (Biomass)'!$J$2:$L$2)/10^9),0)</f>
        <v>-0.0004291684976</v>
      </c>
      <c r="V2150" s="177">
        <f>IF($N$2030&gt;0,IPMT('Assumptions (Biomass)'!$V$7,Model!AE$1,'Assumptions (Biomass)'!$V$10,'Assumptions (Biomass)'!$V$5*Model!$N$2030*AVERAGE('Assumptions (Biomass)'!$J$2:$L$2)/10^9),0)</f>
        <v>-0.000383821713</v>
      </c>
      <c r="W2150" s="177">
        <f>IF($N$2030&gt;0,IPMT('Assumptions (Biomass)'!$V$7,Model!AF$1,'Assumptions (Biomass)'!$V$10,'Assumptions (Biomass)'!$V$5*Model!$N$2030*AVERAGE('Assumptions (Biomass)'!$J$2:$L$2)/10^9),0)</f>
        <v>-0.0003363209562</v>
      </c>
      <c r="X2150" s="177">
        <f>IF($N$2030&gt;0,IPMT('Assumptions (Biomass)'!$V$7,Model!AG$1,'Assumptions (Biomass)'!$V$10,'Assumptions (Biomass)'!$V$5*Model!$N$2030*AVERAGE('Assumptions (Biomass)'!$J$2:$L$2)/10^9),0)</f>
        <v>-0.0002865639134</v>
      </c>
      <c r="Y2150" s="177">
        <f>IF($N$2030&gt;0,IPMT('Assumptions (Biomass)'!$V$7,Model!AH$1,'Assumptions (Biomass)'!$V$10,'Assumptions (Biomass)'!$V$5*Model!$N$2030*AVERAGE('Assumptions (Biomass)'!$J$2:$L$2)/10^9),0)</f>
        <v>-0.0002344434112</v>
      </c>
      <c r="Z2150" s="177">
        <f>IF($N$2030&gt;0,IPMT('Assumptions (Biomass)'!$V$7,Model!AI$1,'Assumptions (Biomass)'!$V$10,'Assumptions (Biomass)'!$V$5*Model!$N$2030*AVERAGE('Assumptions (Biomass)'!$J$2:$L$2)/10^9),0)</f>
        <v>-0.000179847185</v>
      </c>
      <c r="AA2150" s="177">
        <f>IF($N$2030&gt;0,IPMT('Assumptions (Biomass)'!$V$7,Model!AJ$1,'Assumptions (Biomass)'!$V$10,'Assumptions (Biomass)'!$V$5*Model!$N$2030*AVERAGE('Assumptions (Biomass)'!$J$2:$L$2)/10^9),0)</f>
        <v>-0.0001226576381</v>
      </c>
      <c r="AB2150" s="177">
        <f>IF($N$2030&gt;0,IPMT('Assumptions (Biomass)'!$V$7,Model!AK$1,'Assumptions (Biomass)'!$V$10,'Assumptions (Biomass)'!$V$5*Model!$N$2030*AVERAGE('Assumptions (Biomass)'!$J$2:$L$2)/10^9),0)</f>
        <v>-0.00006275158776</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-0.003007861921</v>
      </c>
      <c r="P2151" s="160">
        <f>IF($O$2030&gt;0,IPMT('Assumptions (Biomass)'!$V$7,Model!X$1,'Assumptions (Biomass)'!$V$10,'Assumptions (Biomass)'!$V$5*Model!$O$2030*AVERAGE('Assumptions (Biomass)'!$K$2:$M$2)/10^9),0)</f>
        <v>-0.002865827269</v>
      </c>
      <c r="Q2151" s="160">
        <f>IF($O$2030&gt;0,IPMT('Assumptions (Biomass)'!$V$7,Model!Y$1,'Assumptions (Biomass)'!$V$10,'Assumptions (Biomass)'!$V$5*Model!$O$2030*AVERAGE('Assumptions (Biomass)'!$K$2:$M$2)/10^9),0)</f>
        <v>-0.002717045971</v>
      </c>
      <c r="R2151" s="160">
        <f>IF($O$2030&gt;0,IPMT('Assumptions (Biomass)'!$V$7,Model!Z$1,'Assumptions (Biomass)'!$V$10,'Assumptions (Biomass)'!$V$5*Model!$O$2030*AVERAGE('Assumptions (Biomass)'!$K$2:$M$2)/10^9),0)</f>
        <v>-0.002561197561</v>
      </c>
      <c r="S2151" s="160">
        <f>IF($O$2030&gt;0,IPMT('Assumptions (Biomass)'!$V$7,Model!AA$1,'Assumptions (Biomass)'!$V$10,'Assumptions (Biomass)'!$V$5*Model!$O$2030*AVERAGE('Assumptions (Biomass)'!$K$2:$M$2)/10^9),0)</f>
        <v>-0.002397946352</v>
      </c>
      <c r="T2151" s="160">
        <f>IF($O$2030&gt;0,IPMT('Assumptions (Biomass)'!$V$7,Model!AB$1,'Assumptions (Biomass)'!$V$10,'Assumptions (Biomass)'!$V$5*Model!$O$2030*AVERAGE('Assumptions (Biomass)'!$K$2:$M$2)/10^9),0)</f>
        <v>-0.00222694071</v>
      </c>
      <c r="U2151" s="160">
        <f>IF($O$2030&gt;0,IPMT('Assumptions (Biomass)'!$V$7,Model!AC$1,'Assumptions (Biomass)'!$V$10,'Assumptions (Biomass)'!$V$5*Model!$O$2030*AVERAGE('Assumptions (Biomass)'!$K$2:$M$2)/10^9),0)</f>
        <v>-0.002047812301</v>
      </c>
      <c r="V2151" s="160">
        <f>IF($O$2030&gt;0,IPMT('Assumptions (Biomass)'!$V$7,Model!AD$1,'Assumptions (Biomass)'!$V$10,'Assumptions (Biomass)'!$V$5*Model!$O$2030*AVERAGE('Assumptions (Biomass)'!$K$2:$M$2)/10^9),0)</f>
        <v>-0.001860175292</v>
      </c>
      <c r="W2151" s="160">
        <f>IF($O$2030&gt;0,IPMT('Assumptions (Biomass)'!$V$7,Model!AE$1,'Assumptions (Biomass)'!$V$10,'Assumptions (Biomass)'!$V$5*Model!$O$2030*AVERAGE('Assumptions (Biomass)'!$K$2:$M$2)/10^9),0)</f>
        <v>-0.001663625525</v>
      </c>
      <c r="X2151" s="160">
        <f>IF($O$2030&gt;0,IPMT('Assumptions (Biomass)'!$V$7,Model!AF$1,'Assumptions (Biomass)'!$V$10,'Assumptions (Biomass)'!$V$5*Model!$O$2030*AVERAGE('Assumptions (Biomass)'!$K$2:$M$2)/10^9),0)</f>
        <v>-0.001457739644</v>
      </c>
      <c r="Y2151" s="160">
        <f>IF($O$2030&gt;0,IPMT('Assumptions (Biomass)'!$V$7,Model!AG$1,'Assumptions (Biomass)'!$V$10,'Assumptions (Biomass)'!$V$5*Model!$O$2030*AVERAGE('Assumptions (Biomass)'!$K$2:$M$2)/10^9),0)</f>
        <v>-0.001242074184</v>
      </c>
      <c r="Z2151" s="160">
        <f>IF($O$2030&gt;0,IPMT('Assumptions (Biomass)'!$V$7,Model!AH$1,'Assumptions (Biomass)'!$V$10,'Assumptions (Biomass)'!$V$5*Model!$O$2030*AVERAGE('Assumptions (Biomass)'!$K$2:$M$2)/10^9),0)</f>
        <v>-0.001016164614</v>
      </c>
      <c r="AA2151" s="160">
        <f>IF($O$2030&gt;0,IPMT('Assumptions (Biomass)'!$V$7,Model!AI$1,'Assumptions (Biomass)'!$V$10,'Assumptions (Biomass)'!$V$5*Model!$O$2030*AVERAGE('Assumptions (Biomass)'!$K$2:$M$2)/10^9),0)</f>
        <v>-0.0007795243401</v>
      </c>
      <c r="AB2151" s="160">
        <f>IF($O$2030&gt;0,IPMT('Assumptions (Biomass)'!$V$7,Model!AJ$1,'Assumptions (Biomass)'!$V$10,'Assumptions (Biomass)'!$V$5*Model!$O$2030*AVERAGE('Assumptions (Biomass)'!$K$2:$M$2)/10^9),0)</f>
        <v>-0.000531643653</v>
      </c>
      <c r="AC2151" s="160">
        <f>IF($O$2030&gt;0,IPMT('Assumptions (Biomass)'!$V$7,Model!AK$1,'Assumptions (Biomass)'!$V$10,'Assumptions (Biomass)'!$V$5*Model!$O$2030*AVERAGE('Assumptions (Biomass)'!$K$2:$M$2)/10^9),0)</f>
        <v>-0.0002719886332</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-0.001695009498</v>
      </c>
      <c r="Q2152" s="177">
        <f>IF($P$2030&gt;0,IPMT('Assumptions (Biomass)'!$V$7,Model!X$1,'Assumptions (Biomass)'!$V$10,'Assumptions (Biomass)'!$V$5*Model!$P$2030*AVERAGE('Assumptions (Biomass)'!$L$2:$N$2)/10^9),0)</f>
        <v>-0.001614969227</v>
      </c>
      <c r="R2152" s="177">
        <f>IF($P$2030&gt;0,IPMT('Assumptions (Biomass)'!$V$7,Model!Y$1,'Assumptions (Biomass)'!$V$10,'Assumptions (Biomass)'!$V$5*Model!$P$2030*AVERAGE('Assumptions (Biomass)'!$L$2:$N$2)/10^9),0)</f>
        <v>-0.001531127043</v>
      </c>
      <c r="S2152" s="177">
        <f>IF($P$2030&gt;0,IPMT('Assumptions (Biomass)'!$V$7,Model!Z$1,'Assumptions (Biomass)'!$V$10,'Assumptions (Biomass)'!$V$5*Model!$P$2030*AVERAGE('Assumptions (Biomass)'!$L$2:$N$2)/10^9),0)</f>
        <v>-0.001443302355</v>
      </c>
      <c r="T2152" s="177">
        <f>IF($P$2030&gt;0,IPMT('Assumptions (Biomass)'!$V$7,Model!AA$1,'Assumptions (Biomass)'!$V$10,'Assumptions (Biomass)'!$V$5*Model!$P$2030*AVERAGE('Assumptions (Biomass)'!$L$2:$N$2)/10^9),0)</f>
        <v>-0.001351305994</v>
      </c>
      <c r="U2152" s="177">
        <f>IF($P$2030&gt;0,IPMT('Assumptions (Biomass)'!$V$7,Model!AB$1,'Assumptions (Biomass)'!$V$10,'Assumptions (Biomass)'!$V$5*Model!$P$2030*AVERAGE('Assumptions (Biomass)'!$L$2:$N$2)/10^9),0)</f>
        <v>-0.001254939806</v>
      </c>
      <c r="V2152" s="177">
        <f>IF($P$2030&gt;0,IPMT('Assumptions (Biomass)'!$V$7,Model!AC$1,'Assumptions (Biomass)'!$V$10,'Assumptions (Biomass)'!$V$5*Model!$P$2030*AVERAGE('Assumptions (Biomass)'!$L$2:$N$2)/10^9),0)</f>
        <v>-0.001153996225</v>
      </c>
      <c r="W2152" s="177">
        <f>IF($P$2030&gt;0,IPMT('Assumptions (Biomass)'!$V$7,Model!AD$1,'Assumptions (Biomass)'!$V$10,'Assumptions (Biomass)'!$V$5*Model!$P$2030*AVERAGE('Assumptions (Biomass)'!$L$2:$N$2)/10^9),0)</f>
        <v>-0.001048257823</v>
      </c>
      <c r="X2152" s="177">
        <f>IF($P$2030&gt;0,IPMT('Assumptions (Biomass)'!$V$7,Model!AE$1,'Assumptions (Biomass)'!$V$10,'Assumptions (Biomass)'!$V$5*Model!$P$2030*AVERAGE('Assumptions (Biomass)'!$L$2:$N$2)/10^9),0)</f>
        <v>-0.0009374968468</v>
      </c>
      <c r="Y2152" s="177">
        <f>IF($P$2030&gt;0,IPMT('Assumptions (Biomass)'!$V$7,Model!AF$1,'Assumptions (Biomass)'!$V$10,'Assumptions (Biomass)'!$V$5*Model!$P$2030*AVERAGE('Assumptions (Biomass)'!$L$2:$N$2)/10^9),0)</f>
        <v>-0.0008214747245</v>
      </c>
      <c r="Z2152" s="177">
        <f>IF($P$2030&gt;0,IPMT('Assumptions (Biomass)'!$V$7,Model!AG$1,'Assumptions (Biomass)'!$V$10,'Assumptions (Biomass)'!$V$5*Model!$P$2030*AVERAGE('Assumptions (Biomass)'!$L$2:$N$2)/10^9),0)</f>
        <v>-0.0006999415514</v>
      </c>
      <c r="AA2152" s="177">
        <f>IF($P$2030&gt;0,IPMT('Assumptions (Biomass)'!$V$7,Model!AH$1,'Assumptions (Biomass)'!$V$10,'Assumptions (Biomass)'!$V$5*Model!$P$2030*AVERAGE('Assumptions (Biomass)'!$L$2:$N$2)/10^9),0)</f>
        <v>-0.0005726355525</v>
      </c>
      <c r="AB2152" s="177">
        <f>IF($P$2030&gt;0,IPMT('Assumptions (Biomass)'!$V$7,Model!AI$1,'Assumptions (Biomass)'!$V$10,'Assumptions (Biomass)'!$V$5*Model!$P$2030*AVERAGE('Assumptions (Biomass)'!$L$2:$N$2)/10^9),0)</f>
        <v>-0.0004392825188</v>
      </c>
      <c r="AC2152" s="177">
        <f>IF($P$2030&gt;0,IPMT('Assumptions (Biomass)'!$V$7,Model!AJ$1,'Assumptions (Biomass)'!$V$10,'Assumptions (Biomass)'!$V$5*Model!$P$2030*AVERAGE('Assumptions (Biomass)'!$L$2:$N$2)/10^9),0)</f>
        <v>-0.0002995952159</v>
      </c>
      <c r="AD2152" s="177">
        <f>IF($P$2030&gt;0,IPMT('Assumptions (Biomass)'!$V$7,Model!AK$1,'Assumptions (Biomass)'!$V$10,'Assumptions (Biomass)'!$V$5*Model!$P$2030*AVERAGE('Assumptions (Biomass)'!$L$2:$N$2)/10^9),0)</f>
        <v>-0.0001532727661</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-0.000179483197</v>
      </c>
      <c r="R2153" s="160">
        <f>IF($Q$2030&gt;0,IPMT('Assumptions (Biomass)'!$V$7,Model!X$1,'Assumptions (Biomass)'!$V$10,'Assumptions (Biomass)'!$V$5*Model!$Q$2030*AVERAGE('Assumptions (Biomass)'!$M$2:$O$2)/10^9),0)</f>
        <v>-0.0001710077968</v>
      </c>
      <c r="S2153" s="160">
        <f>IF($Q$2030&gt;0,IPMT('Assumptions (Biomass)'!$V$7,Model!Y$1,'Assumptions (Biomass)'!$V$10,'Assumptions (Biomass)'!$V$5*Model!$Q$2030*AVERAGE('Assumptions (Biomass)'!$M$2:$O$2)/10^9),0)</f>
        <v>-0.0001621298151</v>
      </c>
      <c r="T2153" s="160">
        <f>IF($Q$2030&gt;0,IPMT('Assumptions (Biomass)'!$V$7,Model!Z$1,'Assumptions (Biomass)'!$V$10,'Assumptions (Biomass)'!$V$5*Model!$Q$2030*AVERAGE('Assumptions (Biomass)'!$M$2:$O$2)/10^9),0)</f>
        <v>-0.0001528301293</v>
      </c>
      <c r="U2153" s="160">
        <f>IF($Q$2030&gt;0,IPMT('Assumptions (Biomass)'!$V$7,Model!AA$1,'Assumptions (Biomass)'!$V$10,'Assumptions (Biomass)'!$V$5*Model!$Q$2030*AVERAGE('Assumptions (Biomass)'!$M$2:$O$2)/10^9),0)</f>
        <v>-0.0001430887085</v>
      </c>
      <c r="V2153" s="160">
        <f>IF($Q$2030&gt;0,IPMT('Assumptions (Biomass)'!$V$7,Model!AB$1,'Assumptions (Biomass)'!$V$10,'Assumptions (Biomass)'!$V$5*Model!$Q$2030*AVERAGE('Assumptions (Biomass)'!$M$2:$O$2)/10^9),0)</f>
        <v>-0.0001328845701</v>
      </c>
      <c r="W2153" s="160">
        <f>IF($Q$2030&gt;0,IPMT('Assumptions (Biomass)'!$V$7,Model!AC$1,'Assumptions (Biomass)'!$V$10,'Assumptions (Biomass)'!$V$5*Model!$Q$2030*AVERAGE('Assumptions (Biomass)'!$M$2:$O$2)/10^9),0)</f>
        <v>-0.0001221957351</v>
      </c>
      <c r="X2153" s="160">
        <f>IF($Q$2030&gt;0,IPMT('Assumptions (Biomass)'!$V$7,Model!AD$1,'Assumptions (Biomass)'!$V$10,'Assumptions (Biomass)'!$V$5*Model!$Q$2030*AVERAGE('Assumptions (Biomass)'!$M$2:$O$2)/10^9),0)</f>
        <v>-0.0001109991805</v>
      </c>
      <c r="Y2153" s="160">
        <f>IF($Q$2030&gt;0,IPMT('Assumptions (Biomass)'!$V$7,Model!AE$1,'Assumptions (Biomass)'!$V$10,'Assumptions (Biomass)'!$V$5*Model!$Q$2030*AVERAGE('Assumptions (Biomass)'!$M$2:$O$2)/10^9),0)</f>
        <v>-0.00009927078957</v>
      </c>
      <c r="Z2153" s="160">
        <f>IF($Q$2030&gt;0,IPMT('Assumptions (Biomass)'!$V$7,Model!AF$1,'Assumptions (Biomass)'!$V$10,'Assumptions (Biomass)'!$V$5*Model!$Q$2030*AVERAGE('Assumptions (Biomass)'!$M$2:$O$2)/10^9),0)</f>
        <v>-0.00008698530005</v>
      </c>
      <c r="AA2153" s="160">
        <f>IF($Q$2030&gt;0,IPMT('Assumptions (Biomass)'!$V$7,Model!AG$1,'Assumptions (Biomass)'!$V$10,'Assumptions (Biomass)'!$V$5*Model!$Q$2030*AVERAGE('Assumptions (Biomass)'!$M$2:$O$2)/10^9),0)</f>
        <v>-0.00007411624977</v>
      </c>
      <c r="AB2153" s="160">
        <f>IF($Q$2030&gt;0,IPMT('Assumptions (Biomass)'!$V$7,Model!AH$1,'Assumptions (Biomass)'!$V$10,'Assumptions (Biomass)'!$V$5*Model!$Q$2030*AVERAGE('Assumptions (Biomass)'!$M$2:$O$2)/10^9),0)</f>
        <v>-0.00006063591961</v>
      </c>
      <c r="AC2153" s="160">
        <f>IF($Q$2030&gt;0,IPMT('Assumptions (Biomass)'!$V$7,Model!AI$1,'Assumptions (Biomass)'!$V$10,'Assumptions (Biomass)'!$V$5*Model!$Q$2030*AVERAGE('Assumptions (Biomass)'!$M$2:$O$2)/10^9),0)</f>
        <v>-0.00004651527377</v>
      </c>
      <c r="AD2153" s="160">
        <f>IF($Q$2030&gt;0,IPMT('Assumptions (Biomass)'!$V$7,Model!AJ$1,'Assumptions (Biomass)'!$V$10,'Assumptions (Biomass)'!$V$5*Model!$Q$2030*AVERAGE('Assumptions (Biomass)'!$M$2:$O$2)/10^9),0)</f>
        <v>-0.00003172389724</v>
      </c>
      <c r="AE2153" s="160">
        <f>IF($Q$2030&gt;0,IPMT('Assumptions (Biomass)'!$V$7,Model!AK$1,'Assumptions (Biomass)'!$V$10,'Assumptions (Biomass)'!$V$5*Model!$Q$2030*AVERAGE('Assumptions (Biomass)'!$M$2:$O$2)/10^9),0)</f>
        <v>-0.00001622993034</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v>
      </c>
      <c r="S2154" s="177">
        <f>IF($R$2030&gt;0,IPMT('Assumptions (Biomass)'!$V$7,Model!X$1,'Assumptions (Biomass)'!$V$10,'Assumptions (Biomass)'!$V$5*Model!$R$2030*AVERAGE('Assumptions (Biomass)'!$N$2:$P$2)/10^9),0)</f>
        <v>0</v>
      </c>
      <c r="T2154" s="177">
        <f>IF($R$2030&gt;0,IPMT('Assumptions (Biomass)'!$V$7,Model!Y$1,'Assumptions (Biomass)'!$V$10,'Assumptions (Biomass)'!$V$5*Model!$R$2030*AVERAGE('Assumptions (Biomass)'!$N$2:$P$2)/10^9),0)</f>
        <v>0</v>
      </c>
      <c r="U2154" s="177">
        <f>IF($R$2030&gt;0,IPMT('Assumptions (Biomass)'!$V$7,Model!Z$1,'Assumptions (Biomass)'!$V$10,'Assumptions (Biomass)'!$V$5*Model!$R$2030*AVERAGE('Assumptions (Biomass)'!$N$2:$P$2)/10^9),0)</f>
        <v>0</v>
      </c>
      <c r="V2154" s="177">
        <f>IF($R$2030&gt;0,IPMT('Assumptions (Biomass)'!$V$7,Model!AA$1,'Assumptions (Biomass)'!$V$10,'Assumptions (Biomass)'!$V$5*Model!$R$2030*AVERAGE('Assumptions (Biomass)'!$N$2:$P$2)/10^9),0)</f>
        <v>0</v>
      </c>
      <c r="W2154" s="177">
        <f>IF($R$2030&gt;0,IPMT('Assumptions (Biomass)'!$V$7,Model!AB$1,'Assumptions (Biomass)'!$V$10,'Assumptions (Biomass)'!$V$5*Model!$R$2030*AVERAGE('Assumptions (Biomass)'!$N$2:$P$2)/10^9),0)</f>
        <v>0</v>
      </c>
      <c r="X2154" s="177">
        <f>IF($R$2030&gt;0,IPMT('Assumptions (Biomass)'!$V$7,Model!AC$1,'Assumptions (Biomass)'!$V$10,'Assumptions (Biomass)'!$V$5*Model!$R$2030*AVERAGE('Assumptions (Biomass)'!$N$2:$P$2)/10^9),0)</f>
        <v>0</v>
      </c>
      <c r="Y2154" s="177">
        <f>IF($R$2030&gt;0,IPMT('Assumptions (Biomass)'!$V$7,Model!AD$1,'Assumptions (Biomass)'!$V$10,'Assumptions (Biomass)'!$V$5*Model!$R$2030*AVERAGE('Assumptions (Biomass)'!$N$2:$P$2)/10^9),0)</f>
        <v>0</v>
      </c>
      <c r="Z2154" s="177">
        <f>IF($R$2030&gt;0,IPMT('Assumptions (Biomass)'!$V$7,Model!AE$1,'Assumptions (Biomass)'!$V$10,'Assumptions (Biomass)'!$V$5*Model!$R$2030*AVERAGE('Assumptions (Biomass)'!$N$2:$P$2)/10^9),0)</f>
        <v>0</v>
      </c>
      <c r="AA2154" s="177">
        <f>IF($R$2030&gt;0,IPMT('Assumptions (Biomass)'!$V$7,Model!AF$1,'Assumptions (Biomass)'!$V$10,'Assumptions (Biomass)'!$V$5*Model!$R$2030*AVERAGE('Assumptions (Biomass)'!$N$2:$P$2)/10^9),0)</f>
        <v>0</v>
      </c>
      <c r="AB2154" s="177">
        <f>IF($R$2030&gt;0,IPMT('Assumptions (Biomass)'!$V$7,Model!AG$1,'Assumptions (Biomass)'!$V$10,'Assumptions (Biomass)'!$V$5*Model!$R$2030*AVERAGE('Assumptions (Biomass)'!$N$2:$P$2)/10^9),0)</f>
        <v>0</v>
      </c>
      <c r="AC2154" s="177">
        <f>IF($R$2030&gt;0,IPMT('Assumptions (Biomass)'!$V$7,Model!AH$1,'Assumptions (Biomass)'!$V$10,'Assumptions (Biomass)'!$V$5*Model!$R$2030*AVERAGE('Assumptions (Biomass)'!$N$2:$P$2)/10^9),0)</f>
        <v>0</v>
      </c>
      <c r="AD2154" s="177">
        <f>IF($R$2030&gt;0,IPMT('Assumptions (Biomass)'!$V$7,Model!AI$1,'Assumptions (Biomass)'!$V$10,'Assumptions (Biomass)'!$V$5*Model!$R$2030*AVERAGE('Assumptions (Biomass)'!$N$2:$P$2)/10^9),0)</f>
        <v>0</v>
      </c>
      <c r="AE2154" s="177">
        <f>IF($R$2030&gt;0,IPMT('Assumptions (Biomass)'!$V$7,Model!AJ$1,'Assumptions (Biomass)'!$V$10,'Assumptions (Biomass)'!$V$5*Model!$R$2030*AVERAGE('Assumptions (Biomass)'!$N$2:$P$2)/10^9),0)</f>
        <v>0</v>
      </c>
      <c r="AF2154" s="177">
        <f>IF($R$2030&gt;0,IPMT('Assumptions (Biomass)'!$V$7,Model!AK$1,'Assumptions (Biomass)'!$V$10,'Assumptions (Biomass)'!$V$5*Model!$R$2030*AVERAGE('Assumptions (Biomass)'!$N$2:$P$2)/10^9),0)</f>
        <v>0</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v>
      </c>
      <c r="T2155" s="160">
        <f>IF($S$2030&gt;0,IPMT('Assumptions (Biomass)'!$V$7,Model!X$1,'Assumptions (Biomass)'!$V$10,'Assumptions (Biomass)'!$V$5*Model!$S$2030*AVERAGE('Assumptions (Biomass)'!$O$2:$Q$2)/10^9),0)</f>
        <v>0</v>
      </c>
      <c r="U2155" s="160">
        <f>IF($S$2030&gt;0,IPMT('Assumptions (Biomass)'!$V$7,Model!Y$1,'Assumptions (Biomass)'!$V$10,'Assumptions (Biomass)'!$V$5*Model!$S$2030*AVERAGE('Assumptions (Biomass)'!$O$2:$Q$2)/10^9),0)</f>
        <v>0</v>
      </c>
      <c r="V2155" s="160">
        <f>IF($S$2030&gt;0,IPMT('Assumptions (Biomass)'!$V$7,Model!Z$1,'Assumptions (Biomass)'!$V$10,'Assumptions (Biomass)'!$V$5*Model!$S$2030*AVERAGE('Assumptions (Biomass)'!$O$2:$Q$2)/10^9),0)</f>
        <v>0</v>
      </c>
      <c r="W2155" s="160">
        <f>IF($S$2030&gt;0,IPMT('Assumptions (Biomass)'!$V$7,Model!AA$1,'Assumptions (Biomass)'!$V$10,'Assumptions (Biomass)'!$V$5*Model!$S$2030*AVERAGE('Assumptions (Biomass)'!$O$2:$Q$2)/10^9),0)</f>
        <v>0</v>
      </c>
      <c r="X2155" s="160">
        <f>IF($S$2030&gt;0,IPMT('Assumptions (Biomass)'!$V$7,Model!AB$1,'Assumptions (Biomass)'!$V$10,'Assumptions (Biomass)'!$V$5*Model!$S$2030*AVERAGE('Assumptions (Biomass)'!$O$2:$Q$2)/10^9),0)</f>
        <v>0</v>
      </c>
      <c r="Y2155" s="160">
        <f>IF($S$2030&gt;0,IPMT('Assumptions (Biomass)'!$V$7,Model!AC$1,'Assumptions (Biomass)'!$V$10,'Assumptions (Biomass)'!$V$5*Model!$S$2030*AVERAGE('Assumptions (Biomass)'!$O$2:$Q$2)/10^9),0)</f>
        <v>0</v>
      </c>
      <c r="Z2155" s="160">
        <f>IF($S$2030&gt;0,IPMT('Assumptions (Biomass)'!$V$7,Model!AD$1,'Assumptions (Biomass)'!$V$10,'Assumptions (Biomass)'!$V$5*Model!$S$2030*AVERAGE('Assumptions (Biomass)'!$O$2:$Q$2)/10^9),0)</f>
        <v>0</v>
      </c>
      <c r="AA2155" s="160">
        <f>IF($S$2030&gt;0,IPMT('Assumptions (Biomass)'!$V$7,Model!AE$1,'Assumptions (Biomass)'!$V$10,'Assumptions (Biomass)'!$V$5*Model!$S$2030*AVERAGE('Assumptions (Biomass)'!$O$2:$Q$2)/10^9),0)</f>
        <v>0</v>
      </c>
      <c r="AB2155" s="160">
        <f>IF($S$2030&gt;0,IPMT('Assumptions (Biomass)'!$V$7,Model!AF$1,'Assumptions (Biomass)'!$V$10,'Assumptions (Biomass)'!$V$5*Model!$S$2030*AVERAGE('Assumptions (Biomass)'!$O$2:$Q$2)/10^9),0)</f>
        <v>0</v>
      </c>
      <c r="AC2155" s="160">
        <f>IF($S$2030&gt;0,IPMT('Assumptions (Biomass)'!$V$7,Model!AG$1,'Assumptions (Biomass)'!$V$10,'Assumptions (Biomass)'!$V$5*Model!$S$2030*AVERAGE('Assumptions (Biomass)'!$O$2:$Q$2)/10^9),0)</f>
        <v>0</v>
      </c>
      <c r="AD2155" s="160">
        <f>IF($S$2030&gt;0,IPMT('Assumptions (Biomass)'!$V$7,Model!AH$1,'Assumptions (Biomass)'!$V$10,'Assumptions (Biomass)'!$V$5*Model!$S$2030*AVERAGE('Assumptions (Biomass)'!$O$2:$Q$2)/10^9),0)</f>
        <v>0</v>
      </c>
      <c r="AE2155" s="160">
        <f>IF($S$2030&gt;0,IPMT('Assumptions (Biomass)'!$V$7,Model!AI$1,'Assumptions (Biomass)'!$V$10,'Assumptions (Biomass)'!$V$5*Model!$S$2030*AVERAGE('Assumptions (Biomass)'!$O$2:$Q$2)/10^9),0)</f>
        <v>0</v>
      </c>
      <c r="AF2155" s="160">
        <f>IF($S$2030&gt;0,IPMT('Assumptions (Biomass)'!$V$7,Model!AJ$1,'Assumptions (Biomass)'!$V$10,'Assumptions (Biomass)'!$V$5*Model!$S$2030*AVERAGE('Assumptions (Biomass)'!$O$2:$Q$2)/10^9),0)</f>
        <v>0</v>
      </c>
      <c r="AG2155" s="160">
        <f>IF($S$2030&gt;0,IPMT('Assumptions (Biomass)'!$V$7,Model!AK$1,'Assumptions (Biomass)'!$V$10,'Assumptions (Biomass)'!$V$5*Model!$S$2030*AVERAGE('Assumptions (Biomass)'!$O$2:$Q$2)/10^9),0)</f>
        <v>0</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v>
      </c>
      <c r="U2156" s="160">
        <f>IF($T$2030&gt;0,IPMT('Assumptions (Biomass)'!$V$7,Model!X$1,'Assumptions (Biomass)'!$V$10,'Assumptions (Biomass)'!$V$5*Model!$T$2030*AVERAGE('Assumptions (Biomass)'!$P$2:$R$2)/10^9),0)</f>
        <v>0</v>
      </c>
      <c r="V2156" s="160">
        <f>IF($T$2030&gt;0,IPMT('Assumptions (Biomass)'!$V$7,Model!Y$1,'Assumptions (Biomass)'!$V$10,'Assumptions (Biomass)'!$V$5*Model!$T$2030*AVERAGE('Assumptions (Biomass)'!$P$2:$R$2)/10^9),0)</f>
        <v>0</v>
      </c>
      <c r="W2156" s="160">
        <f>IF($T$2030&gt;0,IPMT('Assumptions (Biomass)'!$V$7,Model!Z$1,'Assumptions (Biomass)'!$V$10,'Assumptions (Biomass)'!$V$5*Model!$T$2030*AVERAGE('Assumptions (Biomass)'!$P$2:$R$2)/10^9),0)</f>
        <v>0</v>
      </c>
      <c r="X2156" s="160">
        <f>IF($T$2030&gt;0,IPMT('Assumptions (Biomass)'!$V$7,Model!AA$1,'Assumptions (Biomass)'!$V$10,'Assumptions (Biomass)'!$V$5*Model!$T$2030*AVERAGE('Assumptions (Biomass)'!$P$2:$R$2)/10^9),0)</f>
        <v>0</v>
      </c>
      <c r="Y2156" s="160">
        <f>IF($T$2030&gt;0,IPMT('Assumptions (Biomass)'!$V$7,Model!AB$1,'Assumptions (Biomass)'!$V$10,'Assumptions (Biomass)'!$V$5*Model!$T$2030*AVERAGE('Assumptions (Biomass)'!$P$2:$R$2)/10^9),0)</f>
        <v>0</v>
      </c>
      <c r="Z2156" s="160">
        <f>IF($T$2030&gt;0,IPMT('Assumptions (Biomass)'!$V$7,Model!AC$1,'Assumptions (Biomass)'!$V$10,'Assumptions (Biomass)'!$V$5*Model!$T$2030*AVERAGE('Assumptions (Biomass)'!$P$2:$R$2)/10^9),0)</f>
        <v>0</v>
      </c>
      <c r="AA2156" s="160">
        <f>IF($T$2030&gt;0,IPMT('Assumptions (Biomass)'!$V$7,Model!AD$1,'Assumptions (Biomass)'!$V$10,'Assumptions (Biomass)'!$V$5*Model!$T$2030*AVERAGE('Assumptions (Biomass)'!$P$2:$R$2)/10^9),0)</f>
        <v>0</v>
      </c>
      <c r="AB2156" s="160">
        <f>IF($T$2030&gt;0,IPMT('Assumptions (Biomass)'!$V$7,Model!AE$1,'Assumptions (Biomass)'!$V$10,'Assumptions (Biomass)'!$V$5*Model!$T$2030*AVERAGE('Assumptions (Biomass)'!$P$2:$R$2)/10^9),0)</f>
        <v>0</v>
      </c>
      <c r="AC2156" s="160">
        <f>IF($T$2030&gt;0,IPMT('Assumptions (Biomass)'!$V$7,Model!AF$1,'Assumptions (Biomass)'!$V$10,'Assumptions (Biomass)'!$V$5*Model!$T$2030*AVERAGE('Assumptions (Biomass)'!$P$2:$R$2)/10^9),0)</f>
        <v>0</v>
      </c>
      <c r="AD2156" s="160">
        <f>IF($T$2030&gt;0,IPMT('Assumptions (Biomass)'!$V$7,Model!AG$1,'Assumptions (Biomass)'!$V$10,'Assumptions (Biomass)'!$V$5*Model!$T$2030*AVERAGE('Assumptions (Biomass)'!$P$2:$R$2)/10^9),0)</f>
        <v>0</v>
      </c>
      <c r="AE2156" s="160">
        <f>IF($T$2030&gt;0,IPMT('Assumptions (Biomass)'!$V$7,Model!AH$1,'Assumptions (Biomass)'!$V$10,'Assumptions (Biomass)'!$V$5*Model!$T$2030*AVERAGE('Assumptions (Biomass)'!$P$2:$R$2)/10^9),0)</f>
        <v>0</v>
      </c>
      <c r="AF2156" s="160">
        <f>IF($T$2030&gt;0,IPMT('Assumptions (Biomass)'!$V$7,Model!AI$1,'Assumptions (Biomass)'!$V$10,'Assumptions (Biomass)'!$V$5*Model!$T$2030*AVERAGE('Assumptions (Biomass)'!$P$2:$R$2)/10^9),0)</f>
        <v>0</v>
      </c>
      <c r="AG2156" s="160">
        <f>IF($T$2030&gt;0,IPMT('Assumptions (Biomass)'!$V$7,Model!AJ$1,'Assumptions (Biomass)'!$V$10,'Assumptions (Biomass)'!$V$5*Model!$T$2030*AVERAGE('Assumptions (Biomass)'!$P$2:$R$2)/10^9),0)</f>
        <v>0</v>
      </c>
      <c r="AH2156" s="160">
        <f>IF($T$2030&gt;0,IPMT('Assumptions (Biomass)'!$V$7,Model!AK$1,'Assumptions (Biomass)'!$V$10,'Assumptions (Biomass)'!$V$5*Model!$T$2030*AVERAGE('Assumptions (Biomass)'!$P$2:$R$2)/10^9),0)</f>
        <v>0</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0.001076060173</v>
      </c>
      <c r="D2190" s="177">
        <f t="shared" si="76"/>
        <v>0.002044514329</v>
      </c>
      <c r="E2190" s="177">
        <f t="shared" si="76"/>
        <v>0.001840062896</v>
      </c>
      <c r="F2190" s="177">
        <f t="shared" si="76"/>
        <v>0.001657132667</v>
      </c>
      <c r="G2190" s="177">
        <f t="shared" si="76"/>
        <v>0.0014914194</v>
      </c>
      <c r="H2190" s="177">
        <f t="shared" si="76"/>
        <v>0.001552689036</v>
      </c>
      <c r="I2190" s="177">
        <f t="shared" si="76"/>
        <v>0.00220741466</v>
      </c>
      <c r="J2190" s="177">
        <f t="shared" si="76"/>
        <v>0.00319945661</v>
      </c>
      <c r="K2190" s="177">
        <f t="shared" si="76"/>
        <v>0.004729018843</v>
      </c>
      <c r="L2190" s="177">
        <f t="shared" si="76"/>
        <v>0.007113547707</v>
      </c>
      <c r="M2190" s="177">
        <f t="shared" si="76"/>
        <v>0.008094052019</v>
      </c>
      <c r="N2190" s="177">
        <f t="shared" si="76"/>
        <v>0.008639990216</v>
      </c>
      <c r="O2190" s="177">
        <f t="shared" si="76"/>
        <v>0.01445668545</v>
      </c>
      <c r="P2190" s="177">
        <f t="shared" si="76"/>
        <v>0.02150590826</v>
      </c>
      <c r="Q2190" s="177">
        <f t="shared" si="76"/>
        <v>0.0229913745</v>
      </c>
      <c r="R2190" s="177">
        <f t="shared" si="76"/>
        <v>0.02088277181</v>
      </c>
      <c r="S2190" s="177">
        <f t="shared" si="76"/>
        <v>0.01870190276</v>
      </c>
      <c r="T2190" s="177">
        <f t="shared" si="76"/>
        <v>0.01737305349</v>
      </c>
      <c r="U2190" s="177">
        <f t="shared" si="76"/>
        <v>0.01655918968</v>
      </c>
      <c r="V2190" s="177">
        <f t="shared" si="76"/>
        <v>0.01632294251</v>
      </c>
      <c r="W2190" s="177">
        <f t="shared" si="76"/>
        <v>0.01618420595</v>
      </c>
      <c r="X2190" s="177">
        <f t="shared" si="76"/>
        <v>0.01574215905</v>
      </c>
      <c r="Y2190" s="177">
        <f t="shared" si="76"/>
        <v>0.01510243964</v>
      </c>
      <c r="Z2190" s="177">
        <f t="shared" si="76"/>
        <v>0.014085531</v>
      </c>
      <c r="AA2190" s="177">
        <f t="shared" si="76"/>
        <v>0.01247340537</v>
      </c>
      <c r="AB2190" s="177">
        <f t="shared" si="76"/>
        <v>0.01154874822</v>
      </c>
      <c r="AC2190" s="177">
        <f t="shared" si="76"/>
        <v>0.01083323828</v>
      </c>
      <c r="AD2190" s="177">
        <f t="shared" si="76"/>
        <v>0.006996301934</v>
      </c>
      <c r="AE2190" s="177">
        <f t="shared" si="76"/>
        <v>0.002123093787</v>
      </c>
      <c r="AF2190" s="177">
        <f t="shared" si="76"/>
        <v>0.0001839932824</v>
      </c>
      <c r="AG2190" s="177">
        <f t="shared" si="76"/>
        <v>0</v>
      </c>
      <c r="AH2190" s="177">
        <f t="shared" si="76"/>
        <v>0</v>
      </c>
      <c r="AI2190" s="177">
        <f t="shared" si="76"/>
        <v>0</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0.001076060173</v>
      </c>
      <c r="D2191" s="178">
        <f>IF($C$2030&gt;0,'Assumptions (Biomass)'!W$11*Model!$C$2030*'Assumptions (Biomass)'!$B$2/10^9,0)</f>
        <v>0.002044514329</v>
      </c>
      <c r="E2191" s="178">
        <f>IF($C$2030&gt;0,'Assumptions (Biomass)'!X$11*Model!$C$2030*'Assumptions (Biomass)'!$B$2/10^9,0)</f>
        <v>0.001840062896</v>
      </c>
      <c r="F2191" s="178">
        <f>IF($C$2030&gt;0,'Assumptions (Biomass)'!Y$11*Model!$C$2030*'Assumptions (Biomass)'!$B$2/10^9,0)</f>
        <v>0.001657132667</v>
      </c>
      <c r="G2191" s="178">
        <f>IF($C$2030&gt;0,'Assumptions (Biomass)'!Z$11*Model!$C$2030*'Assumptions (Biomass)'!$B$2/10^9,0)</f>
        <v>0.0014914194</v>
      </c>
      <c r="H2191" s="178">
        <f>IF($C$2030&gt;0,'Assumptions (Biomass)'!AA$11*Model!$C$2030*'Assumptions (Biomass)'!$B$2/10^9,0)</f>
        <v>0.001340770976</v>
      </c>
      <c r="I2191" s="178">
        <f>IF($C$2030&gt;0,'Assumptions (Biomass)'!AB$11*Model!$C$2030*'Assumptions (Biomass)'!$B$2/10^9,0)</f>
        <v>0.001269751005</v>
      </c>
      <c r="J2191" s="178">
        <f>IF($C$2030&gt;0,'Assumptions (Biomass)'!AC$11*Model!$C$2030*'Assumptions (Biomass)'!$B$2/10^9,0)</f>
        <v>0.001269751005</v>
      </c>
      <c r="K2191" s="178">
        <f>IF($C$2030&gt;0,'Assumptions (Biomass)'!AD$11*Model!$C$2030*'Assumptions (Biomass)'!$B$2/10^9,0)</f>
        <v>0.001271903125</v>
      </c>
      <c r="L2191" s="178">
        <f>IF($C$2030&gt;0,'Assumptions (Biomass)'!AE$11*Model!$C$2030*'Assumptions (Biomass)'!$B$2/10^9,0)</f>
        <v>0.001269751005</v>
      </c>
      <c r="M2191" s="178">
        <f>IF($C$2030&gt;0,'Assumptions (Biomass)'!AF$11*Model!$C$2030*'Assumptions (Biomass)'!$B$2/10^9,0)</f>
        <v>0.001271903125</v>
      </c>
      <c r="N2191" s="178">
        <f>IF($C$2030&gt;0,'Assumptions (Biomass)'!AG$11*Model!$C$2030*'Assumptions (Biomass)'!$B$2/10^9,0)</f>
        <v>0.001269751005</v>
      </c>
      <c r="O2191" s="178">
        <f>IF($C$2030&gt;0,'Assumptions (Biomass)'!AH$11*Model!$C$2030*'Assumptions (Biomass)'!$B$2/10^9,0)</f>
        <v>0.001271903125</v>
      </c>
      <c r="P2191" s="178">
        <f>IF($C$2030&gt;0,'Assumptions (Biomass)'!AI$11*Model!$C$2030*'Assumptions (Biomass)'!$B$2/10^9,0)</f>
        <v>0.001269751005</v>
      </c>
      <c r="Q2191" s="178">
        <f>IF($C$2030&gt;0,'Assumptions (Biomass)'!AJ$11*Model!$C$2030*'Assumptions (Biomass)'!$B$2/10^9,0)</f>
        <v>0.001271903125</v>
      </c>
      <c r="R2191" s="178">
        <f>IF($C$2030&gt;0,'Assumptions (Biomass)'!AK$11*Model!$C$2030*'Assumptions (Biomass)'!$B$2/10^9,0)</f>
        <v>0.0006348755023</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v>
      </c>
      <c r="E2192" s="160">
        <f>IF($D$2030&gt;0,'Assumptions (Biomass)'!W$11*Model!$D$2030*'Assumptions (Biomass)'!$B$2/10^9,0)</f>
        <v>0</v>
      </c>
      <c r="F2192" s="160">
        <f>IF($D$2030&gt;0,'Assumptions (Biomass)'!X$11*Model!$D$2030*'Assumptions (Biomass)'!$B$2/10^9,0)</f>
        <v>0</v>
      </c>
      <c r="G2192" s="160">
        <f>IF($D$2030&gt;0,'Assumptions (Biomass)'!Y$11*Model!$D$2030*'Assumptions (Biomass)'!$B$2/10^9,0)</f>
        <v>0</v>
      </c>
      <c r="H2192" s="160">
        <f>IF($D$2030&gt;0,'Assumptions (Biomass)'!Z$11*Model!$D$2030*'Assumptions (Biomass)'!$B$2/10^9,0)</f>
        <v>0</v>
      </c>
      <c r="I2192" s="160">
        <f>IF($D$2030&gt;0,'Assumptions (Biomass)'!AA$11*Model!$D$2030*'Assumptions (Biomass)'!$B$2/10^9,0)</f>
        <v>0</v>
      </c>
      <c r="J2192" s="160">
        <f>IF($D$2030&gt;0,'Assumptions (Biomass)'!AB$11*Model!$D$2030*'Assumptions (Biomass)'!$B$2/10^9,0)</f>
        <v>0</v>
      </c>
      <c r="K2192" s="160">
        <f>IF($D$2030&gt;0,'Assumptions (Biomass)'!AC$11*Model!$D$2030*'Assumptions (Biomass)'!$B$2/10^9,0)</f>
        <v>0</v>
      </c>
      <c r="L2192" s="160">
        <f>IF($D$2030&gt;0,'Assumptions (Biomass)'!AD$11*Model!$D$2030*'Assumptions (Biomass)'!$B$2/10^9,0)</f>
        <v>0</v>
      </c>
      <c r="M2192" s="160">
        <f>IF($D$2030&gt;0,'Assumptions (Biomass)'!AE$11*Model!$D$2030*'Assumptions (Biomass)'!$B$2/10^9,0)</f>
        <v>0</v>
      </c>
      <c r="N2192" s="160">
        <f>IF($D$2030&gt;0,'Assumptions (Biomass)'!AF$11*Model!$D$2030*'Assumptions (Biomass)'!$B$2/10^9,0)</f>
        <v>0</v>
      </c>
      <c r="O2192" s="160">
        <f>IF($D$2030&gt;0,'Assumptions (Biomass)'!AG$11*Model!$D$2030*'Assumptions (Biomass)'!$B$2/10^9,0)</f>
        <v>0</v>
      </c>
      <c r="P2192" s="160">
        <f>IF($D$2030&gt;0,'Assumptions (Biomass)'!AH$11*Model!$D$2030*'Assumptions (Biomass)'!$B$2/10^9,0)</f>
        <v>0</v>
      </c>
      <c r="Q2192" s="160">
        <f>IF($D$2030&gt;0,'Assumptions (Biomass)'!AI$11*Model!$D$2030*'Assumptions (Biomass)'!$B$2/10^9,0)</f>
        <v>0</v>
      </c>
      <c r="R2192" s="160">
        <f>IF($D$2030&gt;0,'Assumptions (Biomass)'!AJ$11*Model!$D$2030*'Assumptions (Biomass)'!$B$2/10^9,0)</f>
        <v>0</v>
      </c>
      <c r="S2192" s="160">
        <f>IF($D$2030&gt;0,'Assumptions (Biomass)'!AK$11*Model!$D$2030*'Assumptions (Biomass)'!$B$2/10^9,0)</f>
        <v>0</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v>
      </c>
      <c r="F2193" s="160">
        <f>IF($E$2030&gt;0,'Assumptions (Biomass)'!W$11*Model!$E$2030*AVERAGE('Assumptions (Biomass)'!$B$2:$C$2)/10^9,0)</f>
        <v>0</v>
      </c>
      <c r="G2193" s="160">
        <f>IF($E$2030&gt;0,'Assumptions (Biomass)'!X$11*Model!$E$2030*AVERAGE('Assumptions (Biomass)'!$B$2:$C$2)/10^9,0)</f>
        <v>0</v>
      </c>
      <c r="H2193" s="160">
        <f>IF($E$2030&gt;0,'Assumptions (Biomass)'!Y$11*Model!$E$2030*AVERAGE('Assumptions (Biomass)'!$B$2:$C$2)/10^9,0)</f>
        <v>0</v>
      </c>
      <c r="I2193" s="160">
        <f>IF($E$2030&gt;0,'Assumptions (Biomass)'!Z$11*Model!$E$2030*AVERAGE('Assumptions (Biomass)'!$B$2:$C$2)/10^9,0)</f>
        <v>0</v>
      </c>
      <c r="J2193" s="160">
        <f>IF($E$2030&gt;0,'Assumptions (Biomass)'!AA$11*Model!$E$2030*AVERAGE('Assumptions (Biomass)'!$B$2:$C$2)/10^9,0)</f>
        <v>0</v>
      </c>
      <c r="K2193" s="160">
        <f>IF($E$2030&gt;0,'Assumptions (Biomass)'!AB$11*Model!$E$2030*AVERAGE('Assumptions (Biomass)'!$B$2:$C$2)/10^9,0)</f>
        <v>0</v>
      </c>
      <c r="L2193" s="160">
        <f>IF($E$2030&gt;0,'Assumptions (Biomass)'!AC$11*Model!$E$2030*AVERAGE('Assumptions (Biomass)'!$B$2:$C$2)/10^9,0)</f>
        <v>0</v>
      </c>
      <c r="M2193" s="160">
        <f>IF($E$2030&gt;0,'Assumptions (Biomass)'!AD$11*Model!$E$2030*AVERAGE('Assumptions (Biomass)'!$B$2:$C$2)/10^9,0)</f>
        <v>0</v>
      </c>
      <c r="N2193" s="160">
        <f>IF($E$2030&gt;0,'Assumptions (Biomass)'!AE$11*Model!$E$2030*AVERAGE('Assumptions (Biomass)'!$B$2:$C$2)/10^9,0)</f>
        <v>0</v>
      </c>
      <c r="O2193" s="160">
        <f>IF($E$2030&gt;0,'Assumptions (Biomass)'!AF$11*Model!$E$2030*AVERAGE('Assumptions (Biomass)'!$B$2:$C$2)/10^9,0)</f>
        <v>0</v>
      </c>
      <c r="P2193" s="160">
        <f>IF($E$2030&gt;0,'Assumptions (Biomass)'!AG$11*Model!$E$2030*AVERAGE('Assumptions (Biomass)'!$B$2:$C$2)/10^9,0)</f>
        <v>0</v>
      </c>
      <c r="Q2193" s="160">
        <f>IF($E$2030&gt;0,'Assumptions (Biomass)'!AH$11*Model!$E$2030*AVERAGE('Assumptions (Biomass)'!$B$2:$C$2)/10^9,0)</f>
        <v>0</v>
      </c>
      <c r="R2193" s="160">
        <f>IF($E$2030&gt;0,'Assumptions (Biomass)'!AI$11*Model!$E$2030*AVERAGE('Assumptions (Biomass)'!$B$2:$C$2)/10^9,0)</f>
        <v>0</v>
      </c>
      <c r="S2193" s="160">
        <f>IF($E$2030&gt;0,'Assumptions (Biomass)'!AJ$11*Model!$E$2030*AVERAGE('Assumptions (Biomass)'!$B$2:$C$2)/10^9,0)</f>
        <v>0</v>
      </c>
      <c r="T2193" s="160">
        <f>IF($E$2030&gt;0,'Assumptions (Biomass)'!AK$11*Model!$E$2030*AVERAGE('Assumptions (Biomass)'!$B$2:$C$2)/10^9,0)</f>
        <v>0</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v>
      </c>
      <c r="G2194" s="160">
        <f>IF($F$2030&gt;0,'Assumptions (Biomass)'!W$11*Model!$F$2030*AVERAGE('Assumptions (Biomass)'!$B$2:$D$2)/10^9,0)</f>
        <v>0</v>
      </c>
      <c r="H2194" s="160">
        <f>IF($F$2030&gt;0,'Assumptions (Biomass)'!X$11*Model!$F$2030*AVERAGE('Assumptions (Biomass)'!$B$2:$D$2)/10^9,0)</f>
        <v>0</v>
      </c>
      <c r="I2194" s="160">
        <f>IF($F$2030&gt;0,'Assumptions (Biomass)'!Y$11*Model!$F$2030*AVERAGE('Assumptions (Biomass)'!$B$2:$D$2)/10^9,0)</f>
        <v>0</v>
      </c>
      <c r="J2194" s="160">
        <f>IF($F$2030&gt;0,'Assumptions (Biomass)'!Z$11*Model!$F$2030*AVERAGE('Assumptions (Biomass)'!$B$2:$D$2)/10^9,0)</f>
        <v>0</v>
      </c>
      <c r="K2194" s="160">
        <f>IF($F$2030&gt;0,'Assumptions (Biomass)'!AA$11*Model!$F$2030*AVERAGE('Assumptions (Biomass)'!$B$2:$D$2)/10^9,0)</f>
        <v>0</v>
      </c>
      <c r="L2194" s="160">
        <f>IF($F$2030&gt;0,'Assumptions (Biomass)'!AB$11*Model!$F$2030*AVERAGE('Assumptions (Biomass)'!$B$2:$D$2)/10^9,0)</f>
        <v>0</v>
      </c>
      <c r="M2194" s="160">
        <f>IF($F$2030&gt;0,'Assumptions (Biomass)'!AC$11*Model!$F$2030*AVERAGE('Assumptions (Biomass)'!$B$2:$D$2)/10^9,0)</f>
        <v>0</v>
      </c>
      <c r="N2194" s="160">
        <f>IF($F$2030&gt;0,'Assumptions (Biomass)'!AD$11*Model!$F$2030*AVERAGE('Assumptions (Biomass)'!$B$2:$D$2)/10^9,0)</f>
        <v>0</v>
      </c>
      <c r="O2194" s="160">
        <f>IF($F$2030&gt;0,'Assumptions (Biomass)'!AE$11*Model!$F$2030*AVERAGE('Assumptions (Biomass)'!$B$2:$D$2)/10^9,0)</f>
        <v>0</v>
      </c>
      <c r="P2194" s="160">
        <f>IF($F$2030&gt;0,'Assumptions (Biomass)'!AF$11*Model!$F$2030*AVERAGE('Assumptions (Biomass)'!$B$2:$D$2)/10^9,0)</f>
        <v>0</v>
      </c>
      <c r="Q2194" s="160">
        <f>IF($F$2030&gt;0,'Assumptions (Biomass)'!AG$11*Model!$F$2030*AVERAGE('Assumptions (Biomass)'!$B$2:$D$2)/10^9,0)</f>
        <v>0</v>
      </c>
      <c r="R2194" s="160">
        <f>IF($F$2030&gt;0,'Assumptions (Biomass)'!AH$11*Model!$F$2030*AVERAGE('Assumptions (Biomass)'!$B$2:$D$2)/10^9,0)</f>
        <v>0</v>
      </c>
      <c r="S2194" s="160">
        <f>IF($F$2030&gt;0,'Assumptions (Biomass)'!AI$11*Model!$F$2030*AVERAGE('Assumptions (Biomass)'!$B$2:$D$2)/10^9,0)</f>
        <v>0</v>
      </c>
      <c r="T2194" s="160">
        <f>IF($F$2030&gt;0,'Assumptions (Biomass)'!AJ$11*Model!$F$2030*AVERAGE('Assumptions (Biomass)'!$B$2:$D$2)/10^9,0)</f>
        <v>0</v>
      </c>
      <c r="U2194" s="160">
        <f>IF($F$2030&gt;0,'Assumptions (Biomass)'!AK$11*Model!$F$2030*AVERAGE('Assumptions (Biomass)'!$B$2:$D$2)/10^9,0)</f>
        <v>0</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v>
      </c>
      <c r="H2195" s="160">
        <f>IF($G$2030&gt;0,'Assumptions (Biomass)'!W$11*Model!$G$2030*AVERAGE('Assumptions (Biomass)'!$C$2:$E$2)/10^9,0)</f>
        <v>0</v>
      </c>
      <c r="I2195" s="160">
        <f>IF($G$2030&gt;0,'Assumptions (Biomass)'!X$11*Model!$G$2030*AVERAGE('Assumptions (Biomass)'!$C$2:$E$2)/10^9,0)</f>
        <v>0</v>
      </c>
      <c r="J2195" s="160">
        <f>IF($G$2030&gt;0,'Assumptions (Biomass)'!Y$11*Model!$G$2030*AVERAGE('Assumptions (Biomass)'!$C$2:$E$2)/10^9,0)</f>
        <v>0</v>
      </c>
      <c r="K2195" s="160">
        <f>IF($G$2030&gt;0,'Assumptions (Biomass)'!Z$11*Model!$G$2030*AVERAGE('Assumptions (Biomass)'!$C$2:$E$2)/10^9,0)</f>
        <v>0</v>
      </c>
      <c r="L2195" s="160">
        <f>IF($G$2030&gt;0,'Assumptions (Biomass)'!AA$11*Model!$G$2030*AVERAGE('Assumptions (Biomass)'!$C$2:$E$2)/10^9,0)</f>
        <v>0</v>
      </c>
      <c r="M2195" s="160">
        <f>IF($G$2030&gt;0,'Assumptions (Biomass)'!AB$11*Model!$G$2030*AVERAGE('Assumptions (Biomass)'!$C$2:$E$2)/10^9,0)</f>
        <v>0</v>
      </c>
      <c r="N2195" s="160">
        <f>IF($G$2030&gt;0,'Assumptions (Biomass)'!AC$11*Model!$G$2030*AVERAGE('Assumptions (Biomass)'!$C$2:$E$2)/10^9,0)</f>
        <v>0</v>
      </c>
      <c r="O2195" s="160">
        <f>IF($G$2030&gt;0,'Assumptions (Biomass)'!AD$11*Model!$G$2030*AVERAGE('Assumptions (Biomass)'!$C$2:$E$2)/10^9,0)</f>
        <v>0</v>
      </c>
      <c r="P2195" s="160">
        <f>IF($G$2030&gt;0,'Assumptions (Biomass)'!AE$11*Model!$G$2030*AVERAGE('Assumptions (Biomass)'!$C$2:$E$2)/10^9,0)</f>
        <v>0</v>
      </c>
      <c r="Q2195" s="160">
        <f>IF($G$2030&gt;0,'Assumptions (Biomass)'!AF$11*Model!$G$2030*AVERAGE('Assumptions (Biomass)'!$C$2:$E$2)/10^9,0)</f>
        <v>0</v>
      </c>
      <c r="R2195" s="160">
        <f>IF($G$2030&gt;0,'Assumptions (Biomass)'!AG$11*Model!$G$2030*AVERAGE('Assumptions (Biomass)'!$C$2:$E$2)/10^9,0)</f>
        <v>0</v>
      </c>
      <c r="S2195" s="160">
        <f>IF($G$2030&gt;0,'Assumptions (Biomass)'!AH$11*Model!$G$2030*AVERAGE('Assumptions (Biomass)'!$C$2:$E$2)/10^9,0)</f>
        <v>0</v>
      </c>
      <c r="T2195" s="160">
        <f>IF($G$2030&gt;0,'Assumptions (Biomass)'!AI$11*Model!$G$2030*AVERAGE('Assumptions (Biomass)'!$C$2:$E$2)/10^9,0)</f>
        <v>0</v>
      </c>
      <c r="U2195" s="160">
        <f>IF($G$2030&gt;0,'Assumptions (Biomass)'!AJ$11*Model!$G$2030*AVERAGE('Assumptions (Biomass)'!$C$2:$E$2)/10^9,0)</f>
        <v>0</v>
      </c>
      <c r="V2195" s="160">
        <f>IF($G$2030&gt;0,'Assumptions (Biomass)'!AK$11*Model!$G$2030*AVERAGE('Assumptions (Biomass)'!$C$2:$E$2)/10^9,0)</f>
        <v>0</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0.0002119180605</v>
      </c>
      <c r="I2196" s="160">
        <f>IF($H$2030&gt;0,'Assumptions (Biomass)'!W$11*Model!$H$2030*AVERAGE('Assumptions (Biomass)'!$D$2:$F$2)/10^9,0)</f>
        <v>0.000402644315</v>
      </c>
      <c r="J2196" s="160">
        <f>IF($H$2030&gt;0,'Assumptions (Biomass)'!X$11*Model!$H$2030*AVERAGE('Assumptions (Biomass)'!$D$2:$F$2)/10^9,0)</f>
        <v>0.0003623798835</v>
      </c>
      <c r="K2196" s="160">
        <f>IF($H$2030&gt;0,'Assumptions (Biomass)'!Y$11*Model!$H$2030*AVERAGE('Assumptions (Biomass)'!$D$2:$F$2)/10^9,0)</f>
        <v>0.0003263538132</v>
      </c>
      <c r="L2196" s="160">
        <f>IF($H$2030&gt;0,'Assumptions (Biomass)'!Z$11*Model!$H$2030*AVERAGE('Assumptions (Biomass)'!$D$2:$F$2)/10^9,0)</f>
        <v>0.0002937184319</v>
      </c>
      <c r="M2196" s="160">
        <f>IF($H$2030&gt;0,'Assumptions (Biomass)'!AA$11*Model!$H$2030*AVERAGE('Assumptions (Biomass)'!$D$2:$F$2)/10^9,0)</f>
        <v>0.0002640499034</v>
      </c>
      <c r="N2196" s="160">
        <f>IF($H$2030&gt;0,'Assumptions (Biomass)'!AB$11*Model!$H$2030*AVERAGE('Assumptions (Biomass)'!$D$2:$F$2)/10^9,0)</f>
        <v>0.0002500633114</v>
      </c>
      <c r="O2196" s="160">
        <f>IF($H$2030&gt;0,'Assumptions (Biomass)'!AC$11*Model!$H$2030*AVERAGE('Assumptions (Biomass)'!$D$2:$F$2)/10^9,0)</f>
        <v>0.0002500633114</v>
      </c>
      <c r="P2196" s="160">
        <f>IF($H$2030&gt;0,'Assumptions (Biomass)'!AD$11*Model!$H$2030*AVERAGE('Assumptions (Biomass)'!$D$2:$F$2)/10^9,0)</f>
        <v>0.0002504871475</v>
      </c>
      <c r="Q2196" s="160">
        <f>IF($H$2030&gt;0,'Assumptions (Biomass)'!AE$11*Model!$H$2030*AVERAGE('Assumptions (Biomass)'!$D$2:$F$2)/10^9,0)</f>
        <v>0.0002500633114</v>
      </c>
      <c r="R2196" s="160">
        <f>IF($H$2030&gt;0,'Assumptions (Biomass)'!AF$11*Model!$H$2030*AVERAGE('Assumptions (Biomass)'!$D$2:$F$2)/10^9,0)</f>
        <v>0.0002504871475</v>
      </c>
      <c r="S2196" s="160">
        <f>IF($H$2030&gt;0,'Assumptions (Biomass)'!AG$11*Model!$H$2030*AVERAGE('Assumptions (Biomass)'!$D$2:$F$2)/10^9,0)</f>
        <v>0.0002500633114</v>
      </c>
      <c r="T2196" s="160">
        <f>IF($H$2030&gt;0,'Assumptions (Biomass)'!AH$11*Model!$H$2030*AVERAGE('Assumptions (Biomass)'!$D$2:$F$2)/10^9,0)</f>
        <v>0.0002504871475</v>
      </c>
      <c r="U2196" s="160">
        <f>IF($H$2030&gt;0,'Assumptions (Biomass)'!AI$11*Model!$H$2030*AVERAGE('Assumptions (Biomass)'!$D$2:$F$2)/10^9,0)</f>
        <v>0.0002500633114</v>
      </c>
      <c r="V2196" s="160">
        <f>IF($H$2030&gt;0,'Assumptions (Biomass)'!AJ$11*Model!$H$2030*AVERAGE('Assumptions (Biomass)'!$D$2:$F$2)/10^9,0)</f>
        <v>0.0002504871475</v>
      </c>
      <c r="W2196" s="160">
        <f>IF($H$2030&gt;0,'Assumptions (Biomass)'!AK$11*Model!$H$2030*AVERAGE('Assumptions (Biomass)'!$D$2:$F$2)/10^9,0)</f>
        <v>0.0001250316557</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0.00053501934</v>
      </c>
      <c r="J2197" s="160">
        <f>IF($I$2030&gt;0,'Assumptions (Biomass)'!W$11*Model!$I$2030*AVERAGE('Assumptions (Biomass)'!$E$2:$G$2)/10^9,0)</f>
        <v>0.001016536746</v>
      </c>
      <c r="K2197" s="160">
        <f>IF($I$2030&gt;0,'Assumptions (Biomass)'!X$11*Model!$I$2030*AVERAGE('Assumptions (Biomass)'!$E$2:$G$2)/10^9,0)</f>
        <v>0.0009148830715</v>
      </c>
      <c r="L2197" s="160">
        <f>IF($I$2030&gt;0,'Assumptions (Biomass)'!Y$11*Model!$I$2030*AVERAGE('Assumptions (Biomass)'!$E$2:$G$2)/10^9,0)</f>
        <v>0.0008239297837</v>
      </c>
      <c r="M2197" s="160">
        <f>IF($I$2030&gt;0,'Assumptions (Biomass)'!Z$11*Model!$I$2030*AVERAGE('Assumptions (Biomass)'!$E$2:$G$2)/10^9,0)</f>
        <v>0.0007415368053</v>
      </c>
      <c r="N2197" s="160">
        <f>IF($I$2030&gt;0,'Assumptions (Biomass)'!AA$11*Model!$I$2030*AVERAGE('Assumptions (Biomass)'!$E$2:$G$2)/10^9,0)</f>
        <v>0.0006666340977</v>
      </c>
      <c r="O2197" s="160">
        <f>IF($I$2030&gt;0,'Assumptions (Biomass)'!AB$11*Model!$I$2030*AVERAGE('Assumptions (Biomass)'!$E$2:$G$2)/10^9,0)</f>
        <v>0.0006313228213</v>
      </c>
      <c r="P2197" s="160">
        <f>IF($I$2030&gt;0,'Assumptions (Biomass)'!AC$11*Model!$I$2030*AVERAGE('Assumptions (Biomass)'!$E$2:$G$2)/10^9,0)</f>
        <v>0.0006313228213</v>
      </c>
      <c r="Q2197" s="160">
        <f>IF($I$2030&gt;0,'Assumptions (Biomass)'!AD$11*Model!$I$2030*AVERAGE('Assumptions (Biomass)'!$E$2:$G$2)/10^9,0)</f>
        <v>0.0006323928599</v>
      </c>
      <c r="R2197" s="160">
        <f>IF($I$2030&gt;0,'Assumptions (Biomass)'!AE$11*Model!$I$2030*AVERAGE('Assumptions (Biomass)'!$E$2:$G$2)/10^9,0)</f>
        <v>0.0006313228213</v>
      </c>
      <c r="S2197" s="160">
        <f>IF($I$2030&gt;0,'Assumptions (Biomass)'!AF$11*Model!$I$2030*AVERAGE('Assumptions (Biomass)'!$E$2:$G$2)/10^9,0)</f>
        <v>0.0006323928599</v>
      </c>
      <c r="T2197" s="160">
        <f>IF($I$2030&gt;0,'Assumptions (Biomass)'!AG$11*Model!$I$2030*AVERAGE('Assumptions (Biomass)'!$E$2:$G$2)/10^9,0)</f>
        <v>0.0006313228213</v>
      </c>
      <c r="U2197" s="160">
        <f>IF($I$2030&gt;0,'Assumptions (Biomass)'!AH$11*Model!$I$2030*AVERAGE('Assumptions (Biomass)'!$E$2:$G$2)/10^9,0)</f>
        <v>0.0006323928599</v>
      </c>
      <c r="V2197" s="160">
        <f>IF($I$2030&gt;0,'Assumptions (Biomass)'!AI$11*Model!$I$2030*AVERAGE('Assumptions (Biomass)'!$E$2:$G$2)/10^9,0)</f>
        <v>0.0006313228213</v>
      </c>
      <c r="W2197" s="160">
        <f>IF($I$2030&gt;0,'Assumptions (Biomass)'!AJ$11*Model!$I$2030*AVERAGE('Assumptions (Biomass)'!$E$2:$G$2)/10^9,0)</f>
        <v>0.0006323928599</v>
      </c>
      <c r="X2197" s="160">
        <f>IF($I$2030&gt;0,'Assumptions (Biomass)'!AK$11*Model!$I$2030*AVERAGE('Assumptions (Biomass)'!$E$2:$G$2)/10^9,0)</f>
        <v>0.0003156614106</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0.0005507889761</v>
      </c>
      <c r="K2198" s="160">
        <f>IF($J$2030&gt;0,'Assumptions (Biomass)'!W$11*Model!$J$2030*AVERAGE('Assumptions (Biomass)'!$F$2:$H$2)/10^9,0)</f>
        <v>0.001046499055</v>
      </c>
      <c r="L2198" s="160">
        <f>IF($J$2030&gt;0,'Assumptions (Biomass)'!X$11*Model!$J$2030*AVERAGE('Assumptions (Biomass)'!$F$2:$H$2)/10^9,0)</f>
        <v>0.0009418491491</v>
      </c>
      <c r="M2198" s="160">
        <f>IF($J$2030&gt;0,'Assumptions (Biomass)'!Y$11*Model!$J$2030*AVERAGE('Assumptions (Biomass)'!$F$2:$H$2)/10^9,0)</f>
        <v>0.0008482150231</v>
      </c>
      <c r="N2198" s="160">
        <f>IF($J$2030&gt;0,'Assumptions (Biomass)'!Z$11*Model!$J$2030*AVERAGE('Assumptions (Biomass)'!$F$2:$H$2)/10^9,0)</f>
        <v>0.0007633935208</v>
      </c>
      <c r="O2198" s="160">
        <f>IF($J$2030&gt;0,'Assumptions (Biomass)'!AA$11*Model!$J$2030*AVERAGE('Assumptions (Biomass)'!$F$2:$H$2)/10^9,0)</f>
        <v>0.0006862830642</v>
      </c>
      <c r="P2198" s="160">
        <f>IF($J$2030&gt;0,'Assumptions (Biomass)'!AB$11*Model!$J$2030*AVERAGE('Assumptions (Biomass)'!$F$2:$H$2)/10^9,0)</f>
        <v>0.0006499309918</v>
      </c>
      <c r="Q2198" s="160">
        <f>IF($J$2030&gt;0,'Assumptions (Biomass)'!AC$11*Model!$J$2030*AVERAGE('Assumptions (Biomass)'!$F$2:$H$2)/10^9,0)</f>
        <v>0.0006499309918</v>
      </c>
      <c r="R2198" s="160">
        <f>IF($J$2030&gt;0,'Assumptions (Biomass)'!AD$11*Model!$J$2030*AVERAGE('Assumptions (Biomass)'!$F$2:$H$2)/10^9,0)</f>
        <v>0.0006510325697</v>
      </c>
      <c r="S2198" s="160">
        <f>IF($J$2030&gt;0,'Assumptions (Biomass)'!AE$11*Model!$J$2030*AVERAGE('Assumptions (Biomass)'!$F$2:$H$2)/10^9,0)</f>
        <v>0.0006499309918</v>
      </c>
      <c r="T2198" s="160">
        <f>IF($J$2030&gt;0,'Assumptions (Biomass)'!AF$11*Model!$J$2030*AVERAGE('Assumptions (Biomass)'!$F$2:$H$2)/10^9,0)</f>
        <v>0.0006510325697</v>
      </c>
      <c r="U2198" s="160">
        <f>IF($J$2030&gt;0,'Assumptions (Biomass)'!AG$11*Model!$J$2030*AVERAGE('Assumptions (Biomass)'!$F$2:$H$2)/10^9,0)</f>
        <v>0.0006499309918</v>
      </c>
      <c r="V2198" s="160">
        <f>IF($J$2030&gt;0,'Assumptions (Biomass)'!AH$11*Model!$J$2030*AVERAGE('Assumptions (Biomass)'!$F$2:$H$2)/10^9,0)</f>
        <v>0.0006510325697</v>
      </c>
      <c r="W2198" s="160">
        <f>IF($J$2030&gt;0,'Assumptions (Biomass)'!AI$11*Model!$J$2030*AVERAGE('Assumptions (Biomass)'!$F$2:$H$2)/10^9,0)</f>
        <v>0.0006499309918</v>
      </c>
      <c r="X2198" s="160">
        <f>IF($J$2030&gt;0,'Assumptions (Biomass)'!AJ$11*Model!$J$2030*AVERAGE('Assumptions (Biomass)'!$F$2:$H$2)/10^9,0)</f>
        <v>0.0006510325697</v>
      </c>
      <c r="Y2198" s="160">
        <f>IF($J$2030&gt;0,'Assumptions (Biomass)'!AK$11*Model!$J$2030*AVERAGE('Assumptions (Biomass)'!$F$2:$H$2)/10^9,0)</f>
        <v>0.0003249654959</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0.001169379779</v>
      </c>
      <c r="L2199" s="160">
        <f>IF($K$2030&gt;0,'Assumptions (Biomass)'!W$11*Model!$K$2030*AVERAGE('Assumptions (Biomass)'!$G$2:$I$2)/10^9,0)</f>
        <v>0.00222182158</v>
      </c>
      <c r="M2199" s="160">
        <f>IF($K$2030&gt;0,'Assumptions (Biomass)'!X$11*Model!$K$2030*AVERAGE('Assumptions (Biomass)'!$G$2:$I$2)/10^9,0)</f>
        <v>0.001999639422</v>
      </c>
      <c r="N2199" s="160">
        <f>IF($K$2030&gt;0,'Assumptions (Biomass)'!Y$11*Model!$K$2030*AVERAGE('Assumptions (Biomass)'!$G$2:$I$2)/10^9,0)</f>
        <v>0.00180084486</v>
      </c>
      <c r="O2199" s="160">
        <f>IF($K$2030&gt;0,'Assumptions (Biomass)'!Z$11*Model!$K$2030*AVERAGE('Assumptions (Biomass)'!$G$2:$I$2)/10^9,0)</f>
        <v>0.001620760374</v>
      </c>
      <c r="P2199" s="160">
        <f>IF($K$2030&gt;0,'Assumptions (Biomass)'!AA$11*Model!$K$2030*AVERAGE('Assumptions (Biomass)'!$G$2:$I$2)/10^9,0)</f>
        <v>0.001457047205</v>
      </c>
      <c r="Q2199" s="160">
        <f>IF($K$2030&gt;0,'Assumptions (Biomass)'!AB$11*Model!$K$2030*AVERAGE('Assumptions (Biomass)'!$G$2:$I$2)/10^9,0)</f>
        <v>0.001379868139</v>
      </c>
      <c r="R2199" s="160">
        <f>IF($K$2030&gt;0,'Assumptions (Biomass)'!AC$11*Model!$K$2030*AVERAGE('Assumptions (Biomass)'!$G$2:$I$2)/10^9,0)</f>
        <v>0.001379868139</v>
      </c>
      <c r="S2199" s="160">
        <f>IF($K$2030&gt;0,'Assumptions (Biomass)'!AD$11*Model!$K$2030*AVERAGE('Assumptions (Biomass)'!$G$2:$I$2)/10^9,0)</f>
        <v>0.001382206899</v>
      </c>
      <c r="T2199" s="160">
        <f>IF($K$2030&gt;0,'Assumptions (Biomass)'!AE$11*Model!$K$2030*AVERAGE('Assumptions (Biomass)'!$G$2:$I$2)/10^9,0)</f>
        <v>0.001379868139</v>
      </c>
      <c r="U2199" s="160">
        <f>IF($K$2030&gt;0,'Assumptions (Biomass)'!AF$11*Model!$K$2030*AVERAGE('Assumptions (Biomass)'!$G$2:$I$2)/10^9,0)</f>
        <v>0.001382206899</v>
      </c>
      <c r="V2199" s="160">
        <f>IF($K$2030&gt;0,'Assumptions (Biomass)'!AG$11*Model!$K$2030*AVERAGE('Assumptions (Biomass)'!$G$2:$I$2)/10^9,0)</f>
        <v>0.001379868139</v>
      </c>
      <c r="W2199" s="160">
        <f>IF($K$2030&gt;0,'Assumptions (Biomass)'!AH$11*Model!$K$2030*AVERAGE('Assumptions (Biomass)'!$G$2:$I$2)/10^9,0)</f>
        <v>0.001382206899</v>
      </c>
      <c r="X2199" s="160">
        <f>IF($K$2030&gt;0,'Assumptions (Biomass)'!AI$11*Model!$K$2030*AVERAGE('Assumptions (Biomass)'!$G$2:$I$2)/10^9,0)</f>
        <v>0.001379868139</v>
      </c>
      <c r="Y2199" s="160">
        <f>IF($K$2030&gt;0,'Assumptions (Biomass)'!AJ$11*Model!$K$2030*AVERAGE('Assumptions (Biomass)'!$G$2:$I$2)/10^9,0)</f>
        <v>0.001382206899</v>
      </c>
      <c r="Z2199" s="160">
        <f>IF($K$2030&gt;0,'Assumptions (Biomass)'!AK$11*Model!$K$2030*AVERAGE('Assumptions (Biomass)'!$G$2:$I$2)/10^9,0)</f>
        <v>0.0006899340696</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0.001562477758</v>
      </c>
      <c r="M2200" s="160">
        <f>IF($L$2030&gt;0,'Assumptions (Biomass)'!W$11*Model!$L$2030*AVERAGE('Assumptions (Biomass)'!$H$2:$J$2)/10^9,0)</f>
        <v>0.00296870774</v>
      </c>
      <c r="N2200" s="160">
        <f>IF($L$2030&gt;0,'Assumptions (Biomass)'!X$11*Model!$L$2030*AVERAGE('Assumptions (Biomass)'!$H$2:$J$2)/10^9,0)</f>
        <v>0.002671836966</v>
      </c>
      <c r="O2200" s="160">
        <f>IF($L$2030&gt;0,'Assumptions (Biomass)'!Y$11*Model!$L$2030*AVERAGE('Assumptions (Biomass)'!$H$2:$J$2)/10^9,0)</f>
        <v>0.002406215747</v>
      </c>
      <c r="P2200" s="160">
        <f>IF($L$2030&gt;0,'Assumptions (Biomass)'!Z$11*Model!$L$2030*AVERAGE('Assumptions (Biomass)'!$H$2:$J$2)/10^9,0)</f>
        <v>0.002165594172</v>
      </c>
      <c r="Q2200" s="160">
        <f>IF($L$2030&gt;0,'Assumptions (Biomass)'!AA$11*Model!$L$2030*AVERAGE('Assumptions (Biomass)'!$H$2:$J$2)/10^9,0)</f>
        <v>0.001946847286</v>
      </c>
      <c r="R2200" s="160">
        <f>IF($L$2030&gt;0,'Assumptions (Biomass)'!AB$11*Model!$L$2030*AVERAGE('Assumptions (Biomass)'!$H$2:$J$2)/10^9,0)</f>
        <v>0.001843723754</v>
      </c>
      <c r="S2200" s="160">
        <f>IF($L$2030&gt;0,'Assumptions (Biomass)'!AC$11*Model!$L$2030*AVERAGE('Assumptions (Biomass)'!$H$2:$J$2)/10^9,0)</f>
        <v>0.001843723754</v>
      </c>
      <c r="T2200" s="160">
        <f>IF($L$2030&gt;0,'Assumptions (Biomass)'!AD$11*Model!$L$2030*AVERAGE('Assumptions (Biomass)'!$H$2:$J$2)/10^9,0)</f>
        <v>0.00184684871</v>
      </c>
      <c r="U2200" s="160">
        <f>IF($L$2030&gt;0,'Assumptions (Biomass)'!AE$11*Model!$L$2030*AVERAGE('Assumptions (Biomass)'!$H$2:$J$2)/10^9,0)</f>
        <v>0.001843723754</v>
      </c>
      <c r="V2200" s="160">
        <f>IF($L$2030&gt;0,'Assumptions (Biomass)'!AF$11*Model!$L$2030*AVERAGE('Assumptions (Biomass)'!$H$2:$J$2)/10^9,0)</f>
        <v>0.00184684871</v>
      </c>
      <c r="W2200" s="160">
        <f>IF($L$2030&gt;0,'Assumptions (Biomass)'!AG$11*Model!$L$2030*AVERAGE('Assumptions (Biomass)'!$H$2:$J$2)/10^9,0)</f>
        <v>0.001843723754</v>
      </c>
      <c r="X2200" s="160">
        <f>IF($L$2030&gt;0,'Assumptions (Biomass)'!AH$11*Model!$L$2030*AVERAGE('Assumptions (Biomass)'!$H$2:$J$2)/10^9,0)</f>
        <v>0.00184684871</v>
      </c>
      <c r="Y2200" s="160">
        <f>IF($L$2030&gt;0,'Assumptions (Biomass)'!AI$11*Model!$L$2030*AVERAGE('Assumptions (Biomass)'!$H$2:$J$2)/10^9,0)</f>
        <v>0.001843723754</v>
      </c>
      <c r="Z2200" s="160">
        <f>IF($L$2030&gt;0,'Assumptions (Biomass)'!AJ$11*Model!$L$2030*AVERAGE('Assumptions (Biomass)'!$H$2:$J$2)/10^9,0)</f>
        <v>0.00184684871</v>
      </c>
      <c r="AA2200" s="160">
        <f>IF($L$2030&gt;0,'Assumptions (Biomass)'!AK$11*Model!$L$2030*AVERAGE('Assumptions (Biomass)'!$H$2:$J$2)/10^9,0)</f>
        <v>0.0009218618772</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v>
      </c>
      <c r="N2201" s="160">
        <f>IF($M$2030&gt;0,'Assumptions (Biomass)'!W$11*Model!$M$2030*AVERAGE('Assumptions (Biomass)'!$I$2:$K$2)/10^9,0)</f>
        <v>0</v>
      </c>
      <c r="O2201" s="160">
        <f>IF($M$2030&gt;0,'Assumptions (Biomass)'!X$11*Model!$M$2030*AVERAGE('Assumptions (Biomass)'!$I$2:$K$2)/10^9,0)</f>
        <v>0</v>
      </c>
      <c r="P2201" s="160">
        <f>IF($M$2030&gt;0,'Assumptions (Biomass)'!Y$11*Model!$M$2030*AVERAGE('Assumptions (Biomass)'!$I$2:$K$2)/10^9,0)</f>
        <v>0</v>
      </c>
      <c r="Q2201" s="160">
        <f>IF($M$2030&gt;0,'Assumptions (Biomass)'!Z$11*Model!$M$2030*AVERAGE('Assumptions (Biomass)'!$I$2:$K$2)/10^9,0)</f>
        <v>0</v>
      </c>
      <c r="R2201" s="160">
        <f>IF($M$2030&gt;0,'Assumptions (Biomass)'!AA$11*Model!$M$2030*AVERAGE('Assumptions (Biomass)'!$I$2:$K$2)/10^9,0)</f>
        <v>0</v>
      </c>
      <c r="S2201" s="160">
        <f>IF($M$2030&gt;0,'Assumptions (Biomass)'!AB$11*Model!$M$2030*AVERAGE('Assumptions (Biomass)'!$I$2:$K$2)/10^9,0)</f>
        <v>0</v>
      </c>
      <c r="T2201" s="160">
        <f>IF($M$2030&gt;0,'Assumptions (Biomass)'!AC$11*Model!$M$2030*AVERAGE('Assumptions (Biomass)'!$I$2:$K$2)/10^9,0)</f>
        <v>0</v>
      </c>
      <c r="U2201" s="160">
        <f>IF($M$2030&gt;0,'Assumptions (Biomass)'!AD$11*Model!$M$2030*AVERAGE('Assumptions (Biomass)'!$I$2:$K$2)/10^9,0)</f>
        <v>0</v>
      </c>
      <c r="V2201" s="160">
        <f>IF($M$2030&gt;0,'Assumptions (Biomass)'!AE$11*Model!$M$2030*AVERAGE('Assumptions (Biomass)'!$I$2:$K$2)/10^9,0)</f>
        <v>0</v>
      </c>
      <c r="W2201" s="160">
        <f>IF($M$2030&gt;0,'Assumptions (Biomass)'!AF$11*Model!$M$2030*AVERAGE('Assumptions (Biomass)'!$I$2:$K$2)/10^9,0)</f>
        <v>0</v>
      </c>
      <c r="X2201" s="160">
        <f>IF($M$2030&gt;0,'Assumptions (Biomass)'!AG$11*Model!$M$2030*AVERAGE('Assumptions (Biomass)'!$I$2:$K$2)/10^9,0)</f>
        <v>0</v>
      </c>
      <c r="Y2201" s="160">
        <f>IF($M$2030&gt;0,'Assumptions (Biomass)'!AH$11*Model!$M$2030*AVERAGE('Assumptions (Biomass)'!$I$2:$K$2)/10^9,0)</f>
        <v>0</v>
      </c>
      <c r="Z2201" s="160">
        <f>IF($M$2030&gt;0,'Assumptions (Biomass)'!AI$11*Model!$M$2030*AVERAGE('Assumptions (Biomass)'!$I$2:$K$2)/10^9,0)</f>
        <v>0</v>
      </c>
      <c r="AA2201" s="160">
        <f>IF($M$2030&gt;0,'Assumptions (Biomass)'!AJ$11*Model!$M$2030*AVERAGE('Assumptions (Biomass)'!$I$2:$K$2)/10^9,0)</f>
        <v>0</v>
      </c>
      <c r="AB2201" s="160">
        <f>IF($M$2030&gt;0,'Assumptions (Biomass)'!AK$11*Model!$M$2030*AVERAGE('Assumptions (Biomass)'!$I$2:$K$2)/10^9,0)</f>
        <v>0</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0.001217466456</v>
      </c>
      <c r="O2202" s="160">
        <f>IF($N$2030&gt;0,'Assumptions (Biomass)'!W$11*Model!$N$2030*AVERAGE('Assumptions (Biomass)'!$J$2:$L$2)/10^9,0)</f>
        <v>0.002313186266</v>
      </c>
      <c r="P2202" s="160">
        <f>IF($N$2030&gt;0,'Assumptions (Biomass)'!X$11*Model!$N$2030*AVERAGE('Assumptions (Biomass)'!$J$2:$L$2)/10^9,0)</f>
        <v>0.00208186764</v>
      </c>
      <c r="Q2202" s="160">
        <f>IF($N$2030&gt;0,'Assumptions (Biomass)'!Y$11*Model!$N$2030*AVERAGE('Assumptions (Biomass)'!$J$2:$L$2)/10^9,0)</f>
        <v>0.001874898342</v>
      </c>
      <c r="R2202" s="160">
        <f>IF($N$2030&gt;0,'Assumptions (Biomass)'!Z$11*Model!$N$2030*AVERAGE('Assumptions (Biomass)'!$J$2:$L$2)/10^9,0)</f>
        <v>0.001687408508</v>
      </c>
      <c r="S2202" s="160">
        <f>IF($N$2030&gt;0,'Assumptions (Biomass)'!AA$11*Model!$N$2030*AVERAGE('Assumptions (Biomass)'!$J$2:$L$2)/10^9,0)</f>
        <v>0.001516963204</v>
      </c>
      <c r="T2202" s="160">
        <f>IF($N$2030&gt;0,'Assumptions (Biomass)'!AB$11*Model!$N$2030*AVERAGE('Assumptions (Biomass)'!$J$2:$L$2)/10^9,0)</f>
        <v>0.001436610418</v>
      </c>
      <c r="U2202" s="160">
        <f>IF($N$2030&gt;0,'Assumptions (Biomass)'!AC$11*Model!$N$2030*AVERAGE('Assumptions (Biomass)'!$J$2:$L$2)/10^9,0)</f>
        <v>0.001436610418</v>
      </c>
      <c r="V2202" s="160">
        <f>IF($N$2030&gt;0,'Assumptions (Biomass)'!AD$11*Model!$N$2030*AVERAGE('Assumptions (Biomass)'!$J$2:$L$2)/10^9,0)</f>
        <v>0.001439045351</v>
      </c>
      <c r="W2202" s="160">
        <f>IF($N$2030&gt;0,'Assumptions (Biomass)'!AE$11*Model!$N$2030*AVERAGE('Assumptions (Biomass)'!$J$2:$L$2)/10^9,0)</f>
        <v>0.001436610418</v>
      </c>
      <c r="X2202" s="160">
        <f>IF($N$2030&gt;0,'Assumptions (Biomass)'!AF$11*Model!$N$2030*AVERAGE('Assumptions (Biomass)'!$J$2:$L$2)/10^9,0)</f>
        <v>0.001439045351</v>
      </c>
      <c r="Y2202" s="160">
        <f>IF($N$2030&gt;0,'Assumptions (Biomass)'!AG$11*Model!$N$2030*AVERAGE('Assumptions (Biomass)'!$J$2:$L$2)/10^9,0)</f>
        <v>0.001436610418</v>
      </c>
      <c r="Z2202" s="160">
        <f>IF($N$2030&gt;0,'Assumptions (Biomass)'!AH$11*Model!$N$2030*AVERAGE('Assumptions (Biomass)'!$J$2:$L$2)/10^9,0)</f>
        <v>0.001439045351</v>
      </c>
      <c r="AA2202" s="160">
        <f>IF($N$2030&gt;0,'Assumptions (Biomass)'!AI$11*Model!$N$2030*AVERAGE('Assumptions (Biomass)'!$J$2:$L$2)/10^9,0)</f>
        <v>0.001436610418</v>
      </c>
      <c r="AB2202" s="160">
        <f>IF($N$2030&gt;0,'Assumptions (Biomass)'!AJ$11*Model!$N$2030*AVERAGE('Assumptions (Biomass)'!$J$2:$L$2)/10^9,0)</f>
        <v>0.001439045351</v>
      </c>
      <c r="AC2202" s="160">
        <f>IF($N$2030&gt;0,'Assumptions (Biomass)'!AK$11*Model!$N$2030*AVERAGE('Assumptions (Biomass)'!$J$2:$L$2)/10^9,0)</f>
        <v>0.000718305209</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0.005276950738</v>
      </c>
      <c r="P2203" s="160">
        <f>IF($O$2030&gt;0,'Assumptions (Biomass)'!W$11*Model!$O$2030*AVERAGE('Assumptions (Biomass)'!$K$2:$M$2)/10^9,0)</f>
        <v>0.0100262064</v>
      </c>
      <c r="Q2203" s="160">
        <f>IF($O$2030&gt;0,'Assumptions (Biomass)'!X$11*Model!$O$2030*AVERAGE('Assumptions (Biomass)'!$K$2:$M$2)/10^9,0)</f>
        <v>0.009023585762</v>
      </c>
      <c r="R2203" s="160">
        <f>IF($O$2030&gt;0,'Assumptions (Biomass)'!Y$11*Model!$O$2030*AVERAGE('Assumptions (Biomass)'!$K$2:$M$2)/10^9,0)</f>
        <v>0.008126504136</v>
      </c>
      <c r="S2203" s="160">
        <f>IF($O$2030&gt;0,'Assumptions (Biomass)'!Z$11*Model!$O$2030*AVERAGE('Assumptions (Biomass)'!$K$2:$M$2)/10^9,0)</f>
        <v>0.007313853723</v>
      </c>
      <c r="T2203" s="160">
        <f>IF($O$2030&gt;0,'Assumptions (Biomass)'!AA$11*Model!$O$2030*AVERAGE('Assumptions (Biomass)'!$K$2:$M$2)/10^9,0)</f>
        <v>0.00657508062</v>
      </c>
      <c r="U2203" s="160">
        <f>IF($O$2030&gt;0,'Assumptions (Biomass)'!AB$11*Model!$O$2030*AVERAGE('Assumptions (Biomass)'!$K$2:$M$2)/10^9,0)</f>
        <v>0.006226801871</v>
      </c>
      <c r="V2203" s="160">
        <f>IF($O$2030&gt;0,'Assumptions (Biomass)'!AC$11*Model!$O$2030*AVERAGE('Assumptions (Biomass)'!$K$2:$M$2)/10^9,0)</f>
        <v>0.006226801871</v>
      </c>
      <c r="W2203" s="160">
        <f>IF($O$2030&gt;0,'Assumptions (Biomass)'!AD$11*Model!$O$2030*AVERAGE('Assumptions (Biomass)'!$K$2:$M$2)/10^9,0)</f>
        <v>0.006237355772</v>
      </c>
      <c r="X2203" s="160">
        <f>IF($O$2030&gt;0,'Assumptions (Biomass)'!AE$11*Model!$O$2030*AVERAGE('Assumptions (Biomass)'!$K$2:$M$2)/10^9,0)</f>
        <v>0.006226801871</v>
      </c>
      <c r="Y2203" s="160">
        <f>IF($O$2030&gt;0,'Assumptions (Biomass)'!AF$11*Model!$O$2030*AVERAGE('Assumptions (Biomass)'!$K$2:$M$2)/10^9,0)</f>
        <v>0.006237355772</v>
      </c>
      <c r="Z2203" s="160">
        <f>IF($O$2030&gt;0,'Assumptions (Biomass)'!AG$11*Model!$O$2030*AVERAGE('Assumptions (Biomass)'!$K$2:$M$2)/10^9,0)</f>
        <v>0.006226801871</v>
      </c>
      <c r="AA2203" s="160">
        <f>IF($O$2030&gt;0,'Assumptions (Biomass)'!AH$11*Model!$O$2030*AVERAGE('Assumptions (Biomass)'!$K$2:$M$2)/10^9,0)</f>
        <v>0.006237355772</v>
      </c>
      <c r="AB2203" s="160">
        <f>IF($O$2030&gt;0,'Assumptions (Biomass)'!AI$11*Model!$O$2030*AVERAGE('Assumptions (Biomass)'!$K$2:$M$2)/10^9,0)</f>
        <v>0.006226801871</v>
      </c>
      <c r="AC2203" s="160">
        <f>IF($O$2030&gt;0,'Assumptions (Biomass)'!AJ$11*Model!$O$2030*AVERAGE('Assumptions (Biomass)'!$K$2:$M$2)/10^9,0)</f>
        <v>0.006237355772</v>
      </c>
      <c r="AD2203" s="160">
        <f>IF($O$2030&gt;0,'Assumptions (Biomass)'!AK$11*Model!$O$2030*AVERAGE('Assumptions (Biomass)'!$K$2:$M$2)/10^9,0)</f>
        <v>0.003113400935</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0.002973700874</v>
      </c>
      <c r="Q2204" s="177">
        <f>IF($P$2030&gt;0,'Assumptions (Biomass)'!W$11*Model!$P$2030*AVERAGE('Assumptions (Biomass)'!$L$2:$N$2)/10^9,0)</f>
        <v>0.005650031661</v>
      </c>
      <c r="R2204" s="177">
        <f>IF($P$2030&gt;0,'Assumptions (Biomass)'!X$11*Model!$P$2030*AVERAGE('Assumptions (Biomass)'!$L$2:$N$2)/10^9,0)</f>
        <v>0.005085028495</v>
      </c>
      <c r="S2204" s="177">
        <f>IF($P$2030&gt;0,'Assumptions (Biomass)'!Y$11*Model!$P$2030*AVERAGE('Assumptions (Biomass)'!$L$2:$N$2)/10^9,0)</f>
        <v>0.004579499346</v>
      </c>
      <c r="T2204" s="177">
        <f>IF($P$2030&gt;0,'Assumptions (Biomass)'!Z$11*Model!$P$2030*AVERAGE('Assumptions (Biomass)'!$L$2:$N$2)/10^9,0)</f>
        <v>0.004121549412</v>
      </c>
      <c r="U2204" s="177">
        <f>IF($P$2030&gt;0,'Assumptions (Biomass)'!AA$11*Model!$P$2030*AVERAGE('Assumptions (Biomass)'!$L$2:$N$2)/10^9,0)</f>
        <v>0.003705231289</v>
      </c>
      <c r="V2204" s="177">
        <f>IF($P$2030&gt;0,'Assumptions (Biomass)'!AB$11*Model!$P$2030*AVERAGE('Assumptions (Biomass)'!$L$2:$N$2)/10^9,0)</f>
        <v>0.003508967032</v>
      </c>
      <c r="W2204" s="177">
        <f>IF($P$2030&gt;0,'Assumptions (Biomass)'!AC$11*Model!$P$2030*AVERAGE('Assumptions (Biomass)'!$L$2:$N$2)/10^9,0)</f>
        <v>0.003508967032</v>
      </c>
      <c r="X2204" s="177">
        <f>IF($P$2030&gt;0,'Assumptions (Biomass)'!AD$11*Model!$P$2030*AVERAGE('Assumptions (Biomass)'!$L$2:$N$2)/10^9,0)</f>
        <v>0.003514914433</v>
      </c>
      <c r="Y2204" s="177">
        <f>IF($P$2030&gt;0,'Assumptions (Biomass)'!AE$11*Model!$P$2030*AVERAGE('Assumptions (Biomass)'!$L$2:$N$2)/10^9,0)</f>
        <v>0.003508967032</v>
      </c>
      <c r="Z2204" s="177">
        <f>IF($P$2030&gt;0,'Assumptions (Biomass)'!AF$11*Model!$P$2030*AVERAGE('Assumptions (Biomass)'!$L$2:$N$2)/10^9,0)</f>
        <v>0.003514914433</v>
      </c>
      <c r="AA2204" s="177">
        <f>IF($P$2030&gt;0,'Assumptions (Biomass)'!AG$11*Model!$P$2030*AVERAGE('Assumptions (Biomass)'!$L$2:$N$2)/10^9,0)</f>
        <v>0.003508967032</v>
      </c>
      <c r="AB2204" s="177">
        <f>IF($P$2030&gt;0,'Assumptions (Biomass)'!AH$11*Model!$P$2030*AVERAGE('Assumptions (Biomass)'!$L$2:$N$2)/10^9,0)</f>
        <v>0.003514914433</v>
      </c>
      <c r="AC2204" s="177">
        <f>IF($P$2030&gt;0,'Assumptions (Biomass)'!AI$11*Model!$P$2030*AVERAGE('Assumptions (Biomass)'!$L$2:$N$2)/10^9,0)</f>
        <v>0.003508967032</v>
      </c>
      <c r="AD2204" s="177">
        <f>IF($P$2030&gt;0,'Assumptions (Biomass)'!AJ$11*Model!$P$2030*AVERAGE('Assumptions (Biomass)'!$L$2:$N$2)/10^9,0)</f>
        <v>0.003514914433</v>
      </c>
      <c r="AE2204" s="177">
        <f>IF($P$2030&gt;0,'Assumptions (Biomass)'!AK$11*Model!$P$2030*AVERAGE('Assumptions (Biomass)'!$L$2:$N$2)/10^9,0)</f>
        <v>0.001754483516</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0.000311853021</v>
      </c>
      <c r="R2205" s="160">
        <f>IF($Q$2030&gt;0,'Assumptions (Biomass)'!W$11*Model!$Q$2030*AVERAGE('Assumptions (Biomass)'!$L$2:$O$2)/10^9,0)</f>
        <v>0.0005925207399</v>
      </c>
      <c r="S2205" s="160">
        <f>IF($Q$2030&gt;0,'Assumptions (Biomass)'!X$11*Model!$Q$2030*AVERAGE('Assumptions (Biomass)'!$L$2:$O$2)/10^9,0)</f>
        <v>0.0005332686659</v>
      </c>
      <c r="T2205" s="160">
        <f>IF($Q$2030&gt;0,'Assumptions (Biomass)'!Y$11*Model!$Q$2030*AVERAGE('Assumptions (Biomass)'!$L$2:$O$2)/10^9,0)</f>
        <v>0.0004802536523</v>
      </c>
      <c r="U2205" s="160">
        <f>IF($Q$2030&gt;0,'Assumptions (Biomass)'!Z$11*Model!$Q$2030*AVERAGE('Assumptions (Biomass)'!$L$2:$O$2)/10^9,0)</f>
        <v>0.0004322282871</v>
      </c>
      <c r="V2205" s="160">
        <f>IF($Q$2030&gt;0,'Assumptions (Biomass)'!AA$11*Model!$Q$2030*AVERAGE('Assumptions (Biomass)'!$L$2:$O$2)/10^9,0)</f>
        <v>0.0003885688642</v>
      </c>
      <c r="W2205" s="160">
        <f>IF($Q$2030&gt;0,'Assumptions (Biomass)'!AB$11*Model!$Q$2030*AVERAGE('Assumptions (Biomass)'!$L$2:$O$2)/10^9,0)</f>
        <v>0.0003679865648</v>
      </c>
      <c r="X2205" s="160">
        <f>IF($Q$2030&gt;0,'Assumptions (Biomass)'!AC$11*Model!$Q$2030*AVERAGE('Assumptions (Biomass)'!$L$2:$O$2)/10^9,0)</f>
        <v>0.0003679865648</v>
      </c>
      <c r="Y2205" s="160">
        <f>IF($Q$2030&gt;0,'Assumptions (Biomass)'!AD$11*Model!$Q$2030*AVERAGE('Assumptions (Biomass)'!$L$2:$O$2)/10^9,0)</f>
        <v>0.0003686102708</v>
      </c>
      <c r="Z2205" s="160">
        <f>IF($Q$2030&gt;0,'Assumptions (Biomass)'!AE$11*Model!$Q$2030*AVERAGE('Assumptions (Biomass)'!$L$2:$O$2)/10^9,0)</f>
        <v>0.0003679865648</v>
      </c>
      <c r="AA2205" s="160">
        <f>IF($Q$2030&gt;0,'Assumptions (Biomass)'!AF$11*Model!$Q$2030*AVERAGE('Assumptions (Biomass)'!$L$2:$O$2)/10^9,0)</f>
        <v>0.0003686102708</v>
      </c>
      <c r="AB2205" s="160">
        <f>IF($Q$2030&gt;0,'Assumptions (Biomass)'!AG$11*Model!$Q$2030*AVERAGE('Assumptions (Biomass)'!$L$2:$O$2)/10^9,0)</f>
        <v>0.0003679865648</v>
      </c>
      <c r="AC2205" s="160">
        <f>IF($Q$2030&gt;0,'Assumptions (Biomass)'!AH$11*Model!$Q$2030*AVERAGE('Assumptions (Biomass)'!$L$2:$O$2)/10^9,0)</f>
        <v>0.0003686102708</v>
      </c>
      <c r="AD2205" s="160">
        <f>IF($Q$2030&gt;0,'Assumptions (Biomass)'!AI$11*Model!$Q$2030*AVERAGE('Assumptions (Biomass)'!$L$2:$O$2)/10^9,0)</f>
        <v>0.0003679865648</v>
      </c>
      <c r="AE2205" s="160">
        <f>IF($Q$2030&gt;0,'Assumptions (Biomass)'!AJ$11*Model!$Q$2030*AVERAGE('Assumptions (Biomass)'!$L$2:$O$2)/10^9,0)</f>
        <v>0.0003686102708</v>
      </c>
      <c r="AF2205" s="160">
        <f>IF($Q$2030&gt;0,'Assumptions (Biomass)'!AK$11*Model!$Q$2030*AVERAGE('Assumptions (Biomass)'!$L$2:$O$2)/10^9,0)</f>
        <v>0.0001839932824</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v>
      </c>
      <c r="S2206" s="177">
        <f>IF($R$2030&gt;0,'Assumptions (Biomass)'!W$11*Model!$R$2030*AVERAGE('Assumptions (Biomass)'!$M$2:$P$2)/10^9,0)</f>
        <v>0</v>
      </c>
      <c r="T2206" s="177">
        <f>IF($R$2030&gt;0,'Assumptions (Biomass)'!X$11*Model!$R$2030*AVERAGE('Assumptions (Biomass)'!$M$2:$P$2)/10^9,0)</f>
        <v>0</v>
      </c>
      <c r="U2206" s="177">
        <f>IF($R$2030&gt;0,'Assumptions (Biomass)'!Y$11*Model!$R$2030*AVERAGE('Assumptions (Biomass)'!$M$2:$P$2)/10^9,0)</f>
        <v>0</v>
      </c>
      <c r="V2206" s="177">
        <f>IF($R$2030&gt;0,'Assumptions (Biomass)'!Z$11*Model!$R$2030*AVERAGE('Assumptions (Biomass)'!$M$2:$P$2)/10^9,0)</f>
        <v>0</v>
      </c>
      <c r="W2206" s="177">
        <f>IF($R$2030&gt;0,'Assumptions (Biomass)'!AA$11*Model!$R$2030*AVERAGE('Assumptions (Biomass)'!$M$2:$P$2)/10^9,0)</f>
        <v>0</v>
      </c>
      <c r="X2206" s="177">
        <f>IF($R$2030&gt;0,'Assumptions (Biomass)'!AB$11*Model!$R$2030*AVERAGE('Assumptions (Biomass)'!$M$2:$P$2)/10^9,0)</f>
        <v>0</v>
      </c>
      <c r="Y2206" s="177">
        <f>IF($R$2030&gt;0,'Assumptions (Biomass)'!AC$11*Model!$R$2030*AVERAGE('Assumptions (Biomass)'!$M$2:$P$2)/10^9,0)</f>
        <v>0</v>
      </c>
      <c r="Z2206" s="177">
        <f>IF($R$2030&gt;0,'Assumptions (Biomass)'!AD$11*Model!$R$2030*AVERAGE('Assumptions (Biomass)'!$M$2:$P$2)/10^9,0)</f>
        <v>0</v>
      </c>
      <c r="AA2206" s="177">
        <f>IF($R$2030&gt;0,'Assumptions (Biomass)'!AE$11*Model!$R$2030*AVERAGE('Assumptions (Biomass)'!$M$2:$P$2)/10^9,0)</f>
        <v>0</v>
      </c>
      <c r="AB2206" s="177">
        <f>IF($R$2030&gt;0,'Assumptions (Biomass)'!AF$11*Model!$R$2030*AVERAGE('Assumptions (Biomass)'!$M$2:$P$2)/10^9,0)</f>
        <v>0</v>
      </c>
      <c r="AC2206" s="177">
        <f>IF($R$2030&gt;0,'Assumptions (Biomass)'!AG$11*Model!$R$2030*AVERAGE('Assumptions (Biomass)'!$M$2:$P$2)/10^9,0)</f>
        <v>0</v>
      </c>
      <c r="AD2206" s="177">
        <f>IF($R$2030&gt;0,'Assumptions (Biomass)'!AH$11*Model!$R$2030*AVERAGE('Assumptions (Biomass)'!$M$2:$P$2)/10^9,0)</f>
        <v>0</v>
      </c>
      <c r="AE2206" s="177">
        <f>IF($R$2030&gt;0,'Assumptions (Biomass)'!AI$11*Model!$R$2030*AVERAGE('Assumptions (Biomass)'!$M$2:$P$2)/10^9,0)</f>
        <v>0</v>
      </c>
      <c r="AF2206" s="177">
        <f>IF($R$2030&gt;0,'Assumptions (Biomass)'!AJ$11*Model!$R$2030*AVERAGE('Assumptions (Biomass)'!$M$2:$P$2)/10^9,0)</f>
        <v>0</v>
      </c>
      <c r="AG2206" s="177">
        <f>IF($R$2030&gt;0,'Assumptions (Biomass)'!AK$11*Model!$R$2030*AVERAGE('Assumptions (Biomass)'!$M$2:$P$2)/10^9,0)</f>
        <v>0</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v>
      </c>
      <c r="T2207" s="160">
        <f>IF($S$2030&gt;0,'Assumptions (Biomass)'!W$11*Model!$S$2030*AVERAGE('Assumptions (Biomass)'!$O$2:$Q$2)/10^9,0)</f>
        <v>0</v>
      </c>
      <c r="U2207" s="160">
        <f>IF($S$2030&gt;0,'Assumptions (Biomass)'!X$11*Model!$S$2030*AVERAGE('Assumptions (Biomass)'!$O$2:$Q$2)/10^9,0)</f>
        <v>0</v>
      </c>
      <c r="V2207" s="160">
        <f>IF($S$2030&gt;0,'Assumptions (Biomass)'!Y$11*Model!$S$2030*AVERAGE('Assumptions (Biomass)'!$O$2:$Q$2)/10^9,0)</f>
        <v>0</v>
      </c>
      <c r="W2207" s="160">
        <f>IF($S$2030&gt;0,'Assumptions (Biomass)'!Z$11*Model!$S$2030*AVERAGE('Assumptions (Biomass)'!$O$2:$Q$2)/10^9,0)</f>
        <v>0</v>
      </c>
      <c r="X2207" s="160">
        <f>IF($S$2030&gt;0,'Assumptions (Biomass)'!AA$11*Model!$S$2030*AVERAGE('Assumptions (Biomass)'!$O$2:$Q$2)/10^9,0)</f>
        <v>0</v>
      </c>
      <c r="Y2207" s="160">
        <f>IF($S$2030&gt;0,'Assumptions (Biomass)'!AB$11*Model!$S$2030*AVERAGE('Assumptions (Biomass)'!$O$2:$Q$2)/10^9,0)</f>
        <v>0</v>
      </c>
      <c r="Z2207" s="160">
        <f>IF($S$2030&gt;0,'Assumptions (Biomass)'!AC$11*Model!$S$2030*AVERAGE('Assumptions (Biomass)'!$O$2:$Q$2)/10^9,0)</f>
        <v>0</v>
      </c>
      <c r="AA2207" s="160">
        <f>IF($S$2030&gt;0,'Assumptions (Biomass)'!AD$11*Model!$S$2030*AVERAGE('Assumptions (Biomass)'!$O$2:$Q$2)/10^9,0)</f>
        <v>0</v>
      </c>
      <c r="AB2207" s="160">
        <f>IF($S$2030&gt;0,'Assumptions (Biomass)'!AE$11*Model!$S$2030*AVERAGE('Assumptions (Biomass)'!$O$2:$Q$2)/10^9,0)</f>
        <v>0</v>
      </c>
      <c r="AC2207" s="160">
        <f>IF($S$2030&gt;0,'Assumptions (Biomass)'!AF$11*Model!$S$2030*AVERAGE('Assumptions (Biomass)'!$O$2:$Q$2)/10^9,0)</f>
        <v>0</v>
      </c>
      <c r="AD2207" s="160">
        <f>IF($S$2030&gt;0,'Assumptions (Biomass)'!AG$11*Model!$S$2030*AVERAGE('Assumptions (Biomass)'!$O$2:$Q$2)/10^9,0)</f>
        <v>0</v>
      </c>
      <c r="AE2207" s="160">
        <f>IF($S$2030&gt;0,'Assumptions (Biomass)'!AH$11*Model!$S$2030*AVERAGE('Assumptions (Biomass)'!$O$2:$Q$2)/10^9,0)</f>
        <v>0</v>
      </c>
      <c r="AF2207" s="160">
        <f>IF($S$2030&gt;0,'Assumptions (Biomass)'!AI$11*Model!$S$2030*AVERAGE('Assumptions (Biomass)'!$O$2:$Q$2)/10^9,0)</f>
        <v>0</v>
      </c>
      <c r="AG2207" s="160">
        <f>IF($S$2030&gt;0,'Assumptions (Biomass)'!AJ$11*Model!$S$2030*AVERAGE('Assumptions (Biomass)'!$O$2:$Q$2)/10^9,0)</f>
        <v>0</v>
      </c>
      <c r="AH2207" s="160">
        <f>IF($S$2030&gt;0,'Assumptions (Biomass)'!AK$11*Model!$S$2030*AVERAGE('Assumptions (Biomass)'!$O$2:$Q$2)/10^9,0)</f>
        <v>0</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v>
      </c>
      <c r="U2208" s="160">
        <f>IF($T$2030&gt;0,'Assumptions (Biomass)'!W$11*Model!$T$2030*AVERAGE('Assumptions (Biomass)'!$P$2:$R$2)/10^9,0)</f>
        <v>0</v>
      </c>
      <c r="V2208" s="160">
        <f>IF($T$2030&gt;0,'Assumptions (Biomass)'!X$11*Model!$T$2030*AVERAGE('Assumptions (Biomass)'!$P$2:$R$2)/10^9,0)</f>
        <v>0</v>
      </c>
      <c r="W2208" s="160">
        <f>IF($T$2030&gt;0,'Assumptions (Biomass)'!Y$11*Model!$T$2030*AVERAGE('Assumptions (Biomass)'!$P$2:$R$2)/10^9,0)</f>
        <v>0</v>
      </c>
      <c r="X2208" s="160">
        <f>IF($T$2030&gt;0,'Assumptions (Biomass)'!Z$11*Model!$T$2030*AVERAGE('Assumptions (Biomass)'!$P$2:$R$2)/10^9,0)</f>
        <v>0</v>
      </c>
      <c r="Y2208" s="160">
        <f>IF($T$2030&gt;0,'Assumptions (Biomass)'!AA$11*Model!$T$2030*AVERAGE('Assumptions (Biomass)'!$P$2:$R$2)/10^9,0)</f>
        <v>0</v>
      </c>
      <c r="Z2208" s="160">
        <f>IF($T$2030&gt;0,'Assumptions (Biomass)'!AB$11*Model!$T$2030*AVERAGE('Assumptions (Biomass)'!$P$2:$R$2)/10^9,0)</f>
        <v>0</v>
      </c>
      <c r="AA2208" s="160">
        <f>IF($T$2030&gt;0,'Assumptions (Biomass)'!AC$11*Model!$T$2030*AVERAGE('Assumptions (Biomass)'!$P$2:$R$2)/10^9,0)</f>
        <v>0</v>
      </c>
      <c r="AB2208" s="160">
        <f>IF($T$2030&gt;0,'Assumptions (Biomass)'!AD$11*Model!$T$2030*AVERAGE('Assumptions (Biomass)'!$P$2:$R$2)/10^9,0)</f>
        <v>0</v>
      </c>
      <c r="AC2208" s="160">
        <f>IF($T$2030&gt;0,'Assumptions (Biomass)'!AE$11*Model!$T$2030*AVERAGE('Assumptions (Biomass)'!$P$2:$R$2)/10^9,0)</f>
        <v>0</v>
      </c>
      <c r="AD2208" s="160">
        <f>IF($T$2030&gt;0,'Assumptions (Biomass)'!AF$11*Model!$T$2030*AVERAGE('Assumptions (Biomass)'!$P$2:$R$2)/10^9,0)</f>
        <v>0</v>
      </c>
      <c r="AE2208" s="160">
        <f>IF($T$2030&gt;0,'Assumptions (Biomass)'!AG$11*Model!$T$2030*AVERAGE('Assumptions (Biomass)'!$P$2:$R$2)/10^9,0)</f>
        <v>0</v>
      </c>
      <c r="AF2208" s="160">
        <f>IF($T$2030&gt;0,'Assumptions (Biomass)'!AH$11*Model!$T$2030*AVERAGE('Assumptions (Biomass)'!$P$2:$R$2)/10^9,0)</f>
        <v>0</v>
      </c>
      <c r="AG2208" s="160">
        <f>IF($T$2030&gt;0,'Assumptions (Biomass)'!AI$11*Model!$T$2030*AVERAGE('Assumptions (Biomass)'!$P$2:$R$2)/10^9,0)</f>
        <v>0</v>
      </c>
      <c r="AH2208" s="160">
        <f>IF($T$2030&gt;0,'Assumptions (Biomass)'!AJ$11*Model!$T$2030*AVERAGE('Assumptions (Biomass)'!$P$2:$R$2)/10^9,0)</f>
        <v>0</v>
      </c>
      <c r="AI2208" s="160">
        <f>IF($T$2030&gt;0,'Assumptions (Biomass)'!AK$11*Model!$T$2030*AVERAGE('Assumptions (Biomass)'!$P$2:$R$2)/10^9,0)</f>
        <v>0</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0.006428543284</v>
      </c>
      <c r="D2242" s="181">
        <f>IF(Model!D2028+Model!D2029-D2026-D2190+D2138&gt;0,(1-'Assumptions (Biomass)'!C28)*(Model!D2028+Model!D2029-D2026-D2190+D2138)+Model!D2190-D2085+Model!D2086,Model!D2028+Model!D2029-D2026+D2138-D2085+Model!D2086)</f>
        <v>0.01866841611</v>
      </c>
      <c r="E2242" s="181">
        <f>IF(Model!E2028+Model!E2029-E2026-E2190+E2138&gt;0,(1-'Assumptions (Biomass)'!D28)*(Model!E2028+Model!E2029-E2026-E2190+E2138)+Model!E2190-E2085+Model!E2086,Model!E2028+Model!E2029-E2026+E2138-E2085+Model!E2086)</f>
        <v>0.01431083934</v>
      </c>
      <c r="F2242" s="181">
        <f>IF(Model!F2028+Model!F2029-F2026-F2190+F2138&gt;0,(1-'Assumptions (Biomass)'!E28)*(Model!F2028+Model!F2029-F2026-F2190+F2138)+Model!F2190-F2085+Model!F2086,Model!F2028+Model!F2029-F2026+F2138-F2085+Model!F2086)</f>
        <v>0.0195270383</v>
      </c>
      <c r="G2242" s="181">
        <f>IF(Model!G2028+Model!G2029-G2026-G2190+G2138&gt;0,(1-'Assumptions (Biomass)'!F28)*(Model!G2028+Model!G2029-G2026-G2190+G2138)+Model!G2190-G2085+Model!G2086,Model!G2028+Model!G2029-G2026+G2138-G2085+Model!G2086)</f>
        <v>0.01986902442</v>
      </c>
      <c r="H2242" s="181">
        <f>IF(Model!H2028+Model!H2029-H2026-H2190+H2138&gt;0,(1-'Assumptions (Biomass)'!G28)*(Model!H2028+Model!H2029-H2026-H2190+H2138)+Model!H2190-H2085+Model!H2086,Model!H2028+Model!H2029-H2026+H2138-H2085+Model!H2086)</f>
        <v>0.02419682587</v>
      </c>
      <c r="I2242" s="181">
        <f>IF(Model!I2028+Model!I2029-I2026-I2190+I2138&gt;0,(1-'Assumptions (Biomass)'!H28)*(Model!I2028+Model!I2029-I2026-I2190+I2138)+Model!I2190-I2085+Model!I2086,Model!I2028+Model!I2029-I2026+I2138-I2085+Model!I2086)</f>
        <v>0.01598605034</v>
      </c>
      <c r="J2242" s="181">
        <f>IF(Model!J2028+Model!J2029-J2026-J2190+J2138&gt;0,(1-'Assumptions (Biomass)'!I28)*(Model!J2028+Model!J2029-J2026-J2190+J2138)+Model!J2190-J2085+Model!J2086,Model!J2028+Model!J2029-J2026+J2138-J2085+Model!J2086)</f>
        <v>0.01607584186</v>
      </c>
      <c r="K2242" s="181">
        <f>IF(Model!K2028+Model!K2029-K2026-K2190+K2138&gt;0,(1-'Assumptions (Biomass)'!J28)*(Model!K2028+Model!K2029-K2026-K2190+K2138)+Model!K2190-K2085+Model!K2086,Model!K2028+Model!K2029-K2026+K2138-K2085+Model!K2086)</f>
        <v>0.01856152811</v>
      </c>
      <c r="L2242" s="181">
        <f>IF(Model!L2028+Model!L2029-L2026-L2190+L2138&gt;0,(1-'Assumptions (Biomass)'!K28)*(Model!L2028+Model!L2029-L2026-L2190+L2138)+Model!L2190-L2085+Model!L2086,Model!L2028+Model!L2029-L2026+L2138-L2085+Model!L2086)</f>
        <v>-0.00338550274</v>
      </c>
      <c r="M2242" s="181">
        <f>IF(Model!M2028+Model!M2029-M2026-M2190+M2138&gt;0,(1-'Assumptions (Biomass)'!L28)*(Model!M2028+Model!M2029-M2026-M2190+M2138)+Model!M2190-M2085+Model!M2086,Model!M2028+Model!M2029-M2026+M2138-M2085+Model!M2086)</f>
        <v>-0.01022673917</v>
      </c>
      <c r="N2242" s="181">
        <f>IF(Model!N2028+Model!N2029-N2026-N2190+N2138&gt;0,(1-'Assumptions (Biomass)'!M28)*(Model!N2028+Model!N2029-N2026-N2190+N2138)+Model!N2190-N2085+Model!N2086,Model!N2028+Model!N2029-N2026+N2138-N2085+Model!N2086)</f>
        <v>-0.01522183531</v>
      </c>
      <c r="O2242" s="181">
        <f>IF(Model!O2028+Model!O2029-O2026-O2190+O2138&gt;0,(1-'Assumptions (Biomass)'!N28)*(Model!O2028+Model!O2029-O2026-O2190+O2138)+Model!O2190-O2085+Model!O2086,Model!O2028+Model!O2029-O2026+O2138-O2085+Model!O2086)</f>
        <v>-0.01349517049</v>
      </c>
      <c r="P2242" s="181">
        <f>IF(Model!P2028+Model!P2029-P2026-P2190+P2138&gt;0,(1-'Assumptions (Biomass)'!O28)*(Model!P2028+Model!P2029-P2026-P2190+P2138)+Model!P2190-P2085+Model!P2086,Model!P2028+Model!P2029-P2026+P2138-P2085+Model!P2086)</f>
        <v>-0.007461135868</v>
      </c>
      <c r="Q2242" s="181">
        <f>IF(Model!Q2028+Model!Q2029-Q2026-Q2190+Q2138&gt;0,(1-'Assumptions (Biomass)'!P28)*(Model!Q2028+Model!Q2029-Q2026-Q2190+Q2138)+Model!Q2190-Q2085+Model!Q2086,Model!Q2028+Model!Q2029-Q2026+Q2138-Q2085+Model!Q2086)</f>
        <v>-0.00424502529</v>
      </c>
      <c r="R2242" s="181">
        <f>IF(Model!R2028+Model!R2029-R2026-R2190+R2138&gt;0,(1-'Assumptions (Biomass)'!Q28)*(Model!R2028+Model!R2029-R2026-R2190+R2138)+Model!R2190-R2085+Model!R2086,Model!R2028+Model!R2029-R2026+R2138-R2085+Model!R2086)</f>
        <v>-0.01111758907</v>
      </c>
      <c r="S2242" s="181">
        <f>IF(Model!S2028+Model!S2029-S2026-S2190+S2138&gt;0,(1-'Assumptions (Biomass)'!R28)*(Model!S2028+Model!S2029-S2026-S2190+S2138)+Model!S2190-S2085+Model!S2086,Model!S2028+Model!S2029-S2026+S2138-S2085+Model!S2086)</f>
        <v>-0.005461290739</v>
      </c>
      <c r="T2242" s="181">
        <f>IF(Model!T2028+Model!T2029-T2026-T2190+T2138&gt;0,(1-'Assumptions (Biomass)'!S28)*(Model!T2028+Model!T2029-T2026-T2190+T2138)+Model!T2190-T2085+Model!T2086,Model!T2028+Model!T2029-T2026+T2138-T2085+Model!T2086)</f>
        <v>-0.01002869247</v>
      </c>
      <c r="U2242" s="181">
        <f>IF(Model!U2028+Model!U2029-U2026-U2190+U2138&gt;0,(1-'Assumptions (Biomass)'!T28)*(Model!U2028+Model!U2029-U2026-U2190+U2138)+Model!U2190-U2085+Model!U2086,Model!U2028+Model!U2029-U2026+U2138-U2085+Model!U2086)</f>
        <v>-0.007149033247</v>
      </c>
      <c r="V2242" s="181">
        <f>IF(Model!V2028+Model!V2029-V2026-V2190+V2138&gt;0,(1-'Assumptions (Biomass)'!U28)*(Model!V2028+Model!V2029-V2026-V2190+V2138)+Model!V2190-V2085+Model!V2086,Model!V2028+Model!V2029-V2026+V2138-V2085+Model!V2086)</f>
        <v>-0.007150330824</v>
      </c>
      <c r="W2242" s="181">
        <f>IF(Model!W2028+Model!W2029-W2026-W2190+W2138&gt;0,(1-'Assumptions (Biomass)'!V28)*(Model!W2028+Model!W2029-W2026-W2190+W2138)+Model!W2190-W2085+Model!W2086,Model!W2028+Model!W2029-W2026+W2138-W2085+Model!W2086)</f>
        <v>-0.005954565</v>
      </c>
      <c r="X2242" s="181">
        <f>IF(Model!X2028+Model!X2029-X2026-X2190+X2138&gt;0,(1-'Assumptions (Biomass)'!W28)*(Model!X2028+Model!X2029-X2026-X2190+X2138)+Model!X2190-X2085+Model!X2086,Model!X2028+Model!X2029-X2026+X2138-X2085+Model!X2086)</f>
        <v>-0.005863904618</v>
      </c>
      <c r="Y2242" s="181">
        <f>IF(Model!Y2028+Model!Y2029-Y2026-Y2190+Y2138&gt;0,(1-'Assumptions (Biomass)'!X28)*(Model!Y2028+Model!Y2029-Y2026-Y2190+Y2138)+Model!Y2190-Y2085+Model!Y2086,Model!Y2028+Model!Y2029-Y2026+Y2138-Y2085+Model!Y2086)</f>
        <v>-0.00569482144</v>
      </c>
      <c r="Z2242" s="181">
        <f>IF(Model!Z2028+Model!Z2029-Z2026-Z2190+Z2138&gt;0,(1-'Assumptions (Biomass)'!Y28)*(Model!Z2028+Model!Z2029-Z2026-Z2190+Z2138)+Model!Z2190-Z2085+Model!Z2086,Model!Z2028+Model!Z2029-Z2026+Z2138-Z2085+Model!Z2086)</f>
        <v>-0.004595816503</v>
      </c>
      <c r="AA2242" s="181">
        <f>IF(Model!AA2028+Model!AA2029-AA2026-AA2190+AA2138&gt;0,(1-'Assumptions (Biomass)'!Z28)*(Model!AA2028+Model!AA2029-AA2026-AA2190+AA2138)+Model!AA2190-AA2085+Model!AA2086,Model!AA2028+Model!AA2029-AA2026+AA2138-AA2085+Model!AA2086)</f>
        <v>-0.002972772525</v>
      </c>
      <c r="AB2242" s="181">
        <f>IF(Model!AB2028+Model!AB2029-AB2026-AB2190+AB2138&gt;0,(1-'Assumptions (Biomass)'!AA28)*(Model!AB2028+Model!AB2029-AB2026-AB2190+AB2138)+Model!AB2190-AB2085+Model!AB2086,Model!AB2028+Model!AB2029-AB2026+AB2138-AB2085+Model!AB2086)</f>
        <v>-0.002858224403</v>
      </c>
      <c r="AC2242" s="181">
        <f>IF(Model!AC2028+Model!AC2029-AC2026-AC2190+AC2138&gt;0,(1-'Assumptions (Biomass)'!AB28)*(Model!AC2028+Model!AC2029-AC2026-AC2190+AC2138)+Model!AC2190-AC2085+Model!AC2086,Model!AC2028+Model!AC2029-AC2026+AC2138-AC2085+Model!AC2086)</f>
        <v>-0.001736483124</v>
      </c>
      <c r="AD2242" s="181">
        <f>IF(Model!AD2028+Model!AD2029-AD2026-AD2190+AD2138&gt;0,(1-'Assumptions (Biomass)'!AC28)*(Model!AD2028+Model!AD2029-AD2026-AD2190+AD2138)+Model!AD2190-AD2085+Model!AD2086,Model!AD2028+Model!AD2029-AD2026+AD2138-AD2085+Model!AD2086)</f>
        <v>0.003958118269</v>
      </c>
      <c r="AE2242" s="181">
        <f>IF(Model!AE2028+Model!AE2029-AE2026-AE2190+AE2138&gt;0,(1-'Assumptions (Biomass)'!AD28)*(Model!AE2028+Model!AE2029-AE2026-AE2190+AE2138)+Model!AE2190-AE2085+Model!AE2086,Model!AE2028+Model!AE2029-AE2026+AE2138-AE2085+Model!AE2086)</f>
        <v>0.006092561216</v>
      </c>
      <c r="AF2242" s="181">
        <f>IF(Model!AF2028+Model!AF2029-AF2026-AF2190+AF2138&gt;0,(1-'Assumptions (Biomass)'!AE28)*(Model!AF2028+Model!AF2029-AF2026-AF2190+AF2138)+Model!AF2190-AF2085+Model!AF2086,Model!AF2028+Model!AF2029-AF2026+AF2138-AF2085+Model!AF2086)</f>
        <v>0.005865008575</v>
      </c>
      <c r="AG2242" s="181">
        <f>IF(Model!AG2028+Model!AG2029-AG2026-AG2190+AG2138&gt;0,(1-'Assumptions (Biomass)'!AF28)*(Model!AG2028+Model!AG2029-AG2026-AG2190+AG2138)+Model!AG2190-AG2085+Model!AG2086,Model!AG2028+Model!AG2029-AG2026+AG2138-AG2085+Model!AG2086)</f>
        <v>0.005644810843</v>
      </c>
      <c r="AH2242" s="181">
        <f>IF(Model!AH2028+Model!AH2029-AH2026-AH2190+AH2138&gt;0,(1-'Assumptions (Biomass)'!AG28)*(Model!AH2028+Model!AH2029-AH2026-AH2190+AH2138)+Model!AH2190-AH2085+Model!AH2086,Model!AH2028+Model!AH2029-AH2026+AH2138-AH2085+Model!AH2086)</f>
        <v>0.005485451691</v>
      </c>
      <c r="AI2242" s="181">
        <f>IF(Model!AI2028+Model!AI2029-AI2026-AI2190+AI2138&gt;0,(1-'Assumptions (Biomass)'!AH28)*(Model!AI2028+Model!AI2029-AI2026-AI2190+AI2138)+Model!AI2190-AI2085+Model!AI2086,Model!AI2028+Model!AI2029-AI2026+AI2138-AI2085+Model!AI2086)</f>
        <v>0.005232702276</v>
      </c>
      <c r="AJ2242" s="181">
        <f>IF(Model!AJ2028+Model!AJ2029-AJ2026-AJ2190+AJ2138&gt;0,(1-'Assumptions (Biomass)'!AI28)*(Model!AJ2028+Model!AJ2029-AJ2026-AJ2190+AJ2138)+Model!AJ2190-AJ2085+Model!AJ2086,Model!AJ2028+Model!AJ2029-AJ2026+AJ2138-AJ2085+Model!AJ2086)</f>
        <v>0.004965481828</v>
      </c>
      <c r="AK2242" s="181">
        <f>IF(Model!AK2028+Model!AK2029-AK2026-AK2190+AK2138&gt;0,(1-'Assumptions (Biomass)'!AJ28)*(Model!AK2028+Model!AK2029-AK2026-AK2190+AK2138)+Model!AK2190-AK2085+Model!AK2086,Model!AK2028+Model!AK2029-AK2026+AK2138-AK2085+Model!AK2086)</f>
        <v>0.004696440156</v>
      </c>
      <c r="AL2242" s="181">
        <f>IF(Model!AL2028+Model!AL2029-AL2026-AL2190+AL2138&gt;0,(1-'Assumptions (Biomass)'!AK28)*(Model!AL2028+Model!AL2029-AL2026-AL2190+AL2138)+Model!AL2190-AL2085+Model!AL2086,Model!AL2028+Model!AL2029-AL2026+AL2138-AL2085+Model!AL2086)</f>
        <v>0.004449856932</v>
      </c>
      <c r="AM2242" s="181">
        <f>IF(Model!AM2028+Model!AM2029-AM2026-AM2190+AM2138&gt;0,(1-'Assumptions (Biomass)'!AL28)*(Model!AM2028+Model!AM2029-AM2026-AM2190+AM2138)+Model!AM2190-AM2085+Model!AM2086,Model!AM2028+Model!AM2029-AM2026+AM2138-AM2085+Model!AM2086)</f>
        <v>0.004261398658</v>
      </c>
      <c r="AN2242" s="181">
        <f>IF(Model!AN2028+Model!AN2029-AN2026-AN2190+AN2138&gt;0,(1-'Assumptions (Biomass)'!AM28)*(Model!AN2028+Model!AN2029-AN2026-AN2190+AN2138)+Model!AN2190-AN2085+Model!AN2086,Model!AN2028+Model!AN2029-AN2026+AN2138-AN2085+Model!AN2086)</f>
        <v>0.004043900467</v>
      </c>
      <c r="AO2242" s="181">
        <f>IF(Model!AO2028+Model!AO2029-AO2026-AO2190+AO2138&gt;0,(1-'Assumptions (Biomass)'!AN28)*(Model!AO2028+Model!AO2029-AO2026-AO2190+AO2138)+Model!AO2190-AO2085+Model!AO2086,Model!AO2028+Model!AO2029-AO2026+AO2138-AO2085+Model!AO2086)</f>
        <v>0.003854873139</v>
      </c>
      <c r="AP2242" s="181">
        <f>IF(Model!AP2028+Model!AP2029-AP2026-AP2190+AP2138&gt;0,(1-'Assumptions (Biomass)'!AO28)*(Model!AP2028+Model!AP2029-AP2026-AP2190+AP2138)+Model!AP2190-AP2085+Model!AP2086,Model!AP2028+Model!AP2029-AP2026+AP2138-AP2085+Model!AP2086)</f>
        <v>0.003647211777</v>
      </c>
      <c r="AQ2242" s="181">
        <f>IF(Model!AQ2028+Model!AQ2029-AQ2026-AQ2190+AQ2138&gt;0,(1-'Assumptions (Biomass)'!AP28)*(Model!AQ2028+Model!AQ2029-AQ2026-AQ2190+AQ2138)+Model!AQ2190-AQ2085+Model!AQ2086,Model!AQ2028+Model!AQ2029-AQ2026+AQ2138-AQ2085+Model!AQ2086)</f>
        <v>0.003397342326</v>
      </c>
      <c r="AR2242" s="181">
        <f>IF(Model!AR2028+Model!AR2029-AR2026-AR2190+AR2138&gt;0,(1-'Assumptions (Biomass)'!AQ28)*(Model!AR2028+Model!AR2029-AR2026-AR2190+AR2138)+Model!AR2190-AR2085+Model!AR2086,Model!AR2028+Model!AR2029-AR2026+AR2138-AR2085+Model!AR2086)</f>
        <v>0.00312303368</v>
      </c>
      <c r="AS2242" s="181">
        <f>IF(Model!AS2028+Model!AS2029-AS2026-AS2190+AS2138&gt;0,(1-'Assumptions (Biomass)'!AR28)*(Model!AS2028+Model!AS2029-AS2026-AS2190+AS2138)+Model!AS2190-AS2085+Model!AS2086,Model!AS2028+Model!AS2029-AS2026+AS2138-AS2085+Model!AS2086)</f>
        <v>0.002830114895</v>
      </c>
      <c r="AT2242" s="181">
        <f>IF(Model!AT2028+Model!AT2029-AT2026-AT2190+AT2138&gt;0,(1-'Assumptions (Biomass)'!AS28)*(Model!AT2028+Model!AT2029-AT2026-AT2190+AT2138)+Model!AT2190-AT2085+Model!AT2086,Model!AT2028+Model!AT2029-AT2026+AT2138-AT2085+Model!AT2086)</f>
        <v>0.002531756342</v>
      </c>
      <c r="AU2242" s="181">
        <f>IF(Model!AU2028+Model!AU2029-AU2026-AU2190+AU2138&gt;0,(1-'Assumptions (Biomass)'!AT28)*(Model!AU2028+Model!AU2029-AU2026-AU2190+AU2138)+Model!AU2190-AU2085+Model!AU2086,Model!AU2028+Model!AU2029-AU2026+AU2138-AU2085+Model!AU2086)</f>
        <v>0.002226092601</v>
      </c>
      <c r="AV2242" s="181">
        <f>IF(Model!AV2028+Model!AV2029-AV2026-AV2190+AV2138&gt;0,(1-'Assumptions (Biomass)'!AU28)*(Model!AV2028+Model!AV2029-AV2026-AV2190+AV2138)+Model!AV2190-AV2085+Model!AV2086,Model!AV2028+Model!AV2029-AV2026+AV2138-AV2085+Model!AV2086)</f>
        <v>0.001903598012</v>
      </c>
      <c r="AW2242" s="181">
        <f>IF(Model!AW2028+Model!AW2029-AW2026-AW2190+AW2138&gt;0,(1-'Assumptions (Biomass)'!AV28)*(Model!AW2028+Model!AW2029-AW2026-AW2190+AW2138)+Model!AW2190-AW2085+Model!AW2086,Model!AW2028+Model!AW2029-AW2026+AW2138-AW2085+Model!AW2086)</f>
        <v>0.001550426428</v>
      </c>
      <c r="AX2242" s="181">
        <f>IF(Model!AX2028+Model!AX2029-AX2026-AX2190+AX2138&gt;0,(1-'Assumptions (Biomass)'!AW28)*(Model!AX2028+Model!AX2029-AX2026-AX2190+AX2138)+Model!AX2190-AX2085+Model!AX2086,Model!AX2028+Model!AX2029-AX2026+AX2138-AX2085+Model!AX2086)</f>
        <v>0.001198180368</v>
      </c>
      <c r="AY2242" s="181">
        <f>IF(Model!AY2028+Model!AY2029-AY2026-AY2190+AY2138&gt;0,(1-'Assumptions (Biomass)'!AX28)*(Model!AY2028+Model!AY2029-AY2026-AY2190+AY2138)+Model!AY2190-AY2085+Model!AY2086,Model!AY2028+Model!AY2029-AY2026+AY2138-AY2085+Model!AY2086)</f>
        <v>0.0008646085779</v>
      </c>
      <c r="AZ2242" s="181">
        <f>IF(Model!AZ2028+Model!AZ2029-AZ2026-AZ2190+AZ2138&gt;0,(1-'Assumptions (Biomass)'!AY28)*(Model!AZ2028+Model!AZ2029-AZ2026-AZ2190+AZ2138)+Model!AZ2190-AZ2085+Model!AZ2086,Model!AZ2028+Model!AZ2029-AZ2026+AZ2138-AZ2085+Model!AZ2086)</f>
        <v>0.0004523357112</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0.007845771167</v>
      </c>
      <c r="D2243" s="181">
        <f>IF(D2028+D2029-D2026-D2190+D2138&gt;0,'Assumptions (Biomass)'!C28*(D2028+D2029-D2026-D2190+D2138)-'Assumptions (Biomass)'!C29*Model!D2025/10^3,'Assumptions (Biomass)'!C29*Model!D2025/10^3)</f>
        <v>0.009295256091</v>
      </c>
      <c r="E2243" s="181">
        <f>IF(E2028+E2029-E2026-E2190+E2138&gt;0,'Assumptions (Biomass)'!D28*(E2028+E2029-E2026-E2190+E2138)-'Assumptions (Biomass)'!D29*Model!E2025/10^3,'Assumptions (Biomass)'!D29*Model!E2025/10^3)</f>
        <v>0.007373175982</v>
      </c>
      <c r="F2243" s="181">
        <f>IF(F2028+F2029-F2026-F2190+F2138&gt;0,'Assumptions (Biomass)'!E28*(F2028+F2029-F2026-F2190+F2138)-'Assumptions (Biomass)'!E29*Model!F2025/10^3,'Assumptions (Biomass)'!E29*Model!F2025/10^3)</f>
        <v>0.01104990849</v>
      </c>
      <c r="G2243" s="181">
        <f>IF(G2028+G2029-G2026-G2190+G2138&gt;0,'Assumptions (Biomass)'!F28*(G2028+G2029-G2026-G2190+G2138)-'Assumptions (Biomass)'!F29*Model!G2025/10^3,'Assumptions (Biomass)'!F29*Model!G2025/10^3)</f>
        <v>0.01213645767</v>
      </c>
      <c r="H2243" s="181">
        <f>IF(H2028+H2029-H2026-H2190+H2138&gt;0,'Assumptions (Biomass)'!G28*(H2028+H2029-H2026-H2190+H2138)-'Assumptions (Biomass)'!G29*Model!H2025/10^3,'Assumptions (Biomass)'!G29*Model!H2025/10^3)</f>
        <v>0.01588461038</v>
      </c>
      <c r="I2243" s="181">
        <f>IF(I2028+I2029-I2026-I2190+I2138&gt;0,'Assumptions (Biomass)'!H28*(I2028+I2029-I2026-I2190+I2138)-'Assumptions (Biomass)'!H29*Model!I2025/10^3,'Assumptions (Biomass)'!H29*Model!I2025/10^3)</f>
        <v>0.01276906043</v>
      </c>
      <c r="J2243" s="181">
        <f>IF(J2028+J2029-J2026-J2190+J2138&gt;0,'Assumptions (Biomass)'!I28*(J2028+J2029-J2026-J2190+J2138)-'Assumptions (Biomass)'!I29*Model!J2025/10^3,'Assumptions (Biomass)'!I29*Model!J2025/10^3)</f>
        <v>0.01177203704</v>
      </c>
      <c r="K2243" s="181">
        <f>IF(K2028+K2029-K2026-K2190+K2138&gt;0,'Assumptions (Biomass)'!J28*(K2028+K2029-K2026-K2190+K2138)-'Assumptions (Biomass)'!J29*Model!K2025/10^3,'Assumptions (Biomass)'!J29*Model!K2025/10^3)</f>
        <v>0.01273538161</v>
      </c>
      <c r="L2243" s="181">
        <f>IF(L2028+L2029-L2026-L2190+L2138&gt;0,'Assumptions (Biomass)'!K28*(L2028+L2029-L2026-L2190+L2138)-'Assumptions (Biomass)'!K29*Model!L2025/10^3,'Assumptions (Biomass)'!K29*Model!L2025/10^3)</f>
        <v>0.005357917688</v>
      </c>
      <c r="M2243" s="181">
        <f>IF(M2028+M2029-M2026-M2190+M2138&gt;0,'Assumptions (Biomass)'!L28*(M2028+M2029-M2026-M2190+M2138)-'Assumptions (Biomass)'!L29*Model!M2025/10^3,'Assumptions (Biomass)'!L29*Model!M2025/10^3)</f>
        <v>0.005523355836</v>
      </c>
      <c r="N2243" s="181">
        <f>IF(N2028+N2029-N2026-N2190+N2138&gt;0,'Assumptions (Biomass)'!M28*(N2028+N2029-N2026-N2190+N2138)-'Assumptions (Biomass)'!M29*Model!N2025/10^3,'Assumptions (Biomass)'!M29*Model!N2025/10^3)</f>
        <v>0.001923596348</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v>
      </c>
      <c r="AD2243" s="181">
        <f>IF(AD2028+AD2029-AD2026-AD2190+AD2138&gt;0,'Assumptions (Biomass)'!AC28*(AD2028+AD2029-AD2026-AD2190+AD2138)-'Assumptions (Biomass)'!AC29*Model!AD2025/10^3,'Assumptions (Biomass)'!AC29*Model!AD2025/10^3)</f>
        <v>0.0001368456199</v>
      </c>
      <c r="AE2243" s="181">
        <f>IF(AE2028+AE2029-AE2026-AE2190+AE2138&gt;0,'Assumptions (Biomass)'!AD28*(AE2028+AE2029-AE2026-AE2190+AE2138)-'Assumptions (Biomass)'!AD29*Model!AE2025/10^3,'Assumptions (Biomass)'!AD29*Model!AE2025/10^3)</f>
        <v>0.001146001945</v>
      </c>
      <c r="AF2243" s="181">
        <f>IF(AF2028+AF2029-AF2026-AF2190+AF2138&gt;0,'Assumptions (Biomass)'!AE28*(AF2028+AF2029-AF2026-AF2190+AF2138)-'Assumptions (Biomass)'!AE29*Model!AF2025/10^3,'Assumptions (Biomass)'!AE29*Model!AF2025/10^3)</f>
        <v>0.001510143306</v>
      </c>
      <c r="AG2243" s="181">
        <f>IF(AG2028+AG2029-AG2026-AG2190+AG2138&gt;0,'Assumptions (Biomass)'!AF28*(AG2028+AG2029-AG2026-AG2190+AG2138)-'Assumptions (Biomass)'!AF29*Model!AG2025/10^3,'Assumptions (Biomass)'!AF29*Model!AG2025/10^3)</f>
        <v>0.001500519338</v>
      </c>
      <c r="AH2243" s="181">
        <f>IF(AH2028+AH2029-AH2026-AH2190+AH2138&gt;0,'Assumptions (Biomass)'!AG28*(AH2028+AH2029-AH2026-AH2190+AH2138)-'Assumptions (Biomass)'!AG29*Model!AH2025/10^3,'Assumptions (Biomass)'!AG29*Model!AH2025/10^3)</f>
        <v>0.001458158044</v>
      </c>
      <c r="AI2243" s="181">
        <f>IF(AI2028+AI2029-AI2026-AI2190+AI2138&gt;0,'Assumptions (Biomass)'!AH28*(AI2028+AI2029-AI2026-AI2190+AI2138)-'Assumptions (Biomass)'!AH29*Model!AI2025/10^3,'Assumptions (Biomass)'!AH29*Model!AI2025/10^3)</f>
        <v>0.001390971491</v>
      </c>
      <c r="AJ2243" s="181">
        <f>IF(AJ2028+AJ2029-AJ2026-AJ2190+AJ2138&gt;0,'Assumptions (Biomass)'!AI28*(AJ2028+AJ2029-AJ2026-AJ2190+AJ2138)-'Assumptions (Biomass)'!AI29*Model!AJ2025/10^3,'Assumptions (Biomass)'!AI29*Model!AJ2025/10^3)</f>
        <v>0.001319938207</v>
      </c>
      <c r="AK2243" s="181">
        <f>IF(AK2028+AK2029-AK2026-AK2190+AK2138&gt;0,'Assumptions (Biomass)'!AJ28*(AK2028+AK2029-AK2026-AK2190+AK2138)-'Assumptions (Biomass)'!AJ29*Model!AK2025/10^3,'Assumptions (Biomass)'!AJ29*Model!AK2025/10^3)</f>
        <v>0.001248420801</v>
      </c>
      <c r="AL2243" s="181">
        <f>IF(AL2028+AL2029-AL2026-AL2190+AL2138&gt;0,'Assumptions (Biomass)'!AK28*(AL2028+AL2029-AL2026-AL2190+AL2138)-'Assumptions (Biomass)'!AK29*Model!AL2025/10^3,'Assumptions (Biomass)'!AK29*Model!AL2025/10^3)</f>
        <v>0.001182873362</v>
      </c>
      <c r="AM2243" s="181">
        <f>IF(AM2028+AM2029-AM2026-AM2190+AM2138&gt;0,'Assumptions (Biomass)'!AL28*(AM2028+AM2029-AM2026-AM2190+AM2138)-'Assumptions (Biomass)'!AL29*Model!AM2025/10^3,'Assumptions (Biomass)'!AL29*Model!AM2025/10^3)</f>
        <v>0.001132776859</v>
      </c>
      <c r="AN2243" s="181">
        <f>IF(AN2028+AN2029-AN2026-AN2190+AN2138&gt;0,'Assumptions (Biomass)'!AM28*(AN2028+AN2029-AN2026-AN2190+AN2138)-'Assumptions (Biomass)'!AM29*Model!AN2025/10^3,'Assumptions (Biomass)'!AM29*Model!AN2025/10^3)</f>
        <v>0.001074960884</v>
      </c>
      <c r="AO2243" s="181">
        <f>IF(AO2028+AO2029-AO2026-AO2190+AO2138&gt;0,'Assumptions (Biomass)'!AN28*(AO2028+AO2029-AO2026-AO2190+AO2138)-'Assumptions (Biomass)'!AN29*Model!AO2025/10^3,'Assumptions (Biomass)'!AN29*Model!AO2025/10^3)</f>
        <v>0.001024713113</v>
      </c>
      <c r="AP2243" s="181">
        <f>IF(AP2028+AP2029-AP2026-AP2190+AP2138&gt;0,'Assumptions (Biomass)'!AO28*(AP2028+AP2029-AP2026-AP2190+AP2138)-'Assumptions (Biomass)'!AO29*Model!AP2025/10^3,'Assumptions (Biomass)'!AO29*Model!AP2025/10^3)</f>
        <v>0.0009695119914</v>
      </c>
      <c r="AQ2243" s="181">
        <f>IF(AQ2028+AQ2029-AQ2026-AQ2190+AQ2138&gt;0,'Assumptions (Biomass)'!AP28*(AQ2028+AQ2029-AQ2026-AQ2190+AQ2138)-'Assumptions (Biomass)'!AP29*Model!AQ2025/10^3,'Assumptions (Biomass)'!AP29*Model!AQ2025/10^3)</f>
        <v>0.0009030909981</v>
      </c>
      <c r="AR2243" s="181">
        <f>IF(AR2028+AR2029-AR2026-AR2190+AR2138&gt;0,'Assumptions (Biomass)'!AQ28*(AR2028+AR2029-AR2026-AR2190+AR2138)-'Assumptions (Biomass)'!AQ29*Model!AR2025/10^3,'Assumptions (Biomass)'!AQ29*Model!AR2025/10^3)</f>
        <v>0.0008301735098</v>
      </c>
      <c r="AS2243" s="181">
        <f>IF(AS2028+AS2029-AS2026-AS2190+AS2138&gt;0,'Assumptions (Biomass)'!AR28*(AS2028+AS2029-AS2026-AS2190+AS2138)-'Assumptions (Biomass)'!AR29*Model!AS2025/10^3,'Assumptions (Biomass)'!AR29*Model!AS2025/10^3)</f>
        <v>0.0007523090227</v>
      </c>
      <c r="AT2243" s="181">
        <f>IF(AT2028+AT2029-AT2026-AT2190+AT2138&gt;0,'Assumptions (Biomass)'!AS28*(AT2028+AT2029-AT2026-AT2190+AT2138)-'Assumptions (Biomass)'!AS29*Model!AT2025/10^3,'Assumptions (Biomass)'!AS29*Model!AT2025/10^3)</f>
        <v>0.0006729985213</v>
      </c>
      <c r="AU2243" s="181">
        <f>IF(AU2028+AU2029-AU2026-AU2190+AU2138&gt;0,'Assumptions (Biomass)'!AT28*(AU2028+AU2029-AU2026-AU2190+AU2138)-'Assumptions (Biomass)'!AT29*Model!AU2025/10^3,'Assumptions (Biomass)'!AT29*Model!AU2025/10^3)</f>
        <v>0.0005917461344</v>
      </c>
      <c r="AV2243" s="181">
        <f>IF(AV2028+AV2029-AV2026-AV2190+AV2138&gt;0,'Assumptions (Biomass)'!AU28*(AV2028+AV2029-AV2026-AV2190+AV2138)-'Assumptions (Biomass)'!AU29*Model!AV2025/10^3,'Assumptions (Biomass)'!AU29*Model!AV2025/10^3)</f>
        <v>0.0005060197246</v>
      </c>
      <c r="AW2243" s="181">
        <f>IF(AW2028+AW2029-AW2026-AW2190+AW2138&gt;0,'Assumptions (Biomass)'!AV28*(AW2028+AW2029-AW2026-AW2190+AW2138)-'Assumptions (Biomass)'!AV29*Model!AW2025/10^3,'Assumptions (Biomass)'!AV29*Model!AW2025/10^3)</f>
        <v>0.0004121386706</v>
      </c>
      <c r="AX2243" s="181">
        <f>IF(AX2028+AX2029-AX2026-AX2190+AX2138&gt;0,'Assumptions (Biomass)'!AW28*(AX2028+AX2029-AX2026-AX2190+AX2138)-'Assumptions (Biomass)'!AW29*Model!AX2025/10^3,'Assumptions (Biomass)'!AW29*Model!AX2025/10^3)</f>
        <v>0.000318503642</v>
      </c>
      <c r="AY2243" s="181">
        <f>IF(AY2028+AY2029-AY2026-AY2190+AY2138&gt;0,'Assumptions (Biomass)'!AX28*(AY2028+AY2029-AY2026-AY2190+AY2138)-'Assumptions (Biomass)'!AX29*Model!AY2025/10^3,'Assumptions (Biomass)'!AX29*Model!AY2025/10^3)</f>
        <v>0.0002298326599</v>
      </c>
      <c r="AZ2243" s="181">
        <f>IF(AZ2028+AZ2029-AZ2026-AZ2190+AZ2138&gt;0,'Assumptions (Biomass)'!AY28*(AZ2028+AZ2029-AZ2026-AZ2190+AZ2138)-'Assumptions (Biomass)'!AY29*Model!AZ2025/10^3,'Assumptions (Biomass)'!AY29*Model!AZ2025/10^3)</f>
        <v>0.0001202411384</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0.001806</v>
      </c>
      <c r="D2244" s="256">
        <f>D2030*'Assumptions (Biomass)'!$V$27/1000000000</f>
        <v>0</v>
      </c>
      <c r="E2244" s="256">
        <f>E2030*'Assumptions (Biomass)'!$V$27/1000000000</f>
        <v>0</v>
      </c>
      <c r="F2244" s="256">
        <f>F2030*'Assumptions (Biomass)'!$V$27/1000000000</f>
        <v>0</v>
      </c>
      <c r="G2244" s="256">
        <f>G2030*'Assumptions (Biomass)'!$V$27/1000000000</f>
        <v>0</v>
      </c>
      <c r="H2244" s="256">
        <f>H2030*'Assumptions (Biomass)'!$V$27/1000000000</f>
        <v>0.0003354</v>
      </c>
      <c r="I2244" s="256">
        <f>I2030*'Assumptions (Biomass)'!$V$27/1000000000</f>
        <v>0.0008256</v>
      </c>
      <c r="J2244" s="256">
        <f>J2030*'Assumptions (Biomass)'!$V$27/1000000000</f>
        <v>0.0008256</v>
      </c>
      <c r="K2244" s="256">
        <f>K2030*'Assumptions (Biomass)'!$V$27/1000000000</f>
        <v>0.0017028</v>
      </c>
      <c r="L2244" s="256">
        <f>L2030*'Assumptions (Biomass)'!$V$27/1000000000</f>
        <v>0.0022188</v>
      </c>
      <c r="M2244" s="256">
        <f>M2030*'Assumptions (Biomass)'!$V$27/1000000000</f>
        <v>0</v>
      </c>
      <c r="N2244" s="256">
        <f>N2030*'Assumptions (Biomass)'!$V$27/1000000000</f>
        <v>0.001677</v>
      </c>
      <c r="O2244" s="256">
        <f>O2030*'Assumptions (Biomass)'!$V$27/1000000000</f>
        <v>0.0071724</v>
      </c>
      <c r="P2244" s="256">
        <f>P2030*'Assumptions (Biomass)'!$V$27/1000000000</f>
        <v>0.0039732</v>
      </c>
      <c r="Q2244" s="256">
        <f>Q2030*'Assumptions (Biomass)'!$V$27/1000000000</f>
        <v>0.0004128</v>
      </c>
      <c r="R2244" s="256">
        <f>R2030*'Assumptions (Biomass)'!$V$27/1000000000</f>
        <v>0</v>
      </c>
      <c r="S2244" s="256">
        <f>S2030*'Assumptions (Biomass)'!$V$27/1000000000</f>
        <v>0</v>
      </c>
      <c r="T2244" s="256">
        <f>T2030*'Assumptions (Biomass)'!$V$27/1000000000</f>
        <v>0</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210</v>
      </c>
      <c r="Y2245" s="167">
        <f>'Assumptions (Petroleum)'!X38</f>
        <v>3.2</v>
      </c>
      <c r="Z2245" s="167">
        <f>'Assumptions (Petroleum)'!Y38</f>
        <v>0</v>
      </c>
      <c r="AA2245" s="167">
        <f>'Assumptions (Petroleum)'!Z38</f>
        <v>0</v>
      </c>
      <c r="AB2245" s="167">
        <f>'Assumptions (Petroleum)'!AA38</f>
        <v>0.7</v>
      </c>
      <c r="AC2245" s="167">
        <f>'Assumptions (Petroleum)'!AB38</f>
        <v>0</v>
      </c>
      <c r="AD2245" s="167">
        <f>'Assumptions (Petroleum)'!AC38</f>
        <v>68</v>
      </c>
      <c r="AE2245" s="167">
        <f>'Assumptions (Petroleum)'!AD38</f>
        <v>0</v>
      </c>
      <c r="AF2245" s="167">
        <f>'Assumptions (Petroleum)'!AE38</f>
        <v>0</v>
      </c>
      <c r="AG2245" s="167">
        <f>'Assumptions (Petroleum)'!AF38</f>
        <v>0</v>
      </c>
      <c r="AH2245" s="167">
        <f>'Assumptions (Petroleum)'!AG38</f>
        <v>19</v>
      </c>
      <c r="AI2245" s="167">
        <f>'Assumptions (Petroleum)'!AH38</f>
        <v>0.4</v>
      </c>
      <c r="AJ2245" s="167">
        <f>'Assumptions (Petroleum)'!AI38</f>
        <v>1.7</v>
      </c>
      <c r="AK2245" s="167">
        <f>'Assumptions (Petroleum)'!AJ38</f>
        <v>10</v>
      </c>
      <c r="AL2245" s="167">
        <f>'Assumptions (Petroleum)'!AK38</f>
        <v>0</v>
      </c>
      <c r="AM2245" s="167">
        <f>'Assumptions (Petroleum)'!AL38</f>
        <v>0</v>
      </c>
      <c r="AN2245" s="167">
        <f>'Assumptions (Petroleum)'!AM38</f>
        <v>0</v>
      </c>
      <c r="AO2245" s="167">
        <f>'Assumptions (Petroleum)'!AN38</f>
        <v>0</v>
      </c>
      <c r="AP2245" s="167">
        <f>'Assumptions (Petroleum)'!AO38</f>
        <v>1.8</v>
      </c>
      <c r="AQ2245" s="167">
        <f>'Assumptions (Petroleum)'!AP38</f>
        <v>0</v>
      </c>
      <c r="AR2245" s="167">
        <f>'Assumptions (Petroleum)'!AQ38</f>
        <v>0</v>
      </c>
      <c r="AS2245" s="167">
        <f>'Assumptions (Petroleum)'!AR38</f>
        <v>0</v>
      </c>
      <c r="AT2245" s="167">
        <f>'Assumptions (Petroleum)'!AS38</f>
        <v>0</v>
      </c>
      <c r="AU2245" s="167">
        <f>'Assumptions (Petroleum)'!AT38</f>
        <v>0</v>
      </c>
      <c r="AV2245" s="167">
        <f>'Assumptions (Petroleum)'!AU38</f>
        <v>0</v>
      </c>
      <c r="AW2245" s="167">
        <f>'Assumptions (Petroleum)'!AV38</f>
        <v>0</v>
      </c>
      <c r="AX2245" s="167">
        <f>'Assumptions (Petroleum)'!AW38</f>
        <v>0</v>
      </c>
      <c r="AY2245" s="167">
        <f>'Assumptions (Petroleum)'!AX38</f>
        <v>0</v>
      </c>
      <c r="AZ2245" s="167">
        <f>'Assumptions (Petroleum)'!AY38</f>
        <v>0</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314.8</v>
      </c>
      <c r="Y2246" s="167">
        <f>X2246-'Assumptions (Petroleum)'!X44+X2253</f>
        <v>314.8</v>
      </c>
      <c r="Z2246" s="167">
        <f>Y2246-'Assumptions (Petroleum)'!Y44+Y2253</f>
        <v>314.8</v>
      </c>
      <c r="AA2246" s="167">
        <f>Z2246-'Assumptions (Petroleum)'!Z44+Z2253</f>
        <v>314.8</v>
      </c>
      <c r="AB2246" s="167">
        <f>AA2246-'Assumptions (Petroleum)'!AA44+AA2253</f>
        <v>314.8</v>
      </c>
      <c r="AC2246" s="167">
        <f>AB2246-'Assumptions (Petroleum)'!AB44+AB2253</f>
        <v>314.8</v>
      </c>
      <c r="AD2246" s="167">
        <f>AC2246-'Assumptions (Petroleum)'!AC44+AC2253</f>
        <v>314.8</v>
      </c>
      <c r="AE2246" s="167">
        <f>AD2246-'Assumptions (Petroleum)'!AD44+AD2253</f>
        <v>314.8</v>
      </c>
      <c r="AF2246" s="167">
        <f>AE2246-'Assumptions (Petroleum)'!AE44+AE2253</f>
        <v>314.8</v>
      </c>
      <c r="AG2246" s="167">
        <f>AF2246-'Assumptions (Petroleum)'!AF44+AF2253</f>
        <v>314.8</v>
      </c>
      <c r="AH2246" s="167">
        <f>AG2246-'Assumptions (Petroleum)'!AG44+AG2253</f>
        <v>314.8</v>
      </c>
      <c r="AI2246" s="167">
        <f>AH2246-'Assumptions (Petroleum)'!AH44+AH2253</f>
        <v>314.8</v>
      </c>
      <c r="AJ2246" s="167">
        <f>AI2246-'Assumptions (Petroleum)'!AI44+AI2253</f>
        <v>314.8</v>
      </c>
      <c r="AK2246" s="167">
        <f>AJ2246-'Assumptions (Petroleum)'!AJ44+AJ2253</f>
        <v>314.8</v>
      </c>
      <c r="AL2246" s="167">
        <f>AK2246-'Assumptions (Petroleum)'!AK44+AK2253</f>
        <v>314.8</v>
      </c>
      <c r="AM2246" s="167">
        <f>AL2246-'Assumptions (Petroleum)'!AL44+AL2253</f>
        <v>314.8</v>
      </c>
      <c r="AN2246" s="167">
        <f>AM2246-'Assumptions (Petroleum)'!AM44+AM2253</f>
        <v>314.8</v>
      </c>
      <c r="AO2246" s="167">
        <f>AN2246-'Assumptions (Petroleum)'!AN44+AN2253</f>
        <v>314.8</v>
      </c>
      <c r="AP2246" s="167">
        <f>AO2246-'Assumptions (Petroleum)'!AO44+AO2253</f>
        <v>314.8</v>
      </c>
      <c r="AQ2246" s="167">
        <f>AP2246-'Assumptions (Petroleum)'!AP44+AP2253</f>
        <v>314.8</v>
      </c>
      <c r="AR2246" s="167">
        <f>AQ2246-'Assumptions (Petroleum)'!AQ44+AQ2253</f>
        <v>314.8</v>
      </c>
      <c r="AS2246" s="167">
        <f>AR2246-'Assumptions (Petroleum)'!AR44+AR2253</f>
        <v>314.8</v>
      </c>
      <c r="AT2246" s="167">
        <f>AS2246-'Assumptions (Petroleum)'!AS44+AS2253</f>
        <v>314.8</v>
      </c>
      <c r="AU2246" s="167">
        <f>AT2246-'Assumptions (Petroleum)'!AT44+AT2253</f>
        <v>314.8</v>
      </c>
      <c r="AV2246" s="167">
        <f>AU2246-'Assumptions (Petroleum)'!AU44+AU2253</f>
        <v>314.8</v>
      </c>
      <c r="AW2246" s="167">
        <f>AV2246-'Assumptions (Petroleum)'!AV44+AV2253</f>
        <v>314.8</v>
      </c>
      <c r="AX2246" s="167">
        <f>AW2246-'Assumptions (Petroleum)'!AW44+AW2253</f>
        <v>314.8</v>
      </c>
      <c r="AY2246" s="167">
        <f>AX2246-'Assumptions (Petroleum)'!AX44+AX2253</f>
        <v>314.8</v>
      </c>
      <c r="AZ2246" s="167">
        <f>AY2246-'Assumptions (Petroleum)'!AY44+AY2253</f>
        <v>314.8</v>
      </c>
      <c r="BA2246" s="167">
        <f>AZ2246-'Assumptions (Petroleum)'!AZ44+AZ2253</f>
        <v>314.8</v>
      </c>
    </row>
    <row r="2247" ht="15.75" customHeight="1">
      <c r="A2247" s="325" t="s">
        <v>350</v>
      </c>
      <c r="B2247" s="24" t="s">
        <v>149</v>
      </c>
      <c r="C2247" s="171">
        <v>363.0</v>
      </c>
      <c r="D2247" s="171">
        <v>364.7</v>
      </c>
      <c r="E2247" s="171">
        <v>369.8</v>
      </c>
      <c r="F2247" s="171">
        <v>368.0</v>
      </c>
      <c r="G2247" s="171">
        <v>368.0</v>
      </c>
      <c r="H2247" s="171">
        <v>364.9</v>
      </c>
      <c r="I2247" s="171">
        <v>362.7</v>
      </c>
      <c r="J2247" s="171">
        <v>364.5</v>
      </c>
      <c r="K2247" s="171">
        <v>364.5</v>
      </c>
      <c r="L2247" s="171">
        <v>364.5</v>
      </c>
      <c r="M2247" s="171">
        <v>337.8</v>
      </c>
      <c r="N2247" s="171">
        <v>323.7</v>
      </c>
      <c r="O2247" s="171">
        <v>323.7</v>
      </c>
      <c r="P2247" s="171">
        <v>318.3</v>
      </c>
      <c r="Q2247" s="171">
        <v>316.8</v>
      </c>
      <c r="R2247" s="171">
        <v>316.8</v>
      </c>
      <c r="S2247" s="171">
        <v>316.8</v>
      </c>
      <c r="T2247" s="171">
        <v>316.8</v>
      </c>
      <c r="U2247" s="171">
        <v>314.8</v>
      </c>
      <c r="V2247" s="319">
        <f t="shared" ref="V2247:W2247" si="77">U2247+V2253</f>
        <v>314.8</v>
      </c>
      <c r="W2247" s="153">
        <f t="shared" si="77"/>
        <v>314.8</v>
      </c>
      <c r="X2247" s="154">
        <f t="shared" ref="X2247:AZ2247" si="78">W2247+($BA$2247-$W$2247)/($BA$2-$W$2)</f>
        <v>304.3066667</v>
      </c>
      <c r="Y2247" s="154">
        <f t="shared" si="78"/>
        <v>293.8133333</v>
      </c>
      <c r="Z2247" s="154">
        <f t="shared" si="78"/>
        <v>283.32</v>
      </c>
      <c r="AA2247" s="154">
        <f t="shared" si="78"/>
        <v>272.8266667</v>
      </c>
      <c r="AB2247" s="154">
        <f t="shared" si="78"/>
        <v>262.3333333</v>
      </c>
      <c r="AC2247" s="154">
        <f t="shared" si="78"/>
        <v>251.84</v>
      </c>
      <c r="AD2247" s="154">
        <f t="shared" si="78"/>
        <v>241.3466667</v>
      </c>
      <c r="AE2247" s="154">
        <f t="shared" si="78"/>
        <v>230.8533333</v>
      </c>
      <c r="AF2247" s="154">
        <f t="shared" si="78"/>
        <v>220.36</v>
      </c>
      <c r="AG2247" s="154">
        <f t="shared" si="78"/>
        <v>209.8666667</v>
      </c>
      <c r="AH2247" s="154">
        <f t="shared" si="78"/>
        <v>199.3733333</v>
      </c>
      <c r="AI2247" s="154">
        <f t="shared" si="78"/>
        <v>188.88</v>
      </c>
      <c r="AJ2247" s="154">
        <f t="shared" si="78"/>
        <v>178.3866667</v>
      </c>
      <c r="AK2247" s="154">
        <f t="shared" si="78"/>
        <v>167.8933333</v>
      </c>
      <c r="AL2247" s="154">
        <f t="shared" si="78"/>
        <v>157.4</v>
      </c>
      <c r="AM2247" s="154">
        <f t="shared" si="78"/>
        <v>146.9066667</v>
      </c>
      <c r="AN2247" s="154">
        <f t="shared" si="78"/>
        <v>136.4133333</v>
      </c>
      <c r="AO2247" s="154">
        <f t="shared" si="78"/>
        <v>125.92</v>
      </c>
      <c r="AP2247" s="154">
        <f t="shared" si="78"/>
        <v>115.4266667</v>
      </c>
      <c r="AQ2247" s="154">
        <f t="shared" si="78"/>
        <v>104.9333333</v>
      </c>
      <c r="AR2247" s="154">
        <f t="shared" si="78"/>
        <v>94.44</v>
      </c>
      <c r="AS2247" s="154">
        <f t="shared" si="78"/>
        <v>83.94666667</v>
      </c>
      <c r="AT2247" s="154">
        <f t="shared" si="78"/>
        <v>73.45333333</v>
      </c>
      <c r="AU2247" s="154">
        <f t="shared" si="78"/>
        <v>62.96</v>
      </c>
      <c r="AV2247" s="154">
        <f t="shared" si="78"/>
        <v>52.46666667</v>
      </c>
      <c r="AW2247" s="154">
        <f t="shared" si="78"/>
        <v>41.97333333</v>
      </c>
      <c r="AX2247" s="154">
        <f t="shared" si="78"/>
        <v>31.48</v>
      </c>
      <c r="AY2247" s="154">
        <f t="shared" si="78"/>
        <v>20.98666667</v>
      </c>
      <c r="AZ2247" s="154">
        <f t="shared" si="78"/>
        <v>10.49333333</v>
      </c>
      <c r="BA2247" s="155">
        <f>Inputs!$H$13</f>
        <v>0</v>
      </c>
    </row>
    <row r="2248" ht="15.75" customHeight="1">
      <c r="A2248" s="326" t="s">
        <v>28</v>
      </c>
      <c r="B2248" s="38" t="s">
        <v>150</v>
      </c>
      <c r="C2248" s="156">
        <v>0.797155</v>
      </c>
      <c r="D2248" s="156">
        <v>1.682866</v>
      </c>
      <c r="E2248" s="156">
        <v>0.611999</v>
      </c>
      <c r="F2248" s="156">
        <v>0.530854</v>
      </c>
      <c r="G2248" s="156">
        <v>0.627367</v>
      </c>
      <c r="H2248" s="156">
        <v>0.535641</v>
      </c>
      <c r="I2248" s="156">
        <v>0.565515</v>
      </c>
      <c r="J2248" s="156">
        <v>0.60508</v>
      </c>
      <c r="K2248" s="156">
        <v>0.540292</v>
      </c>
      <c r="L2248" s="156">
        <v>0.606349</v>
      </c>
      <c r="M2248" s="156">
        <v>0.543718</v>
      </c>
      <c r="N2248" s="156">
        <v>0.606482</v>
      </c>
      <c r="O2248" s="156">
        <v>0.588553</v>
      </c>
      <c r="P2248" s="156">
        <v>0.556729</v>
      </c>
      <c r="Q2248" s="156">
        <v>0.522773</v>
      </c>
      <c r="R2248" s="156">
        <v>0.584364</v>
      </c>
      <c r="S2248" s="156">
        <v>0.565254</v>
      </c>
      <c r="T2248" s="156">
        <v>0.557077</v>
      </c>
      <c r="U2248" s="156">
        <v>0.544898</v>
      </c>
      <c r="V2248" s="157">
        <f t="shared" ref="V2248:W2248" si="79">U2248</f>
        <v>0.544898</v>
      </c>
      <c r="W2248" s="157">
        <f t="shared" si="79"/>
        <v>0.544898</v>
      </c>
      <c r="X2248" s="154">
        <f t="shared" ref="X2248:AZ2248" si="80">W2248+($BA$2248-$W$2248)/($BA$2-$W$2)</f>
        <v>0.5267347333</v>
      </c>
      <c r="Y2248" s="154">
        <f t="shared" si="80"/>
        <v>0.5085714667</v>
      </c>
      <c r="Z2248" s="154">
        <f t="shared" si="80"/>
        <v>0.4904082</v>
      </c>
      <c r="AA2248" s="154">
        <f t="shared" si="80"/>
        <v>0.4722449333</v>
      </c>
      <c r="AB2248" s="154">
        <f t="shared" si="80"/>
        <v>0.4540816667</v>
      </c>
      <c r="AC2248" s="154">
        <f t="shared" si="80"/>
        <v>0.4359184</v>
      </c>
      <c r="AD2248" s="154">
        <f t="shared" si="80"/>
        <v>0.4177551333</v>
      </c>
      <c r="AE2248" s="154">
        <f t="shared" si="80"/>
        <v>0.3995918667</v>
      </c>
      <c r="AF2248" s="154">
        <f t="shared" si="80"/>
        <v>0.3814286</v>
      </c>
      <c r="AG2248" s="154">
        <f t="shared" si="80"/>
        <v>0.3632653333</v>
      </c>
      <c r="AH2248" s="154">
        <f t="shared" si="80"/>
        <v>0.3451020667</v>
      </c>
      <c r="AI2248" s="154">
        <f t="shared" si="80"/>
        <v>0.3269388</v>
      </c>
      <c r="AJ2248" s="154">
        <f t="shared" si="80"/>
        <v>0.3087755333</v>
      </c>
      <c r="AK2248" s="154">
        <f t="shared" si="80"/>
        <v>0.2906122667</v>
      </c>
      <c r="AL2248" s="154">
        <f t="shared" si="80"/>
        <v>0.272449</v>
      </c>
      <c r="AM2248" s="154">
        <f t="shared" si="80"/>
        <v>0.2542857333</v>
      </c>
      <c r="AN2248" s="154">
        <f t="shared" si="80"/>
        <v>0.2361224667</v>
      </c>
      <c r="AO2248" s="154">
        <f t="shared" si="80"/>
        <v>0.2179592</v>
      </c>
      <c r="AP2248" s="154">
        <f t="shared" si="80"/>
        <v>0.1997959333</v>
      </c>
      <c r="AQ2248" s="154">
        <f t="shared" si="80"/>
        <v>0.1816326667</v>
      </c>
      <c r="AR2248" s="154">
        <f t="shared" si="80"/>
        <v>0.1634694</v>
      </c>
      <c r="AS2248" s="154">
        <f t="shared" si="80"/>
        <v>0.1453061333</v>
      </c>
      <c r="AT2248" s="154">
        <f t="shared" si="80"/>
        <v>0.1271428667</v>
      </c>
      <c r="AU2248" s="154">
        <f t="shared" si="80"/>
        <v>0.1089796</v>
      </c>
      <c r="AV2248" s="154">
        <f t="shared" si="80"/>
        <v>0.09081633333</v>
      </c>
      <c r="AW2248" s="154">
        <f t="shared" si="80"/>
        <v>0.07265306667</v>
      </c>
      <c r="AX2248" s="154">
        <f t="shared" si="80"/>
        <v>0.0544898</v>
      </c>
      <c r="AY2248" s="154">
        <f t="shared" si="80"/>
        <v>0.03632653333</v>
      </c>
      <c r="AZ2248" s="154">
        <f t="shared" si="80"/>
        <v>0.01816326667</v>
      </c>
      <c r="BA2248" s="243">
        <f>Inputs!$I$13</f>
        <v>0</v>
      </c>
    </row>
    <row r="2249" ht="15.75" customHeight="1">
      <c r="A2249" s="325" t="s">
        <v>34</v>
      </c>
      <c r="B2249" s="150" t="s">
        <v>351</v>
      </c>
      <c r="C2249" s="327">
        <f>C2248*'Assumptions (Petroleum)'!B22/10^3</f>
        <v>0.05309970608</v>
      </c>
      <c r="D2249" s="327">
        <f>D2248*'Assumptions (Petroleum)'!C22/10^3</f>
        <v>0.1145570429</v>
      </c>
      <c r="E2249" s="327">
        <f>E2248*'Assumptions (Petroleum)'!D22/10^3</f>
        <v>0.03890062069</v>
      </c>
      <c r="F2249" s="327">
        <f>F2248*'Assumptions (Petroleum)'!E22/10^3</f>
        <v>0.04178334088</v>
      </c>
      <c r="G2249" s="327">
        <f>G2248*'Assumptions (Petroleum)'!F22/10^3</f>
        <v>0.07325903872</v>
      </c>
      <c r="H2249" s="327">
        <f>H2248*'Assumptions (Petroleum)'!G22/10^3</f>
        <v>0.08782059179</v>
      </c>
      <c r="I2249" s="327">
        <f>I2248*'Assumptions (Petroleum)'!H22/10^3</f>
        <v>0.1108955543</v>
      </c>
      <c r="J2249" s="327">
        <f>J2248*'Assumptions (Petroleum)'!I22/10^3</f>
        <v>0.1314252265</v>
      </c>
      <c r="K2249" s="327">
        <f>K2248*'Assumptions (Petroleum)'!J22/10^3</f>
        <v>0.1548508883</v>
      </c>
      <c r="L2249" s="327">
        <f>L2248*'Assumptions (Petroleum)'!K22/10^3</f>
        <v>0.102381953</v>
      </c>
      <c r="M2249" s="327">
        <f>M2248*'Assumptions (Petroleum)'!L22/10^3</f>
        <v>0.1204338592</v>
      </c>
      <c r="N2249" s="327">
        <f>N2248*'Assumptions (Petroleum)'!M22/10^3</f>
        <v>0.1895881852</v>
      </c>
      <c r="O2249" s="327">
        <f>O2248*'Assumptions (Petroleum)'!N22/10^3</f>
        <v>0.19095375</v>
      </c>
      <c r="P2249" s="327">
        <f>P2248*'Assumptions (Petroleum)'!O22/10^3</f>
        <v>0.1780603226</v>
      </c>
      <c r="Q2249" s="327">
        <f>Q2248*'Assumptions (Petroleum)'!P22/10^3</f>
        <v>0.1573945424</v>
      </c>
      <c r="R2249" s="327">
        <f>R2248*'Assumptions (Petroleum)'!Q22/10^3</f>
        <v>0.1058186664</v>
      </c>
      <c r="S2249" s="327">
        <f>S2248*'Assumptions (Petroleum)'!R22/10^3</f>
        <v>0.0868060478</v>
      </c>
      <c r="T2249" s="327">
        <f>T2248*'Assumptions (Petroleum)'!S22/10^3</f>
        <v>0.1077402534</v>
      </c>
      <c r="U2249" s="327">
        <f>U2248*'Assumptions (Petroleum)'!T22/10^3</f>
        <v>0.1284564341</v>
      </c>
      <c r="V2249" s="327">
        <f>V2248*'Assumptions (Petroleum)'!U22/10^3</f>
        <v>0.1333179279</v>
      </c>
      <c r="W2249" s="327">
        <f>W2248*'Assumptions (Petroleum)'!V22/10^3</f>
        <v>0.1330971876</v>
      </c>
      <c r="X2249" s="327">
        <f>X2248*'Assumptions (Petroleum)'!W22/10^3</f>
        <v>0.1266148822</v>
      </c>
      <c r="Y2249" s="327">
        <f>Y2248*'Assumptions (Petroleum)'!X22/10^3</f>
        <v>0.1189845124</v>
      </c>
      <c r="Z2249" s="327">
        <f>Z2248*'Assumptions (Petroleum)'!Y22/10^3</f>
        <v>0.1140533875</v>
      </c>
      <c r="AA2249" s="327">
        <f>AA2248*'Assumptions (Petroleum)'!Z22/10^3</f>
        <v>0.1110162598</v>
      </c>
      <c r="AB2249" s="327">
        <f>AB2248*'Assumptions (Petroleum)'!AA22/10^3</f>
        <v>0.1107575303</v>
      </c>
      <c r="AC2249" s="327">
        <f>AC2248*'Assumptions (Petroleum)'!AB22/10^3</f>
        <v>0.1105588093</v>
      </c>
      <c r="AD2249" s="327">
        <f>AD2248*'Assumptions (Petroleum)'!AC22/10^3</f>
        <v>0.1112861334</v>
      </c>
      <c r="AE2249" s="327">
        <f>AE2248*'Assumptions (Petroleum)'!AD22/10^3</f>
        <v>0.1089353664</v>
      </c>
      <c r="AF2249" s="327">
        <f>AF2248*'Assumptions (Petroleum)'!AE22/10^3</f>
        <v>0.1086126789</v>
      </c>
      <c r="AG2249" s="327">
        <f>AG2248*'Assumptions (Petroleum)'!AF22/10^3</f>
        <v>0.1060413121</v>
      </c>
      <c r="AH2249" s="327">
        <f>AH2248*'Assumptions (Petroleum)'!AG22/10^3</f>
        <v>0.1030337472</v>
      </c>
      <c r="AI2249" s="327">
        <f>AI2248*'Assumptions (Petroleum)'!AH22/10^3</f>
        <v>0.1006961272</v>
      </c>
      <c r="AJ2249" s="327">
        <f>AJ2248*'Assumptions (Petroleum)'!AI22/10^3</f>
        <v>0.09840044494</v>
      </c>
      <c r="AK2249" s="327">
        <f>AK2248*'Assumptions (Petroleum)'!AJ22/10^3</f>
        <v>0.09454484416</v>
      </c>
      <c r="AL2249" s="327">
        <f>AL2248*'Assumptions (Petroleum)'!AK22/10^3</f>
        <v>0.09128748577</v>
      </c>
      <c r="AM2249" s="327">
        <f>AM2248*'Assumptions (Petroleum)'!AL22/10^3</f>
        <v>0.08827596033</v>
      </c>
      <c r="AN2249" s="327">
        <f>AN2248*'Assumptions (Petroleum)'!AM22/10^3</f>
        <v>0.08331678264</v>
      </c>
      <c r="AO2249" s="327">
        <f>AO2248*'Assumptions (Petroleum)'!AN22/10^3</f>
        <v>0.07878221167</v>
      </c>
      <c r="AP2249" s="327">
        <f>AP2248*'Assumptions (Petroleum)'!AO22/10^3</f>
        <v>0.07419788264</v>
      </c>
      <c r="AQ2249" s="327">
        <f>AQ2248*'Assumptions (Petroleum)'!AP22/10^3</f>
        <v>0.06929867365</v>
      </c>
      <c r="AR2249" s="327">
        <f>AR2248*'Assumptions (Petroleum)'!AQ22/10^3</f>
        <v>0.06380174324</v>
      </c>
      <c r="AS2249" s="327">
        <f>AS2248*'Assumptions (Petroleum)'!AR22/10^3</f>
        <v>0.05838231876</v>
      </c>
      <c r="AT2249" s="327">
        <f>AT2248*'Assumptions (Petroleum)'!AS22/10^3</f>
        <v>0.05216852015</v>
      </c>
      <c r="AU2249" s="327">
        <f>AU2248*'Assumptions (Petroleum)'!AT22/10^3</f>
        <v>0.04555005418</v>
      </c>
      <c r="AV2249" s="327">
        <f>AV2248*'Assumptions (Petroleum)'!AU22/10^3</f>
        <v>0.03881244162</v>
      </c>
      <c r="AW2249" s="327">
        <f>AW2248*'Assumptions (Petroleum)'!AV22/10^3</f>
        <v>0.03166893451</v>
      </c>
      <c r="AX2249" s="327">
        <f>AX2248*'Assumptions (Petroleum)'!AW22/10^3</f>
        <v>0.02424541692</v>
      </c>
      <c r="AY2249" s="327">
        <f>AY2248*'Assumptions (Petroleum)'!AX22/10^3</f>
        <v>0.01652707051</v>
      </c>
      <c r="AZ2249" s="327">
        <f>AZ2248*'Assumptions (Petroleum)'!AY22/10^3</f>
        <v>0.008403721531</v>
      </c>
      <c r="BA2249" s="327">
        <f>BA2248*'Assumptions (Petroleum)'!AZ22/10^3</f>
        <v>0</v>
      </c>
    </row>
    <row r="2250" ht="15.75" customHeight="1">
      <c r="A2250" s="326" t="s">
        <v>31</v>
      </c>
      <c r="B2250" s="159" t="s">
        <v>351</v>
      </c>
      <c r="C2250" s="219">
        <f>'Assumptions (Petroleum)'!B17*Model!C2247/10^9+'Assumptions (Petroleum)'!B18*Model!C2248/10^3</f>
        <v>0.004714291006</v>
      </c>
      <c r="D2250" s="219">
        <f>'Assumptions (Petroleum)'!C17*Model!D2247/10^9+'Assumptions (Petroleum)'!C18*Model!D2248/10^3</f>
        <v>0.007013660383</v>
      </c>
      <c r="E2250" s="219">
        <f>'Assumptions (Petroleum)'!D17*Model!E2247/10^9+'Assumptions (Petroleum)'!D18*Model!E2248/10^3</f>
        <v>0.004480089299</v>
      </c>
      <c r="F2250" s="219">
        <f>'Assumptions (Petroleum)'!E17*Model!F2247/10^9+'Assumptions (Petroleum)'!E18*Model!F2248/10^3</f>
        <v>0.004341226156</v>
      </c>
      <c r="G2250" s="219">
        <f>'Assumptions (Petroleum)'!F17*Model!G2247/10^9+'Assumptions (Petroleum)'!F18*Model!G2248/10^3</f>
        <v>0.004676485111</v>
      </c>
      <c r="H2250" s="219">
        <f>'Assumptions (Petroleum)'!G17*Model!H2247/10^9+'Assumptions (Petroleum)'!G18*Model!H2248/10^3</f>
        <v>0.004493611973</v>
      </c>
      <c r="I2250" s="219">
        <f>'Assumptions (Petroleum)'!H17*Model!I2247/10^9+'Assumptions (Petroleum)'!H18*Model!I2248/10^3</f>
        <v>0.004641082577</v>
      </c>
      <c r="J2250" s="219">
        <f>'Assumptions (Petroleum)'!I17*Model!J2247/10^9+'Assumptions (Petroleum)'!I18*Model!J2248/10^3</f>
        <v>0.004854259449</v>
      </c>
      <c r="K2250" s="219">
        <f>'Assumptions (Petroleum)'!J17*Model!K2247/10^9+'Assumptions (Petroleum)'!J18*Model!K2248/10^3</f>
        <v>0.004762767237</v>
      </c>
      <c r="L2250" s="219">
        <f>'Assumptions (Petroleum)'!K17*Model!L2247/10^9+'Assumptions (Petroleum)'!K18*Model!L2248/10^3</f>
        <v>0.005043083767</v>
      </c>
      <c r="M2250" s="219">
        <f>'Assumptions (Petroleum)'!L17*Model!M2247/10^9+'Assumptions (Petroleum)'!L18*Model!M2248/10^3</f>
        <v>0.004708503418</v>
      </c>
      <c r="N2250" s="219">
        <f>'Assumptions (Petroleum)'!M17*Model!N2247/10^9+'Assumptions (Petroleum)'!M18*Model!N2248/10^3</f>
        <v>0.004852840478</v>
      </c>
      <c r="O2250" s="219">
        <f>'Assumptions (Petroleum)'!N17*Model!O2247/10^9+'Assumptions (Petroleum)'!N18*Model!O2248/10^3</f>
        <v>0.004889889211</v>
      </c>
      <c r="P2250" s="219">
        <f>'Assumptions (Petroleum)'!O17*Model!P2247/10^9+'Assumptions (Petroleum)'!O18*Model!P2248/10^3</f>
        <v>0.004830831341</v>
      </c>
      <c r="Q2250" s="219">
        <f>'Assumptions (Petroleum)'!P17*Model!Q2247/10^9+'Assumptions (Petroleum)'!P18*Model!Q2248/10^3</f>
        <v>0.00479977671</v>
      </c>
      <c r="R2250" s="219">
        <f>'Assumptions (Petroleum)'!Q17*Model!R2247/10^9+'Assumptions (Petroleum)'!Q18*Model!R2248/10^3</f>
        <v>0.00508901716</v>
      </c>
      <c r="S2250" s="219">
        <f>'Assumptions (Petroleum)'!R17*Model!S2247/10^9+'Assumptions (Petroleum)'!R18*Model!S2248/10^3</f>
        <v>0.005122400924</v>
      </c>
      <c r="T2250" s="219">
        <f>'Assumptions (Petroleum)'!S17*Model!T2247/10^9+'Assumptions (Petroleum)'!S18*Model!T2248/10^3</f>
        <v>0.00519181887</v>
      </c>
      <c r="U2250" s="219">
        <f>'Assumptions (Petroleum)'!T17*Model!U2247/10^9+'Assumptions (Petroleum)'!T18*Model!U2248/10^3</f>
        <v>0.005226981278</v>
      </c>
      <c r="V2250" s="219">
        <f>'Assumptions (Petroleum)'!U17*Model!V2247/10^9+'Assumptions (Petroleum)'!U18*Model!V2248/10^3</f>
        <v>0.005325741103</v>
      </c>
      <c r="W2250" s="219">
        <f>'Assumptions (Petroleum)'!V17*Model!W2247/10^9+'Assumptions (Petroleum)'!V18*Model!W2248/10^3</f>
        <v>0.00542636692</v>
      </c>
      <c r="X2250" s="219">
        <f>'Assumptions (Petroleum)'!W17*Model!X2247/10^9+'Assumptions (Petroleum)'!W18*Model!X2248/10^3</f>
        <v>0.005344597519</v>
      </c>
      <c r="Y2250" s="219">
        <f>'Assumptions (Petroleum)'!X17*Model!Y2247/10^9+'Assumptions (Petroleum)'!X18*Model!Y2248/10^3</f>
        <v>0.005257801005</v>
      </c>
      <c r="Z2250" s="219">
        <f>'Assumptions (Petroleum)'!Y17*Model!Z2247/10^9+'Assumptions (Petroleum)'!Y18*Model!Z2248/10^3</f>
        <v>0.005165816605</v>
      </c>
      <c r="AA2250" s="219">
        <f>'Assumptions (Petroleum)'!Z17*Model!AA2247/10^9+'Assumptions (Petroleum)'!Z18*Model!AA2248/10^3</f>
        <v>0.00506847926</v>
      </c>
      <c r="AB2250" s="219">
        <f>'Assumptions (Petroleum)'!AA17*Model!AB2247/10^9+'Assumptions (Petroleum)'!AA18*Model!AB2248/10^3</f>
        <v>0.004965619529</v>
      </c>
      <c r="AC2250" s="219">
        <f>'Assumptions (Petroleum)'!AB17*Model!AC2247/10^9+'Assumptions (Petroleum)'!AB18*Model!AC2248/10^3</f>
        <v>0.004857063478</v>
      </c>
      <c r="AD2250" s="219">
        <f>'Assumptions (Petroleum)'!AC17*Model!AD2247/10^9+'Assumptions (Petroleum)'!AC18*Model!AD2248/10^3</f>
        <v>0.004742632572</v>
      </c>
      <c r="AE2250" s="219">
        <f>'Assumptions (Petroleum)'!AD17*Model!AE2247/10^9+'Assumptions (Petroleum)'!AD18*Model!AE2248/10^3</f>
        <v>0.004622143563</v>
      </c>
      <c r="AF2250" s="219">
        <f>'Assumptions (Petroleum)'!AE17*Model!AF2247/10^9+'Assumptions (Petroleum)'!AE18*Model!AF2248/10^3</f>
        <v>0.004495408376</v>
      </c>
      <c r="AG2250" s="219">
        <f>'Assumptions (Petroleum)'!AF17*Model!AG2247/10^9+'Assumptions (Petroleum)'!AF18*Model!AG2248/10^3</f>
        <v>0.004362233989</v>
      </c>
      <c r="AH2250" s="219">
        <f>'Assumptions (Petroleum)'!AG17*Model!AH2247/10^9+'Assumptions (Petroleum)'!AG18*Model!AH2248/10^3</f>
        <v>0.00422242232</v>
      </c>
      <c r="AI2250" s="219">
        <f>'Assumptions (Petroleum)'!AH17*Model!AI2247/10^9+'Assumptions (Petroleum)'!AH18*Model!AI2248/10^3</f>
        <v>0.004075770098</v>
      </c>
      <c r="AJ2250" s="219">
        <f>'Assumptions (Petroleum)'!AI17*Model!AJ2247/10^9+'Assumptions (Petroleum)'!AI18*Model!AJ2248/10^3</f>
        <v>0.003922068739</v>
      </c>
      <c r="AK2250" s="219">
        <f>'Assumptions (Petroleum)'!AJ17*Model!AK2247/10^9+'Assumptions (Petroleum)'!AJ18*Model!AK2248/10^3</f>
        <v>0.003761104223</v>
      </c>
      <c r="AL2250" s="219">
        <f>'Assumptions (Petroleum)'!AK17*Model!AL2247/10^9+'Assumptions (Petroleum)'!AK18*Model!AL2248/10^3</f>
        <v>0.003592656956</v>
      </c>
      <c r="AM2250" s="219">
        <f>'Assumptions (Petroleum)'!AL17*Model!AM2247/10^9+'Assumptions (Petroleum)'!AL18*Model!AM2248/10^3</f>
        <v>0.003416501638</v>
      </c>
      <c r="AN2250" s="219">
        <f>'Assumptions (Petroleum)'!AM17*Model!AN2247/10^9+'Assumptions (Petroleum)'!AM18*Model!AN2248/10^3</f>
        <v>0.003232407128</v>
      </c>
      <c r="AO2250" s="219">
        <f>'Assumptions (Petroleum)'!AN17*Model!AO2247/10^9+'Assumptions (Petroleum)'!AN18*Model!AO2248/10^3</f>
        <v>0.003040136304</v>
      </c>
      <c r="AP2250" s="219">
        <f>'Assumptions (Petroleum)'!AO17*Model!AP2247/10^9+'Assumptions (Petroleum)'!AO18*Model!AP2248/10^3</f>
        <v>0.002839445914</v>
      </c>
      <c r="AQ2250" s="219">
        <f>'Assumptions (Petroleum)'!AP17*Model!AQ2247/10^9+'Assumptions (Petroleum)'!AP18*Model!AQ2248/10^3</f>
        <v>0.002630086436</v>
      </c>
      <c r="AR2250" s="219">
        <f>'Assumptions (Petroleum)'!AQ17*Model!AR2247/10^9+'Assumptions (Petroleum)'!AQ18*Model!AR2248/10^3</f>
        <v>0.002411801922</v>
      </c>
      <c r="AS2250" s="219">
        <f>'Assumptions (Petroleum)'!AR17*Model!AS2247/10^9+'Assumptions (Petroleum)'!AR18*Model!AS2248/10^3</f>
        <v>0.002184329849</v>
      </c>
      <c r="AT2250" s="219">
        <f>'Assumptions (Petroleum)'!AS17*Model!AT2247/10^9+'Assumptions (Petroleum)'!AS18*Model!AT2248/10^3</f>
        <v>0.001947400959</v>
      </c>
      <c r="AU2250" s="219">
        <f>'Assumptions (Petroleum)'!AT17*Model!AU2247/10^9+'Assumptions (Petroleum)'!AT18*Model!AU2248/10^3</f>
        <v>0.001700739098</v>
      </c>
      <c r="AV2250" s="219">
        <f>'Assumptions (Petroleum)'!AU17*Model!AV2247/10^9+'Assumptions (Petroleum)'!AU18*Model!AV2248/10^3</f>
        <v>0.001444061055</v>
      </c>
      <c r="AW2250" s="219">
        <f>'Assumptions (Petroleum)'!AV17*Model!AW2247/10^9+'Assumptions (Petroleum)'!AV18*Model!AW2248/10^3</f>
        <v>0.00117707639</v>
      </c>
      <c r="AX2250" s="219">
        <f>'Assumptions (Petroleum)'!AW17*Model!AX2247/10^9+'Assumptions (Petroleum)'!AW18*Model!AX2248/10^3</f>
        <v>0.0008994872632</v>
      </c>
      <c r="AY2250" s="219">
        <f>'Assumptions (Petroleum)'!AX17*Model!AY2247/10^9+'Assumptions (Petroleum)'!AX18*Model!AY2248/10^3</f>
        <v>0.0006109882594</v>
      </c>
      <c r="AZ2250" s="219">
        <f>'Assumptions (Petroleum)'!AY17*Model!AZ2247/10^9+'Assumptions (Petroleum)'!AY18*Model!AZ2248/10^3</f>
        <v>0.0003112662083</v>
      </c>
      <c r="BA2250" s="219">
        <f>'Assumptions (Petroleum)'!AZ17*Model!BA2247/10^9+'Assumptions (Petroleum)'!AZ18*Model!BA2248/10^3</f>
        <v>0</v>
      </c>
    </row>
    <row r="2251" ht="15.75" customHeight="1">
      <c r="A2251" s="326" t="s">
        <v>36</v>
      </c>
      <c r="B2251" s="159" t="s">
        <v>351</v>
      </c>
      <c r="C2251" s="95">
        <f>C2248*'Assumptions (Petroleum)'!B32/10^3</f>
        <v>0.05335884537</v>
      </c>
      <c r="D2251" s="95">
        <f>D2248*'Assumptions (Petroleum)'!C32/10^3</f>
        <v>0.1153818367</v>
      </c>
      <c r="E2251" s="95">
        <f>E2248*'Assumptions (Petroleum)'!D32/10^3</f>
        <v>0.03793634921</v>
      </c>
      <c r="F2251" s="95">
        <f>F2248*'Assumptions (Petroleum)'!E32/10^3</f>
        <v>0.03999979581</v>
      </c>
      <c r="G2251" s="95">
        <f>G2248*'Assumptions (Petroleum)'!F32/10^3</f>
        <v>0.04966720245</v>
      </c>
      <c r="H2251" s="95">
        <f>H2248*'Assumptions (Petroleum)'!G32/10^3</f>
        <v>0.05134274321</v>
      </c>
      <c r="I2251" s="95">
        <f>I2248*'Assumptions (Petroleum)'!H32/10^3</f>
        <v>0.04876871292</v>
      </c>
      <c r="J2251" s="95">
        <f>J2248*'Assumptions (Petroleum)'!I32/10^3</f>
        <v>0.05303629064</v>
      </c>
      <c r="K2251" s="95">
        <f>K2248*'Assumptions (Petroleum)'!J32/10^3</f>
        <v>0.05480624795</v>
      </c>
      <c r="L2251" s="95">
        <f>L2248*'Assumptions (Petroleum)'!K32/10^3</f>
        <v>0.04294472856</v>
      </c>
      <c r="M2251" s="95">
        <f>M2248*'Assumptions (Petroleum)'!L32/10^3</f>
        <v>0.03981587105</v>
      </c>
      <c r="N2251" s="95">
        <f>N2248*'Assumptions (Petroleum)'!M32/10^3</f>
        <v>0.04278263519</v>
      </c>
      <c r="O2251" s="95">
        <f>O2248*'Assumptions (Petroleum)'!N32/10^3</f>
        <v>0.03590043818</v>
      </c>
      <c r="P2251" s="95">
        <f>P2248*'Assumptions (Petroleum)'!O32/10^3</f>
        <v>0.03769851452</v>
      </c>
      <c r="Q2251" s="95">
        <f>Q2248*'Assumptions (Petroleum)'!P32/10^3</f>
        <v>0.03798641133</v>
      </c>
      <c r="R2251" s="95">
        <f>R2248*'Assumptions (Petroleum)'!Q32/10^3</f>
        <v>0.03498388584</v>
      </c>
      <c r="S2251" s="95">
        <f>S2248*'Assumptions (Petroleum)'!R32/10^3</f>
        <v>0.03621582378</v>
      </c>
      <c r="T2251" s="95">
        <f>T2248*'Assumptions (Petroleum)'!S32/10^3</f>
        <v>0.03483959558</v>
      </c>
      <c r="U2251" s="95">
        <f>U2248*'Assumptions (Petroleum)'!T32/10^3</f>
        <v>0.0349824516</v>
      </c>
      <c r="V2251" s="95">
        <f>V2248*'Assumptions (Petroleum)'!U32/10^3</f>
        <v>0.03546741082</v>
      </c>
      <c r="W2251" s="95">
        <f>W2248*'Assumptions (Petroleum)'!V32/10^3</f>
        <v>0.03699491249</v>
      </c>
      <c r="X2251" s="95">
        <f>X2248*'Assumptions (Petroleum)'!W32/10^3</f>
        <v>0.03603299079</v>
      </c>
      <c r="Y2251" s="95">
        <f>Y2248*'Assumptions (Petroleum)'!X32/10^3</f>
        <v>0.03511169269</v>
      </c>
      <c r="Z2251" s="95">
        <f>Z2248*'Assumptions (Petroleum)'!Y32/10^3</f>
        <v>0.03440994743</v>
      </c>
      <c r="AA2251" s="95">
        <f>AA2248*'Assumptions (Petroleum)'!Z32/10^3</f>
        <v>0.0337652955</v>
      </c>
      <c r="AB2251" s="95">
        <f>AB2248*'Assumptions (Petroleum)'!AA32/10^3</f>
        <v>0.03338253571</v>
      </c>
      <c r="AC2251" s="95">
        <f>AC2248*'Assumptions (Petroleum)'!AB32/10^3</f>
        <v>0.0325646825</v>
      </c>
      <c r="AD2251" s="95">
        <f>AD2248*'Assumptions (Petroleum)'!AC32/10^3</f>
        <v>0.03182108109</v>
      </c>
      <c r="AE2251" s="95">
        <f>AE2248*'Assumptions (Petroleum)'!AD32/10^3</f>
        <v>0.0309721578</v>
      </c>
      <c r="AF2251" s="95">
        <f>AF2248*'Assumptions (Petroleum)'!AE32/10^3</f>
        <v>0.03010884084</v>
      </c>
      <c r="AG2251" s="95">
        <f>AG2248*'Assumptions (Petroleum)'!AF32/10^3</f>
        <v>0.02920462929</v>
      </c>
      <c r="AH2251" s="95">
        <f>AH2248*'Assumptions (Petroleum)'!AG32/10^3</f>
        <v>0.02829810029</v>
      </c>
      <c r="AI2251" s="95">
        <f>AI2248*'Assumptions (Petroleum)'!AH32/10^3</f>
        <v>0.02723012782</v>
      </c>
      <c r="AJ2251" s="95">
        <f>AJ2248*'Assumptions (Petroleum)'!AI32/10^3</f>
        <v>0.02610764447</v>
      </c>
      <c r="AK2251" s="95">
        <f>AK2248*'Assumptions (Petroleum)'!AJ32/10^3</f>
        <v>0.02494690094</v>
      </c>
      <c r="AL2251" s="95">
        <f>AL2248*'Assumptions (Petroleum)'!AK32/10^3</f>
        <v>0.02378002984</v>
      </c>
      <c r="AM2251" s="95">
        <f>AM2248*'Assumptions (Petroleum)'!AL32/10^3</f>
        <v>0.02265471267</v>
      </c>
      <c r="AN2251" s="95">
        <f>AN2248*'Assumptions (Petroleum)'!AM32/10^3</f>
        <v>0.02145057146</v>
      </c>
      <c r="AO2251" s="95">
        <f>AO2248*'Assumptions (Petroleum)'!AN32/10^3</f>
        <v>0.02024511196</v>
      </c>
      <c r="AP2251" s="95">
        <f>AP2248*'Assumptions (Petroleum)'!AO32/10^3</f>
        <v>0.01897269775</v>
      </c>
      <c r="AQ2251" s="95">
        <f>AQ2248*'Assumptions (Petroleum)'!AP32/10^3</f>
        <v>0.01759985122</v>
      </c>
      <c r="AR2251" s="95">
        <f>AR2248*'Assumptions (Petroleum)'!AQ32/10^3</f>
        <v>0.01614961936</v>
      </c>
      <c r="AS2251" s="95">
        <f>AS2248*'Assumptions (Petroleum)'!AR32/10^3</f>
        <v>0.01462868335</v>
      </c>
      <c r="AT2251" s="95">
        <f>AT2248*'Assumptions (Petroleum)'!AS32/10^3</f>
        <v>0.01305373396</v>
      </c>
      <c r="AU2251" s="95">
        <f>AU2248*'Assumptions (Petroleum)'!AT32/10^3</f>
        <v>0.01142085938</v>
      </c>
      <c r="AV2251" s="95">
        <f>AV2248*'Assumptions (Petroleum)'!AU32/10^3</f>
        <v>0.009715633962</v>
      </c>
      <c r="AW2251" s="95">
        <f>AW2248*'Assumptions (Petroleum)'!AV32/10^3</f>
        <v>0.00791768616</v>
      </c>
      <c r="AX2251" s="95">
        <f>AX2248*'Assumptions (Petroleum)'!AW32/10^3</f>
        <v>0.006068780769</v>
      </c>
      <c r="AY2251" s="95">
        <f>AY2248*'Assumptions (Petroleum)'!AX32/10^3</f>
        <v>0.004191693616</v>
      </c>
      <c r="AZ2251" s="95">
        <f>AZ2248*'Assumptions (Petroleum)'!AY32/10^3</f>
        <v>0.002151675059</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0.4</v>
      </c>
      <c r="D2253" s="319">
        <v>1.7</v>
      </c>
      <c r="E2253" s="319">
        <v>10.0</v>
      </c>
      <c r="F2253" s="319">
        <v>0.0</v>
      </c>
      <c r="G2253" s="319">
        <v>0.0</v>
      </c>
      <c r="H2253" s="319">
        <v>0.0</v>
      </c>
      <c r="I2253" s="319">
        <v>0.0</v>
      </c>
      <c r="J2253" s="319">
        <v>1.8</v>
      </c>
      <c r="K2253" s="319">
        <v>0.0</v>
      </c>
      <c r="L2253" s="319">
        <v>0.0</v>
      </c>
      <c r="M2253" s="319">
        <v>0.0</v>
      </c>
      <c r="N2253" s="319">
        <v>0.0</v>
      </c>
      <c r="O2253" s="319">
        <v>0.0</v>
      </c>
      <c r="P2253" s="319">
        <v>0.0</v>
      </c>
      <c r="Q2253" s="319">
        <v>0.0</v>
      </c>
      <c r="R2253" s="319">
        <v>0.0</v>
      </c>
      <c r="S2253" s="319">
        <v>0.0</v>
      </c>
      <c r="T2253" s="319">
        <v>0.0</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0.005805548036</v>
      </c>
      <c r="D2255" s="177">
        <f t="shared" si="82"/>
        <v>0.002251347904</v>
      </c>
      <c r="E2255" s="177">
        <f t="shared" si="82"/>
        <v>0</v>
      </c>
      <c r="F2255" s="177">
        <f t="shared" si="82"/>
        <v>0</v>
      </c>
      <c r="G2255" s="177">
        <f t="shared" si="82"/>
        <v>0.0004299129539</v>
      </c>
      <c r="H2255" s="177">
        <f t="shared" si="82"/>
        <v>0.0004384657442</v>
      </c>
      <c r="I2255" s="177">
        <f t="shared" si="82"/>
        <v>0.0004471886858</v>
      </c>
      <c r="J2255" s="177">
        <f t="shared" si="82"/>
        <v>0</v>
      </c>
      <c r="K2255" s="177">
        <f t="shared" si="82"/>
        <v>0</v>
      </c>
      <c r="L2255" s="177">
        <f t="shared" si="82"/>
        <v>0</v>
      </c>
      <c r="M2255" s="177">
        <f t="shared" si="82"/>
        <v>0</v>
      </c>
      <c r="N2255" s="177">
        <f t="shared" si="82"/>
        <v>0</v>
      </c>
      <c r="O2255" s="177">
        <f t="shared" si="82"/>
        <v>0</v>
      </c>
      <c r="P2255" s="177">
        <f t="shared" si="82"/>
        <v>0</v>
      </c>
      <c r="Q2255" s="177">
        <f t="shared" si="82"/>
        <v>0</v>
      </c>
      <c r="R2255" s="177">
        <f t="shared" si="82"/>
        <v>0</v>
      </c>
      <c r="S2255" s="177">
        <f t="shared" si="82"/>
        <v>0</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0.0002648919256</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0.001125790684</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0.004414865427</v>
      </c>
      <c r="D2258" s="177">
        <f>IF($E$2253&gt;0,'Assumptions (Petroleum)'!$V$13*Model!$E$2253*'Assumptions (Petroleum)'!C$2/10^9,0)</f>
        <v>0.002251347904</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v>
      </c>
      <c r="D2259" s="177">
        <f>IF($F$2253&gt;0,'Assumptions (Petroleum)'!$V$13*Model!$F$2253*'Assumptions (Petroleum)'!C$2/10^9,0)</f>
        <v>0</v>
      </c>
      <c r="E2259" s="177">
        <f>IF($F$2253&gt;0,'Assumptions (Petroleum)'!$V$13*Model!$F$2253*'Assumptions (Petroleum)'!D$2/10^9,0)</f>
        <v>0</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v>
      </c>
      <c r="E2260" s="177">
        <f>IF($G$2253&gt;0,'Assumptions (Petroleum)'!$V$13*Model!$G$2253*'Assumptions (Petroleum)'!D$2/10^9,0)</f>
        <v>0</v>
      </c>
      <c r="F2260" s="177">
        <f>IF($G$2253&gt;0,'Assumptions (Petroleum)'!$V$13*Model!$G$2253*'Assumptions (Petroleum)'!E$2/10^9,0)</f>
        <v>0</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v>
      </c>
      <c r="F2261" s="177">
        <f>IF($H$2253&gt;0,'Assumptions (Petroleum)'!$V$13*Model!$H$2253*'Assumptions (Petroleum)'!E$2/10^9,0)</f>
        <v>0</v>
      </c>
      <c r="G2261" s="177">
        <f>IF($H$2253&gt;0,'Assumptions (Petroleum)'!$V$13*Model!$H$2253*'Assumptions (Petroleum)'!F$2/10^9,0)</f>
        <v>0</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v>
      </c>
      <c r="G2262" s="177">
        <f>IF($I$2253&gt;0,'Assumptions (Petroleum)'!$V$13*Model!$I$2253*'Assumptions (Petroleum)'!F$2/10^9,0)</f>
        <v>0</v>
      </c>
      <c r="H2262" s="177">
        <f>IF($I$2253&gt;0,'Assumptions (Petroleum)'!$V$13*Model!$I$2253*'Assumptions (Petroleum)'!G$2/10^9,0)</f>
        <v>0</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0.0004299129539</v>
      </c>
      <c r="H2263" s="177">
        <f>IF($J$2253&gt;0,'Assumptions (Petroleum)'!$V$13*Model!$J$2253*'Assumptions (Petroleum)'!G$2/10^9,0)</f>
        <v>0.0004384657442</v>
      </c>
      <c r="I2263" s="177">
        <f>IF($J$2253&gt;0,'Assumptions (Petroleum)'!$V$13*Model!$J$2253*'Assumptions (Petroleum)'!H$2/10^9,0)</f>
        <v>0.0004471886858</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v>
      </c>
      <c r="I2264" s="177">
        <f>IF($K$2253&gt;0,'Assumptions (Petroleum)'!$V$13*Model!$K$2253*'Assumptions (Petroleum)'!H$2/10^9,0)</f>
        <v>0</v>
      </c>
      <c r="J2264" s="177">
        <f>IF($K$2253&gt;0,'Assumptions (Petroleum)'!$V$13*Model!$K$2253*'Assumptions (Petroleum)'!I$2/10^9,0)</f>
        <v>0</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v>
      </c>
      <c r="J2265" s="177">
        <f>IF($L$2253&gt;0,'Assumptions (Petroleum)'!$V$13*Model!$L$2253*'Assumptions (Petroleum)'!I$2/10^9,0)</f>
        <v>0</v>
      </c>
      <c r="K2265" s="177">
        <f>IF($L$2253&gt;0,'Assumptions (Petroleum)'!$V$13*Model!$L$2253*'Assumptions (Petroleum)'!J$2/10^9,0)</f>
        <v>0</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v>
      </c>
      <c r="K2266" s="177">
        <f>IF($M$2253&gt;0,'Assumptions (Petroleum)'!$V$13*Model!$M$2253*'Assumptions (Petroleum)'!J$2/10^9,0)</f>
        <v>0</v>
      </c>
      <c r="L2266" s="177">
        <f>IF($M$2253&gt;0,'Assumptions (Petroleum)'!$V$13*Model!$M$2253*'Assumptions (Petroleum)'!K$2/10^9,0)</f>
        <v>0</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v>
      </c>
      <c r="L2267" s="160">
        <f>IF($N$2253&gt;0,'Assumptions (Petroleum)'!$V$13*Model!$N$2253*'Assumptions (Petroleum)'!K$2/10^9,0)</f>
        <v>0</v>
      </c>
      <c r="M2267" s="160">
        <f>IF($N$2253&gt;0,'Assumptions (Petroleum)'!$V$13*Model!$N$2253*'Assumptions (Petroleum)'!L$2/10^9,0)</f>
        <v>0</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v>
      </c>
      <c r="M2268" s="160">
        <f>IF($O$2253&gt;0,'Assumptions (Petroleum)'!$V$13*Model!$O$2253*'Assumptions (Petroleum)'!L$2/10^9,0)</f>
        <v>0</v>
      </c>
      <c r="N2268" s="160">
        <f>IF($O$2253&gt;0,'Assumptions (Petroleum)'!$V$13*Model!$O$2253*'Assumptions (Petroleum)'!M$2/10^9,0)</f>
        <v>0</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v>
      </c>
      <c r="N2269" s="177">
        <f>IF($P$2253&gt;0,'Assumptions (Petroleum)'!$V$13*Model!$P$2253*'Assumptions (Petroleum)'!M$2/10^9,0)</f>
        <v>0</v>
      </c>
      <c r="O2269" s="177">
        <f>IF($P$2253&gt;0,'Assumptions (Petroleum)'!$V$13*Model!$P$2253*'Assumptions (Petroleum)'!N$2/10^9,0)</f>
        <v>0</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v>
      </c>
      <c r="O2270" s="177">
        <f>IF($Q$2253&gt;0,'Assumptions (Petroleum)'!$V$13*Model!$Q$2253*'Assumptions (Petroleum)'!N$2/10^9,0)</f>
        <v>0</v>
      </c>
      <c r="P2270" s="177">
        <f>IF($Q$2253&gt;0,'Assumptions (Petroleum)'!$V$13*Model!$Q$2253*'Assumptions (Petroleum)'!O$2/10^9,0)</f>
        <v>0</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v>
      </c>
      <c r="P2271" s="178">
        <f>IF($R$2253&gt;0,'Assumptions (Petroleum)'!$V$13*Model!$R$2253*'Assumptions (Petroleum)'!O$2/10^9,0)</f>
        <v>0</v>
      </c>
      <c r="Q2271" s="178">
        <f>IF($R$2253&gt;0,'Assumptions (Petroleum)'!$V$13*Model!$R$2253*'Assumptions (Petroleum)'!P$2/10^9,0)</f>
        <v>0</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0.003483328822</v>
      </c>
      <c r="D2307" s="279">
        <f>'Assumptions (Petroleum)'!$V$4*Model!D2255</f>
        <v>0.001350808742</v>
      </c>
      <c r="E2307" s="279">
        <f>'Assumptions (Petroleum)'!$V$4*Model!E2255</f>
        <v>0</v>
      </c>
      <c r="F2307" s="279">
        <f>'Assumptions (Petroleum)'!$V$4*Model!F2255</f>
        <v>0</v>
      </c>
      <c r="G2307" s="279">
        <f>'Assumptions (Petroleum)'!$V$4*Model!G2255</f>
        <v>0.0002579477723</v>
      </c>
      <c r="H2307" s="279">
        <f>'Assumptions (Petroleum)'!$V$4*Model!H2255</f>
        <v>0.0002630794465</v>
      </c>
      <c r="I2307" s="279">
        <f>'Assumptions (Petroleum)'!$V$4*Model!I2255</f>
        <v>0.0002683132115</v>
      </c>
      <c r="J2307" s="279">
        <f>'Assumptions (Petroleum)'!$V$4*Model!J2255</f>
        <v>0</v>
      </c>
      <c r="K2307" s="279">
        <f>'Assumptions (Petroleum)'!$V$4*Model!K2255</f>
        <v>0</v>
      </c>
      <c r="L2307" s="279">
        <f>'Assumptions (Petroleum)'!$V$4*Model!L2255</f>
        <v>0</v>
      </c>
      <c r="M2307" s="279">
        <f>'Assumptions (Petroleum)'!$V$4*Model!M2255</f>
        <v>0</v>
      </c>
      <c r="N2307" s="279">
        <f>'Assumptions (Petroleum)'!$V$4*Model!N2255</f>
        <v>0</v>
      </c>
      <c r="O2307" s="279">
        <f>'Assumptions (Petroleum)'!$V$4*Model!O2255</f>
        <v>0</v>
      </c>
      <c r="P2307" s="279">
        <f>'Assumptions (Petroleum)'!$V$4*Model!P2255</f>
        <v>0</v>
      </c>
      <c r="Q2307" s="279">
        <f>'Assumptions (Petroleum)'!$V$4*Model!Q2255</f>
        <v>0</v>
      </c>
      <c r="R2307" s="279">
        <f>'Assumptions (Petroleum)'!$V$4*Model!R2255</f>
        <v>0</v>
      </c>
      <c r="S2307" s="279">
        <f>'Assumptions (Petroleum)'!$V$4*Model!S2255</f>
        <v>0</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0.002322219215</v>
      </c>
      <c r="D2308" s="279">
        <f>'Assumptions (Petroleum)'!$V$5*Model!D2255</f>
        <v>0.0009005391615</v>
      </c>
      <c r="E2308" s="279">
        <f>'Assumptions (Petroleum)'!$V$5*Model!E2255</f>
        <v>0</v>
      </c>
      <c r="F2308" s="279">
        <f>'Assumptions (Petroleum)'!$V$5*Model!F2255</f>
        <v>0</v>
      </c>
      <c r="G2308" s="279">
        <f>'Assumptions (Petroleum)'!$V$5*Model!G2255</f>
        <v>0.0001719651815</v>
      </c>
      <c r="H2308" s="279">
        <f>'Assumptions (Petroleum)'!$V$5*Model!H2255</f>
        <v>0.0001753862977</v>
      </c>
      <c r="I2308" s="279">
        <f>'Assumptions (Petroleum)'!$V$5*Model!I2255</f>
        <v>0.0001788754743</v>
      </c>
      <c r="J2308" s="279">
        <f>'Assumptions (Petroleum)'!$V$5*Model!J2255</f>
        <v>0</v>
      </c>
      <c r="K2308" s="279">
        <f>'Assumptions (Petroleum)'!$V$5*Model!K2255</f>
        <v>0</v>
      </c>
      <c r="L2308" s="279">
        <f>'Assumptions (Petroleum)'!$V$5*Model!L2255</f>
        <v>0</v>
      </c>
      <c r="M2308" s="279">
        <f>'Assumptions (Petroleum)'!$V$5*Model!M2255</f>
        <v>0</v>
      </c>
      <c r="N2308" s="279">
        <f>'Assumptions (Petroleum)'!$V$5*Model!N2255</f>
        <v>0</v>
      </c>
      <c r="O2308" s="279">
        <f>'Assumptions (Petroleum)'!$V$5*Model!O2255</f>
        <v>0</v>
      </c>
      <c r="P2308" s="279">
        <f>'Assumptions (Petroleum)'!$V$5*Model!P2255</f>
        <v>0</v>
      </c>
      <c r="Q2308" s="279">
        <f>'Assumptions (Petroleum)'!$V$5*Model!Q2255</f>
        <v>0</v>
      </c>
      <c r="R2308" s="279">
        <f>'Assumptions (Petroleum)'!$V$5*Model!R2255</f>
        <v>0</v>
      </c>
      <c r="S2308" s="279">
        <f>'Assumptions (Petroleum)'!$V$5*Model!S2255</f>
        <v>0</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-0.000007505098334</v>
      </c>
      <c r="D2309" s="177">
        <f t="array" ref="D2309">SUM(IF(ISERROR(D2310:D2360),"",D2310:D2360))</f>
        <v>-0.00003975825843</v>
      </c>
      <c r="E2309" s="177">
        <f t="array" ref="E2309">SUM(IF(ISERROR(E2310:E2360),"",E2310:E2360))</f>
        <v>-0.0002311405867</v>
      </c>
      <c r="F2309" s="177">
        <f t="array" ref="F2309">SUM(IF(ISERROR(F2310:F2360),"",F2310:F2360))</f>
        <v>-0.0002421197645</v>
      </c>
      <c r="G2309" s="177">
        <f t="array" ref="G2309">SUM(IF(ISERROR(G2310:G2360),"",G2310:G2360))</f>
        <v>-0.0002536204533</v>
      </c>
      <c r="H2309" s="177">
        <f t="array" ref="H2309">SUM(IF(ISERROR(H2310:H2360),"",H2310:H2360))</f>
        <v>-0.0002656674249</v>
      </c>
      <c r="I2309" s="177">
        <f t="array" ref="I2309">SUM(IF(ISERROR(I2310:I2360),"",I2310:I2360))</f>
        <v>-0.0002782866275</v>
      </c>
      <c r="J2309" s="177">
        <f t="array" ref="J2309">SUM(IF(ISERROR(J2310:J2360),"",J2310:J2360))</f>
        <v>-0.0003287787929</v>
      </c>
      <c r="K2309" s="177">
        <f t="array" ref="K2309">SUM(IF(ISERROR(K2310:K2360),"",K2310:K2360))</f>
        <v>-0.0003443957856</v>
      </c>
      <c r="L2309" s="177">
        <f t="array" ref="L2309">SUM(IF(ISERROR(L2310:L2360),"",L2310:L2360))</f>
        <v>-0.0003607545854</v>
      </c>
      <c r="M2309" s="177">
        <f t="array" ref="M2309">SUM(IF(ISERROR(M2310:M2360),"",M2310:M2360))</f>
        <v>-0.0003778904282</v>
      </c>
      <c r="N2309" s="177">
        <f t="array" ref="N2309">SUM(IF(ISERROR(N2310:N2360),"",N2310:N2360))</f>
        <v>-0.0003958402235</v>
      </c>
      <c r="O2309" s="177">
        <f t="array" ref="O2309">SUM(IF(ISERROR(O2310:O2360),"",O2310:O2360))</f>
        <v>-0.0004146426342</v>
      </c>
      <c r="P2309" s="177">
        <f t="array" ref="P2309">SUM(IF(ISERROR(P2310:P2360),"",P2310:P2360))</f>
        <v>-0.0004343381593</v>
      </c>
      <c r="Q2309" s="177">
        <f t="array" ref="Q2309">SUM(IF(ISERROR(Q2310:Q2360),"",Q2310:Q2360))</f>
        <v>-0.0004549692218</v>
      </c>
      <c r="R2309" s="177">
        <f t="array" ref="R2309">SUM(IF(ISERROR(R2310:R2360),"",R2310:R2360))</f>
        <v>-0.0004615257417</v>
      </c>
      <c r="S2309" s="177">
        <f t="array" ref="S2309">SUM(IF(ISERROR(S2310:S2360),"",S2310:S2360))</f>
        <v>-0.000419466512</v>
      </c>
      <c r="T2309" s="177">
        <f t="array" ref="T2309">SUM(IF(ISERROR(T2310:T2360),"",T2310:T2360))</f>
        <v>-0.00005928448897</v>
      </c>
      <c r="U2309" s="177">
        <f t="array" ref="U2309">SUM(IF(ISERROR(U2310:U2360),"",U2310:U2360))</f>
        <v>-0.00006210050219</v>
      </c>
      <c r="V2309" s="177">
        <f t="array" ref="V2309">SUM(IF(ISERROR(V2310:V2360),"",V2310:V2360))</f>
        <v>-0.00006505027605</v>
      </c>
      <c r="W2309" s="177">
        <f t="array" ref="W2309">SUM(IF(ISERROR(W2310:W2360),"",W2310:W2360))</f>
        <v>-0.00006814016416</v>
      </c>
      <c r="X2309" s="177">
        <f t="array" ref="X2309">SUM(IF(ISERROR(X2310:X2360),"",X2310:X2360))</f>
        <v>-0.00007137682196</v>
      </c>
      <c r="Y2309" s="177">
        <f t="array" ref="Y2309">SUM(IF(ISERROR(Y2310:Y2360),"",Y2310:Y2360))</f>
        <v>0</v>
      </c>
      <c r="Z2309" s="177">
        <f t="array" ref="Z2309">SUM(IF(ISERROR(Z2310:Z2360),"",Z2310:Z2360))</f>
        <v>0</v>
      </c>
      <c r="AA2309" s="177">
        <f t="array" ref="AA2309">SUM(IF(ISERROR(AA2310:AA2360),"",AA2310:AA2360))</f>
        <v>0</v>
      </c>
      <c r="AB2309" s="177">
        <f t="array" ref="AB2309">SUM(IF(ISERROR(AB2310:AB2360),"",AB2310:AB2360))</f>
        <v>0</v>
      </c>
      <c r="AC2309" s="177">
        <f t="array" ref="AC2309">SUM(IF(ISERROR(AC2310:AC2360),"",AC2310:AC2360))</f>
        <v>0</v>
      </c>
      <c r="AD2309" s="177">
        <f t="array" ref="AD2309">SUM(IF(ISERROR(AD2310:AD2360),"",AD2310:AD2360))</f>
        <v>0</v>
      </c>
      <c r="AE2309" s="177">
        <f t="array" ref="AE2309">SUM(IF(ISERROR(AE2310:AE2360),"",AE2310:AE2360))</f>
        <v>0</v>
      </c>
      <c r="AF2309" s="177">
        <f t="array" ref="AF2309">SUM(IF(ISERROR(AF2310:AF2360),"",AF2310:AF2360))</f>
        <v>0</v>
      </c>
      <c r="AG2309" s="177">
        <f t="array" ref="AG2309">SUM(IF(ISERROR(AG2310:AG2360),"",AG2310:AG2360))</f>
        <v>0</v>
      </c>
      <c r="AH2309" s="177">
        <f t="array" ref="AH2309">SUM(IF(ISERROR(AH2310:AH2360),"",AH2310:AH2360))</f>
        <v>0</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-0.000007505098334</v>
      </c>
      <c r="D2310" s="177">
        <f>IF($C$2253&gt;0,PPMT('Assumptions (Petroleum)'!$V$6,Model!X$1,'Assumptions (Petroleum)'!$V$9,'Assumptions (Petroleum)'!$V$4*Model!$C$2253*'Assumptions (Petroleum)'!$B$2/10^9),0)</f>
        <v>-0.000007861590505</v>
      </c>
      <c r="E2310" s="177">
        <f>IF($C$2253&gt;0,PPMT('Assumptions (Petroleum)'!$V$6,Model!Y$1,'Assumptions (Petroleum)'!$V$9,'Assumptions (Petroleum)'!$V$4*Model!$C$2253*'Assumptions (Petroleum)'!$B$2/10^9),0)</f>
        <v>-0.000008235016054</v>
      </c>
      <c r="F2310" s="177">
        <f>IF($C$2253&gt;0,PPMT('Assumptions (Petroleum)'!$V$6,Model!Z$1,'Assumptions (Petroleum)'!$V$9,'Assumptions (Petroleum)'!$V$4*Model!$C$2253*'Assumptions (Petroleum)'!$B$2/10^9),0)</f>
        <v>-0.000008626179317</v>
      </c>
      <c r="G2310" s="177">
        <f>IF($C$2253&gt;0,PPMT('Assumptions (Petroleum)'!$V$6,Model!AA$1,'Assumptions (Petroleum)'!$V$9,'Assumptions (Petroleum)'!$V$4*Model!$C$2253*'Assumptions (Petroleum)'!$B$2/10^9),0)</f>
        <v>-0.000009035922834</v>
      </c>
      <c r="H2310" s="177">
        <f>IF($C$2253&gt;0,PPMT('Assumptions (Petroleum)'!$V$6,Model!AB$1,'Assumptions (Petroleum)'!$V$9,'Assumptions (Petroleum)'!$V$4*Model!$C$2253*'Assumptions (Petroleum)'!$B$2/10^9),0)</f>
        <v>-0.000009465129169</v>
      </c>
      <c r="I2310" s="177">
        <f>IF($C$2253&gt;0,PPMT('Assumptions (Petroleum)'!$V$6,Model!AC$1,'Assumptions (Petroleum)'!$V$9,'Assumptions (Petroleum)'!$V$4*Model!$C$2253*'Assumptions (Petroleum)'!$B$2/10^9),0)</f>
        <v>-0.000009914722804</v>
      </c>
      <c r="J2310" s="177">
        <f>IF($C$2253&gt;0,PPMT('Assumptions (Petroleum)'!$V$6,Model!AD$1,'Assumptions (Petroleum)'!$V$9,'Assumptions (Petroleum)'!$V$4*Model!$C$2253*'Assumptions (Petroleum)'!$B$2/10^9),0)</f>
        <v>-0.00001038567214</v>
      </c>
      <c r="K2310" s="177">
        <f>IF($C$2253&gt;0,PPMT('Assumptions (Petroleum)'!$V$6,Model!AE$1,'Assumptions (Petroleum)'!$V$9,'Assumptions (Petroleum)'!$V$4*Model!$C$2253*'Assumptions (Petroleum)'!$B$2/10^9),0)</f>
        <v>-0.00001087899156</v>
      </c>
      <c r="L2310" s="177">
        <f>IF($C$2253&gt;0,PPMT('Assumptions (Petroleum)'!$V$6,Model!AF$1,'Assumptions (Petroleum)'!$V$9,'Assumptions (Petroleum)'!$V$4*Model!$C$2253*'Assumptions (Petroleum)'!$B$2/10^9),0)</f>
        <v>-0.00001139574366</v>
      </c>
      <c r="M2310" s="177">
        <f>IF($C$2253&gt;0,PPMT('Assumptions (Petroleum)'!$V$6,Model!AG$1,'Assumptions (Petroleum)'!$V$9,'Assumptions (Petroleum)'!$V$4*Model!$C$2253*'Assumptions (Petroleum)'!$B$2/10^9),0)</f>
        <v>-0.00001193704149</v>
      </c>
      <c r="N2310" s="177">
        <f>IF($C$2253&gt;0,PPMT('Assumptions (Petroleum)'!$V$6,Model!AH$1,'Assumptions (Petroleum)'!$V$9,'Assumptions (Petroleum)'!$V$4*Model!$C$2253*'Assumptions (Petroleum)'!$B$2/10^9),0)</f>
        <v>-0.00001250405096</v>
      </c>
      <c r="O2310" s="177">
        <f>IF($C$2253&gt;0,PPMT('Assumptions (Petroleum)'!$V$6,Model!AI$1,'Assumptions (Petroleum)'!$V$9,'Assumptions (Petroleum)'!$V$4*Model!$C$2253*'Assumptions (Petroleum)'!$B$2/10^9),0)</f>
        <v>-0.00001309799338</v>
      </c>
      <c r="P2310" s="177">
        <f>IF($C$2253&gt;0,PPMT('Assumptions (Petroleum)'!$V$6,Model!AJ$1,'Assumptions (Petroleum)'!$V$9,'Assumptions (Petroleum)'!$V$4*Model!$C$2253*'Assumptions (Petroleum)'!$B$2/10^9),0)</f>
        <v>-0.00001372014806</v>
      </c>
      <c r="Q2310" s="177">
        <f>IF($C$2253&gt;0,PPMT('Assumptions (Petroleum)'!$V$6,Model!AK$1,'Assumptions (Petroleum)'!$V$9,'Assumptions (Petroleum)'!$V$4*Model!$C$2253*'Assumptions (Petroleum)'!$B$2/10^9),0)</f>
        <v>-0.0000143718551</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-0.00003189666792</v>
      </c>
      <c r="E2311" s="177">
        <f>IF($D$2253&gt;0,PPMT('Assumptions (Petroleum)'!$V$6,Model!X$1,'Assumptions (Petroleum)'!$V$9,'Assumptions (Petroleum)'!$V$4*Model!$D$2253*'Assumptions (Petroleum)'!$B$2/10^9),0)</f>
        <v>-0.00003341175965</v>
      </c>
      <c r="F2311" s="177">
        <f>IF($D$2253&gt;0,PPMT('Assumptions (Petroleum)'!$V$6,Model!Y$1,'Assumptions (Petroleum)'!$V$9,'Assumptions (Petroleum)'!$V$4*Model!$D$2253*'Assumptions (Petroleum)'!$B$2/10^9),0)</f>
        <v>-0.00003499881823</v>
      </c>
      <c r="G2311" s="177">
        <f>IF($D$2253&gt;0,PPMT('Assumptions (Petroleum)'!$V$6,Model!Z$1,'Assumptions (Petroleum)'!$V$9,'Assumptions (Petroleum)'!$V$4*Model!$D$2253*'Assumptions (Petroleum)'!$B$2/10^9),0)</f>
        <v>-0.0000366612621</v>
      </c>
      <c r="H2311" s="177">
        <f>IF($D$2253&gt;0,PPMT('Assumptions (Petroleum)'!$V$6,Model!AA$1,'Assumptions (Petroleum)'!$V$9,'Assumptions (Petroleum)'!$V$4*Model!$D$2253*'Assumptions (Petroleum)'!$B$2/10^9),0)</f>
        <v>-0.00003840267204</v>
      </c>
      <c r="I2311" s="177">
        <f>IF($D$2253&gt;0,PPMT('Assumptions (Petroleum)'!$V$6,Model!AB$1,'Assumptions (Petroleum)'!$V$9,'Assumptions (Petroleum)'!$V$4*Model!$D$2253*'Assumptions (Petroleum)'!$B$2/10^9),0)</f>
        <v>-0.00004022679897</v>
      </c>
      <c r="J2311" s="177">
        <f>IF($D$2253&gt;0,PPMT('Assumptions (Petroleum)'!$V$6,Model!AC$1,'Assumptions (Petroleum)'!$V$9,'Assumptions (Petroleum)'!$V$4*Model!$D$2253*'Assumptions (Petroleum)'!$B$2/10^9),0)</f>
        <v>-0.00004213757192</v>
      </c>
      <c r="K2311" s="177">
        <f>IF($D$2253&gt;0,PPMT('Assumptions (Petroleum)'!$V$6,Model!AD$1,'Assumptions (Petroleum)'!$V$9,'Assumptions (Petroleum)'!$V$4*Model!$D$2253*'Assumptions (Petroleum)'!$B$2/10^9),0)</f>
        <v>-0.00004413910658</v>
      </c>
      <c r="L2311" s="177">
        <f>IF($D$2253&gt;0,PPMT('Assumptions (Petroleum)'!$V$6,Model!AE$1,'Assumptions (Petroleum)'!$V$9,'Assumptions (Petroleum)'!$V$4*Model!$D$2253*'Assumptions (Petroleum)'!$B$2/10^9),0)</f>
        <v>-0.00004623571415</v>
      </c>
      <c r="M2311" s="177">
        <f>IF($D$2253&gt;0,PPMT('Assumptions (Petroleum)'!$V$6,Model!AF$1,'Assumptions (Petroleum)'!$V$9,'Assumptions (Petroleum)'!$V$4*Model!$D$2253*'Assumptions (Petroleum)'!$B$2/10^9),0)</f>
        <v>-0.00004843191057</v>
      </c>
      <c r="N2311" s="177">
        <f>IF($D$2253&gt;0,PPMT('Assumptions (Petroleum)'!$V$6,Model!AG$1,'Assumptions (Petroleum)'!$V$9,'Assumptions (Petroleum)'!$V$4*Model!$D$2253*'Assumptions (Petroleum)'!$B$2/10^9),0)</f>
        <v>-0.00005073242632</v>
      </c>
      <c r="O2311" s="177">
        <f>IF($D$2253&gt;0,PPMT('Assumptions (Petroleum)'!$V$6,Model!AH$1,'Assumptions (Petroleum)'!$V$9,'Assumptions (Petroleum)'!$V$4*Model!$D$2253*'Assumptions (Petroleum)'!$B$2/10^9),0)</f>
        <v>-0.00005314221657</v>
      </c>
      <c r="P2311" s="177">
        <f>IF($D$2253&gt;0,PPMT('Assumptions (Petroleum)'!$V$6,Model!AI$1,'Assumptions (Petroleum)'!$V$9,'Assumptions (Petroleum)'!$V$4*Model!$D$2253*'Assumptions (Petroleum)'!$B$2/10^9),0)</f>
        <v>-0.00005566647186</v>
      </c>
      <c r="Q2311" s="177">
        <f>IF($D$2253&gt;0,PPMT('Assumptions (Petroleum)'!$V$6,Model!AJ$1,'Assumptions (Petroleum)'!$V$9,'Assumptions (Petroleum)'!$V$4*Model!$D$2253*'Assumptions (Petroleum)'!$B$2/10^9),0)</f>
        <v>-0.00005831062927</v>
      </c>
      <c r="R2311" s="177">
        <f>IF($D$2253&gt;0,PPMT('Assumptions (Petroleum)'!$V$6,Model!AK$1,'Assumptions (Petroleum)'!$V$9,'Assumptions (Petroleum)'!$V$4*Model!$D$2253*'Assumptions (Petroleum)'!$B$2/10^9),0)</f>
        <v>-0.00006108038416</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-0.000189493811</v>
      </c>
      <c r="F2312" s="160">
        <f>IF($E$2253&gt;0,PPMT('Assumptions (Petroleum)'!$V$6,Model!X$1,'Assumptions (Petroleum)'!$V$9,'Assumptions (Petroleum)'!$V$4*Model!$E$2253*AVERAGE('Assumptions (Petroleum)'!$B$2:$C$2)/10^9),0)</f>
        <v>-0.000198494767</v>
      </c>
      <c r="G2312" s="160">
        <f>IF($E$2253&gt;0,PPMT('Assumptions (Petroleum)'!$V$6,Model!Y$1,'Assumptions (Petroleum)'!$V$9,'Assumptions (Petroleum)'!$V$4*Model!$E$2253*AVERAGE('Assumptions (Petroleum)'!$B$2:$C$2)/10^9),0)</f>
        <v>-0.0002079232684</v>
      </c>
      <c r="H2312" s="160">
        <f>IF($E$2253&gt;0,PPMT('Assumptions (Petroleum)'!$V$6,Model!Z$1,'Assumptions (Petroleum)'!$V$9,'Assumptions (Petroleum)'!$V$4*Model!$E$2253*AVERAGE('Assumptions (Petroleum)'!$B$2:$C$2)/10^9),0)</f>
        <v>-0.0002177996237</v>
      </c>
      <c r="I2312" s="160">
        <f>IF($E$2253&gt;0,PPMT('Assumptions (Petroleum)'!$V$6,Model!AA$1,'Assumptions (Petroleum)'!$V$9,'Assumptions (Petroleum)'!$V$4*Model!$E$2253*AVERAGE('Assumptions (Petroleum)'!$B$2:$C$2)/10^9),0)</f>
        <v>-0.0002281451058</v>
      </c>
      <c r="J2312" s="160">
        <f>IF($E$2253&gt;0,PPMT('Assumptions (Petroleum)'!$V$6,Model!AB$1,'Assumptions (Petroleum)'!$V$9,'Assumptions (Petroleum)'!$V$4*Model!$E$2253*AVERAGE('Assumptions (Petroleum)'!$B$2:$C$2)/10^9),0)</f>
        <v>-0.0002389819983</v>
      </c>
      <c r="K2312" s="160">
        <f>IF($E$2253&gt;0,PPMT('Assumptions (Petroleum)'!$V$6,Model!AC$1,'Assumptions (Petroleum)'!$V$9,'Assumptions (Petroleum)'!$V$4*Model!$E$2253*AVERAGE('Assumptions (Petroleum)'!$B$2:$C$2)/10^9),0)</f>
        <v>-0.0002503336432</v>
      </c>
      <c r="L2312" s="160">
        <f>IF($E$2253&gt;0,PPMT('Assumptions (Petroleum)'!$V$6,Model!AD$1,'Assumptions (Petroleum)'!$V$9,'Assumptions (Petroleum)'!$V$4*Model!$E$2253*AVERAGE('Assumptions (Petroleum)'!$B$2:$C$2)/10^9),0)</f>
        <v>-0.0002622244913</v>
      </c>
      <c r="M2312" s="160">
        <f>IF($E$2253&gt;0,PPMT('Assumptions (Petroleum)'!$V$6,Model!AE$1,'Assumptions (Petroleum)'!$V$9,'Assumptions (Petroleum)'!$V$4*Model!$E$2253*AVERAGE('Assumptions (Petroleum)'!$B$2:$C$2)/10^9),0)</f>
        <v>-0.0002746801546</v>
      </c>
      <c r="N2312" s="177">
        <f>IF($E$2253&gt;0,PPMT('Assumptions (Petroleum)'!$V$6,Model!AF$1,'Assumptions (Petroleum)'!$V$9,'Assumptions (Petroleum)'!$V$4*Model!$E$2253*AVERAGE('Assumptions (Petroleum)'!$B$2:$C$2)/10^9),0)</f>
        <v>-0.000287727462</v>
      </c>
      <c r="O2312" s="160">
        <f>IF($E$2253&gt;0,PPMT('Assumptions (Petroleum)'!$V$6,Model!AG$1,'Assumptions (Petroleum)'!$V$9,'Assumptions (Petroleum)'!$V$4*Model!$E$2253*AVERAGE('Assumptions (Petroleum)'!$B$2:$C$2)/10^9),0)</f>
        <v>-0.0003013945164</v>
      </c>
      <c r="P2312" s="160">
        <f>IF($E$2253&gt;0,PPMT('Assumptions (Petroleum)'!$V$6,Model!AH$1,'Assumptions (Petroleum)'!$V$9,'Assumptions (Petroleum)'!$V$4*Model!$E$2253*AVERAGE('Assumptions (Petroleum)'!$B$2:$C$2)/10^9),0)</f>
        <v>-0.0003157107559</v>
      </c>
      <c r="Q2312" s="160">
        <f>IF($E$2253&gt;0,PPMT('Assumptions (Petroleum)'!$V$6,Model!AI$1,'Assumptions (Petroleum)'!$V$9,'Assumptions (Petroleum)'!$V$4*Model!$E$2253*AVERAGE('Assumptions (Petroleum)'!$B$2:$C$2)/10^9),0)</f>
        <v>-0.0003307070168</v>
      </c>
      <c r="R2312" s="160">
        <f>IF($E$2253&gt;0,PPMT('Assumptions (Petroleum)'!$V$6,Model!AJ$1,'Assumptions (Petroleum)'!$V$9,'Assumptions (Petroleum)'!$V$4*Model!$E$2253*AVERAGE('Assumptions (Petroleum)'!$B$2:$C$2)/10^9),0)</f>
        <v>-0.0003464156001</v>
      </c>
      <c r="S2312" s="160">
        <f>IF($E$2253&gt;0,PPMT('Assumptions (Petroleum)'!$V$6,Model!AK$1,'Assumptions (Petroleum)'!$V$9,'Assumptions (Petroleum)'!$V$4*Model!$E$2253*AVERAGE('Assumptions (Petroleum)'!$B$2:$C$2)/10^9),0)</f>
        <v>-0.0003628703411</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v>
      </c>
      <c r="G2313" s="160">
        <f>IF($F$2253&gt;0,PPMT('Assumptions (Petroleum)'!$V$6,Model!X$1,'Assumptions (Petroleum)'!$V$9,'Assumptions (Petroleum)'!$V$4*Model!$F$2253*AVERAGE('Assumptions (Petroleum)'!$B$2:$D$2)/10^9),0)</f>
        <v>0</v>
      </c>
      <c r="H2313" s="160">
        <f>IF($F$2253&gt;0,PPMT('Assumptions (Petroleum)'!$V$6,Model!Y$1,'Assumptions (Petroleum)'!$V$9,'Assumptions (Petroleum)'!$V$4*Model!$F$2253*AVERAGE('Assumptions (Petroleum)'!$B$2:$D$2)/10^9),0)</f>
        <v>0</v>
      </c>
      <c r="I2313" s="160">
        <f>IF($F$2253&gt;0,PPMT('Assumptions (Petroleum)'!$V$6,Model!Z$1,'Assumptions (Petroleum)'!$V$9,'Assumptions (Petroleum)'!$V$4*Model!$F$2253*AVERAGE('Assumptions (Petroleum)'!$B$2:$D$2)/10^9),0)</f>
        <v>0</v>
      </c>
      <c r="J2313" s="160">
        <f>IF($F$2253&gt;0,PPMT('Assumptions (Petroleum)'!$V$6,Model!AA$1,'Assumptions (Petroleum)'!$V$9,'Assumptions (Petroleum)'!$V$4*Model!$F$2253*AVERAGE('Assumptions (Petroleum)'!$B$2:$D$2)/10^9),0)</f>
        <v>0</v>
      </c>
      <c r="K2313" s="160">
        <f>IF($F$2253&gt;0,PPMT('Assumptions (Petroleum)'!$V$6,Model!AB$1,'Assumptions (Petroleum)'!$V$9,'Assumptions (Petroleum)'!$V$4*Model!$F$2253*AVERAGE('Assumptions (Petroleum)'!$B$2:$D$2)/10^9),0)</f>
        <v>0</v>
      </c>
      <c r="L2313" s="160">
        <f>IF($F$2253&gt;0,PPMT('Assumptions (Petroleum)'!$V$6,Model!AC$1,'Assumptions (Petroleum)'!$V$9,'Assumptions (Petroleum)'!$V$4*Model!$F$2253*AVERAGE('Assumptions (Petroleum)'!$B$2:$D$2)/10^9),0)</f>
        <v>0</v>
      </c>
      <c r="M2313" s="160">
        <f>IF($F$2253&gt;0,PPMT('Assumptions (Petroleum)'!$V$6,Model!AD$1,'Assumptions (Petroleum)'!$V$9,'Assumptions (Petroleum)'!$V$4*Model!$F$2253*AVERAGE('Assumptions (Petroleum)'!$B$2:$D$2)/10^9),0)</f>
        <v>0</v>
      </c>
      <c r="N2313" s="177">
        <f>IF($F$2253&gt;0,PPMT('Assumptions (Petroleum)'!$V$6,Model!AE$1,'Assumptions (Petroleum)'!$V$9,'Assumptions (Petroleum)'!$V$4*Model!$F$2253*AVERAGE('Assumptions (Petroleum)'!$B$2:$D$2)/10^9),0)</f>
        <v>0</v>
      </c>
      <c r="O2313" s="160">
        <f>IF($F$2253&gt;0,PPMT('Assumptions (Petroleum)'!$V$6,Model!AF$1,'Assumptions (Petroleum)'!$V$9,'Assumptions (Petroleum)'!$V$4*Model!$F$2253*AVERAGE('Assumptions (Petroleum)'!$B$2:$D$2)/10^9),0)</f>
        <v>0</v>
      </c>
      <c r="P2313" s="160">
        <f>IF($F$2253&gt;0,PPMT('Assumptions (Petroleum)'!$V$6,Model!AG$1,'Assumptions (Petroleum)'!$V$9,'Assumptions (Petroleum)'!$V$4*Model!$F$2253*AVERAGE('Assumptions (Petroleum)'!$B$2:$D$2)/10^9),0)</f>
        <v>0</v>
      </c>
      <c r="Q2313" s="160">
        <f>IF($F$2253&gt;0,PPMT('Assumptions (Petroleum)'!$V$6,Model!AH$1,'Assumptions (Petroleum)'!$V$9,'Assumptions (Petroleum)'!$V$4*Model!$F$2253*AVERAGE('Assumptions (Petroleum)'!$B$2:$D$2)/10^9),0)</f>
        <v>0</v>
      </c>
      <c r="R2313" s="160">
        <f>IF($F$2253&gt;0,PPMT('Assumptions (Petroleum)'!$V$6,Model!AI$1,'Assumptions (Petroleum)'!$V$9,'Assumptions (Petroleum)'!$V$4*Model!$F$2253*AVERAGE('Assumptions (Petroleum)'!$B$2:$D$2)/10^9),0)</f>
        <v>0</v>
      </c>
      <c r="S2313" s="160">
        <f>IF($F$2253&gt;0,PPMT('Assumptions (Petroleum)'!$V$6,Model!AJ$1,'Assumptions (Petroleum)'!$V$9,'Assumptions (Petroleum)'!$V$4*Model!$F$2253*AVERAGE('Assumptions (Petroleum)'!$B$2:$D$2)/10^9),0)</f>
        <v>0</v>
      </c>
      <c r="T2313" s="160">
        <f>IF($F$2253&gt;0,PPMT('Assumptions (Petroleum)'!$V$6,Model!AK$1,'Assumptions (Petroleum)'!$V$9,'Assumptions (Petroleum)'!$V$4*Model!$F$2253*AVERAGE('Assumptions (Petroleum)'!$B$2:$D$2)/10^9),0)</f>
        <v>0</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v>
      </c>
      <c r="H2314" s="160">
        <f>IF($G$2253&gt;0,PPMT('Assumptions (Petroleum)'!$V$6,Model!X$1,'Assumptions (Petroleum)'!$V$9,'Assumptions (Petroleum)'!$V$4*Model!$G$2253*AVERAGE('Assumptions (Petroleum)'!$C$2:$E$2)/10^9),0)</f>
        <v>0</v>
      </c>
      <c r="I2314" s="160">
        <f>IF($G$2253&gt;0,PPMT('Assumptions (Petroleum)'!$V$6,Model!Y$1,'Assumptions (Petroleum)'!$V$9,'Assumptions (Petroleum)'!$V$4*Model!$G$2253*AVERAGE('Assumptions (Petroleum)'!$C$2:$E$2)/10^9),0)</f>
        <v>0</v>
      </c>
      <c r="J2314" s="160">
        <f>IF($G$2253&gt;0,PPMT('Assumptions (Petroleum)'!$V$6,Model!Z$1,'Assumptions (Petroleum)'!$V$9,'Assumptions (Petroleum)'!$V$4*Model!$G$2253*AVERAGE('Assumptions (Petroleum)'!$C$2:$E$2)/10^9),0)</f>
        <v>0</v>
      </c>
      <c r="K2314" s="160">
        <f>IF($G$2253&gt;0,PPMT('Assumptions (Petroleum)'!$V$6,Model!AA$1,'Assumptions (Petroleum)'!$V$9,'Assumptions (Petroleum)'!$V$4*Model!$G$2253*AVERAGE('Assumptions (Petroleum)'!$C$2:$E$2)/10^9),0)</f>
        <v>0</v>
      </c>
      <c r="L2314" s="160">
        <f>IF($G$2253&gt;0,PPMT('Assumptions (Petroleum)'!$V$6,Model!AB$1,'Assumptions (Petroleum)'!$V$9,'Assumptions (Petroleum)'!$V$4*Model!$G$2253*AVERAGE('Assumptions (Petroleum)'!$C$2:$E$2)/10^9),0)</f>
        <v>0</v>
      </c>
      <c r="M2314" s="160">
        <f>IF($G$2253&gt;0,PPMT('Assumptions (Petroleum)'!$V$6,Model!AC$1,'Assumptions (Petroleum)'!$V$9,'Assumptions (Petroleum)'!$V$4*Model!$G$2253*AVERAGE('Assumptions (Petroleum)'!$C$2:$E$2)/10^9),0)</f>
        <v>0</v>
      </c>
      <c r="N2314" s="160">
        <f>IF($G$2253&gt;0,PPMT('Assumptions (Petroleum)'!$V$6,Model!AD$1,'Assumptions (Petroleum)'!$V$9,'Assumptions (Petroleum)'!$V$4*Model!$G$2253*AVERAGE('Assumptions (Petroleum)'!$C$2:$E$2)/10^9),0)</f>
        <v>0</v>
      </c>
      <c r="O2314" s="160">
        <f>IF($G$2253&gt;0,PPMT('Assumptions (Petroleum)'!$V$6,Model!AE$1,'Assumptions (Petroleum)'!$V$9,'Assumptions (Petroleum)'!$V$4*Model!$G$2253*AVERAGE('Assumptions (Petroleum)'!$C$2:$E$2)/10^9),0)</f>
        <v>0</v>
      </c>
      <c r="P2314" s="160">
        <f>IF($G$2253&gt;0,PPMT('Assumptions (Petroleum)'!$V$6,Model!AF$1,'Assumptions (Petroleum)'!$V$9,'Assumptions (Petroleum)'!$V$4*Model!$G$2253*AVERAGE('Assumptions (Petroleum)'!$C$2:$E$2)/10^9),0)</f>
        <v>0</v>
      </c>
      <c r="Q2314" s="160">
        <f>IF($G$2253&gt;0,PPMT('Assumptions (Petroleum)'!$V$6,Model!AG$1,'Assumptions (Petroleum)'!$V$9,'Assumptions (Petroleum)'!$V$4*Model!$G$2253*AVERAGE('Assumptions (Petroleum)'!$C$2:$E$2)/10^9),0)</f>
        <v>0</v>
      </c>
      <c r="R2314" s="160">
        <f>IF($G$2253&gt;0,PPMT('Assumptions (Petroleum)'!$V$6,Model!AH$1,'Assumptions (Petroleum)'!$V$9,'Assumptions (Petroleum)'!$V$4*Model!$G$2253*AVERAGE('Assumptions (Petroleum)'!$C$2:$E$2)/10^9),0)</f>
        <v>0</v>
      </c>
      <c r="S2314" s="160">
        <f>IF($G$2253&gt;0,PPMT('Assumptions (Petroleum)'!$V$6,Model!AI$1,'Assumptions (Petroleum)'!$V$9,'Assumptions (Petroleum)'!$V$4*Model!$G$2253*AVERAGE('Assumptions (Petroleum)'!$C$2:$E$2)/10^9),0)</f>
        <v>0</v>
      </c>
      <c r="T2314" s="160">
        <f>IF($G$2253&gt;0,PPMT('Assumptions (Petroleum)'!$V$6,Model!AJ$1,'Assumptions (Petroleum)'!$V$9,'Assumptions (Petroleum)'!$V$4*Model!$G$2253*AVERAGE('Assumptions (Petroleum)'!$C$2:$E$2)/10^9),0)</f>
        <v>0</v>
      </c>
      <c r="U2314" s="160">
        <f>IF($G$2253&gt;0,PPMT('Assumptions (Petroleum)'!$V$6,Model!AK$1,'Assumptions (Petroleum)'!$V$9,'Assumptions (Petroleum)'!$V$4*Model!$G$2253*AVERAGE('Assumptions (Petroleum)'!$C$2:$E$2)/10^9),0)</f>
        <v>0</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v>
      </c>
      <c r="I2315" s="160">
        <f>IF($H$2253&gt;0,PPMT('Assumptions (Petroleum)'!$V$6,Model!X$1,'Assumptions (Petroleum)'!$V$9,'Assumptions (Petroleum)'!$V$4*Model!$H$2253*AVERAGE('Assumptions (Petroleum)'!$D$2:$F$2)/10^9),0)</f>
        <v>0</v>
      </c>
      <c r="J2315" s="160">
        <f>IF($H$2253&gt;0,PPMT('Assumptions (Petroleum)'!$V$6,Model!Y$1,'Assumptions (Petroleum)'!$V$9,'Assumptions (Petroleum)'!$V$4*Model!$H$2253*AVERAGE('Assumptions (Petroleum)'!$D$2:$F$2)/10^9),0)</f>
        <v>0</v>
      </c>
      <c r="K2315" s="160">
        <f>IF($H$2253&gt;0,PPMT('Assumptions (Petroleum)'!$V$6,Model!Z$1,'Assumptions (Petroleum)'!$V$9,'Assumptions (Petroleum)'!$V$4*Model!$H$2253*AVERAGE('Assumptions (Petroleum)'!$D$2:$F$2)/10^9),0)</f>
        <v>0</v>
      </c>
      <c r="L2315" s="160">
        <f>IF($H$2253&gt;0,PPMT('Assumptions (Petroleum)'!$V$6,Model!AA$1,'Assumptions (Petroleum)'!$V$9,'Assumptions (Petroleum)'!$V$4*Model!$H$2253*AVERAGE('Assumptions (Petroleum)'!$D$2:$F$2)/10^9),0)</f>
        <v>0</v>
      </c>
      <c r="M2315" s="160">
        <f>IF($H$2253&gt;0,PPMT('Assumptions (Petroleum)'!$V$6,Model!AB$1,'Assumptions (Petroleum)'!$V$9,'Assumptions (Petroleum)'!$V$4*Model!$H$2253*AVERAGE('Assumptions (Petroleum)'!$D$2:$F$2)/10^9),0)</f>
        <v>0</v>
      </c>
      <c r="N2315" s="160">
        <f>IF($H$2253&gt;0,PPMT('Assumptions (Petroleum)'!$V$6,Model!AC$1,'Assumptions (Petroleum)'!$V$9,'Assumptions (Petroleum)'!$V$4*Model!$H$2253*AVERAGE('Assumptions (Petroleum)'!$D$2:$F$2)/10^9),0)</f>
        <v>0</v>
      </c>
      <c r="O2315" s="160">
        <f>IF($H$2253&gt;0,PPMT('Assumptions (Petroleum)'!$V$6,Model!AD$1,'Assumptions (Petroleum)'!$V$9,'Assumptions (Petroleum)'!$V$4*Model!$H$2253*AVERAGE('Assumptions (Petroleum)'!$D$2:$F$2)/10^9),0)</f>
        <v>0</v>
      </c>
      <c r="P2315" s="160">
        <f>IF($H$2253&gt;0,PPMT('Assumptions (Petroleum)'!$V$6,Model!AE$1,'Assumptions (Petroleum)'!$V$9,'Assumptions (Petroleum)'!$V$4*Model!$H$2253*AVERAGE('Assumptions (Petroleum)'!$D$2:$F$2)/10^9),0)</f>
        <v>0</v>
      </c>
      <c r="Q2315" s="160">
        <f>IF($H$2253&gt;0,PPMT('Assumptions (Petroleum)'!$V$6,Model!AF$1,'Assumptions (Petroleum)'!$V$9,'Assumptions (Petroleum)'!$V$4*Model!$H$2253*AVERAGE('Assumptions (Petroleum)'!$D$2:$F$2)/10^9),0)</f>
        <v>0</v>
      </c>
      <c r="R2315" s="160">
        <f>IF($H$2253&gt;0,PPMT('Assumptions (Petroleum)'!$V$6,Model!AG$1,'Assumptions (Petroleum)'!$V$9,'Assumptions (Petroleum)'!$V$4*Model!$H$2253*AVERAGE('Assumptions (Petroleum)'!$D$2:$F$2)/10^9),0)</f>
        <v>0</v>
      </c>
      <c r="S2315" s="160">
        <f>IF($H$2253&gt;0,PPMT('Assumptions (Petroleum)'!$V$6,Model!AH$1,'Assumptions (Petroleum)'!$V$9,'Assumptions (Petroleum)'!$V$4*Model!$H$2253*AVERAGE('Assumptions (Petroleum)'!$D$2:$F$2)/10^9),0)</f>
        <v>0</v>
      </c>
      <c r="T2315" s="160">
        <f>IF($H$2253&gt;0,PPMT('Assumptions (Petroleum)'!$V$6,Model!AI$1,'Assumptions (Petroleum)'!$V$9,'Assumptions (Petroleum)'!$V$4*Model!$H$2253*AVERAGE('Assumptions (Petroleum)'!$D$2:$F$2)/10^9),0)</f>
        <v>0</v>
      </c>
      <c r="U2315" s="160">
        <f>IF($H$2253&gt;0,PPMT('Assumptions (Petroleum)'!$V$6,Model!AJ$1,'Assumptions (Petroleum)'!$V$9,'Assumptions (Petroleum)'!$V$4*Model!$H$2253*AVERAGE('Assumptions (Petroleum)'!$D$2:$F$2)/10^9),0)</f>
        <v>0</v>
      </c>
      <c r="V2315" s="160">
        <f>IF($H$2253&gt;0,PPMT('Assumptions (Petroleum)'!$V$6,Model!AK$1,'Assumptions (Petroleum)'!$V$9,'Assumptions (Petroleum)'!$V$4*Model!$H$2253*AVERAGE('Assumptions (Petroleum)'!$D$2:$F$2)/10^9),0)</f>
        <v>0</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v>
      </c>
      <c r="J2316" s="160">
        <f>IF($I$2253&gt;0,PPMT('Assumptions (Petroleum)'!$V$6,Model!X$1,'Assumptions (Petroleum)'!$V$9,'Assumptions (Petroleum)'!$V$4*Model!$I$2253*AVERAGE('Assumptions (Petroleum)'!$E$2:$G$2)/10^9),0)</f>
        <v>0</v>
      </c>
      <c r="K2316" s="160">
        <f>IF($I$2253&gt;0,PPMT('Assumptions (Petroleum)'!$V$6,Model!Y$1,'Assumptions (Petroleum)'!$V$9,'Assumptions (Petroleum)'!$V$4*Model!$I$2253*AVERAGE('Assumptions (Petroleum)'!$E$2:$G$2)/10^9),0)</f>
        <v>0</v>
      </c>
      <c r="L2316" s="160">
        <f>IF($I$2253&gt;0,PPMT('Assumptions (Petroleum)'!$V$6,Model!Z$1,'Assumptions (Petroleum)'!$V$9,'Assumptions (Petroleum)'!$V$4*Model!$I$2253*AVERAGE('Assumptions (Petroleum)'!$E$2:$G$2)/10^9),0)</f>
        <v>0</v>
      </c>
      <c r="M2316" s="160">
        <f>IF($I$2253&gt;0,PPMT('Assumptions (Petroleum)'!$V$6,Model!AA$1,'Assumptions (Petroleum)'!$V$9,'Assumptions (Petroleum)'!$V$4*Model!$I$2253*AVERAGE('Assumptions (Petroleum)'!$E$2:$G$2)/10^9),0)</f>
        <v>0</v>
      </c>
      <c r="N2316" s="160">
        <f>IF($I$2253&gt;0,PPMT('Assumptions (Petroleum)'!$V$6,Model!AB$1,'Assumptions (Petroleum)'!$V$9,'Assumptions (Petroleum)'!$V$4*Model!$I$2253*AVERAGE('Assumptions (Petroleum)'!$E$2:$G$2)/10^9),0)</f>
        <v>0</v>
      </c>
      <c r="O2316" s="160">
        <f>IF($I$2253&gt;0,PPMT('Assumptions (Petroleum)'!$V$6,Model!AC$1,'Assumptions (Petroleum)'!$V$9,'Assumptions (Petroleum)'!$V$4*Model!$I$2253*AVERAGE('Assumptions (Petroleum)'!$E$2:$G$2)/10^9),0)</f>
        <v>0</v>
      </c>
      <c r="P2316" s="160">
        <f>IF($I$2253&gt;0,PPMT('Assumptions (Petroleum)'!$V$6,Model!AD$1,'Assumptions (Petroleum)'!$V$9,'Assumptions (Petroleum)'!$V$4*Model!$I$2253*AVERAGE('Assumptions (Petroleum)'!$E$2:$G$2)/10^9),0)</f>
        <v>0</v>
      </c>
      <c r="Q2316" s="160">
        <f>IF($I$2253&gt;0,PPMT('Assumptions (Petroleum)'!$V$6,Model!AE$1,'Assumptions (Petroleum)'!$V$9,'Assumptions (Petroleum)'!$V$4*Model!$I$2253*AVERAGE('Assumptions (Petroleum)'!$E$2:$G$2)/10^9),0)</f>
        <v>0</v>
      </c>
      <c r="R2316" s="160">
        <f>IF($I$2253&gt;0,PPMT('Assumptions (Petroleum)'!$V$6,Model!AF$1,'Assumptions (Petroleum)'!$V$9,'Assumptions (Petroleum)'!$V$4*Model!$I$2253*AVERAGE('Assumptions (Petroleum)'!$E$2:$G$2)/10^9),0)</f>
        <v>0</v>
      </c>
      <c r="S2316" s="160">
        <f>IF($I$2253&gt;0,PPMT('Assumptions (Petroleum)'!$V$6,Model!AG$1,'Assumptions (Petroleum)'!$V$9,'Assumptions (Petroleum)'!$V$4*Model!$I$2253*AVERAGE('Assumptions (Petroleum)'!$E$2:$G$2)/10^9),0)</f>
        <v>0</v>
      </c>
      <c r="T2316" s="160">
        <f>IF($I$2253&gt;0,PPMT('Assumptions (Petroleum)'!$V$6,Model!AH$1,'Assumptions (Petroleum)'!$V$9,'Assumptions (Petroleum)'!$V$4*Model!$I$2253*AVERAGE('Assumptions (Petroleum)'!$E$2:$G$2)/10^9),0)</f>
        <v>0</v>
      </c>
      <c r="U2316" s="160">
        <f>IF($I$2253&gt;0,PPMT('Assumptions (Petroleum)'!$V$6,Model!AI$1,'Assumptions (Petroleum)'!$V$9,'Assumptions (Petroleum)'!$V$4*Model!$I$2253*AVERAGE('Assumptions (Petroleum)'!$E$2:$G$2)/10^9),0)</f>
        <v>0</v>
      </c>
      <c r="V2316" s="160">
        <f>IF($I$2253&gt;0,PPMT('Assumptions (Petroleum)'!$V$6,Model!AJ$1,'Assumptions (Petroleum)'!$V$9,'Assumptions (Petroleum)'!$V$4*Model!$I$2253*AVERAGE('Assumptions (Petroleum)'!$E$2:$G$2)/10^9),0)</f>
        <v>0</v>
      </c>
      <c r="W2316" s="160">
        <f>IF($I$2253&gt;0,PPMT('Assumptions (Petroleum)'!$V$6,Model!AK$1,'Assumptions (Petroleum)'!$V$9,'Assumptions (Petroleum)'!$V$4*Model!$I$2253*AVERAGE('Assumptions (Petroleum)'!$E$2:$G$2)/10^9),0)</f>
        <v>0</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-0.00003727355056</v>
      </c>
      <c r="K2317" s="160">
        <f>IF($J$2253&gt;0,PPMT('Assumptions (Petroleum)'!$V$6,Model!X$1,'Assumptions (Petroleum)'!$V$9,'Assumptions (Petroleum)'!$V$4*Model!$J$2253*AVERAGE('Assumptions (Petroleum)'!$F$2:$H$2)/10^9),0)</f>
        <v>-0.00003904404421</v>
      </c>
      <c r="L2317" s="160">
        <f>IF($J$2253&gt;0,PPMT('Assumptions (Petroleum)'!$V$6,Model!Y$1,'Assumptions (Petroleum)'!$V$9,'Assumptions (Petroleum)'!$V$4*Model!$J$2253*AVERAGE('Assumptions (Petroleum)'!$F$2:$H$2)/10^9),0)</f>
        <v>-0.00004089863631</v>
      </c>
      <c r="M2317" s="160">
        <f>IF($J$2253&gt;0,PPMT('Assumptions (Petroleum)'!$V$6,Model!Z$1,'Assumptions (Petroleum)'!$V$9,'Assumptions (Petroleum)'!$V$4*Model!$J$2253*AVERAGE('Assumptions (Petroleum)'!$F$2:$H$2)/10^9),0)</f>
        <v>-0.00004284132153</v>
      </c>
      <c r="N2317" s="160">
        <f>IF($J$2253&gt;0,PPMT('Assumptions (Petroleum)'!$V$6,Model!AA$1,'Assumptions (Petroleum)'!$V$9,'Assumptions (Petroleum)'!$V$4*Model!$J$2253*AVERAGE('Assumptions (Petroleum)'!$F$2:$H$2)/10^9),0)</f>
        <v>-0.00004487628431</v>
      </c>
      <c r="O2317" s="160">
        <f>IF($J$2253&gt;0,PPMT('Assumptions (Petroleum)'!$V$6,Model!AB$1,'Assumptions (Petroleum)'!$V$9,'Assumptions (Petroleum)'!$V$4*Model!$J$2253*AVERAGE('Assumptions (Petroleum)'!$F$2:$H$2)/10^9),0)</f>
        <v>-0.00004700790781</v>
      </c>
      <c r="P2317" s="160">
        <f>IF($J$2253&gt;0,PPMT('Assumptions (Petroleum)'!$V$6,Model!AC$1,'Assumptions (Petroleum)'!$V$9,'Assumptions (Petroleum)'!$V$4*Model!$J$2253*AVERAGE('Assumptions (Petroleum)'!$F$2:$H$2)/10^9),0)</f>
        <v>-0.00004924078343</v>
      </c>
      <c r="Q2317" s="160">
        <f>IF($J$2253&gt;0,PPMT('Assumptions (Petroleum)'!$V$6,Model!AD$1,'Assumptions (Petroleum)'!$V$9,'Assumptions (Petroleum)'!$V$4*Model!$J$2253*AVERAGE('Assumptions (Petroleum)'!$F$2:$H$2)/10^9),0)</f>
        <v>-0.00005157972065</v>
      </c>
      <c r="R2317" s="160">
        <f>IF($J$2253&gt;0,PPMT('Assumptions (Petroleum)'!$V$6,Model!AE$1,'Assumptions (Petroleum)'!$V$9,'Assumptions (Petroleum)'!$V$4*Model!$J$2253*AVERAGE('Assumptions (Petroleum)'!$F$2:$H$2)/10^9),0)</f>
        <v>-0.00005402975738</v>
      </c>
      <c r="S2317" s="160">
        <f>IF($J$2253&gt;0,PPMT('Assumptions (Petroleum)'!$V$6,Model!AF$1,'Assumptions (Petroleum)'!$V$9,'Assumptions (Petroleum)'!$V$4*Model!$J$2253*AVERAGE('Assumptions (Petroleum)'!$F$2:$H$2)/10^9),0)</f>
        <v>-0.00005659617085</v>
      </c>
      <c r="T2317" s="160">
        <f>IF($J$2253&gt;0,PPMT('Assumptions (Petroleum)'!$V$6,Model!AG$1,'Assumptions (Petroleum)'!$V$9,'Assumptions (Petroleum)'!$V$4*Model!$J$2253*AVERAGE('Assumptions (Petroleum)'!$F$2:$H$2)/10^9),0)</f>
        <v>-0.00005928448897</v>
      </c>
      <c r="U2317" s="160">
        <f>IF($J$2253&gt;0,PPMT('Assumptions (Petroleum)'!$V$6,Model!AH$1,'Assumptions (Petroleum)'!$V$9,'Assumptions (Petroleum)'!$V$4*Model!$J$2253*AVERAGE('Assumptions (Petroleum)'!$F$2:$H$2)/10^9),0)</f>
        <v>-0.00006210050219</v>
      </c>
      <c r="V2317" s="160">
        <f>IF($J$2253&gt;0,PPMT('Assumptions (Petroleum)'!$V$6,Model!AI$1,'Assumptions (Petroleum)'!$V$9,'Assumptions (Petroleum)'!$V$4*Model!$J$2253*AVERAGE('Assumptions (Petroleum)'!$F$2:$H$2)/10^9),0)</f>
        <v>-0.00006505027605</v>
      </c>
      <c r="W2317" s="160">
        <f>IF($J$2253&gt;0,PPMT('Assumptions (Petroleum)'!$V$6,Model!AJ$1,'Assumptions (Petroleum)'!$V$9,'Assumptions (Petroleum)'!$V$4*Model!$J$2253*AVERAGE('Assumptions (Petroleum)'!$F$2:$H$2)/10^9),0)</f>
        <v>-0.00006814016416</v>
      </c>
      <c r="X2317" s="160">
        <f>IF($J$2253&gt;0,PPMT('Assumptions (Petroleum)'!$V$6,Model!AK$1,'Assumptions (Petroleum)'!$V$9,'Assumptions (Petroleum)'!$V$4*Model!$J$2253*AVERAGE('Assumptions (Petroleum)'!$F$2:$H$2)/10^9),0)</f>
        <v>-0.00007137682196</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v>
      </c>
      <c r="L2318" s="160">
        <f>IF($K$2253&gt;0,PPMT('Assumptions (Petroleum)'!$V$6,Model!X$1,'Assumptions (Petroleum)'!$V$9,'Assumptions (Petroleum)'!$V$4*Model!$K$2253*AVERAGE('Assumptions (Petroleum)'!$G$2:$I$2)/10^9),0)</f>
        <v>0</v>
      </c>
      <c r="M2318" s="160">
        <f>IF($K$2253&gt;0,PPMT('Assumptions (Petroleum)'!$V$6,Model!Y$1,'Assumptions (Petroleum)'!$V$9,'Assumptions (Petroleum)'!$V$4*Model!$K$2253*AVERAGE('Assumptions (Petroleum)'!$G$2:$I$2)/10^9),0)</f>
        <v>0</v>
      </c>
      <c r="N2318" s="160">
        <f>IF($K$2253&gt;0,PPMT('Assumptions (Petroleum)'!$V$6,Model!Z$1,'Assumptions (Petroleum)'!$V$9,'Assumptions (Petroleum)'!$V$4*Model!$K$2253*AVERAGE('Assumptions (Petroleum)'!$G$2:$I$2)/10^9),0)</f>
        <v>0</v>
      </c>
      <c r="O2318" s="160">
        <f>IF($K$2253&gt;0,PPMT('Assumptions (Petroleum)'!$V$6,Model!AA$1,'Assumptions (Petroleum)'!$V$9,'Assumptions (Petroleum)'!$V$4*Model!$K$2253*AVERAGE('Assumptions (Petroleum)'!$G$2:$I$2)/10^9),0)</f>
        <v>0</v>
      </c>
      <c r="P2318" s="160">
        <f>IF($K$2253&gt;0,PPMT('Assumptions (Petroleum)'!$V$6,Model!AB$1,'Assumptions (Petroleum)'!$V$9,'Assumptions (Petroleum)'!$V$4*Model!$K$2253*AVERAGE('Assumptions (Petroleum)'!$G$2:$I$2)/10^9),0)</f>
        <v>0</v>
      </c>
      <c r="Q2318" s="160">
        <f>IF($K$2253&gt;0,PPMT('Assumptions (Petroleum)'!$V$6,Model!AC$1,'Assumptions (Petroleum)'!$V$9,'Assumptions (Petroleum)'!$V$4*Model!$K$2253*AVERAGE('Assumptions (Petroleum)'!$G$2:$I$2)/10^9),0)</f>
        <v>0</v>
      </c>
      <c r="R2318" s="160">
        <f>IF($K$2253&gt;0,PPMT('Assumptions (Petroleum)'!$V$6,Model!AD$1,'Assumptions (Petroleum)'!$V$9,'Assumptions (Petroleum)'!$V$4*Model!$K$2253*AVERAGE('Assumptions (Petroleum)'!$G$2:$I$2)/10^9),0)</f>
        <v>0</v>
      </c>
      <c r="S2318" s="160">
        <f>IF($K$2253&gt;0,PPMT('Assumptions (Petroleum)'!$V$6,Model!AE$1,'Assumptions (Petroleum)'!$V$9,'Assumptions (Petroleum)'!$V$4*Model!$K$2253*AVERAGE('Assumptions (Petroleum)'!$G$2:$I$2)/10^9),0)</f>
        <v>0</v>
      </c>
      <c r="T2318" s="160">
        <f>IF($K$2253&gt;0,PPMT('Assumptions (Petroleum)'!$V$6,Model!AF$1,'Assumptions (Petroleum)'!$V$9,'Assumptions (Petroleum)'!$V$4*Model!$K$2253*AVERAGE('Assumptions (Petroleum)'!$G$2:$I$2)/10^9),0)</f>
        <v>0</v>
      </c>
      <c r="U2318" s="160">
        <f>IF($K$2253&gt;0,PPMT('Assumptions (Petroleum)'!$V$6,Model!AG$1,'Assumptions (Petroleum)'!$V$9,'Assumptions (Petroleum)'!$V$4*Model!$K$2253*AVERAGE('Assumptions (Petroleum)'!$G$2:$I$2)/10^9),0)</f>
        <v>0</v>
      </c>
      <c r="V2318" s="160">
        <f>IF($K$2253&gt;0,PPMT('Assumptions (Petroleum)'!$V$6,Model!AH$1,'Assumptions (Petroleum)'!$V$9,'Assumptions (Petroleum)'!$V$4*Model!$K$2253*AVERAGE('Assumptions (Petroleum)'!$G$2:$I$2)/10^9),0)</f>
        <v>0</v>
      </c>
      <c r="W2318" s="160">
        <f>IF($K$2253&gt;0,PPMT('Assumptions (Petroleum)'!$V$6,Model!AI$1,'Assumptions (Petroleum)'!$V$9,'Assumptions (Petroleum)'!$V$4*Model!$K$2253*AVERAGE('Assumptions (Petroleum)'!$G$2:$I$2)/10^9),0)</f>
        <v>0</v>
      </c>
      <c r="X2318" s="160">
        <f>IF($K$2253&gt;0,PPMT('Assumptions (Petroleum)'!$V$6,Model!AJ$1,'Assumptions (Petroleum)'!$V$9,'Assumptions (Petroleum)'!$V$4*Model!$K$2253*AVERAGE('Assumptions (Petroleum)'!$G$2:$I$2)/10^9),0)</f>
        <v>0</v>
      </c>
      <c r="Y2318" s="160">
        <f>IF($K$2253&gt;0,PPMT('Assumptions (Petroleum)'!$V$6,Model!AK$1,'Assumptions (Petroleum)'!$V$9,'Assumptions (Petroleum)'!$V$4*Model!$K$2253*AVERAGE('Assumptions (Petroleum)'!$G$2:$I$2)/10^9),0)</f>
        <v>0</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v>
      </c>
      <c r="M2319" s="160">
        <f>IF($L$2253&gt;0,PPMT('Assumptions (Petroleum)'!$V$6,Model!X$1,'Assumptions (Petroleum)'!$V$9,'Assumptions (Petroleum)'!$V$4*Model!$L$2253*AVERAGE('Assumptions (Petroleum)'!$H$2:$J$2)/10^9),0)</f>
        <v>0</v>
      </c>
      <c r="N2319" s="160">
        <f>IF($L$2253&gt;0,PPMT('Assumptions (Petroleum)'!$V$6,Model!Y$1,'Assumptions (Petroleum)'!$V$9,'Assumptions (Petroleum)'!$V$4*Model!$L$2253*AVERAGE('Assumptions (Petroleum)'!$H$2:$J$2)/10^9),0)</f>
        <v>0</v>
      </c>
      <c r="O2319" s="160">
        <f>IF($L$2253&gt;0,PPMT('Assumptions (Petroleum)'!$V$6,Model!Z$1,'Assumptions (Petroleum)'!$V$9,'Assumptions (Petroleum)'!$V$4*Model!$L$2253*AVERAGE('Assumptions (Petroleum)'!$H$2:$J$2)/10^9),0)</f>
        <v>0</v>
      </c>
      <c r="P2319" s="160">
        <f>IF($L$2253&gt;0,PPMT('Assumptions (Petroleum)'!$V$6,Model!AA$1,'Assumptions (Petroleum)'!$V$9,'Assumptions (Petroleum)'!$V$4*Model!$L$2253*AVERAGE('Assumptions (Petroleum)'!$H$2:$J$2)/10^9),0)</f>
        <v>0</v>
      </c>
      <c r="Q2319" s="160">
        <f>IF($L$2253&gt;0,PPMT('Assumptions (Petroleum)'!$V$6,Model!AB$1,'Assumptions (Petroleum)'!$V$9,'Assumptions (Petroleum)'!$V$4*Model!$L$2253*AVERAGE('Assumptions (Petroleum)'!$H$2:$J$2)/10^9),0)</f>
        <v>0</v>
      </c>
      <c r="R2319" s="160">
        <f>IF($L$2253&gt;0,PPMT('Assumptions (Petroleum)'!$V$6,Model!AC$1,'Assumptions (Petroleum)'!$V$9,'Assumptions (Petroleum)'!$V$4*Model!$L$2253*AVERAGE('Assumptions (Petroleum)'!$H$2:$J$2)/10^9),0)</f>
        <v>0</v>
      </c>
      <c r="S2319" s="160">
        <f>IF($L$2253&gt;0,PPMT('Assumptions (Petroleum)'!$V$6,Model!AD$1,'Assumptions (Petroleum)'!$V$9,'Assumptions (Petroleum)'!$V$4*Model!$L$2253*AVERAGE('Assumptions (Petroleum)'!$H$2:$J$2)/10^9),0)</f>
        <v>0</v>
      </c>
      <c r="T2319" s="160">
        <f>IF($L$2253&gt;0,PPMT('Assumptions (Petroleum)'!$V$6,Model!AE$1,'Assumptions (Petroleum)'!$V$9,'Assumptions (Petroleum)'!$V$4*Model!$L$2253*AVERAGE('Assumptions (Petroleum)'!$H$2:$J$2)/10^9),0)</f>
        <v>0</v>
      </c>
      <c r="U2319" s="160">
        <f>IF($L$2253&gt;0,PPMT('Assumptions (Petroleum)'!$V$6,Model!AF$1,'Assumptions (Petroleum)'!$V$9,'Assumptions (Petroleum)'!$V$4*Model!$L$2253*AVERAGE('Assumptions (Petroleum)'!$H$2:$J$2)/10^9),0)</f>
        <v>0</v>
      </c>
      <c r="V2319" s="160">
        <f>IF($L$2253&gt;0,PPMT('Assumptions (Petroleum)'!$V$6,Model!AG$1,'Assumptions (Petroleum)'!$V$9,'Assumptions (Petroleum)'!$V$4*Model!$L$2253*AVERAGE('Assumptions (Petroleum)'!$H$2:$J$2)/10^9),0)</f>
        <v>0</v>
      </c>
      <c r="W2319" s="160">
        <f>IF($L$2253&gt;0,PPMT('Assumptions (Petroleum)'!$V$6,Model!AH$1,'Assumptions (Petroleum)'!$V$9,'Assumptions (Petroleum)'!$V$4*Model!$L$2253*AVERAGE('Assumptions (Petroleum)'!$H$2:$J$2)/10^9),0)</f>
        <v>0</v>
      </c>
      <c r="X2319" s="160">
        <f>IF($L$2253&gt;0,PPMT('Assumptions (Petroleum)'!$V$6,Model!AI$1,'Assumptions (Petroleum)'!$V$9,'Assumptions (Petroleum)'!$V$4*Model!$L$2253*AVERAGE('Assumptions (Petroleum)'!$H$2:$J$2)/10^9),0)</f>
        <v>0</v>
      </c>
      <c r="Y2319" s="160">
        <f>IF($L$2253&gt;0,PPMT('Assumptions (Petroleum)'!$V$6,Model!AJ$1,'Assumptions (Petroleum)'!$V$9,'Assumptions (Petroleum)'!$V$4*Model!$L$2253*AVERAGE('Assumptions (Petroleum)'!$H$2:$J$2)/10^9),0)</f>
        <v>0</v>
      </c>
      <c r="Z2319" s="160">
        <f>IF($L$2253&gt;0,PPMT('Assumptions (Petroleum)'!$V$6,Model!AK$1,'Assumptions (Petroleum)'!$V$9,'Assumptions (Petroleum)'!$V$4*Model!$L$2253*AVERAGE('Assumptions (Petroleum)'!$H$2:$J$2)/10^9),0)</f>
        <v>0</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v>
      </c>
      <c r="N2320" s="160">
        <f>IF($M$2253&gt;0,PPMT('Assumptions (Petroleum)'!$V$6,Model!X$1,'Assumptions (Petroleum)'!$V$9,'Assumptions (Petroleum)'!$V$4*Model!$M$2253*AVERAGE('Assumptions (Petroleum)'!$I$2:$K$2)/10^9),0)</f>
        <v>0</v>
      </c>
      <c r="O2320" s="160">
        <f>IF($M$2253&gt;0,PPMT('Assumptions (Petroleum)'!$V$6,Model!Y$1,'Assumptions (Petroleum)'!$V$9,'Assumptions (Petroleum)'!$V$4*Model!$M$2253*AVERAGE('Assumptions (Petroleum)'!$I$2:$K$2)/10^9),0)</f>
        <v>0</v>
      </c>
      <c r="P2320" s="160">
        <f>IF($M$2253&gt;0,PPMT('Assumptions (Petroleum)'!$V$6,Model!Z$1,'Assumptions (Petroleum)'!$V$9,'Assumptions (Petroleum)'!$V$4*Model!$M$2253*AVERAGE('Assumptions (Petroleum)'!$I$2:$K$2)/10^9),0)</f>
        <v>0</v>
      </c>
      <c r="Q2320" s="160">
        <f>IF($M$2253&gt;0,PPMT('Assumptions (Petroleum)'!$V$6,Model!AA$1,'Assumptions (Petroleum)'!$V$9,'Assumptions (Petroleum)'!$V$4*Model!$M$2253*AVERAGE('Assumptions (Petroleum)'!$I$2:$K$2)/10^9),0)</f>
        <v>0</v>
      </c>
      <c r="R2320" s="160">
        <f>IF($M$2253&gt;0,PPMT('Assumptions (Petroleum)'!$V$6,Model!AB$1,'Assumptions (Petroleum)'!$V$9,'Assumptions (Petroleum)'!$V$4*Model!$M$2253*AVERAGE('Assumptions (Petroleum)'!$I$2:$K$2)/10^9),0)</f>
        <v>0</v>
      </c>
      <c r="S2320" s="160">
        <f>IF($M$2253&gt;0,PPMT('Assumptions (Petroleum)'!$V$6,Model!AC$1,'Assumptions (Petroleum)'!$V$9,'Assumptions (Petroleum)'!$V$4*Model!$M$2253*AVERAGE('Assumptions (Petroleum)'!$I$2:$K$2)/10^9),0)</f>
        <v>0</v>
      </c>
      <c r="T2320" s="160">
        <f>IF($M$2253&gt;0,PPMT('Assumptions (Petroleum)'!$V$6,Model!AD$1,'Assumptions (Petroleum)'!$V$9,'Assumptions (Petroleum)'!$V$4*Model!$M$2253*AVERAGE('Assumptions (Petroleum)'!$I$2:$K$2)/10^9),0)</f>
        <v>0</v>
      </c>
      <c r="U2320" s="160">
        <f>IF($M$2253&gt;0,PPMT('Assumptions (Petroleum)'!$V$6,Model!AE$1,'Assumptions (Petroleum)'!$V$9,'Assumptions (Petroleum)'!$V$4*Model!$M$2253*AVERAGE('Assumptions (Petroleum)'!$I$2:$K$2)/10^9),0)</f>
        <v>0</v>
      </c>
      <c r="V2320" s="160">
        <f>IF($M$2253&gt;0,PPMT('Assumptions (Petroleum)'!$V$6,Model!AF$1,'Assumptions (Petroleum)'!$V$9,'Assumptions (Petroleum)'!$V$4*Model!$M$2253*AVERAGE('Assumptions (Petroleum)'!$I$2:$K$2)/10^9),0)</f>
        <v>0</v>
      </c>
      <c r="W2320" s="160">
        <f>IF($M$2253&gt;0,PPMT('Assumptions (Petroleum)'!$V$6,Model!AG$1,'Assumptions (Petroleum)'!$V$9,'Assumptions (Petroleum)'!$V$4*Model!$M$2253*AVERAGE('Assumptions (Petroleum)'!$I$2:$K$2)/10^9),0)</f>
        <v>0</v>
      </c>
      <c r="X2320" s="160">
        <f>IF($M$2253&gt;0,PPMT('Assumptions (Petroleum)'!$V$6,Model!AH$1,'Assumptions (Petroleum)'!$V$9,'Assumptions (Petroleum)'!$V$4*Model!$M$2253*AVERAGE('Assumptions (Petroleum)'!$I$2:$K$2)/10^9),0)</f>
        <v>0</v>
      </c>
      <c r="Y2320" s="160">
        <f>IF($M$2253&gt;0,PPMT('Assumptions (Petroleum)'!$V$6,Model!AI$1,'Assumptions (Petroleum)'!$V$9,'Assumptions (Petroleum)'!$V$4*Model!$M$2253*AVERAGE('Assumptions (Petroleum)'!$I$2:$K$2)/10^9),0)</f>
        <v>0</v>
      </c>
      <c r="Z2320" s="160">
        <f>IF($M$2253&gt;0,PPMT('Assumptions (Petroleum)'!$V$6,Model!AJ$1,'Assumptions (Petroleum)'!$V$9,'Assumptions (Petroleum)'!$V$4*Model!$M$2253*AVERAGE('Assumptions (Petroleum)'!$I$2:$K$2)/10^9),0)</f>
        <v>0</v>
      </c>
      <c r="AA2320" s="160">
        <f>IF($M$2253&gt;0,PPMT('Assumptions (Petroleum)'!$V$6,Model!AK$1,'Assumptions (Petroleum)'!$V$9,'Assumptions (Petroleum)'!$V$4*Model!$M$2253*AVERAGE('Assumptions (Petroleum)'!$I$2:$K$2)/10^9),0)</f>
        <v>0</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v>
      </c>
      <c r="O2321" s="177">
        <f>IF($N$2253&gt;0,PPMT('Assumptions (Petroleum)'!$V$6,Model!X$1,'Assumptions (Petroleum)'!$V$9,'Assumptions (Petroleum)'!$V$4*Model!$N$2253*AVERAGE('Assumptions (Petroleum)'!$J$2:$L$2)/10^9),0)</f>
        <v>0</v>
      </c>
      <c r="P2321" s="177">
        <f>IF($N$2253&gt;0,PPMT('Assumptions (Petroleum)'!$V$6,Model!Y$1,'Assumptions (Petroleum)'!$V$9,'Assumptions (Petroleum)'!$V$4*Model!$N$2253*AVERAGE('Assumptions (Petroleum)'!$J$2:$L$2)/10^9),0)</f>
        <v>0</v>
      </c>
      <c r="Q2321" s="177">
        <f>IF($N$2253&gt;0,PPMT('Assumptions (Petroleum)'!$V$6,Model!Z$1,'Assumptions (Petroleum)'!$V$9,'Assumptions (Petroleum)'!$V$4*Model!$N$2253*AVERAGE('Assumptions (Petroleum)'!$J$2:$L$2)/10^9),0)</f>
        <v>0</v>
      </c>
      <c r="R2321" s="177">
        <f>IF($N$2253&gt;0,PPMT('Assumptions (Petroleum)'!$V$6,Model!AA$1,'Assumptions (Petroleum)'!$V$9,'Assumptions (Petroleum)'!$V$4*Model!$N$2253*AVERAGE('Assumptions (Petroleum)'!$J$2:$L$2)/10^9),0)</f>
        <v>0</v>
      </c>
      <c r="S2321" s="177">
        <f>IF($N$2253&gt;0,PPMT('Assumptions (Petroleum)'!$V$6,Model!AB$1,'Assumptions (Petroleum)'!$V$9,'Assumptions (Petroleum)'!$V$4*Model!$N$2253*AVERAGE('Assumptions (Petroleum)'!$J$2:$L$2)/10^9),0)</f>
        <v>0</v>
      </c>
      <c r="T2321" s="177">
        <f>IF($N$2253&gt;0,PPMT('Assumptions (Petroleum)'!$V$6,Model!AC$1,'Assumptions (Petroleum)'!$V$9,'Assumptions (Petroleum)'!$V$4*Model!$N$2253*AVERAGE('Assumptions (Petroleum)'!$J$2:$L$2)/10^9),0)</f>
        <v>0</v>
      </c>
      <c r="U2321" s="177">
        <f>IF($N$2253&gt;0,PPMT('Assumptions (Petroleum)'!$V$6,Model!AD$1,'Assumptions (Petroleum)'!$V$9,'Assumptions (Petroleum)'!$V$4*Model!$N$2253*AVERAGE('Assumptions (Petroleum)'!$J$2:$L$2)/10^9),0)</f>
        <v>0</v>
      </c>
      <c r="V2321" s="177">
        <f>IF($N$2253&gt;0,PPMT('Assumptions (Petroleum)'!$V$6,Model!AE$1,'Assumptions (Petroleum)'!$V$9,'Assumptions (Petroleum)'!$V$4*Model!$N$2253*AVERAGE('Assumptions (Petroleum)'!$J$2:$L$2)/10^9),0)</f>
        <v>0</v>
      </c>
      <c r="W2321" s="177">
        <f>IF($N$2253&gt;0,PPMT('Assumptions (Petroleum)'!$V$6,Model!AF$1,'Assumptions (Petroleum)'!$V$9,'Assumptions (Petroleum)'!$V$4*Model!$N$2253*AVERAGE('Assumptions (Petroleum)'!$J$2:$L$2)/10^9),0)</f>
        <v>0</v>
      </c>
      <c r="X2321" s="177">
        <f>IF($N$2253&gt;0,PPMT('Assumptions (Petroleum)'!$V$6,Model!AG$1,'Assumptions (Petroleum)'!$V$9,'Assumptions (Petroleum)'!$V$4*Model!$N$2253*AVERAGE('Assumptions (Petroleum)'!$J$2:$L$2)/10^9),0)</f>
        <v>0</v>
      </c>
      <c r="Y2321" s="177">
        <f>IF($N$2253&gt;0,PPMT('Assumptions (Petroleum)'!$V$6,Model!AH$1,'Assumptions (Petroleum)'!$V$9,'Assumptions (Petroleum)'!$V$4*Model!$N$2253*AVERAGE('Assumptions (Petroleum)'!$J$2:$L$2)/10^9),0)</f>
        <v>0</v>
      </c>
      <c r="Z2321" s="177">
        <f>IF($N$2253&gt;0,PPMT('Assumptions (Petroleum)'!$V$6,Model!AI$1,'Assumptions (Petroleum)'!$V$9,'Assumptions (Petroleum)'!$V$4*Model!$N$2253*AVERAGE('Assumptions (Petroleum)'!$J$2:$L$2)/10^9),0)</f>
        <v>0</v>
      </c>
      <c r="AA2321" s="177">
        <f>IF($N$2253&gt;0,PPMT('Assumptions (Petroleum)'!$V$6,Model!AJ$1,'Assumptions (Petroleum)'!$V$9,'Assumptions (Petroleum)'!$V$4*Model!$N$2253*AVERAGE('Assumptions (Petroleum)'!$J$2:$L$2)/10^9),0)</f>
        <v>0</v>
      </c>
      <c r="AB2321" s="177">
        <f>IF($N$2253&gt;0,PPMT('Assumptions (Petroleum)'!$V$6,Model!AK$1,'Assumptions (Petroleum)'!$V$9,'Assumptions (Petroleum)'!$V$4*Model!$N$2253*AVERAGE('Assumptions (Petroleum)'!$J$2:$L$2)/10^9),0)</f>
        <v>0</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v>
      </c>
      <c r="P2322" s="160">
        <f>IF($O$2253&gt;0,PPMT('Assumptions (Petroleum)'!$V$6,Model!X$1,'Assumptions (Petroleum)'!$V$9,'Assumptions (Petroleum)'!$V$4*Model!$O$2253*AVERAGE('Assumptions (Petroleum)'!$K$2:$M$2)/10^9),0)</f>
        <v>0</v>
      </c>
      <c r="Q2322" s="160">
        <f>IF($O$2253&gt;0,PPMT('Assumptions (Petroleum)'!$V$6,Model!Y$1,'Assumptions (Petroleum)'!$V$9,'Assumptions (Petroleum)'!$V$4*Model!$O$2253*AVERAGE('Assumptions (Petroleum)'!$K$2:$M$2)/10^9),0)</f>
        <v>0</v>
      </c>
      <c r="R2322" s="160">
        <f>IF($O$2253&gt;0,PPMT('Assumptions (Petroleum)'!$V$6,Model!Z$1,'Assumptions (Petroleum)'!$V$9,'Assumptions (Petroleum)'!$V$4*Model!$O$2253*AVERAGE('Assumptions (Petroleum)'!$K$2:$M$2)/10^9),0)</f>
        <v>0</v>
      </c>
      <c r="S2322" s="160">
        <f>IF($O$2253&gt;0,PPMT('Assumptions (Petroleum)'!$V$6,Model!AA$1,'Assumptions (Petroleum)'!$V$9,'Assumptions (Petroleum)'!$V$4*Model!$O$2253*AVERAGE('Assumptions (Petroleum)'!$K$2:$M$2)/10^9),0)</f>
        <v>0</v>
      </c>
      <c r="T2322" s="160">
        <f>IF($O$2253&gt;0,PPMT('Assumptions (Petroleum)'!$V$6,Model!AB$1,'Assumptions (Petroleum)'!$V$9,'Assumptions (Petroleum)'!$V$4*Model!$O$2253*AVERAGE('Assumptions (Petroleum)'!$K$2:$M$2)/10^9),0)</f>
        <v>0</v>
      </c>
      <c r="U2322" s="160">
        <f>IF($O$2253&gt;0,PPMT('Assumptions (Petroleum)'!$V$6,Model!AC$1,'Assumptions (Petroleum)'!$V$9,'Assumptions (Petroleum)'!$V$4*Model!$O$2253*AVERAGE('Assumptions (Petroleum)'!$K$2:$M$2)/10^9),0)</f>
        <v>0</v>
      </c>
      <c r="V2322" s="160">
        <f>IF($O$2253&gt;0,PPMT('Assumptions (Petroleum)'!$V$6,Model!AD$1,'Assumptions (Petroleum)'!$V$9,'Assumptions (Petroleum)'!$V$4*Model!$O$2253*AVERAGE('Assumptions (Petroleum)'!$K$2:$M$2)/10^9),0)</f>
        <v>0</v>
      </c>
      <c r="W2322" s="160">
        <f>IF($O$2253&gt;0,PPMT('Assumptions (Petroleum)'!$V$6,Model!AE$1,'Assumptions (Petroleum)'!$V$9,'Assumptions (Petroleum)'!$V$4*Model!$O$2253*AVERAGE('Assumptions (Petroleum)'!$K$2:$M$2)/10^9),0)</f>
        <v>0</v>
      </c>
      <c r="X2322" s="160">
        <f>IF($O$2253&gt;0,PPMT('Assumptions (Petroleum)'!$V$6,Model!AF$1,'Assumptions (Petroleum)'!$V$9,'Assumptions (Petroleum)'!$V$4*Model!$O$2253*AVERAGE('Assumptions (Petroleum)'!$K$2:$M$2)/10^9),0)</f>
        <v>0</v>
      </c>
      <c r="Y2322" s="160">
        <f>IF($O$2253&gt;0,PPMT('Assumptions (Petroleum)'!$V$6,Model!AG$1,'Assumptions (Petroleum)'!$V$9,'Assumptions (Petroleum)'!$V$4*Model!$O$2253*AVERAGE('Assumptions (Petroleum)'!$K$2:$M$2)/10^9),0)</f>
        <v>0</v>
      </c>
      <c r="Z2322" s="160">
        <f>IF($O$2253&gt;0,PPMT('Assumptions (Petroleum)'!$V$6,Model!AH$1,'Assumptions (Petroleum)'!$V$9,'Assumptions (Petroleum)'!$V$4*Model!$O$2253*AVERAGE('Assumptions (Petroleum)'!$K$2:$M$2)/10^9),0)</f>
        <v>0</v>
      </c>
      <c r="AA2322" s="160">
        <f>IF($O$2253&gt;0,PPMT('Assumptions (Petroleum)'!$V$6,Model!AI$1,'Assumptions (Petroleum)'!$V$9,'Assumptions (Petroleum)'!$V$4*Model!$O$2253*AVERAGE('Assumptions (Petroleum)'!$K$2:$M$2)/10^9),0)</f>
        <v>0</v>
      </c>
      <c r="AB2322" s="160">
        <f>IF($O$2253&gt;0,PPMT('Assumptions (Petroleum)'!$V$6,Model!AJ$1,'Assumptions (Petroleum)'!$V$9,'Assumptions (Petroleum)'!$V$4*Model!$O$2253*AVERAGE('Assumptions (Petroleum)'!$K$2:$M$2)/10^9),0)</f>
        <v>0</v>
      </c>
      <c r="AC2322" s="160">
        <f>IF($O$2253&gt;0,PPMT('Assumptions (Petroleum)'!$V$6,Model!AK$1,'Assumptions (Petroleum)'!$V$9,'Assumptions (Petroleum)'!$V$4*Model!$O$2253*AVERAGE('Assumptions (Petroleum)'!$K$2:$M$2)/10^9),0)</f>
        <v>0</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v>
      </c>
      <c r="Q2323" s="177">
        <f>IF($P$2253&gt;0,PPMT('Assumptions (Petroleum)'!$V$6,Model!X$1,'Assumptions (Petroleum)'!$V$9,'Assumptions (Petroleum)'!$V$4*Model!$P$2253*AVERAGE('Assumptions (Petroleum)'!$L$2:$N$2)/10^9),0)</f>
        <v>0</v>
      </c>
      <c r="R2323" s="177">
        <f>IF($P$2253&gt;0,PPMT('Assumptions (Petroleum)'!$V$6,Model!Y$1,'Assumptions (Petroleum)'!$V$9,'Assumptions (Petroleum)'!$V$4*Model!$P$2253*AVERAGE('Assumptions (Petroleum)'!$L$2:$N$2)/10^9),0)</f>
        <v>0</v>
      </c>
      <c r="S2323" s="177">
        <f>IF($P$2253&gt;0,PPMT('Assumptions (Petroleum)'!$V$6,Model!Z$1,'Assumptions (Petroleum)'!$V$9,'Assumptions (Petroleum)'!$V$4*Model!$P$2253*AVERAGE('Assumptions (Petroleum)'!$L$2:$N$2)/10^9),0)</f>
        <v>0</v>
      </c>
      <c r="T2323" s="177">
        <f>IF($P$2253&gt;0,PPMT('Assumptions (Petroleum)'!$V$6,Model!AA$1,'Assumptions (Petroleum)'!$V$9,'Assumptions (Petroleum)'!$V$4*Model!$P$2253*AVERAGE('Assumptions (Petroleum)'!$L$2:$N$2)/10^9),0)</f>
        <v>0</v>
      </c>
      <c r="U2323" s="177">
        <f>IF($P$2253&gt;0,PPMT('Assumptions (Petroleum)'!$V$6,Model!AB$1,'Assumptions (Petroleum)'!$V$9,'Assumptions (Petroleum)'!$V$4*Model!$P$2253*AVERAGE('Assumptions (Petroleum)'!$L$2:$N$2)/10^9),0)</f>
        <v>0</v>
      </c>
      <c r="V2323" s="177">
        <f>IF($P$2253&gt;0,PPMT('Assumptions (Petroleum)'!$V$6,Model!AC$1,'Assumptions (Petroleum)'!$V$9,'Assumptions (Petroleum)'!$V$4*Model!$P$2253*AVERAGE('Assumptions (Petroleum)'!$L$2:$N$2)/10^9),0)</f>
        <v>0</v>
      </c>
      <c r="W2323" s="177">
        <f>IF($P$2253&gt;0,PPMT('Assumptions (Petroleum)'!$V$6,Model!AD$1,'Assumptions (Petroleum)'!$V$9,'Assumptions (Petroleum)'!$V$4*Model!$P$2253*AVERAGE('Assumptions (Petroleum)'!$L$2:$N$2)/10^9),0)</f>
        <v>0</v>
      </c>
      <c r="X2323" s="177">
        <f>IF($P$2253&gt;0,PPMT('Assumptions (Petroleum)'!$V$6,Model!AE$1,'Assumptions (Petroleum)'!$V$9,'Assumptions (Petroleum)'!$V$4*Model!$P$2253*AVERAGE('Assumptions (Petroleum)'!$L$2:$N$2)/10^9),0)</f>
        <v>0</v>
      </c>
      <c r="Y2323" s="177">
        <f>IF($P$2253&gt;0,PPMT('Assumptions (Petroleum)'!$V$6,Model!AF$1,'Assumptions (Petroleum)'!$V$9,'Assumptions (Petroleum)'!$V$4*Model!$P$2253*AVERAGE('Assumptions (Petroleum)'!$L$2:$N$2)/10^9),0)</f>
        <v>0</v>
      </c>
      <c r="Z2323" s="177">
        <f>IF($P$2253&gt;0,PPMT('Assumptions (Petroleum)'!$V$6,Model!AG$1,'Assumptions (Petroleum)'!$V$9,'Assumptions (Petroleum)'!$V$4*Model!$P$2253*AVERAGE('Assumptions (Petroleum)'!$L$2:$N$2)/10^9),0)</f>
        <v>0</v>
      </c>
      <c r="AA2323" s="177">
        <f>IF($P$2253&gt;0,PPMT('Assumptions (Petroleum)'!$V$6,Model!AH$1,'Assumptions (Petroleum)'!$V$9,'Assumptions (Petroleum)'!$V$4*Model!$P$2253*AVERAGE('Assumptions (Petroleum)'!$L$2:$N$2)/10^9),0)</f>
        <v>0</v>
      </c>
      <c r="AB2323" s="177">
        <f>IF($P$2253&gt;0,PPMT('Assumptions (Petroleum)'!$V$6,Model!AI$1,'Assumptions (Petroleum)'!$V$9,'Assumptions (Petroleum)'!$V$4*Model!$P$2253*AVERAGE('Assumptions (Petroleum)'!$L$2:$N$2)/10^9),0)</f>
        <v>0</v>
      </c>
      <c r="AC2323" s="177">
        <f>IF($P$2253&gt;0,PPMT('Assumptions (Petroleum)'!$V$6,Model!AJ$1,'Assumptions (Petroleum)'!$V$9,'Assumptions (Petroleum)'!$V$4*Model!$P$2253*AVERAGE('Assumptions (Petroleum)'!$L$2:$N$2)/10^9),0)</f>
        <v>0</v>
      </c>
      <c r="AD2323" s="177">
        <f>IF($P$2253&gt;0,PPMT('Assumptions (Petroleum)'!$V$6,Model!AK$1,'Assumptions (Petroleum)'!$V$9,'Assumptions (Petroleum)'!$V$4*Model!$P$2253*AVERAGE('Assumptions (Petroleum)'!$L$2:$N$2)/10^9),0)</f>
        <v>0</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v>
      </c>
      <c r="R2324" s="160">
        <f>IF($Q$2253&gt;0,PPMT('Assumptions (Petroleum)'!$V$6,Model!X$1,'Assumptions (Petroleum)'!$V$9,'Assumptions (Petroleum)'!$V$4*Model!$Q$2253*AVERAGE('Assumptions (Petroleum)'!$M$2:$O$2)/10^9),0)</f>
        <v>0</v>
      </c>
      <c r="S2324" s="160">
        <f>IF($Q$2253&gt;0,PPMT('Assumptions (Petroleum)'!$V$6,Model!Y$1,'Assumptions (Petroleum)'!$V$9,'Assumptions (Petroleum)'!$V$4*Model!$Q$2253*AVERAGE('Assumptions (Petroleum)'!$M$2:$O$2)/10^9),0)</f>
        <v>0</v>
      </c>
      <c r="T2324" s="160">
        <f>IF($Q$2253&gt;0,PPMT('Assumptions (Petroleum)'!$V$6,Model!Z$1,'Assumptions (Petroleum)'!$V$9,'Assumptions (Petroleum)'!$V$4*Model!$Q$2253*AVERAGE('Assumptions (Petroleum)'!$M$2:$O$2)/10^9),0)</f>
        <v>0</v>
      </c>
      <c r="U2324" s="160">
        <f>IF($Q$2253&gt;0,PPMT('Assumptions (Petroleum)'!$V$6,Model!AA$1,'Assumptions (Petroleum)'!$V$9,'Assumptions (Petroleum)'!$V$4*Model!$Q$2253*AVERAGE('Assumptions (Petroleum)'!$M$2:$O$2)/10^9),0)</f>
        <v>0</v>
      </c>
      <c r="V2324" s="160">
        <f>IF($Q$2253&gt;0,PPMT('Assumptions (Petroleum)'!$V$6,Model!AB$1,'Assumptions (Petroleum)'!$V$9,'Assumptions (Petroleum)'!$V$4*Model!$Q$2253*AVERAGE('Assumptions (Petroleum)'!$M$2:$O$2)/10^9),0)</f>
        <v>0</v>
      </c>
      <c r="W2324" s="160">
        <f>IF($Q$2253&gt;0,PPMT('Assumptions (Petroleum)'!$V$6,Model!AC$1,'Assumptions (Petroleum)'!$V$9,'Assumptions (Petroleum)'!$V$4*Model!$Q$2253*AVERAGE('Assumptions (Petroleum)'!$M$2:$O$2)/10^9),0)</f>
        <v>0</v>
      </c>
      <c r="X2324" s="160">
        <f>IF($Q$2253&gt;0,PPMT('Assumptions (Petroleum)'!$V$6,Model!AD$1,'Assumptions (Petroleum)'!$V$9,'Assumptions (Petroleum)'!$V$4*Model!$Q$2253*AVERAGE('Assumptions (Petroleum)'!$M$2:$O$2)/10^9),0)</f>
        <v>0</v>
      </c>
      <c r="Y2324" s="160">
        <f>IF($Q$2253&gt;0,PPMT('Assumptions (Petroleum)'!$V$6,Model!AE$1,'Assumptions (Petroleum)'!$V$9,'Assumptions (Petroleum)'!$V$4*Model!$Q$2253*AVERAGE('Assumptions (Petroleum)'!$M$2:$O$2)/10^9),0)</f>
        <v>0</v>
      </c>
      <c r="Z2324" s="160">
        <f>IF($Q$2253&gt;0,PPMT('Assumptions (Petroleum)'!$V$6,Model!AF$1,'Assumptions (Petroleum)'!$V$9,'Assumptions (Petroleum)'!$V$4*Model!$Q$2253*AVERAGE('Assumptions (Petroleum)'!$M$2:$O$2)/10^9),0)</f>
        <v>0</v>
      </c>
      <c r="AA2324" s="160">
        <f>IF($Q$2253&gt;0,PPMT('Assumptions (Petroleum)'!$V$6,Model!AG$1,'Assumptions (Petroleum)'!$V$9,'Assumptions (Petroleum)'!$V$4*Model!$Q$2253*AVERAGE('Assumptions (Petroleum)'!$M$2:$O$2)/10^9),0)</f>
        <v>0</v>
      </c>
      <c r="AB2324" s="160">
        <f>IF($Q$2253&gt;0,PPMT('Assumptions (Petroleum)'!$V$6,Model!AH$1,'Assumptions (Petroleum)'!$V$9,'Assumptions (Petroleum)'!$V$4*Model!$Q$2253*AVERAGE('Assumptions (Petroleum)'!$M$2:$O$2)/10^9),0)</f>
        <v>0</v>
      </c>
      <c r="AC2324" s="160">
        <f>IF($Q$2253&gt;0,PPMT('Assumptions (Petroleum)'!$V$6,Model!AI$1,'Assumptions (Petroleum)'!$V$9,'Assumptions (Petroleum)'!$V$4*Model!$Q$2253*AVERAGE('Assumptions (Petroleum)'!$M$2:$O$2)/10^9),0)</f>
        <v>0</v>
      </c>
      <c r="AD2324" s="160">
        <f>IF($Q$2253&gt;0,PPMT('Assumptions (Petroleum)'!$V$6,Model!AJ$1,'Assumptions (Petroleum)'!$V$9,'Assumptions (Petroleum)'!$V$4*Model!$Q$2253*AVERAGE('Assumptions (Petroleum)'!$M$2:$O$2)/10^9),0)</f>
        <v>0</v>
      </c>
      <c r="AE2324" s="160">
        <f>IF($Q$2253&gt;0,PPMT('Assumptions (Petroleum)'!$V$6,Model!AK$1,'Assumptions (Petroleum)'!$V$9,'Assumptions (Petroleum)'!$V$4*Model!$Q$2253*AVERAGE('Assumptions (Petroleum)'!$M$2:$O$2)/10^9),0)</f>
        <v>0</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v>
      </c>
      <c r="S2325" s="177">
        <f>IF($R$2253&gt;0,PPMT('Assumptions (Petroleum)'!$V$6,Model!X$1,'Assumptions (Petroleum)'!$V$9,'Assumptions (Petroleum)'!$V$4*Model!$R$2253*AVERAGE('Assumptions (Petroleum)'!$N$2:$P$2)/10^9),0)</f>
        <v>0</v>
      </c>
      <c r="T2325" s="177">
        <f>IF($R$2253&gt;0,PPMT('Assumptions (Petroleum)'!$V$6,Model!Y$1,'Assumptions (Petroleum)'!$V$9,'Assumptions (Petroleum)'!$V$4*Model!$R$2253*AVERAGE('Assumptions (Petroleum)'!$N$2:$P$2)/10^9),0)</f>
        <v>0</v>
      </c>
      <c r="U2325" s="177">
        <f>IF($R$2253&gt;0,PPMT('Assumptions (Petroleum)'!$V$6,Model!Z$1,'Assumptions (Petroleum)'!$V$9,'Assumptions (Petroleum)'!$V$4*Model!$R$2253*AVERAGE('Assumptions (Petroleum)'!$N$2:$P$2)/10^9),0)</f>
        <v>0</v>
      </c>
      <c r="V2325" s="177">
        <f>IF($R$2253&gt;0,PPMT('Assumptions (Petroleum)'!$V$6,Model!AA$1,'Assumptions (Petroleum)'!$V$9,'Assumptions (Petroleum)'!$V$4*Model!$R$2253*AVERAGE('Assumptions (Petroleum)'!$N$2:$P$2)/10^9),0)</f>
        <v>0</v>
      </c>
      <c r="W2325" s="177">
        <f>IF($R$2253&gt;0,PPMT('Assumptions (Petroleum)'!$V$6,Model!AB$1,'Assumptions (Petroleum)'!$V$9,'Assumptions (Petroleum)'!$V$4*Model!$R$2253*AVERAGE('Assumptions (Petroleum)'!$N$2:$P$2)/10^9),0)</f>
        <v>0</v>
      </c>
      <c r="X2325" s="177">
        <f>IF($R$2253&gt;0,PPMT('Assumptions (Petroleum)'!$V$6,Model!AC$1,'Assumptions (Petroleum)'!$V$9,'Assumptions (Petroleum)'!$V$4*Model!$R$2253*AVERAGE('Assumptions (Petroleum)'!$N$2:$P$2)/10^9),0)</f>
        <v>0</v>
      </c>
      <c r="Y2325" s="177">
        <f>IF($R$2253&gt;0,PPMT('Assumptions (Petroleum)'!$V$6,Model!AD$1,'Assumptions (Petroleum)'!$V$9,'Assumptions (Petroleum)'!$V$4*Model!$R$2253*AVERAGE('Assumptions (Petroleum)'!$N$2:$P$2)/10^9),0)</f>
        <v>0</v>
      </c>
      <c r="Z2325" s="177">
        <f>IF($R$2253&gt;0,PPMT('Assumptions (Petroleum)'!$V$6,Model!AE$1,'Assumptions (Petroleum)'!$V$9,'Assumptions (Petroleum)'!$V$4*Model!$R$2253*AVERAGE('Assumptions (Petroleum)'!$N$2:$P$2)/10^9),0)</f>
        <v>0</v>
      </c>
      <c r="AA2325" s="177">
        <f>IF($R$2253&gt;0,PPMT('Assumptions (Petroleum)'!$V$6,Model!AF$1,'Assumptions (Petroleum)'!$V$9,'Assumptions (Petroleum)'!$V$4*Model!$R$2253*AVERAGE('Assumptions (Petroleum)'!$N$2:$P$2)/10^9),0)</f>
        <v>0</v>
      </c>
      <c r="AB2325" s="177">
        <f>IF($R$2253&gt;0,PPMT('Assumptions (Petroleum)'!$V$6,Model!AG$1,'Assumptions (Petroleum)'!$V$9,'Assumptions (Petroleum)'!$V$4*Model!$R$2253*AVERAGE('Assumptions (Petroleum)'!$N$2:$P$2)/10^9),0)</f>
        <v>0</v>
      </c>
      <c r="AC2325" s="177">
        <f>IF($R$2253&gt;0,PPMT('Assumptions (Petroleum)'!$V$6,Model!AH$1,'Assumptions (Petroleum)'!$V$9,'Assumptions (Petroleum)'!$V$4*Model!$R$2253*AVERAGE('Assumptions (Petroleum)'!$N$2:$P$2)/10^9),0)</f>
        <v>0</v>
      </c>
      <c r="AD2325" s="177">
        <f>IF($R$2253&gt;0,PPMT('Assumptions (Petroleum)'!$V$6,Model!AI$1,'Assumptions (Petroleum)'!$V$9,'Assumptions (Petroleum)'!$V$4*Model!$R$2253*AVERAGE('Assumptions (Petroleum)'!$N$2:$P$2)/10^9),0)</f>
        <v>0</v>
      </c>
      <c r="AE2325" s="177">
        <f>IF($R$2253&gt;0,PPMT('Assumptions (Petroleum)'!$V$6,Model!AJ$1,'Assumptions (Petroleum)'!$V$9,'Assumptions (Petroleum)'!$V$4*Model!$R$2253*AVERAGE('Assumptions (Petroleum)'!$N$2:$P$2)/10^9),0)</f>
        <v>0</v>
      </c>
      <c r="AF2325" s="177">
        <f>IF($R$2253&gt;0,PPMT('Assumptions (Petroleum)'!$V$6,Model!AK$1,'Assumptions (Petroleum)'!$V$9,'Assumptions (Petroleum)'!$V$4*Model!$R$2253*AVERAGE('Assumptions (Petroleum)'!$N$2:$P$2)/10^9),0)</f>
        <v>0</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-0.00000754941988</v>
      </c>
      <c r="D2361" s="177">
        <f t="array" ref="D2361">SUM(IF(ISERROR(D2362:D2412),"",D2362:D2412))</f>
        <v>-0.0000392779622</v>
      </c>
      <c r="E2361" s="177">
        <f t="array" ref="E2361">SUM(IF(ISERROR(E2362:E2412),"",E2362:E2412))</f>
        <v>-0.0002280023163</v>
      </c>
      <c r="F2361" s="177">
        <f t="array" ref="F2361">SUM(IF(ISERROR(F2362:F2412),"",F2362:F2412))</f>
        <v>-0.0002170231384</v>
      </c>
      <c r="G2361" s="177">
        <f t="array" ref="G2361">SUM(IF(ISERROR(G2362:G2412),"",G2362:G2412))</f>
        <v>-0.0002055224496</v>
      </c>
      <c r="H2361" s="177">
        <f t="array" ref="H2361">SUM(IF(ISERROR(H2362:H2412),"",H2362:H2412))</f>
        <v>-0.0001934754781</v>
      </c>
      <c r="I2361" s="177">
        <f t="array" ref="I2361">SUM(IF(ISERROR(I2362:I2412),"",I2362:I2412))</f>
        <v>-0.0001808562754</v>
      </c>
      <c r="J2361" s="177">
        <f t="array" ref="J2361">SUM(IF(ISERROR(J2362:J2412),"",J2362:J2412))</f>
        <v>-0.000205131331</v>
      </c>
      <c r="K2361" s="177">
        <f t="array" ref="K2361">SUM(IF(ISERROR(K2362:K2412),"",K2362:K2412))</f>
        <v>-0.0001895143384</v>
      </c>
      <c r="L2361" s="177">
        <f t="array" ref="L2361">SUM(IF(ISERROR(L2362:L2412),"",L2362:L2412))</f>
        <v>-0.0001731555386</v>
      </c>
      <c r="M2361" s="177">
        <f t="array" ref="M2361">SUM(IF(ISERROR(M2362:M2412),"",M2362:M2412))</f>
        <v>-0.0001560196958</v>
      </c>
      <c r="N2361" s="177">
        <f t="array" ref="N2361">SUM(IF(ISERROR(N2362:N2412),"",N2362:N2412))</f>
        <v>-0.0001380699004</v>
      </c>
      <c r="O2361" s="177">
        <f t="array" ref="O2361">SUM(IF(ISERROR(O2362:O2412),"",O2362:O2412))</f>
        <v>-0.0001192674898</v>
      </c>
      <c r="P2361" s="177">
        <f t="array" ref="P2361">SUM(IF(ISERROR(P2362:P2412),"",P2362:P2412))</f>
        <v>-0.00009957196468</v>
      </c>
      <c r="Q2361" s="177">
        <f t="array" ref="Q2361">SUM(IF(ISERROR(Q2362:Q2412),"",Q2362:Q2412))</f>
        <v>-0.00007894090212</v>
      </c>
      <c r="R2361" s="177">
        <f t="array" ref="R2361">SUM(IF(ISERROR(R2362:R2412),"",R2362:R2412))</f>
        <v>-0.00005732986408</v>
      </c>
      <c r="S2361" s="177">
        <f t="array" ref="S2361">SUM(IF(ISERROR(S2362:S2412),"",S2362:S2412))</f>
        <v>-0.00003540739135</v>
      </c>
      <c r="T2361" s="177">
        <f t="array" ref="T2361">SUM(IF(ISERROR(T2362:T2412),"",T2362:T2412))</f>
        <v>-0.00001548273203</v>
      </c>
      <c r="U2361" s="177">
        <f t="array" ref="U2361">SUM(IF(ISERROR(U2362:U2412),"",U2362:U2412))</f>
        <v>-0.00001266671881</v>
      </c>
      <c r="V2361" s="177">
        <f t="array" ref="V2361">SUM(IF(ISERROR(V2362:V2412),"",V2362:V2412))</f>
        <v>-0.000009716944953</v>
      </c>
      <c r="W2361" s="177">
        <f t="array" ref="W2361">SUM(IF(ISERROR(W2362:W2412),"",W2362:W2412))</f>
        <v>-0.000006627056841</v>
      </c>
      <c r="X2361" s="177">
        <f t="array" ref="X2361">SUM(IF(ISERROR(X2362:X2412),"",X2362:X2412))</f>
        <v>-0.000003390399043</v>
      </c>
      <c r="Y2361" s="177">
        <f t="array" ref="Y2361">SUM(IF(ISERROR(Y2362:Y2412),"",Y2362:Y2412))</f>
        <v>0</v>
      </c>
      <c r="Z2361" s="177">
        <f t="array" ref="Z2361">SUM(IF(ISERROR(Z2362:Z2412),"",Z2362:Z2412))</f>
        <v>0</v>
      </c>
      <c r="AA2361" s="177">
        <f t="array" ref="AA2361">SUM(IF(ISERROR(AA2362:AA2412),"",AA2362:AA2412))</f>
        <v>0</v>
      </c>
      <c r="AB2361" s="177">
        <f t="array" ref="AB2361">SUM(IF(ISERROR(AB2362:AB2412),"",AB2362:AB2412))</f>
        <v>0</v>
      </c>
      <c r="AC2361" s="177">
        <f t="array" ref="AC2361">SUM(IF(ISERROR(AC2362:AC2412),"",AC2362:AC2412))</f>
        <v>0</v>
      </c>
      <c r="AD2361" s="177">
        <f t="array" ref="AD2361">SUM(IF(ISERROR(AD2362:AD2412),"",AD2362:AD2412))</f>
        <v>0</v>
      </c>
      <c r="AE2361" s="177">
        <f t="array" ref="AE2361">SUM(IF(ISERROR(AE2362:AE2412),"",AE2362:AE2412))</f>
        <v>0</v>
      </c>
      <c r="AF2361" s="177">
        <f t="array" ref="AF2361">SUM(IF(ISERROR(AF2362:AF2412),"",AF2362:AF2412))</f>
        <v>0</v>
      </c>
      <c r="AG2361" s="177">
        <f t="array" ref="AG2361">SUM(IF(ISERROR(AG2362:AG2412),"",AG2362:AG2412))</f>
        <v>0</v>
      </c>
      <c r="AH2361" s="177">
        <f t="array" ref="AH2361">SUM(IF(ISERROR(AH2362:AH2412),"",AH2362:AH2412))</f>
        <v>0</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-0.00000754941988</v>
      </c>
      <c r="D2362" s="177">
        <f>IF($C$2253&gt;0,IPMT('Assumptions (Petroleum)'!$V$6,Model!X$1,'Assumptions (Petroleum)'!$V$9,'Assumptions (Petroleum)'!$V$4*Model!$C$2253*'Assumptions (Petroleum)'!$B$2/10^9),0)</f>
        <v>-0.000007192927709</v>
      </c>
      <c r="E2362" s="177">
        <f>IF($C$2253&gt;0,IPMT('Assumptions (Petroleum)'!$V$6,Model!Y$1,'Assumptions (Petroleum)'!$V$9,'Assumptions (Petroleum)'!$V$4*Model!$C$2253*'Assumptions (Petroleum)'!$B$2/10^9),0)</f>
        <v>-0.00000681950216</v>
      </c>
      <c r="F2362" s="177">
        <f>IF($C$2253&gt;0,IPMT('Assumptions (Petroleum)'!$V$6,Model!Z$1,'Assumptions (Petroleum)'!$V$9,'Assumptions (Petroleum)'!$V$4*Model!$C$2253*'Assumptions (Petroleum)'!$B$2/10^9),0)</f>
        <v>-0.000006428338897</v>
      </c>
      <c r="G2362" s="177">
        <f>IF($C$2253&gt;0,IPMT('Assumptions (Petroleum)'!$V$6,Model!AA$1,'Assumptions (Petroleum)'!$V$9,'Assumptions (Petroleum)'!$V$4*Model!$C$2253*'Assumptions (Petroleum)'!$B$2/10^9),0)</f>
        <v>-0.00000601859538</v>
      </c>
      <c r="H2362" s="177">
        <f>IF($C$2253&gt;0,IPMT('Assumptions (Petroleum)'!$V$6,Model!AB$1,'Assumptions (Petroleum)'!$V$9,'Assumptions (Petroleum)'!$V$4*Model!$C$2253*'Assumptions (Petroleum)'!$B$2/10^9),0)</f>
        <v>-0.000005589389045</v>
      </c>
      <c r="I2362" s="177">
        <f>IF($C$2253&gt;0,IPMT('Assumptions (Petroleum)'!$V$6,Model!AC$1,'Assumptions (Petroleum)'!$V$9,'Assumptions (Petroleum)'!$V$4*Model!$C$2253*'Assumptions (Petroleum)'!$B$2/10^9),0)</f>
        <v>-0.00000513979541</v>
      </c>
      <c r="J2362" s="177">
        <f>IF($C$2253&gt;0,IPMT('Assumptions (Petroleum)'!$V$6,Model!AD$1,'Assumptions (Petroleum)'!$V$9,'Assumptions (Petroleum)'!$V$4*Model!$C$2253*'Assumptions (Petroleum)'!$B$2/10^9),0)</f>
        <v>-0.000004668846077</v>
      </c>
      <c r="K2362" s="177">
        <f>IF($C$2253&gt;0,IPMT('Assumptions (Petroleum)'!$V$6,Model!AE$1,'Assumptions (Petroleum)'!$V$9,'Assumptions (Petroleum)'!$V$4*Model!$C$2253*'Assumptions (Petroleum)'!$B$2/10^9),0)</f>
        <v>-0.00000417552665</v>
      </c>
      <c r="L2362" s="177">
        <f>IF($C$2253&gt;0,IPMT('Assumptions (Petroleum)'!$V$6,Model!AF$1,'Assumptions (Petroleum)'!$V$9,'Assumptions (Petroleum)'!$V$4*Model!$C$2253*'Assumptions (Petroleum)'!$B$2/10^9),0)</f>
        <v>-0.000003658774551</v>
      </c>
      <c r="M2362" s="177">
        <f>IF($C$2253&gt;0,IPMT('Assumptions (Petroleum)'!$V$6,Model!AG$1,'Assumptions (Petroleum)'!$V$9,'Assumptions (Petroleum)'!$V$4*Model!$C$2253*'Assumptions (Petroleum)'!$B$2/10^9),0)</f>
        <v>-0.000003117476727</v>
      </c>
      <c r="N2362" s="177">
        <f>IF($C$2253&gt;0,IPMT('Assumptions (Petroleum)'!$V$6,Model!AH$1,'Assumptions (Petroleum)'!$V$9,'Assumptions (Petroleum)'!$V$4*Model!$C$2253*'Assumptions (Petroleum)'!$B$2/10^9),0)</f>
        <v>-0.000002550467256</v>
      </c>
      <c r="O2362" s="177">
        <f>IF($C$2253&gt;0,IPMT('Assumptions (Petroleum)'!$V$6,Model!AI$1,'Assumptions (Petroleum)'!$V$9,'Assumptions (Petroleum)'!$V$4*Model!$C$2253*'Assumptions (Petroleum)'!$B$2/10^9),0)</f>
        <v>-0.000001956524836</v>
      </c>
      <c r="P2362" s="177">
        <f>IF($C$2253&gt;0,IPMT('Assumptions (Petroleum)'!$V$6,Model!AJ$1,'Assumptions (Petroleum)'!$V$9,'Assumptions (Petroleum)'!$V$4*Model!$C$2253*'Assumptions (Petroleum)'!$B$2/10^9),0)</f>
        <v>-0.00000133437015</v>
      </c>
      <c r="Q2362" s="177">
        <f>IF($C$2253&gt;0,IPMT('Assumptions (Petroleum)'!$V$6,Model!AK$1,'Assumptions (Petroleum)'!$V$9,'Assumptions (Petroleum)'!$V$4*Model!$C$2253*'Assumptions (Petroleum)'!$B$2/10^9),0)</f>
        <v>-0.0000006826631171</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-0.00003208503449</v>
      </c>
      <c r="E2363" s="177">
        <f>IF($D$2253&gt;0,IPMT('Assumptions (Petroleum)'!$V$6,Model!X$1,'Assumptions (Petroleum)'!$V$9,'Assumptions (Petroleum)'!$V$4*Model!$D$2253*'Assumptions (Petroleum)'!$B$2/10^9),0)</f>
        <v>-0.00003056994276</v>
      </c>
      <c r="F2363" s="177">
        <f>IF($D$2253&gt;0,IPMT('Assumptions (Petroleum)'!$V$6,Model!Y$1,'Assumptions (Petroleum)'!$V$9,'Assumptions (Petroleum)'!$V$4*Model!$D$2253*'Assumptions (Petroleum)'!$B$2/10^9),0)</f>
        <v>-0.00002898288418</v>
      </c>
      <c r="G2363" s="177">
        <f>IF($D$2253&gt;0,IPMT('Assumptions (Petroleum)'!$V$6,Model!Z$1,'Assumptions (Petroleum)'!$V$9,'Assumptions (Petroleum)'!$V$4*Model!$D$2253*'Assumptions (Petroleum)'!$B$2/10^9),0)</f>
        <v>-0.00002732044031</v>
      </c>
      <c r="H2363" s="177">
        <f>IF($D$2253&gt;0,IPMT('Assumptions (Petroleum)'!$V$6,Model!AA$1,'Assumptions (Petroleum)'!$V$9,'Assumptions (Petroleum)'!$V$4*Model!$D$2253*'Assumptions (Petroleum)'!$B$2/10^9),0)</f>
        <v>-0.00002557903036</v>
      </c>
      <c r="I2363" s="177">
        <f>IF($D$2253&gt;0,IPMT('Assumptions (Petroleum)'!$V$6,Model!AB$1,'Assumptions (Petroleum)'!$V$9,'Assumptions (Petroleum)'!$V$4*Model!$D$2253*'Assumptions (Petroleum)'!$B$2/10^9),0)</f>
        <v>-0.00002375490344</v>
      </c>
      <c r="J2363" s="177">
        <f>IF($D$2253&gt;0,IPMT('Assumptions (Petroleum)'!$V$6,Model!AC$1,'Assumptions (Petroleum)'!$V$9,'Assumptions (Petroleum)'!$V$4*Model!$D$2253*'Assumptions (Petroleum)'!$B$2/10^9),0)</f>
        <v>-0.00002184413049</v>
      </c>
      <c r="K2363" s="177">
        <f>IF($D$2253&gt;0,IPMT('Assumptions (Petroleum)'!$V$6,Model!AD$1,'Assumptions (Petroleum)'!$V$9,'Assumptions (Petroleum)'!$V$4*Model!$D$2253*'Assumptions (Petroleum)'!$B$2/10^9),0)</f>
        <v>-0.00001984259583</v>
      </c>
      <c r="L2363" s="177">
        <f>IF($D$2253&gt;0,IPMT('Assumptions (Petroleum)'!$V$6,Model!AE$1,'Assumptions (Petroleum)'!$V$9,'Assumptions (Petroleum)'!$V$4*Model!$D$2253*'Assumptions (Petroleum)'!$B$2/10^9),0)</f>
        <v>-0.00001774598826</v>
      </c>
      <c r="M2363" s="177">
        <f>IF($D$2253&gt;0,IPMT('Assumptions (Petroleum)'!$V$6,Model!AF$1,'Assumptions (Petroleum)'!$V$9,'Assumptions (Petroleum)'!$V$4*Model!$D$2253*'Assumptions (Petroleum)'!$B$2/10^9),0)</f>
        <v>-0.00001554979184</v>
      </c>
      <c r="N2363" s="177">
        <f>IF($D$2253&gt;0,IPMT('Assumptions (Petroleum)'!$V$6,Model!AG$1,'Assumptions (Petroleum)'!$V$9,'Assumptions (Petroleum)'!$V$4*Model!$D$2253*'Assumptions (Petroleum)'!$B$2/10^9),0)</f>
        <v>-0.00001324927609</v>
      </c>
      <c r="O2363" s="177">
        <f>IF($D$2253&gt;0,IPMT('Assumptions (Petroleum)'!$V$6,Model!AH$1,'Assumptions (Petroleum)'!$V$9,'Assumptions (Petroleum)'!$V$4*Model!$D$2253*'Assumptions (Petroleum)'!$B$2/10^9),0)</f>
        <v>-0.00001083948584</v>
      </c>
      <c r="P2363" s="177">
        <f>IF($D$2253&gt;0,IPMT('Assumptions (Petroleum)'!$V$6,Model!AI$1,'Assumptions (Petroleum)'!$V$9,'Assumptions (Petroleum)'!$V$4*Model!$D$2253*'Assumptions (Petroleum)'!$B$2/10^9),0)</f>
        <v>-0.000008315230551</v>
      </c>
      <c r="Q2363" s="177">
        <f>IF($D$2253&gt;0,IPMT('Assumptions (Petroleum)'!$V$6,Model!AJ$1,'Assumptions (Petroleum)'!$V$9,'Assumptions (Petroleum)'!$V$4*Model!$D$2253*'Assumptions (Petroleum)'!$B$2/10^9),0)</f>
        <v>-0.000005671073138</v>
      </c>
      <c r="R2363" s="177">
        <f>IF($D$2253&gt;0,IPMT('Assumptions (Petroleum)'!$V$6,Model!AK$1,'Assumptions (Petroleum)'!$V$9,'Assumptions (Petroleum)'!$V$4*Model!$D$2253*'Assumptions (Petroleum)'!$B$2/10^9),0)</f>
        <v>-0.000002901318248</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-0.0001906128714</v>
      </c>
      <c r="F2364" s="160">
        <f>IF($E$2253&gt;0,IPMT('Assumptions (Petroleum)'!$V$6,Model!X$1,'Assumptions (Petroleum)'!$V$9,'Assumptions (Petroleum)'!$V$4*Model!$E$2253*AVERAGE('Assumptions (Petroleum)'!$B$2:$C$2)/10^9),0)</f>
        <v>-0.0001816119154</v>
      </c>
      <c r="G2364" s="160">
        <f>IF($E$2253&gt;0,IPMT('Assumptions (Petroleum)'!$V$6,Model!Y$1,'Assumptions (Petroleum)'!$V$9,'Assumptions (Petroleum)'!$V$4*Model!$E$2253*AVERAGE('Assumptions (Petroleum)'!$B$2:$C$2)/10^9),0)</f>
        <v>-0.0001721834139</v>
      </c>
      <c r="H2364" s="160">
        <f>IF($E$2253&gt;0,IPMT('Assumptions (Petroleum)'!$V$6,Model!Z$1,'Assumptions (Petroleum)'!$V$9,'Assumptions (Petroleum)'!$V$4*Model!$E$2253*AVERAGE('Assumptions (Petroleum)'!$B$2:$C$2)/10^9),0)</f>
        <v>-0.0001623070587</v>
      </c>
      <c r="I2364" s="160">
        <f>IF($E$2253&gt;0,IPMT('Assumptions (Petroleum)'!$V$6,Model!AA$1,'Assumptions (Petroleum)'!$V$9,'Assumptions (Petroleum)'!$V$4*Model!$E$2253*AVERAGE('Assumptions (Petroleum)'!$B$2:$C$2)/10^9),0)</f>
        <v>-0.0001519615766</v>
      </c>
      <c r="J2364" s="160">
        <f>IF($E$2253&gt;0,IPMT('Assumptions (Petroleum)'!$V$6,Model!AB$1,'Assumptions (Petroleum)'!$V$9,'Assumptions (Petroleum)'!$V$4*Model!$E$2253*AVERAGE('Assumptions (Petroleum)'!$B$2:$C$2)/10^9),0)</f>
        <v>-0.000141124684</v>
      </c>
      <c r="K2364" s="160">
        <f>IF($E$2253&gt;0,IPMT('Assumptions (Petroleum)'!$V$6,Model!AC$1,'Assumptions (Petroleum)'!$V$9,'Assumptions (Petroleum)'!$V$4*Model!$E$2253*AVERAGE('Assumptions (Petroleum)'!$B$2:$C$2)/10^9),0)</f>
        <v>-0.0001297730391</v>
      </c>
      <c r="L2364" s="160">
        <f>IF($E$2253&gt;0,IPMT('Assumptions (Petroleum)'!$V$6,Model!AD$1,'Assumptions (Petroleum)'!$V$9,'Assumptions (Petroleum)'!$V$4*Model!$E$2253*AVERAGE('Assumptions (Petroleum)'!$B$2:$C$2)/10^9),0)</f>
        <v>-0.0001178821911</v>
      </c>
      <c r="M2364" s="160">
        <f>IF($E$2253&gt;0,IPMT('Assumptions (Petroleum)'!$V$6,Model!AE$1,'Assumptions (Petroleum)'!$V$9,'Assumptions (Petroleum)'!$V$4*Model!$E$2253*AVERAGE('Assumptions (Petroleum)'!$B$2:$C$2)/10^9),0)</f>
        <v>-0.0001054265277</v>
      </c>
      <c r="N2364" s="177">
        <f>IF($E$2253&gt;0,IPMT('Assumptions (Petroleum)'!$V$6,Model!AF$1,'Assumptions (Petroleum)'!$V$9,'Assumptions (Petroleum)'!$V$4*Model!$E$2253*AVERAGE('Assumptions (Petroleum)'!$B$2:$C$2)/10^9),0)</f>
        <v>-0.00009237922039</v>
      </c>
      <c r="O2364" s="160">
        <f>IF($E$2253&gt;0,IPMT('Assumptions (Petroleum)'!$V$6,Model!AG$1,'Assumptions (Petroleum)'!$V$9,'Assumptions (Petroleum)'!$V$4*Model!$E$2253*AVERAGE('Assumptions (Petroleum)'!$B$2:$C$2)/10^9),0)</f>
        <v>-0.00007871216594</v>
      </c>
      <c r="P2364" s="160">
        <f>IF($E$2253&gt;0,IPMT('Assumptions (Petroleum)'!$V$6,Model!AH$1,'Assumptions (Petroleum)'!$V$9,'Assumptions (Petroleum)'!$V$4*Model!$E$2253*AVERAGE('Assumptions (Petroleum)'!$B$2:$C$2)/10^9),0)</f>
        <v>-0.00006439592642</v>
      </c>
      <c r="Q2364" s="160">
        <f>IF($E$2253&gt;0,IPMT('Assumptions (Petroleum)'!$V$6,Model!AI$1,'Assumptions (Petroleum)'!$V$9,'Assumptions (Petroleum)'!$V$4*Model!$E$2253*AVERAGE('Assumptions (Petroleum)'!$B$2:$C$2)/10^9),0)</f>
        <v>-0.00004939966551</v>
      </c>
      <c r="R2364" s="160">
        <f>IF($E$2253&gt;0,IPMT('Assumptions (Petroleum)'!$V$6,Model!AJ$1,'Assumptions (Petroleum)'!$V$9,'Assumptions (Petroleum)'!$V$4*Model!$E$2253*AVERAGE('Assumptions (Petroleum)'!$B$2:$C$2)/10^9),0)</f>
        <v>-0.00003369108221</v>
      </c>
      <c r="S2364" s="160">
        <f>IF($E$2253&gt;0,IPMT('Assumptions (Petroleum)'!$V$6,Model!AK$1,'Assumptions (Petroleum)'!$V$9,'Assumptions (Petroleum)'!$V$4*Model!$E$2253*AVERAGE('Assumptions (Petroleum)'!$B$2:$C$2)/10^9),0)</f>
        <v>-0.0000172363412</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v>
      </c>
      <c r="G2365" s="160">
        <f>IF($F$2253&gt;0,IPMT('Assumptions (Petroleum)'!$V$6,Model!X$1,'Assumptions (Petroleum)'!$V$9,'Assumptions (Petroleum)'!$V$4*Model!$F$2253*AVERAGE('Assumptions (Petroleum)'!$B$2:$D$2)/10^9),0)</f>
        <v>0</v>
      </c>
      <c r="H2365" s="160">
        <f>IF($F$2253&gt;0,IPMT('Assumptions (Petroleum)'!$V$6,Model!Y$1,'Assumptions (Petroleum)'!$V$9,'Assumptions (Petroleum)'!$V$4*Model!$F$2253*AVERAGE('Assumptions (Petroleum)'!$B$2:$D$2)/10^9),0)</f>
        <v>0</v>
      </c>
      <c r="I2365" s="160">
        <f>IF($F$2253&gt;0,IPMT('Assumptions (Petroleum)'!$V$6,Model!Z$1,'Assumptions (Petroleum)'!$V$9,'Assumptions (Petroleum)'!$V$4*Model!$F$2253*AVERAGE('Assumptions (Petroleum)'!$B$2:$D$2)/10^9),0)</f>
        <v>0</v>
      </c>
      <c r="J2365" s="160">
        <f>IF($F$2253&gt;0,IPMT('Assumptions (Petroleum)'!$V$6,Model!AA$1,'Assumptions (Petroleum)'!$V$9,'Assumptions (Petroleum)'!$V$4*Model!$F$2253*AVERAGE('Assumptions (Petroleum)'!$B$2:$D$2)/10^9),0)</f>
        <v>0</v>
      </c>
      <c r="K2365" s="160">
        <f>IF($F$2253&gt;0,IPMT('Assumptions (Petroleum)'!$V$6,Model!AB$1,'Assumptions (Petroleum)'!$V$9,'Assumptions (Petroleum)'!$V$4*Model!$F$2253*AVERAGE('Assumptions (Petroleum)'!$B$2:$D$2)/10^9),0)</f>
        <v>0</v>
      </c>
      <c r="L2365" s="160">
        <f>IF($F$2253&gt;0,IPMT('Assumptions (Petroleum)'!$V$6,Model!AC$1,'Assumptions (Petroleum)'!$V$9,'Assumptions (Petroleum)'!$V$4*Model!$F$2253*AVERAGE('Assumptions (Petroleum)'!$B$2:$D$2)/10^9),0)</f>
        <v>0</v>
      </c>
      <c r="M2365" s="160">
        <f>IF($F$2253&gt;0,IPMT('Assumptions (Petroleum)'!$V$6,Model!AD$1,'Assumptions (Petroleum)'!$V$9,'Assumptions (Petroleum)'!$V$4*Model!$F$2253*AVERAGE('Assumptions (Petroleum)'!$B$2:$D$2)/10^9),0)</f>
        <v>0</v>
      </c>
      <c r="N2365" s="177">
        <f>IF($F$2253&gt;0,IPMT('Assumptions (Petroleum)'!$V$6,Model!AE$1,'Assumptions (Petroleum)'!$V$9,'Assumptions (Petroleum)'!$V$4*Model!$F$2253*AVERAGE('Assumptions (Petroleum)'!$B$2:$D$2)/10^9),0)</f>
        <v>0</v>
      </c>
      <c r="O2365" s="160">
        <f>IF($F$2253&gt;0,IPMT('Assumptions (Petroleum)'!$V$6,Model!AF$1,'Assumptions (Petroleum)'!$V$9,'Assumptions (Petroleum)'!$V$4*Model!$F$2253*AVERAGE('Assumptions (Petroleum)'!$B$2:$D$2)/10^9),0)</f>
        <v>0</v>
      </c>
      <c r="P2365" s="160">
        <f>IF($F$2253&gt;0,IPMT('Assumptions (Petroleum)'!$V$6,Model!AG$1,'Assumptions (Petroleum)'!$V$9,'Assumptions (Petroleum)'!$V$4*Model!$F$2253*AVERAGE('Assumptions (Petroleum)'!$B$2:$D$2)/10^9),0)</f>
        <v>0</v>
      </c>
      <c r="Q2365" s="160">
        <f>IF($F$2253&gt;0,IPMT('Assumptions (Petroleum)'!$V$6,Model!AH$1,'Assumptions (Petroleum)'!$V$9,'Assumptions (Petroleum)'!$V$4*Model!$F$2253*AVERAGE('Assumptions (Petroleum)'!$B$2:$D$2)/10^9),0)</f>
        <v>0</v>
      </c>
      <c r="R2365" s="160">
        <f>IF($F$2253&gt;0,IPMT('Assumptions (Petroleum)'!$V$6,Model!AI$1,'Assumptions (Petroleum)'!$V$9,'Assumptions (Petroleum)'!$V$4*Model!$F$2253*AVERAGE('Assumptions (Petroleum)'!$B$2:$D$2)/10^9),0)</f>
        <v>0</v>
      </c>
      <c r="S2365" s="160">
        <f>IF($F$2253&gt;0,IPMT('Assumptions (Petroleum)'!$V$6,Model!AJ$1,'Assumptions (Petroleum)'!$V$9,'Assumptions (Petroleum)'!$V$4*Model!$F$2253*AVERAGE('Assumptions (Petroleum)'!$B$2:$D$2)/10^9),0)</f>
        <v>0</v>
      </c>
      <c r="T2365" s="160">
        <f>IF($F$2253&gt;0,IPMT('Assumptions (Petroleum)'!$V$6,Model!AK$1,'Assumptions (Petroleum)'!$V$9,'Assumptions (Petroleum)'!$V$4*Model!$F$2253*AVERAGE('Assumptions (Petroleum)'!$B$2:$D$2)/10^9),0)</f>
        <v>0</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v>
      </c>
      <c r="H2366" s="160">
        <f>IF($G$2253&gt;0,IPMT('Assumptions (Petroleum)'!$V$6,Model!X$1,'Assumptions (Petroleum)'!$V$9,'Assumptions (Petroleum)'!$V$4*Model!$G$2253*AVERAGE('Assumptions (Petroleum)'!$C$2:$E$2)/10^9),0)</f>
        <v>0</v>
      </c>
      <c r="I2366" s="160">
        <f>IF($G$2253&gt;0,IPMT('Assumptions (Petroleum)'!$V$6,Model!Y$1,'Assumptions (Petroleum)'!$V$9,'Assumptions (Petroleum)'!$V$4*Model!$G$2253*AVERAGE('Assumptions (Petroleum)'!$C$2:$E$2)/10^9),0)</f>
        <v>0</v>
      </c>
      <c r="J2366" s="160">
        <f>IF($G$2253&gt;0,IPMT('Assumptions (Petroleum)'!$V$6,Model!Z$1,'Assumptions (Petroleum)'!$V$9,'Assumptions (Petroleum)'!$V$4*Model!$G$2253*AVERAGE('Assumptions (Petroleum)'!$C$2:$E$2)/10^9),0)</f>
        <v>0</v>
      </c>
      <c r="K2366" s="160">
        <f>IF($G$2253&gt;0,IPMT('Assumptions (Petroleum)'!$V$6,Model!AA$1,'Assumptions (Petroleum)'!$V$9,'Assumptions (Petroleum)'!$V$4*Model!$G$2253*AVERAGE('Assumptions (Petroleum)'!$C$2:$E$2)/10^9),0)</f>
        <v>0</v>
      </c>
      <c r="L2366" s="160">
        <f>IF($G$2253&gt;0,IPMT('Assumptions (Petroleum)'!$V$6,Model!AB$1,'Assumptions (Petroleum)'!$V$9,'Assumptions (Petroleum)'!$V$4*Model!$G$2253*AVERAGE('Assumptions (Petroleum)'!$C$2:$E$2)/10^9),0)</f>
        <v>0</v>
      </c>
      <c r="M2366" s="160">
        <f>IF($G$2253&gt;0,IPMT('Assumptions (Petroleum)'!$V$6,Model!AC$1,'Assumptions (Petroleum)'!$V$9,'Assumptions (Petroleum)'!$V$4*Model!$G$2253*AVERAGE('Assumptions (Petroleum)'!$C$2:$E$2)/10^9),0)</f>
        <v>0</v>
      </c>
      <c r="N2366" s="160">
        <f>IF($G$2253&gt;0,IPMT('Assumptions (Petroleum)'!$V$6,Model!AD$1,'Assumptions (Petroleum)'!$V$9,'Assumptions (Petroleum)'!$V$4*Model!$G$2253*AVERAGE('Assumptions (Petroleum)'!$C$2:$E$2)/10^9),0)</f>
        <v>0</v>
      </c>
      <c r="O2366" s="160">
        <f>IF($G$2253&gt;0,IPMT('Assumptions (Petroleum)'!$V$6,Model!AE$1,'Assumptions (Petroleum)'!$V$9,'Assumptions (Petroleum)'!$V$4*Model!$G$2253*AVERAGE('Assumptions (Petroleum)'!$C$2:$E$2)/10^9),0)</f>
        <v>0</v>
      </c>
      <c r="P2366" s="160">
        <f>IF($G$2253&gt;0,IPMT('Assumptions (Petroleum)'!$V$6,Model!AF$1,'Assumptions (Petroleum)'!$V$9,'Assumptions (Petroleum)'!$V$4*Model!$G$2253*AVERAGE('Assumptions (Petroleum)'!$C$2:$E$2)/10^9),0)</f>
        <v>0</v>
      </c>
      <c r="Q2366" s="160">
        <f>IF($G$2253&gt;0,IPMT('Assumptions (Petroleum)'!$V$6,Model!AG$1,'Assumptions (Petroleum)'!$V$9,'Assumptions (Petroleum)'!$V$4*Model!$G$2253*AVERAGE('Assumptions (Petroleum)'!$C$2:$E$2)/10^9),0)</f>
        <v>0</v>
      </c>
      <c r="R2366" s="160">
        <f>IF($G$2253&gt;0,IPMT('Assumptions (Petroleum)'!$V$6,Model!AH$1,'Assumptions (Petroleum)'!$V$9,'Assumptions (Petroleum)'!$V$4*Model!$G$2253*AVERAGE('Assumptions (Petroleum)'!$C$2:$E$2)/10^9),0)</f>
        <v>0</v>
      </c>
      <c r="S2366" s="160">
        <f>IF($G$2253&gt;0,IPMT('Assumptions (Petroleum)'!$V$6,Model!AI$1,'Assumptions (Petroleum)'!$V$9,'Assumptions (Petroleum)'!$V$4*Model!$G$2253*AVERAGE('Assumptions (Petroleum)'!$C$2:$E$2)/10^9),0)</f>
        <v>0</v>
      </c>
      <c r="T2366" s="160">
        <f>IF($G$2253&gt;0,IPMT('Assumptions (Petroleum)'!$V$6,Model!AJ$1,'Assumptions (Petroleum)'!$V$9,'Assumptions (Petroleum)'!$V$4*Model!$G$2253*AVERAGE('Assumptions (Petroleum)'!$C$2:$E$2)/10^9),0)</f>
        <v>0</v>
      </c>
      <c r="U2366" s="160">
        <f>IF($G$2253&gt;0,IPMT('Assumptions (Petroleum)'!$V$6,Model!AK$1,'Assumptions (Petroleum)'!$V$9,'Assumptions (Petroleum)'!$V$4*Model!$G$2253*AVERAGE('Assumptions (Petroleum)'!$C$2:$E$2)/10^9),0)</f>
        <v>0</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v>
      </c>
      <c r="I2367" s="160">
        <f>IF($H$2253&gt;0,IPMT('Assumptions (Petroleum)'!$V$6,Model!X$1,'Assumptions (Petroleum)'!$V$9,'Assumptions (Petroleum)'!$V$4*Model!$H$2253*AVERAGE('Assumptions (Petroleum)'!$D$2:$F$2)/10^9),0)</f>
        <v>0</v>
      </c>
      <c r="J2367" s="160">
        <f>IF($H$2253&gt;0,IPMT('Assumptions (Petroleum)'!$V$6,Model!Y$1,'Assumptions (Petroleum)'!$V$9,'Assumptions (Petroleum)'!$V$4*Model!$H$2253*AVERAGE('Assumptions (Petroleum)'!$D$2:$F$2)/10^9),0)</f>
        <v>0</v>
      </c>
      <c r="K2367" s="160">
        <f>IF($H$2253&gt;0,IPMT('Assumptions (Petroleum)'!$V$6,Model!Z$1,'Assumptions (Petroleum)'!$V$9,'Assumptions (Petroleum)'!$V$4*Model!$H$2253*AVERAGE('Assumptions (Petroleum)'!$D$2:$F$2)/10^9),0)</f>
        <v>0</v>
      </c>
      <c r="L2367" s="160">
        <f>IF($H$2253&gt;0,IPMT('Assumptions (Petroleum)'!$V$6,Model!AA$1,'Assumptions (Petroleum)'!$V$9,'Assumptions (Petroleum)'!$V$4*Model!$H$2253*AVERAGE('Assumptions (Petroleum)'!$D$2:$F$2)/10^9),0)</f>
        <v>0</v>
      </c>
      <c r="M2367" s="160">
        <f>IF($H$2253&gt;0,IPMT('Assumptions (Petroleum)'!$V$6,Model!AB$1,'Assumptions (Petroleum)'!$V$9,'Assumptions (Petroleum)'!$V$4*Model!$H$2253*AVERAGE('Assumptions (Petroleum)'!$D$2:$F$2)/10^9),0)</f>
        <v>0</v>
      </c>
      <c r="N2367" s="160">
        <f>IF($H$2253&gt;0,IPMT('Assumptions (Petroleum)'!$V$6,Model!AC$1,'Assumptions (Petroleum)'!$V$9,'Assumptions (Petroleum)'!$V$4*Model!$H$2253*AVERAGE('Assumptions (Petroleum)'!$D$2:$F$2)/10^9),0)</f>
        <v>0</v>
      </c>
      <c r="O2367" s="160">
        <f>IF($H$2253&gt;0,IPMT('Assumptions (Petroleum)'!$V$6,Model!AD$1,'Assumptions (Petroleum)'!$V$9,'Assumptions (Petroleum)'!$V$4*Model!$H$2253*AVERAGE('Assumptions (Petroleum)'!$D$2:$F$2)/10^9),0)</f>
        <v>0</v>
      </c>
      <c r="P2367" s="160">
        <f>IF($H$2253&gt;0,IPMT('Assumptions (Petroleum)'!$V$6,Model!AE$1,'Assumptions (Petroleum)'!$V$9,'Assumptions (Petroleum)'!$V$4*Model!$H$2253*AVERAGE('Assumptions (Petroleum)'!$D$2:$F$2)/10^9),0)</f>
        <v>0</v>
      </c>
      <c r="Q2367" s="160">
        <f>IF($H$2253&gt;0,IPMT('Assumptions (Petroleum)'!$V$6,Model!AF$1,'Assumptions (Petroleum)'!$V$9,'Assumptions (Petroleum)'!$V$4*Model!$H$2253*AVERAGE('Assumptions (Petroleum)'!$D$2:$F$2)/10^9),0)</f>
        <v>0</v>
      </c>
      <c r="R2367" s="160">
        <f>IF($H$2253&gt;0,IPMT('Assumptions (Petroleum)'!$V$6,Model!AG$1,'Assumptions (Petroleum)'!$V$9,'Assumptions (Petroleum)'!$V$4*Model!$H$2253*AVERAGE('Assumptions (Petroleum)'!$D$2:$F$2)/10^9),0)</f>
        <v>0</v>
      </c>
      <c r="S2367" s="160">
        <f>IF($H$2253&gt;0,IPMT('Assumptions (Petroleum)'!$V$6,Model!AH$1,'Assumptions (Petroleum)'!$V$9,'Assumptions (Petroleum)'!$V$4*Model!$H$2253*AVERAGE('Assumptions (Petroleum)'!$D$2:$F$2)/10^9),0)</f>
        <v>0</v>
      </c>
      <c r="T2367" s="160">
        <f>IF($H$2253&gt;0,IPMT('Assumptions (Petroleum)'!$V$6,Model!AI$1,'Assumptions (Petroleum)'!$V$9,'Assumptions (Petroleum)'!$V$4*Model!$H$2253*AVERAGE('Assumptions (Petroleum)'!$D$2:$F$2)/10^9),0)</f>
        <v>0</v>
      </c>
      <c r="U2367" s="160">
        <f>IF($H$2253&gt;0,IPMT('Assumptions (Petroleum)'!$V$6,Model!AJ$1,'Assumptions (Petroleum)'!$V$9,'Assumptions (Petroleum)'!$V$4*Model!$H$2253*AVERAGE('Assumptions (Petroleum)'!$D$2:$F$2)/10^9),0)</f>
        <v>0</v>
      </c>
      <c r="V2367" s="160">
        <f>IF($H$2253&gt;0,IPMT('Assumptions (Petroleum)'!$V$6,Model!AK$1,'Assumptions (Petroleum)'!$V$9,'Assumptions (Petroleum)'!$V$4*Model!$H$2253*AVERAGE('Assumptions (Petroleum)'!$D$2:$F$2)/10^9),0)</f>
        <v>0</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v>
      </c>
      <c r="J2368" s="160">
        <f>IF($I$2253&gt;0,IPMT('Assumptions (Petroleum)'!$V$6,Model!X$1,'Assumptions (Petroleum)'!$V$9,'Assumptions (Petroleum)'!$V$4*Model!$I$2253*AVERAGE('Assumptions (Petroleum)'!$E$2:$G$2)/10^9),0)</f>
        <v>0</v>
      </c>
      <c r="K2368" s="160">
        <f>IF($I$2253&gt;0,IPMT('Assumptions (Petroleum)'!$V$6,Model!Y$1,'Assumptions (Petroleum)'!$V$9,'Assumptions (Petroleum)'!$V$4*Model!$I$2253*AVERAGE('Assumptions (Petroleum)'!$E$2:$G$2)/10^9),0)</f>
        <v>0</v>
      </c>
      <c r="L2368" s="160">
        <f>IF($I$2253&gt;0,IPMT('Assumptions (Petroleum)'!$V$6,Model!Z$1,'Assumptions (Petroleum)'!$V$9,'Assumptions (Petroleum)'!$V$4*Model!$I$2253*AVERAGE('Assumptions (Petroleum)'!$E$2:$G$2)/10^9),0)</f>
        <v>0</v>
      </c>
      <c r="M2368" s="160">
        <f>IF($I$2253&gt;0,IPMT('Assumptions (Petroleum)'!$V$6,Model!AA$1,'Assumptions (Petroleum)'!$V$9,'Assumptions (Petroleum)'!$V$4*Model!$I$2253*AVERAGE('Assumptions (Petroleum)'!$E$2:$G$2)/10^9),0)</f>
        <v>0</v>
      </c>
      <c r="N2368" s="160">
        <f>IF($I$2253&gt;0,IPMT('Assumptions (Petroleum)'!$V$6,Model!AB$1,'Assumptions (Petroleum)'!$V$9,'Assumptions (Petroleum)'!$V$4*Model!$I$2253*AVERAGE('Assumptions (Petroleum)'!$E$2:$G$2)/10^9),0)</f>
        <v>0</v>
      </c>
      <c r="O2368" s="160">
        <f>IF($I$2253&gt;0,IPMT('Assumptions (Petroleum)'!$V$6,Model!AC$1,'Assumptions (Petroleum)'!$V$9,'Assumptions (Petroleum)'!$V$4*Model!$I$2253*AVERAGE('Assumptions (Petroleum)'!$E$2:$G$2)/10^9),0)</f>
        <v>0</v>
      </c>
      <c r="P2368" s="160">
        <f>IF($I$2253&gt;0,IPMT('Assumptions (Petroleum)'!$V$6,Model!AD$1,'Assumptions (Petroleum)'!$V$9,'Assumptions (Petroleum)'!$V$4*Model!$I$2253*AVERAGE('Assumptions (Petroleum)'!$E$2:$G$2)/10^9),0)</f>
        <v>0</v>
      </c>
      <c r="Q2368" s="160">
        <f>IF($I$2253&gt;0,IPMT('Assumptions (Petroleum)'!$V$6,Model!AE$1,'Assumptions (Petroleum)'!$V$9,'Assumptions (Petroleum)'!$V$4*Model!$I$2253*AVERAGE('Assumptions (Petroleum)'!$E$2:$G$2)/10^9),0)</f>
        <v>0</v>
      </c>
      <c r="R2368" s="160">
        <f>IF($I$2253&gt;0,IPMT('Assumptions (Petroleum)'!$V$6,Model!AF$1,'Assumptions (Petroleum)'!$V$9,'Assumptions (Petroleum)'!$V$4*Model!$I$2253*AVERAGE('Assumptions (Petroleum)'!$E$2:$G$2)/10^9),0)</f>
        <v>0</v>
      </c>
      <c r="S2368" s="160">
        <f>IF($I$2253&gt;0,IPMT('Assumptions (Petroleum)'!$V$6,Model!AG$1,'Assumptions (Petroleum)'!$V$9,'Assumptions (Petroleum)'!$V$4*Model!$I$2253*AVERAGE('Assumptions (Petroleum)'!$E$2:$G$2)/10^9),0)</f>
        <v>0</v>
      </c>
      <c r="T2368" s="160">
        <f>IF($I$2253&gt;0,IPMT('Assumptions (Petroleum)'!$V$6,Model!AH$1,'Assumptions (Petroleum)'!$V$9,'Assumptions (Petroleum)'!$V$4*Model!$I$2253*AVERAGE('Assumptions (Petroleum)'!$E$2:$G$2)/10^9),0)</f>
        <v>0</v>
      </c>
      <c r="U2368" s="160">
        <f>IF($I$2253&gt;0,IPMT('Assumptions (Petroleum)'!$V$6,Model!AI$1,'Assumptions (Petroleum)'!$V$9,'Assumptions (Petroleum)'!$V$4*Model!$I$2253*AVERAGE('Assumptions (Petroleum)'!$E$2:$G$2)/10^9),0)</f>
        <v>0</v>
      </c>
      <c r="V2368" s="160">
        <f>IF($I$2253&gt;0,IPMT('Assumptions (Petroleum)'!$V$6,Model!AJ$1,'Assumptions (Petroleum)'!$V$9,'Assumptions (Petroleum)'!$V$4*Model!$I$2253*AVERAGE('Assumptions (Petroleum)'!$E$2:$G$2)/10^9),0)</f>
        <v>0</v>
      </c>
      <c r="W2368" s="160">
        <f>IF($I$2253&gt;0,IPMT('Assumptions (Petroleum)'!$V$6,Model!AK$1,'Assumptions (Petroleum)'!$V$9,'Assumptions (Petroleum)'!$V$4*Model!$I$2253*AVERAGE('Assumptions (Petroleum)'!$E$2:$G$2)/10^9),0)</f>
        <v>0</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-0.00003749367044</v>
      </c>
      <c r="K2369" s="160">
        <f>IF($J$2253&gt;0,IPMT('Assumptions (Petroleum)'!$V$6,Model!X$1,'Assumptions (Petroleum)'!$V$9,'Assumptions (Petroleum)'!$V$4*Model!$J$2253*AVERAGE('Assumptions (Petroleum)'!$F$2:$H$2)/10^9),0)</f>
        <v>-0.00003572317679</v>
      </c>
      <c r="L2369" s="160">
        <f>IF($J$2253&gt;0,IPMT('Assumptions (Petroleum)'!$V$6,Model!Y$1,'Assumptions (Petroleum)'!$V$9,'Assumptions (Petroleum)'!$V$4*Model!$J$2253*AVERAGE('Assumptions (Petroleum)'!$F$2:$H$2)/10^9),0)</f>
        <v>-0.00003386858469</v>
      </c>
      <c r="M2369" s="160">
        <f>IF($J$2253&gt;0,IPMT('Assumptions (Petroleum)'!$V$6,Model!Z$1,'Assumptions (Petroleum)'!$V$9,'Assumptions (Petroleum)'!$V$4*Model!$J$2253*AVERAGE('Assumptions (Petroleum)'!$F$2:$H$2)/10^9),0)</f>
        <v>-0.00003192589947</v>
      </c>
      <c r="N2369" s="160">
        <f>IF($J$2253&gt;0,IPMT('Assumptions (Petroleum)'!$V$6,Model!AA$1,'Assumptions (Petroleum)'!$V$9,'Assumptions (Petroleum)'!$V$4*Model!$J$2253*AVERAGE('Assumptions (Petroleum)'!$F$2:$H$2)/10^9),0)</f>
        <v>-0.00002989093669</v>
      </c>
      <c r="O2369" s="160">
        <f>IF($J$2253&gt;0,IPMT('Assumptions (Petroleum)'!$V$6,Model!AB$1,'Assumptions (Petroleum)'!$V$9,'Assumptions (Petroleum)'!$V$4*Model!$J$2253*AVERAGE('Assumptions (Petroleum)'!$F$2:$H$2)/10^9),0)</f>
        <v>-0.00002775931319</v>
      </c>
      <c r="P2369" s="160">
        <f>IF($J$2253&gt;0,IPMT('Assumptions (Petroleum)'!$V$6,Model!AC$1,'Assumptions (Petroleum)'!$V$9,'Assumptions (Petroleum)'!$V$4*Model!$J$2253*AVERAGE('Assumptions (Petroleum)'!$F$2:$H$2)/10^9),0)</f>
        <v>-0.00002552643757</v>
      </c>
      <c r="Q2369" s="160">
        <f>IF($J$2253&gt;0,IPMT('Assumptions (Petroleum)'!$V$6,Model!AD$1,'Assumptions (Petroleum)'!$V$9,'Assumptions (Petroleum)'!$V$4*Model!$J$2253*AVERAGE('Assumptions (Petroleum)'!$F$2:$H$2)/10^9),0)</f>
        <v>-0.00002318750035</v>
      </c>
      <c r="R2369" s="160">
        <f>IF($J$2253&gt;0,IPMT('Assumptions (Petroleum)'!$V$6,Model!AE$1,'Assumptions (Petroleum)'!$V$9,'Assumptions (Petroleum)'!$V$4*Model!$J$2253*AVERAGE('Assumptions (Petroleum)'!$F$2:$H$2)/10^9),0)</f>
        <v>-0.00002073746362</v>
      </c>
      <c r="S2369" s="160">
        <f>IF($J$2253&gt;0,IPMT('Assumptions (Petroleum)'!$V$6,Model!AF$1,'Assumptions (Petroleum)'!$V$9,'Assumptions (Petroleum)'!$V$4*Model!$J$2253*AVERAGE('Assumptions (Petroleum)'!$F$2:$H$2)/10^9),0)</f>
        <v>-0.00001817105015</v>
      </c>
      <c r="T2369" s="160">
        <f>IF($J$2253&gt;0,IPMT('Assumptions (Petroleum)'!$V$6,Model!AG$1,'Assumptions (Petroleum)'!$V$9,'Assumptions (Petroleum)'!$V$4*Model!$J$2253*AVERAGE('Assumptions (Petroleum)'!$F$2:$H$2)/10^9),0)</f>
        <v>-0.00001548273203</v>
      </c>
      <c r="U2369" s="160">
        <f>IF($J$2253&gt;0,IPMT('Assumptions (Petroleum)'!$V$6,Model!AH$1,'Assumptions (Petroleum)'!$V$9,'Assumptions (Petroleum)'!$V$4*Model!$J$2253*AVERAGE('Assumptions (Petroleum)'!$F$2:$H$2)/10^9),0)</f>
        <v>-0.00001266671881</v>
      </c>
      <c r="V2369" s="160">
        <f>IF($J$2253&gt;0,IPMT('Assumptions (Petroleum)'!$V$6,Model!AI$1,'Assumptions (Petroleum)'!$V$9,'Assumptions (Petroleum)'!$V$4*Model!$J$2253*AVERAGE('Assumptions (Petroleum)'!$F$2:$H$2)/10^9),0)</f>
        <v>-0.000009716944953</v>
      </c>
      <c r="W2369" s="160">
        <f>IF($J$2253&gt;0,IPMT('Assumptions (Petroleum)'!$V$6,Model!AJ$1,'Assumptions (Petroleum)'!$V$9,'Assumptions (Petroleum)'!$V$4*Model!$J$2253*AVERAGE('Assumptions (Petroleum)'!$F$2:$H$2)/10^9),0)</f>
        <v>-0.000006627056841</v>
      </c>
      <c r="X2369" s="160">
        <f>IF($J$2253&gt;0,IPMT('Assumptions (Petroleum)'!$V$6,Model!AK$1,'Assumptions (Petroleum)'!$V$9,'Assumptions (Petroleum)'!$V$4*Model!$J$2253*AVERAGE('Assumptions (Petroleum)'!$F$2:$H$2)/10^9),0)</f>
        <v>-0.000003390399043</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v>
      </c>
      <c r="L2370" s="160">
        <f>IF($K$2253&gt;0,IPMT('Assumptions (Petroleum)'!$V$6,Model!X$1,'Assumptions (Petroleum)'!$V$9,'Assumptions (Petroleum)'!$V$4*Model!$K$2253*AVERAGE('Assumptions (Petroleum)'!$G$2:$I$2)/10^9),0)</f>
        <v>0</v>
      </c>
      <c r="M2370" s="160">
        <f>IF($K$2253&gt;0,IPMT('Assumptions (Petroleum)'!$V$6,Model!Y$1,'Assumptions (Petroleum)'!$V$9,'Assumptions (Petroleum)'!$V$4*Model!$K$2253*AVERAGE('Assumptions (Petroleum)'!$G$2:$I$2)/10^9),0)</f>
        <v>0</v>
      </c>
      <c r="N2370" s="160">
        <f>IF($K$2253&gt;0,IPMT('Assumptions (Petroleum)'!$V$6,Model!Z$1,'Assumptions (Petroleum)'!$V$9,'Assumptions (Petroleum)'!$V$4*Model!$K$2253*AVERAGE('Assumptions (Petroleum)'!$G$2:$I$2)/10^9),0)</f>
        <v>0</v>
      </c>
      <c r="O2370" s="160">
        <f>IF($K$2253&gt;0,IPMT('Assumptions (Petroleum)'!$V$6,Model!AA$1,'Assumptions (Petroleum)'!$V$9,'Assumptions (Petroleum)'!$V$4*Model!$K$2253*AVERAGE('Assumptions (Petroleum)'!$G$2:$I$2)/10^9),0)</f>
        <v>0</v>
      </c>
      <c r="P2370" s="160">
        <f>IF($K$2253&gt;0,IPMT('Assumptions (Petroleum)'!$V$6,Model!AB$1,'Assumptions (Petroleum)'!$V$9,'Assumptions (Petroleum)'!$V$4*Model!$K$2253*AVERAGE('Assumptions (Petroleum)'!$G$2:$I$2)/10^9),0)</f>
        <v>0</v>
      </c>
      <c r="Q2370" s="160">
        <f>IF($K$2253&gt;0,IPMT('Assumptions (Petroleum)'!$V$6,Model!AC$1,'Assumptions (Petroleum)'!$V$9,'Assumptions (Petroleum)'!$V$4*Model!$K$2253*AVERAGE('Assumptions (Petroleum)'!$G$2:$I$2)/10^9),0)</f>
        <v>0</v>
      </c>
      <c r="R2370" s="160">
        <f>IF($K$2253&gt;0,IPMT('Assumptions (Petroleum)'!$V$6,Model!AD$1,'Assumptions (Petroleum)'!$V$9,'Assumptions (Petroleum)'!$V$4*Model!$K$2253*AVERAGE('Assumptions (Petroleum)'!$G$2:$I$2)/10^9),0)</f>
        <v>0</v>
      </c>
      <c r="S2370" s="160">
        <f>IF($K$2253&gt;0,IPMT('Assumptions (Petroleum)'!$V$6,Model!AE$1,'Assumptions (Petroleum)'!$V$9,'Assumptions (Petroleum)'!$V$4*Model!$K$2253*AVERAGE('Assumptions (Petroleum)'!$G$2:$I$2)/10^9),0)</f>
        <v>0</v>
      </c>
      <c r="T2370" s="160">
        <f>IF($K$2253&gt;0,IPMT('Assumptions (Petroleum)'!$V$6,Model!AF$1,'Assumptions (Petroleum)'!$V$9,'Assumptions (Petroleum)'!$V$4*Model!$K$2253*AVERAGE('Assumptions (Petroleum)'!$G$2:$I$2)/10^9),0)</f>
        <v>0</v>
      </c>
      <c r="U2370" s="160">
        <f>IF($K$2253&gt;0,IPMT('Assumptions (Petroleum)'!$V$6,Model!AG$1,'Assumptions (Petroleum)'!$V$9,'Assumptions (Petroleum)'!$V$4*Model!$K$2253*AVERAGE('Assumptions (Petroleum)'!$G$2:$I$2)/10^9),0)</f>
        <v>0</v>
      </c>
      <c r="V2370" s="160">
        <f>IF($K$2253&gt;0,IPMT('Assumptions (Petroleum)'!$V$6,Model!AH$1,'Assumptions (Petroleum)'!$V$9,'Assumptions (Petroleum)'!$V$4*Model!$K$2253*AVERAGE('Assumptions (Petroleum)'!$G$2:$I$2)/10^9),0)</f>
        <v>0</v>
      </c>
      <c r="W2370" s="160">
        <f>IF($K$2253&gt;0,IPMT('Assumptions (Petroleum)'!$V$6,Model!AI$1,'Assumptions (Petroleum)'!$V$9,'Assumptions (Petroleum)'!$V$4*Model!$K$2253*AVERAGE('Assumptions (Petroleum)'!$G$2:$I$2)/10^9),0)</f>
        <v>0</v>
      </c>
      <c r="X2370" s="160">
        <f>IF($K$2253&gt;0,IPMT('Assumptions (Petroleum)'!$V$6,Model!AJ$1,'Assumptions (Petroleum)'!$V$9,'Assumptions (Petroleum)'!$V$4*Model!$K$2253*AVERAGE('Assumptions (Petroleum)'!$G$2:$I$2)/10^9),0)</f>
        <v>0</v>
      </c>
      <c r="Y2370" s="160">
        <f>IF($K$2253&gt;0,IPMT('Assumptions (Petroleum)'!$V$6,Model!AK$1,'Assumptions (Petroleum)'!$V$9,'Assumptions (Petroleum)'!$V$4*Model!$K$2253*AVERAGE('Assumptions (Petroleum)'!$G$2:$I$2)/10^9),0)</f>
        <v>0</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v>
      </c>
      <c r="M2371" s="160">
        <f>IF($L$2253&gt;0,IPMT('Assumptions (Petroleum)'!$V$6,Model!X$1,'Assumptions (Petroleum)'!$V$9,'Assumptions (Petroleum)'!$V$4*Model!$L$2253*AVERAGE('Assumptions (Petroleum)'!$H$2:$J$2)/10^9),0)</f>
        <v>0</v>
      </c>
      <c r="N2371" s="160">
        <f>IF($L$2253&gt;0,IPMT('Assumptions (Petroleum)'!$V$6,Model!Y$1,'Assumptions (Petroleum)'!$V$9,'Assumptions (Petroleum)'!$V$4*Model!$L$2253*AVERAGE('Assumptions (Petroleum)'!$H$2:$J$2)/10^9),0)</f>
        <v>0</v>
      </c>
      <c r="O2371" s="160">
        <f>IF($L$2253&gt;0,IPMT('Assumptions (Petroleum)'!$V$6,Model!Z$1,'Assumptions (Petroleum)'!$V$9,'Assumptions (Petroleum)'!$V$4*Model!$L$2253*AVERAGE('Assumptions (Petroleum)'!$H$2:$J$2)/10^9),0)</f>
        <v>0</v>
      </c>
      <c r="P2371" s="160">
        <f>IF($L$2253&gt;0,IPMT('Assumptions (Petroleum)'!$V$6,Model!AA$1,'Assumptions (Petroleum)'!$V$9,'Assumptions (Petroleum)'!$V$4*Model!$L$2253*AVERAGE('Assumptions (Petroleum)'!$H$2:$J$2)/10^9),0)</f>
        <v>0</v>
      </c>
      <c r="Q2371" s="160">
        <f>IF($L$2253&gt;0,IPMT('Assumptions (Petroleum)'!$V$6,Model!AB$1,'Assumptions (Petroleum)'!$V$9,'Assumptions (Petroleum)'!$V$4*Model!$L$2253*AVERAGE('Assumptions (Petroleum)'!$H$2:$J$2)/10^9),0)</f>
        <v>0</v>
      </c>
      <c r="R2371" s="160">
        <f>IF($L$2253&gt;0,IPMT('Assumptions (Petroleum)'!$V$6,Model!AC$1,'Assumptions (Petroleum)'!$V$9,'Assumptions (Petroleum)'!$V$4*Model!$L$2253*AVERAGE('Assumptions (Petroleum)'!$H$2:$J$2)/10^9),0)</f>
        <v>0</v>
      </c>
      <c r="S2371" s="160">
        <f>IF($L$2253&gt;0,IPMT('Assumptions (Petroleum)'!$V$6,Model!AD$1,'Assumptions (Petroleum)'!$V$9,'Assumptions (Petroleum)'!$V$4*Model!$L$2253*AVERAGE('Assumptions (Petroleum)'!$H$2:$J$2)/10^9),0)</f>
        <v>0</v>
      </c>
      <c r="T2371" s="160">
        <f>IF($L$2253&gt;0,IPMT('Assumptions (Petroleum)'!$V$6,Model!AE$1,'Assumptions (Petroleum)'!$V$9,'Assumptions (Petroleum)'!$V$4*Model!$L$2253*AVERAGE('Assumptions (Petroleum)'!$H$2:$J$2)/10^9),0)</f>
        <v>0</v>
      </c>
      <c r="U2371" s="160">
        <f>IF($L$2253&gt;0,IPMT('Assumptions (Petroleum)'!$V$6,Model!AF$1,'Assumptions (Petroleum)'!$V$9,'Assumptions (Petroleum)'!$V$4*Model!$L$2253*AVERAGE('Assumptions (Petroleum)'!$H$2:$J$2)/10^9),0)</f>
        <v>0</v>
      </c>
      <c r="V2371" s="160">
        <f>IF($L$2253&gt;0,IPMT('Assumptions (Petroleum)'!$V$6,Model!AG$1,'Assumptions (Petroleum)'!$V$9,'Assumptions (Petroleum)'!$V$4*Model!$L$2253*AVERAGE('Assumptions (Petroleum)'!$H$2:$J$2)/10^9),0)</f>
        <v>0</v>
      </c>
      <c r="W2371" s="160">
        <f>IF($L$2253&gt;0,IPMT('Assumptions (Petroleum)'!$V$6,Model!AH$1,'Assumptions (Petroleum)'!$V$9,'Assumptions (Petroleum)'!$V$4*Model!$L$2253*AVERAGE('Assumptions (Petroleum)'!$H$2:$J$2)/10^9),0)</f>
        <v>0</v>
      </c>
      <c r="X2371" s="160">
        <f>IF($L$2253&gt;0,IPMT('Assumptions (Petroleum)'!$V$6,Model!AI$1,'Assumptions (Petroleum)'!$V$9,'Assumptions (Petroleum)'!$V$4*Model!$L$2253*AVERAGE('Assumptions (Petroleum)'!$H$2:$J$2)/10^9),0)</f>
        <v>0</v>
      </c>
      <c r="Y2371" s="160">
        <f>IF($L$2253&gt;0,IPMT('Assumptions (Petroleum)'!$V$6,Model!AJ$1,'Assumptions (Petroleum)'!$V$9,'Assumptions (Petroleum)'!$V$4*Model!$L$2253*AVERAGE('Assumptions (Petroleum)'!$H$2:$J$2)/10^9),0)</f>
        <v>0</v>
      </c>
      <c r="Z2371" s="160">
        <f>IF($L$2253&gt;0,IPMT('Assumptions (Petroleum)'!$V$6,Model!AK$1,'Assumptions (Petroleum)'!$V$9,'Assumptions (Petroleum)'!$V$4*Model!$L$2253*AVERAGE('Assumptions (Petroleum)'!$H$2:$J$2)/10^9),0)</f>
        <v>0</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v>
      </c>
      <c r="N2372" s="160">
        <f>IF($M$2253&gt;0,IPMT('Assumptions (Petroleum)'!$V$6,Model!X$1,'Assumptions (Petroleum)'!$V$9,'Assumptions (Petroleum)'!$V$4*Model!$M$2253*AVERAGE('Assumptions (Petroleum)'!$I$2:$K$2)/10^9),0)</f>
        <v>0</v>
      </c>
      <c r="O2372" s="160">
        <f>IF($M$2253&gt;0,IPMT('Assumptions (Petroleum)'!$V$6,Model!Y$1,'Assumptions (Petroleum)'!$V$9,'Assumptions (Petroleum)'!$V$4*Model!$M$2253*AVERAGE('Assumptions (Petroleum)'!$I$2:$K$2)/10^9),0)</f>
        <v>0</v>
      </c>
      <c r="P2372" s="160">
        <f>IF($M$2253&gt;0,IPMT('Assumptions (Petroleum)'!$V$6,Model!Z$1,'Assumptions (Petroleum)'!$V$9,'Assumptions (Petroleum)'!$V$4*Model!$M$2253*AVERAGE('Assumptions (Petroleum)'!$I$2:$K$2)/10^9),0)</f>
        <v>0</v>
      </c>
      <c r="Q2372" s="160">
        <f>IF($M$2253&gt;0,IPMT('Assumptions (Petroleum)'!$V$6,Model!AA$1,'Assumptions (Petroleum)'!$V$9,'Assumptions (Petroleum)'!$V$4*Model!$M$2253*AVERAGE('Assumptions (Petroleum)'!$I$2:$K$2)/10^9),0)</f>
        <v>0</v>
      </c>
      <c r="R2372" s="160">
        <f>IF($M$2253&gt;0,IPMT('Assumptions (Petroleum)'!$V$6,Model!AB$1,'Assumptions (Petroleum)'!$V$9,'Assumptions (Petroleum)'!$V$4*Model!$M$2253*AVERAGE('Assumptions (Petroleum)'!$I$2:$K$2)/10^9),0)</f>
        <v>0</v>
      </c>
      <c r="S2372" s="160">
        <f>IF($M$2253&gt;0,IPMT('Assumptions (Petroleum)'!$V$6,Model!AC$1,'Assumptions (Petroleum)'!$V$9,'Assumptions (Petroleum)'!$V$4*Model!$M$2253*AVERAGE('Assumptions (Petroleum)'!$I$2:$K$2)/10^9),0)</f>
        <v>0</v>
      </c>
      <c r="T2372" s="160">
        <f>IF($M$2253&gt;0,IPMT('Assumptions (Petroleum)'!$V$6,Model!AD$1,'Assumptions (Petroleum)'!$V$9,'Assumptions (Petroleum)'!$V$4*Model!$M$2253*AVERAGE('Assumptions (Petroleum)'!$I$2:$K$2)/10^9),0)</f>
        <v>0</v>
      </c>
      <c r="U2372" s="160">
        <f>IF($M$2253&gt;0,IPMT('Assumptions (Petroleum)'!$V$6,Model!AE$1,'Assumptions (Petroleum)'!$V$9,'Assumptions (Petroleum)'!$V$4*Model!$M$2253*AVERAGE('Assumptions (Petroleum)'!$I$2:$K$2)/10^9),0)</f>
        <v>0</v>
      </c>
      <c r="V2372" s="160">
        <f>IF($M$2253&gt;0,IPMT('Assumptions (Petroleum)'!$V$6,Model!AF$1,'Assumptions (Petroleum)'!$V$9,'Assumptions (Petroleum)'!$V$4*Model!$M$2253*AVERAGE('Assumptions (Petroleum)'!$I$2:$K$2)/10^9),0)</f>
        <v>0</v>
      </c>
      <c r="W2372" s="160">
        <f>IF($M$2253&gt;0,IPMT('Assumptions (Petroleum)'!$V$6,Model!AG$1,'Assumptions (Petroleum)'!$V$9,'Assumptions (Petroleum)'!$V$4*Model!$M$2253*AVERAGE('Assumptions (Petroleum)'!$I$2:$K$2)/10^9),0)</f>
        <v>0</v>
      </c>
      <c r="X2372" s="160">
        <f>IF($M$2253&gt;0,IPMT('Assumptions (Petroleum)'!$V$6,Model!AH$1,'Assumptions (Petroleum)'!$V$9,'Assumptions (Petroleum)'!$V$4*Model!$M$2253*AVERAGE('Assumptions (Petroleum)'!$I$2:$K$2)/10^9),0)</f>
        <v>0</v>
      </c>
      <c r="Y2372" s="160">
        <f>IF($M$2253&gt;0,IPMT('Assumptions (Petroleum)'!$V$6,Model!AI$1,'Assumptions (Petroleum)'!$V$9,'Assumptions (Petroleum)'!$V$4*Model!$M$2253*AVERAGE('Assumptions (Petroleum)'!$I$2:$K$2)/10^9),0)</f>
        <v>0</v>
      </c>
      <c r="Z2372" s="160">
        <f>IF($M$2253&gt;0,IPMT('Assumptions (Petroleum)'!$V$6,Model!AJ$1,'Assumptions (Petroleum)'!$V$9,'Assumptions (Petroleum)'!$V$4*Model!$M$2253*AVERAGE('Assumptions (Petroleum)'!$I$2:$K$2)/10^9),0)</f>
        <v>0</v>
      </c>
      <c r="AA2372" s="160">
        <f>IF($M$2253&gt;0,IPMT('Assumptions (Petroleum)'!$V$6,Model!AK$1,'Assumptions (Petroleum)'!$V$9,'Assumptions (Petroleum)'!$V$4*Model!$M$2253*AVERAGE('Assumptions (Petroleum)'!$I$2:$K$2)/10^9),0)</f>
        <v>0</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v>
      </c>
      <c r="O2373" s="177">
        <f>IF($N$2253&gt;0,IPMT('Assumptions (Petroleum)'!$V$6,Model!X$1,'Assumptions (Petroleum)'!$V$9,'Assumptions (Petroleum)'!$V$4*Model!$N$2253*AVERAGE('Assumptions (Petroleum)'!$J$2:$L$2)/10^9),0)</f>
        <v>0</v>
      </c>
      <c r="P2373" s="177">
        <f>IF($N$2253&gt;0,IPMT('Assumptions (Petroleum)'!$V$6,Model!Y$1,'Assumptions (Petroleum)'!$V$9,'Assumptions (Petroleum)'!$V$4*Model!$N$2253*AVERAGE('Assumptions (Petroleum)'!$J$2:$L$2)/10^9),0)</f>
        <v>0</v>
      </c>
      <c r="Q2373" s="177">
        <f>IF($N$2253&gt;0,IPMT('Assumptions (Petroleum)'!$V$6,Model!Z$1,'Assumptions (Petroleum)'!$V$9,'Assumptions (Petroleum)'!$V$4*Model!$N$2253*AVERAGE('Assumptions (Petroleum)'!$J$2:$L$2)/10^9),0)</f>
        <v>0</v>
      </c>
      <c r="R2373" s="177">
        <f>IF($N$2253&gt;0,IPMT('Assumptions (Petroleum)'!$V$6,Model!AA$1,'Assumptions (Petroleum)'!$V$9,'Assumptions (Petroleum)'!$V$4*Model!$N$2253*AVERAGE('Assumptions (Petroleum)'!$J$2:$L$2)/10^9),0)</f>
        <v>0</v>
      </c>
      <c r="S2373" s="177">
        <f>IF($N$2253&gt;0,IPMT('Assumptions (Petroleum)'!$V$6,Model!AB$1,'Assumptions (Petroleum)'!$V$9,'Assumptions (Petroleum)'!$V$4*Model!$N$2253*AVERAGE('Assumptions (Petroleum)'!$J$2:$L$2)/10^9),0)</f>
        <v>0</v>
      </c>
      <c r="T2373" s="177">
        <f>IF($N$2253&gt;0,IPMT('Assumptions (Petroleum)'!$V$6,Model!AC$1,'Assumptions (Petroleum)'!$V$9,'Assumptions (Petroleum)'!$V$4*Model!$N$2253*AVERAGE('Assumptions (Petroleum)'!$J$2:$L$2)/10^9),0)</f>
        <v>0</v>
      </c>
      <c r="U2373" s="177">
        <f>IF($N$2253&gt;0,IPMT('Assumptions (Petroleum)'!$V$6,Model!AD$1,'Assumptions (Petroleum)'!$V$9,'Assumptions (Petroleum)'!$V$4*Model!$N$2253*AVERAGE('Assumptions (Petroleum)'!$J$2:$L$2)/10^9),0)</f>
        <v>0</v>
      </c>
      <c r="V2373" s="177">
        <f>IF($N$2253&gt;0,IPMT('Assumptions (Petroleum)'!$V$6,Model!AE$1,'Assumptions (Petroleum)'!$V$9,'Assumptions (Petroleum)'!$V$4*Model!$N$2253*AVERAGE('Assumptions (Petroleum)'!$J$2:$L$2)/10^9),0)</f>
        <v>0</v>
      </c>
      <c r="W2373" s="177">
        <f>IF($N$2253&gt;0,IPMT('Assumptions (Petroleum)'!$V$6,Model!AF$1,'Assumptions (Petroleum)'!$V$9,'Assumptions (Petroleum)'!$V$4*Model!$N$2253*AVERAGE('Assumptions (Petroleum)'!$J$2:$L$2)/10^9),0)</f>
        <v>0</v>
      </c>
      <c r="X2373" s="177">
        <f>IF($N$2253&gt;0,IPMT('Assumptions (Petroleum)'!$V$6,Model!AG$1,'Assumptions (Petroleum)'!$V$9,'Assumptions (Petroleum)'!$V$4*Model!$N$2253*AVERAGE('Assumptions (Petroleum)'!$J$2:$L$2)/10^9),0)</f>
        <v>0</v>
      </c>
      <c r="Y2373" s="177">
        <f>IF($N$2253&gt;0,IPMT('Assumptions (Petroleum)'!$V$6,Model!AH$1,'Assumptions (Petroleum)'!$V$9,'Assumptions (Petroleum)'!$V$4*Model!$N$2253*AVERAGE('Assumptions (Petroleum)'!$J$2:$L$2)/10^9),0)</f>
        <v>0</v>
      </c>
      <c r="Z2373" s="177">
        <f>IF($N$2253&gt;0,IPMT('Assumptions (Petroleum)'!$V$6,Model!AI$1,'Assumptions (Petroleum)'!$V$9,'Assumptions (Petroleum)'!$V$4*Model!$N$2253*AVERAGE('Assumptions (Petroleum)'!$J$2:$L$2)/10^9),0)</f>
        <v>0</v>
      </c>
      <c r="AA2373" s="177">
        <f>IF($N$2253&gt;0,IPMT('Assumptions (Petroleum)'!$V$6,Model!AJ$1,'Assumptions (Petroleum)'!$V$9,'Assumptions (Petroleum)'!$V$4*Model!$N$2253*AVERAGE('Assumptions (Petroleum)'!$J$2:$L$2)/10^9),0)</f>
        <v>0</v>
      </c>
      <c r="AB2373" s="177">
        <f>IF($N$2253&gt;0,IPMT('Assumptions (Petroleum)'!$V$6,Model!AK$1,'Assumptions (Petroleum)'!$V$9,'Assumptions (Petroleum)'!$V$4*Model!$N$2253*AVERAGE('Assumptions (Petroleum)'!$J$2:$L$2)/10^9),0)</f>
        <v>0</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v>
      </c>
      <c r="P2374" s="160">
        <f>IF($O$2253&gt;0,IPMT('Assumptions (Petroleum)'!$V$6,Model!X$1,'Assumptions (Petroleum)'!$V$9,'Assumptions (Petroleum)'!$V$4*Model!$O$2253*AVERAGE('Assumptions (Petroleum)'!$K$2:$M$2)/10^9),0)</f>
        <v>0</v>
      </c>
      <c r="Q2374" s="160">
        <f>IF($O$2253&gt;0,IPMT('Assumptions (Petroleum)'!$V$6,Model!Y$1,'Assumptions (Petroleum)'!$V$9,'Assumptions (Petroleum)'!$V$4*Model!$O$2253*AVERAGE('Assumptions (Petroleum)'!$K$2:$M$2)/10^9),0)</f>
        <v>0</v>
      </c>
      <c r="R2374" s="160">
        <f>IF($O$2253&gt;0,IPMT('Assumptions (Petroleum)'!$V$6,Model!Z$1,'Assumptions (Petroleum)'!$V$9,'Assumptions (Petroleum)'!$V$4*Model!$O$2253*AVERAGE('Assumptions (Petroleum)'!$K$2:$M$2)/10^9),0)</f>
        <v>0</v>
      </c>
      <c r="S2374" s="160">
        <f>IF($O$2253&gt;0,IPMT('Assumptions (Petroleum)'!$V$6,Model!AA$1,'Assumptions (Petroleum)'!$V$9,'Assumptions (Petroleum)'!$V$4*Model!$O$2253*AVERAGE('Assumptions (Petroleum)'!$K$2:$M$2)/10^9),0)</f>
        <v>0</v>
      </c>
      <c r="T2374" s="160">
        <f>IF($O$2253&gt;0,IPMT('Assumptions (Petroleum)'!$V$6,Model!AB$1,'Assumptions (Petroleum)'!$V$9,'Assumptions (Petroleum)'!$V$4*Model!$O$2253*AVERAGE('Assumptions (Petroleum)'!$K$2:$M$2)/10^9),0)</f>
        <v>0</v>
      </c>
      <c r="U2374" s="160">
        <f>IF($O$2253&gt;0,IPMT('Assumptions (Petroleum)'!$V$6,Model!AC$1,'Assumptions (Petroleum)'!$V$9,'Assumptions (Petroleum)'!$V$4*Model!$O$2253*AVERAGE('Assumptions (Petroleum)'!$K$2:$M$2)/10^9),0)</f>
        <v>0</v>
      </c>
      <c r="V2374" s="160">
        <f>IF($O$2253&gt;0,IPMT('Assumptions (Petroleum)'!$V$6,Model!AD$1,'Assumptions (Petroleum)'!$V$9,'Assumptions (Petroleum)'!$V$4*Model!$O$2253*AVERAGE('Assumptions (Petroleum)'!$K$2:$M$2)/10^9),0)</f>
        <v>0</v>
      </c>
      <c r="W2374" s="160">
        <f>IF($O$2253&gt;0,IPMT('Assumptions (Petroleum)'!$V$6,Model!AE$1,'Assumptions (Petroleum)'!$V$9,'Assumptions (Petroleum)'!$V$4*Model!$O$2253*AVERAGE('Assumptions (Petroleum)'!$K$2:$M$2)/10^9),0)</f>
        <v>0</v>
      </c>
      <c r="X2374" s="160">
        <f>IF($O$2253&gt;0,IPMT('Assumptions (Petroleum)'!$V$6,Model!AF$1,'Assumptions (Petroleum)'!$V$9,'Assumptions (Petroleum)'!$V$4*Model!$O$2253*AVERAGE('Assumptions (Petroleum)'!$K$2:$M$2)/10^9),0)</f>
        <v>0</v>
      </c>
      <c r="Y2374" s="160">
        <f>IF($O$2253&gt;0,IPMT('Assumptions (Petroleum)'!$V$6,Model!AG$1,'Assumptions (Petroleum)'!$V$9,'Assumptions (Petroleum)'!$V$4*Model!$O$2253*AVERAGE('Assumptions (Petroleum)'!$K$2:$M$2)/10^9),0)</f>
        <v>0</v>
      </c>
      <c r="Z2374" s="160">
        <f>IF($O$2253&gt;0,IPMT('Assumptions (Petroleum)'!$V$6,Model!AH$1,'Assumptions (Petroleum)'!$V$9,'Assumptions (Petroleum)'!$V$4*Model!$O$2253*AVERAGE('Assumptions (Petroleum)'!$K$2:$M$2)/10^9),0)</f>
        <v>0</v>
      </c>
      <c r="AA2374" s="160">
        <f>IF($O$2253&gt;0,IPMT('Assumptions (Petroleum)'!$V$6,Model!AI$1,'Assumptions (Petroleum)'!$V$9,'Assumptions (Petroleum)'!$V$4*Model!$O$2253*AVERAGE('Assumptions (Petroleum)'!$K$2:$M$2)/10^9),0)</f>
        <v>0</v>
      </c>
      <c r="AB2374" s="160">
        <f>IF($O$2253&gt;0,IPMT('Assumptions (Petroleum)'!$V$6,Model!AJ$1,'Assumptions (Petroleum)'!$V$9,'Assumptions (Petroleum)'!$V$4*Model!$O$2253*AVERAGE('Assumptions (Petroleum)'!$K$2:$M$2)/10^9),0)</f>
        <v>0</v>
      </c>
      <c r="AC2374" s="160">
        <f>IF($O$2253&gt;0,IPMT('Assumptions (Petroleum)'!$V$6,Model!AK$1,'Assumptions (Petroleum)'!$V$9,'Assumptions (Petroleum)'!$V$4*Model!$O$2253*AVERAGE('Assumptions (Petroleum)'!$K$2:$M$2)/10^9),0)</f>
        <v>0</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v>
      </c>
      <c r="Q2375" s="177">
        <f>IF($P$2253&gt;0,IPMT('Assumptions (Petroleum)'!$V$6,Model!X$1,'Assumptions (Petroleum)'!$V$9,'Assumptions (Petroleum)'!$V$4*Model!$P$2253*AVERAGE('Assumptions (Petroleum)'!$L$2:$N$2)/10^9),0)</f>
        <v>0</v>
      </c>
      <c r="R2375" s="177">
        <f>IF($P$2253&gt;0,IPMT('Assumptions (Petroleum)'!$V$6,Model!Y$1,'Assumptions (Petroleum)'!$V$9,'Assumptions (Petroleum)'!$V$4*Model!$P$2253*AVERAGE('Assumptions (Petroleum)'!$L$2:$N$2)/10^9),0)</f>
        <v>0</v>
      </c>
      <c r="S2375" s="177">
        <f>IF($P$2253&gt;0,IPMT('Assumptions (Petroleum)'!$V$6,Model!Z$1,'Assumptions (Petroleum)'!$V$9,'Assumptions (Petroleum)'!$V$4*Model!$P$2253*AVERAGE('Assumptions (Petroleum)'!$L$2:$N$2)/10^9),0)</f>
        <v>0</v>
      </c>
      <c r="T2375" s="177">
        <f>IF($P$2253&gt;0,IPMT('Assumptions (Petroleum)'!$V$6,Model!AA$1,'Assumptions (Petroleum)'!$V$9,'Assumptions (Petroleum)'!$V$4*Model!$P$2253*AVERAGE('Assumptions (Petroleum)'!$L$2:$N$2)/10^9),0)</f>
        <v>0</v>
      </c>
      <c r="U2375" s="177">
        <f>IF($P$2253&gt;0,IPMT('Assumptions (Petroleum)'!$V$6,Model!AB$1,'Assumptions (Petroleum)'!$V$9,'Assumptions (Petroleum)'!$V$4*Model!$P$2253*AVERAGE('Assumptions (Petroleum)'!$L$2:$N$2)/10^9),0)</f>
        <v>0</v>
      </c>
      <c r="V2375" s="177">
        <f>IF($P$2253&gt;0,IPMT('Assumptions (Petroleum)'!$V$6,Model!AC$1,'Assumptions (Petroleum)'!$V$9,'Assumptions (Petroleum)'!$V$4*Model!$P$2253*AVERAGE('Assumptions (Petroleum)'!$L$2:$N$2)/10^9),0)</f>
        <v>0</v>
      </c>
      <c r="W2375" s="177">
        <f>IF($P$2253&gt;0,IPMT('Assumptions (Petroleum)'!$V$6,Model!AD$1,'Assumptions (Petroleum)'!$V$9,'Assumptions (Petroleum)'!$V$4*Model!$P$2253*AVERAGE('Assumptions (Petroleum)'!$L$2:$N$2)/10^9),0)</f>
        <v>0</v>
      </c>
      <c r="X2375" s="177">
        <f>IF($P$2253&gt;0,IPMT('Assumptions (Petroleum)'!$V$6,Model!AE$1,'Assumptions (Petroleum)'!$V$9,'Assumptions (Petroleum)'!$V$4*Model!$P$2253*AVERAGE('Assumptions (Petroleum)'!$L$2:$N$2)/10^9),0)</f>
        <v>0</v>
      </c>
      <c r="Y2375" s="177">
        <f>IF($P$2253&gt;0,IPMT('Assumptions (Petroleum)'!$V$6,Model!AF$1,'Assumptions (Petroleum)'!$V$9,'Assumptions (Petroleum)'!$V$4*Model!$P$2253*AVERAGE('Assumptions (Petroleum)'!$L$2:$N$2)/10^9),0)</f>
        <v>0</v>
      </c>
      <c r="Z2375" s="177">
        <f>IF($P$2253&gt;0,IPMT('Assumptions (Petroleum)'!$V$6,Model!AG$1,'Assumptions (Petroleum)'!$V$9,'Assumptions (Petroleum)'!$V$4*Model!$P$2253*AVERAGE('Assumptions (Petroleum)'!$L$2:$N$2)/10^9),0)</f>
        <v>0</v>
      </c>
      <c r="AA2375" s="177">
        <f>IF($P$2253&gt;0,IPMT('Assumptions (Petroleum)'!$V$6,Model!AH$1,'Assumptions (Petroleum)'!$V$9,'Assumptions (Petroleum)'!$V$4*Model!$P$2253*AVERAGE('Assumptions (Petroleum)'!$L$2:$N$2)/10^9),0)</f>
        <v>0</v>
      </c>
      <c r="AB2375" s="177">
        <f>IF($P$2253&gt;0,IPMT('Assumptions (Petroleum)'!$V$6,Model!AI$1,'Assumptions (Petroleum)'!$V$9,'Assumptions (Petroleum)'!$V$4*Model!$P$2253*AVERAGE('Assumptions (Petroleum)'!$L$2:$N$2)/10^9),0)</f>
        <v>0</v>
      </c>
      <c r="AC2375" s="177">
        <f>IF($P$2253&gt;0,IPMT('Assumptions (Petroleum)'!$V$6,Model!AJ$1,'Assumptions (Petroleum)'!$V$9,'Assumptions (Petroleum)'!$V$4*Model!$P$2253*AVERAGE('Assumptions (Petroleum)'!$L$2:$N$2)/10^9),0)</f>
        <v>0</v>
      </c>
      <c r="AD2375" s="177">
        <f>IF($P$2253&gt;0,IPMT('Assumptions (Petroleum)'!$V$6,Model!AK$1,'Assumptions (Petroleum)'!$V$9,'Assumptions (Petroleum)'!$V$4*Model!$P$2253*AVERAGE('Assumptions (Petroleum)'!$L$2:$N$2)/10^9),0)</f>
        <v>0</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v>
      </c>
      <c r="R2376" s="160">
        <f>IF($Q$2253&gt;0,IPMT('Assumptions (Petroleum)'!$V$6,Model!X$1,'Assumptions (Petroleum)'!$V$9,'Assumptions (Petroleum)'!$V$4*Model!$Q$2253*AVERAGE('Assumptions (Petroleum)'!$M$2:$O$2)/10^9),0)</f>
        <v>0</v>
      </c>
      <c r="S2376" s="160">
        <f>IF($Q$2253&gt;0,IPMT('Assumptions (Petroleum)'!$V$6,Model!Y$1,'Assumptions (Petroleum)'!$V$9,'Assumptions (Petroleum)'!$V$4*Model!$Q$2253*AVERAGE('Assumptions (Petroleum)'!$M$2:$O$2)/10^9),0)</f>
        <v>0</v>
      </c>
      <c r="T2376" s="160">
        <f>IF($Q$2253&gt;0,IPMT('Assumptions (Petroleum)'!$V$6,Model!Z$1,'Assumptions (Petroleum)'!$V$9,'Assumptions (Petroleum)'!$V$4*Model!$Q$2253*AVERAGE('Assumptions (Petroleum)'!$M$2:$O$2)/10^9),0)</f>
        <v>0</v>
      </c>
      <c r="U2376" s="160">
        <f>IF($Q$2253&gt;0,IPMT('Assumptions (Petroleum)'!$V$6,Model!AA$1,'Assumptions (Petroleum)'!$V$9,'Assumptions (Petroleum)'!$V$4*Model!$Q$2253*AVERAGE('Assumptions (Petroleum)'!$M$2:$O$2)/10^9),0)</f>
        <v>0</v>
      </c>
      <c r="V2376" s="160">
        <f>IF($Q$2253&gt;0,IPMT('Assumptions (Petroleum)'!$V$6,Model!AB$1,'Assumptions (Petroleum)'!$V$9,'Assumptions (Petroleum)'!$V$4*Model!$Q$2253*AVERAGE('Assumptions (Petroleum)'!$M$2:$O$2)/10^9),0)</f>
        <v>0</v>
      </c>
      <c r="W2376" s="160">
        <f>IF($Q$2253&gt;0,IPMT('Assumptions (Petroleum)'!$V$6,Model!AC$1,'Assumptions (Petroleum)'!$V$9,'Assumptions (Petroleum)'!$V$4*Model!$Q$2253*AVERAGE('Assumptions (Petroleum)'!$M$2:$O$2)/10^9),0)</f>
        <v>0</v>
      </c>
      <c r="X2376" s="160">
        <f>IF($Q$2253&gt;0,IPMT('Assumptions (Petroleum)'!$V$6,Model!AD$1,'Assumptions (Petroleum)'!$V$9,'Assumptions (Petroleum)'!$V$4*Model!$Q$2253*AVERAGE('Assumptions (Petroleum)'!$M$2:$O$2)/10^9),0)</f>
        <v>0</v>
      </c>
      <c r="Y2376" s="160">
        <f>IF($Q$2253&gt;0,IPMT('Assumptions (Petroleum)'!$V$6,Model!AE$1,'Assumptions (Petroleum)'!$V$9,'Assumptions (Petroleum)'!$V$4*Model!$Q$2253*AVERAGE('Assumptions (Petroleum)'!$M$2:$O$2)/10^9),0)</f>
        <v>0</v>
      </c>
      <c r="Z2376" s="160">
        <f>IF($Q$2253&gt;0,IPMT('Assumptions (Petroleum)'!$V$6,Model!AF$1,'Assumptions (Petroleum)'!$V$9,'Assumptions (Petroleum)'!$V$4*Model!$Q$2253*AVERAGE('Assumptions (Petroleum)'!$M$2:$O$2)/10^9),0)</f>
        <v>0</v>
      </c>
      <c r="AA2376" s="160">
        <f>IF($Q$2253&gt;0,IPMT('Assumptions (Petroleum)'!$V$6,Model!AG$1,'Assumptions (Petroleum)'!$V$9,'Assumptions (Petroleum)'!$V$4*Model!$Q$2253*AVERAGE('Assumptions (Petroleum)'!$M$2:$O$2)/10^9),0)</f>
        <v>0</v>
      </c>
      <c r="AB2376" s="160">
        <f>IF($Q$2253&gt;0,IPMT('Assumptions (Petroleum)'!$V$6,Model!AH$1,'Assumptions (Petroleum)'!$V$9,'Assumptions (Petroleum)'!$V$4*Model!$Q$2253*AVERAGE('Assumptions (Petroleum)'!$M$2:$O$2)/10^9),0)</f>
        <v>0</v>
      </c>
      <c r="AC2376" s="160">
        <f>IF($Q$2253&gt;0,IPMT('Assumptions (Petroleum)'!$V$6,Model!AI$1,'Assumptions (Petroleum)'!$V$9,'Assumptions (Petroleum)'!$V$4*Model!$Q$2253*AVERAGE('Assumptions (Petroleum)'!$M$2:$O$2)/10^9),0)</f>
        <v>0</v>
      </c>
      <c r="AD2376" s="160">
        <f>IF($Q$2253&gt;0,IPMT('Assumptions (Petroleum)'!$V$6,Model!AJ$1,'Assumptions (Petroleum)'!$V$9,'Assumptions (Petroleum)'!$V$4*Model!$Q$2253*AVERAGE('Assumptions (Petroleum)'!$M$2:$O$2)/10^9),0)</f>
        <v>0</v>
      </c>
      <c r="AE2376" s="160">
        <f>IF($Q$2253&gt;0,IPMT('Assumptions (Petroleum)'!$V$6,Model!AK$1,'Assumptions (Petroleum)'!$V$9,'Assumptions (Petroleum)'!$V$4*Model!$Q$2253*AVERAGE('Assumptions (Petroleum)'!$M$2:$O$2)/10^9),0)</f>
        <v>0</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v>
      </c>
      <c r="S2377" s="177">
        <f>IF($R$2253&gt;0,IPMT('Assumptions (Petroleum)'!$V$6,Model!X$1,'Assumptions (Petroleum)'!$V$9,'Assumptions (Petroleum)'!$V$4*Model!$R$2253*AVERAGE('Assumptions (Petroleum)'!$N$2:$P$2)/10^9),0)</f>
        <v>0</v>
      </c>
      <c r="T2377" s="177">
        <f>IF($R$2253&gt;0,IPMT('Assumptions (Petroleum)'!$V$6,Model!Y$1,'Assumptions (Petroleum)'!$V$9,'Assumptions (Petroleum)'!$V$4*Model!$R$2253*AVERAGE('Assumptions (Petroleum)'!$N$2:$P$2)/10^9),0)</f>
        <v>0</v>
      </c>
      <c r="U2377" s="177">
        <f>IF($R$2253&gt;0,IPMT('Assumptions (Petroleum)'!$V$6,Model!Z$1,'Assumptions (Petroleum)'!$V$9,'Assumptions (Petroleum)'!$V$4*Model!$R$2253*AVERAGE('Assumptions (Petroleum)'!$N$2:$P$2)/10^9),0)</f>
        <v>0</v>
      </c>
      <c r="V2377" s="177">
        <f>IF($R$2253&gt;0,IPMT('Assumptions (Petroleum)'!$V$6,Model!AA$1,'Assumptions (Petroleum)'!$V$9,'Assumptions (Petroleum)'!$V$4*Model!$R$2253*AVERAGE('Assumptions (Petroleum)'!$N$2:$P$2)/10^9),0)</f>
        <v>0</v>
      </c>
      <c r="W2377" s="177">
        <f>IF($R$2253&gt;0,IPMT('Assumptions (Petroleum)'!$V$6,Model!AB$1,'Assumptions (Petroleum)'!$V$9,'Assumptions (Petroleum)'!$V$4*Model!$R$2253*AVERAGE('Assumptions (Petroleum)'!$N$2:$P$2)/10^9),0)</f>
        <v>0</v>
      </c>
      <c r="X2377" s="177">
        <f>IF($R$2253&gt;0,IPMT('Assumptions (Petroleum)'!$V$6,Model!AC$1,'Assumptions (Petroleum)'!$V$9,'Assumptions (Petroleum)'!$V$4*Model!$R$2253*AVERAGE('Assumptions (Petroleum)'!$N$2:$P$2)/10^9),0)</f>
        <v>0</v>
      </c>
      <c r="Y2377" s="177">
        <f>IF($R$2253&gt;0,IPMT('Assumptions (Petroleum)'!$V$6,Model!AD$1,'Assumptions (Petroleum)'!$V$9,'Assumptions (Petroleum)'!$V$4*Model!$R$2253*AVERAGE('Assumptions (Petroleum)'!$N$2:$P$2)/10^9),0)</f>
        <v>0</v>
      </c>
      <c r="Z2377" s="177">
        <f>IF($R$2253&gt;0,IPMT('Assumptions (Petroleum)'!$V$6,Model!AE$1,'Assumptions (Petroleum)'!$V$9,'Assumptions (Petroleum)'!$V$4*Model!$R$2253*AVERAGE('Assumptions (Petroleum)'!$N$2:$P$2)/10^9),0)</f>
        <v>0</v>
      </c>
      <c r="AA2377" s="177">
        <f>IF($R$2253&gt;0,IPMT('Assumptions (Petroleum)'!$V$6,Model!AF$1,'Assumptions (Petroleum)'!$V$9,'Assumptions (Petroleum)'!$V$4*Model!$R$2253*AVERAGE('Assumptions (Petroleum)'!$N$2:$P$2)/10^9),0)</f>
        <v>0</v>
      </c>
      <c r="AB2377" s="177">
        <f>IF($R$2253&gt;0,IPMT('Assumptions (Petroleum)'!$V$6,Model!AG$1,'Assumptions (Petroleum)'!$V$9,'Assumptions (Petroleum)'!$V$4*Model!$R$2253*AVERAGE('Assumptions (Petroleum)'!$N$2:$P$2)/10^9),0)</f>
        <v>0</v>
      </c>
      <c r="AC2377" s="177">
        <f>IF($R$2253&gt;0,IPMT('Assumptions (Petroleum)'!$V$6,Model!AH$1,'Assumptions (Petroleum)'!$V$9,'Assumptions (Petroleum)'!$V$4*Model!$R$2253*AVERAGE('Assumptions (Petroleum)'!$N$2:$P$2)/10^9),0)</f>
        <v>0</v>
      </c>
      <c r="AD2377" s="177">
        <f>IF($R$2253&gt;0,IPMT('Assumptions (Petroleum)'!$V$6,Model!AI$1,'Assumptions (Petroleum)'!$V$9,'Assumptions (Petroleum)'!$V$4*Model!$R$2253*AVERAGE('Assumptions (Petroleum)'!$N$2:$P$2)/10^9),0)</f>
        <v>0</v>
      </c>
      <c r="AE2377" s="177">
        <f>IF($R$2253&gt;0,IPMT('Assumptions (Petroleum)'!$V$6,Model!AJ$1,'Assumptions (Petroleum)'!$V$9,'Assumptions (Petroleum)'!$V$4*Model!$R$2253*AVERAGE('Assumptions (Petroleum)'!$N$2:$P$2)/10^9),0)</f>
        <v>0</v>
      </c>
      <c r="AF2377" s="177">
        <f>IF($R$2253&gt;0,IPMT('Assumptions (Petroleum)'!$V$6,Model!AK$1,'Assumptions (Petroleum)'!$V$9,'Assumptions (Petroleum)'!$V$4*Model!$R$2253*AVERAGE('Assumptions (Petroleum)'!$N$2:$P$2)/10^9),0)</f>
        <v>0</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0.00001324459628</v>
      </c>
      <c r="D2413" s="177">
        <f t="shared" si="83"/>
        <v>0.00008145426713</v>
      </c>
      <c r="E2413" s="177">
        <f t="shared" si="83"/>
        <v>0.0004640069209</v>
      </c>
      <c r="F2413" s="177">
        <f t="shared" si="83"/>
        <v>0.0007520280197</v>
      </c>
      <c r="G2413" s="177">
        <f t="shared" si="83"/>
        <v>0.0006768815073</v>
      </c>
      <c r="H2413" s="177">
        <f t="shared" si="83"/>
        <v>0.0006095092226</v>
      </c>
      <c r="I2413" s="177">
        <f t="shared" si="83"/>
        <v>0.0005492556284</v>
      </c>
      <c r="J2413" s="177">
        <f t="shared" si="83"/>
        <v>0.0005645016918</v>
      </c>
      <c r="K2413" s="177">
        <f t="shared" si="83"/>
        <v>0.0006016577492</v>
      </c>
      <c r="L2413" s="177">
        <f t="shared" si="83"/>
        <v>0.000589245949</v>
      </c>
      <c r="M2413" s="177">
        <f t="shared" si="83"/>
        <v>0.0005786463534</v>
      </c>
      <c r="N2413" s="177">
        <f t="shared" si="83"/>
        <v>0.0005679337574</v>
      </c>
      <c r="O2413" s="177">
        <f t="shared" si="83"/>
        <v>0.0005593075129</v>
      </c>
      <c r="P2413" s="177">
        <f t="shared" si="83"/>
        <v>0.0005543834133</v>
      </c>
      <c r="Q2413" s="177">
        <f t="shared" si="83"/>
        <v>0.0005549661405</v>
      </c>
      <c r="R2413" s="177">
        <f t="shared" si="83"/>
        <v>0.0005467006582</v>
      </c>
      <c r="S2413" s="177">
        <f t="shared" si="83"/>
        <v>0.0005061002025</v>
      </c>
      <c r="T2413" s="177">
        <f t="shared" si="83"/>
        <v>0.0002750510747</v>
      </c>
      <c r="U2413" s="177">
        <f t="shared" si="83"/>
        <v>0.00007761847565</v>
      </c>
      <c r="V2413" s="177">
        <f t="shared" si="83"/>
        <v>0.00007775003239</v>
      </c>
      <c r="W2413" s="177">
        <f t="shared" si="83"/>
        <v>0.00007761847565</v>
      </c>
      <c r="X2413" s="177">
        <f t="shared" si="83"/>
        <v>0.00007775003239</v>
      </c>
      <c r="Y2413" s="177">
        <f t="shared" si="83"/>
        <v>0.00003880923783</v>
      </c>
      <c r="Z2413" s="177">
        <f t="shared" si="83"/>
        <v>0</v>
      </c>
      <c r="AA2413" s="177">
        <f t="shared" si="83"/>
        <v>0</v>
      </c>
      <c r="AB2413" s="177">
        <f t="shared" si="83"/>
        <v>0</v>
      </c>
      <c r="AC2413" s="177">
        <f t="shared" si="83"/>
        <v>0</v>
      </c>
      <c r="AD2413" s="177">
        <f t="shared" si="83"/>
        <v>0</v>
      </c>
      <c r="AE2413" s="177">
        <f t="shared" si="83"/>
        <v>0</v>
      </c>
      <c r="AF2413" s="177">
        <f t="shared" si="83"/>
        <v>0</v>
      </c>
      <c r="AG2413" s="177">
        <f t="shared" si="83"/>
        <v>0</v>
      </c>
      <c r="AH2413" s="177">
        <f t="shared" si="83"/>
        <v>0</v>
      </c>
      <c r="AI2413" s="177">
        <f t="shared" si="83"/>
        <v>0</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0.00001324459628</v>
      </c>
      <c r="D2414" s="178">
        <f>IF($C$2253&gt;0,'Assumptions (Petroleum)'!W$10*Model!$C$2253*'Assumptions (Petroleum)'!$B$2/10^9,0)</f>
        <v>0.00002516473293</v>
      </c>
      <c r="E2414" s="178">
        <f>IF($C$2253&gt;0,'Assumptions (Petroleum)'!X$10*Model!$C$2253*'Assumptions (Petroleum)'!$B$2/10^9,0)</f>
        <v>0.00002264825964</v>
      </c>
      <c r="F2414" s="178">
        <f>IF($C$2253&gt;0,'Assumptions (Petroleum)'!Y$10*Model!$C$2253*'Assumptions (Petroleum)'!$B$2/10^9,0)</f>
        <v>0.00002039667827</v>
      </c>
      <c r="G2414" s="178">
        <f>IF($C$2253&gt;0,'Assumptions (Petroleum)'!Z$10*Model!$C$2253*'Assumptions (Petroleum)'!$B$2/10^9,0)</f>
        <v>0.00001835701044</v>
      </c>
      <c r="H2414" s="178">
        <f>IF($C$2253&gt;0,'Assumptions (Petroleum)'!AA$10*Model!$C$2253*'Assumptions (Petroleum)'!$B$2/10^9,0)</f>
        <v>0.00001650276697</v>
      </c>
      <c r="I2414" s="178">
        <f>IF($C$2253&gt;0,'Assumptions (Petroleum)'!AB$10*Model!$C$2253*'Assumptions (Petroleum)'!$B$2/10^9,0)</f>
        <v>0.00001562862361</v>
      </c>
      <c r="J2414" s="178">
        <f>IF($C$2253&gt;0,'Assumptions (Petroleum)'!AC$10*Model!$C$2253*'Assumptions (Petroleum)'!$B$2/10^9,0)</f>
        <v>0.00001562862361</v>
      </c>
      <c r="K2414" s="178">
        <f>IF($C$2253&gt;0,'Assumptions (Petroleum)'!AD$10*Model!$C$2253*'Assumptions (Petroleum)'!$B$2/10^9,0)</f>
        <v>0.0000156551128</v>
      </c>
      <c r="L2414" s="178">
        <f>IF($C$2253&gt;0,'Assumptions (Petroleum)'!AE$10*Model!$C$2253*'Assumptions (Petroleum)'!$B$2/10^9,0)</f>
        <v>0.00001562862361</v>
      </c>
      <c r="M2414" s="178">
        <f>IF($C$2253&gt;0,'Assumptions (Petroleum)'!AF$10*Model!$C$2253*'Assumptions (Petroleum)'!$B$2/10^9,0)</f>
        <v>0.0000156551128</v>
      </c>
      <c r="N2414" s="178">
        <f>IF($C$2253&gt;0,'Assumptions (Petroleum)'!AG$10*Model!$C$2253*'Assumptions (Petroleum)'!$B$2/10^9,0)</f>
        <v>0.00001562862361</v>
      </c>
      <c r="O2414" s="178">
        <f>IF($C$2253&gt;0,'Assumptions (Petroleum)'!AH$10*Model!$C$2253*'Assumptions (Petroleum)'!$B$2/10^9,0)</f>
        <v>0.0000156551128</v>
      </c>
      <c r="P2414" s="178">
        <f>IF($C$2253&gt;0,'Assumptions (Petroleum)'!AI$10*Model!$C$2253*'Assumptions (Petroleum)'!$B$2/10^9,0)</f>
        <v>0.00001562862361</v>
      </c>
      <c r="Q2414" s="178">
        <f>IF($C$2253&gt;0,'Assumptions (Petroleum)'!AJ$10*Model!$C$2253*'Assumptions (Petroleum)'!$B$2/10^9,0)</f>
        <v>0.0000156551128</v>
      </c>
      <c r="R2414" s="178">
        <f>IF($C$2253&gt;0,'Assumptions (Petroleum)'!AK$10*Model!$C$2253*'Assumptions (Petroleum)'!$B$2/10^9,0)</f>
        <v>0.000007814311805</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0.00005628953419</v>
      </c>
      <c r="E2415" s="160">
        <f>IF($D$2253&gt;0,'Assumptions (Petroleum)'!W$10*Model!$D$2253*'Assumptions (Petroleum)'!$B$2/10^9,0)</f>
        <v>0.000106950115</v>
      </c>
      <c r="F2415" s="160">
        <f>IF($D$2253&gt;0,'Assumptions (Petroleum)'!X$10*Model!$D$2253*'Assumptions (Petroleum)'!$B$2/10^9,0)</f>
        <v>0.00009625510347</v>
      </c>
      <c r="G2415" s="160">
        <f>IF($D$2253&gt;0,'Assumptions (Petroleum)'!Y$10*Model!$D$2253*'Assumptions (Petroleum)'!$B$2/10^9,0)</f>
        <v>0.00008668588266</v>
      </c>
      <c r="H2415" s="160">
        <f>IF($D$2253&gt;0,'Assumptions (Petroleum)'!Z$10*Model!$D$2253*'Assumptions (Petroleum)'!$B$2/10^9,0)</f>
        <v>0.00007801729439</v>
      </c>
      <c r="I2415" s="160">
        <f>IF($D$2253&gt;0,'Assumptions (Petroleum)'!AA$10*Model!$D$2253*'Assumptions (Petroleum)'!$B$2/10^9,0)</f>
        <v>0.0000701367596</v>
      </c>
      <c r="J2415" s="160">
        <f>IF($D$2253&gt;0,'Assumptions (Petroleum)'!AB$10*Model!$D$2253*'Assumptions (Petroleum)'!$B$2/10^9,0)</f>
        <v>0.00006642165035</v>
      </c>
      <c r="K2415" s="160">
        <f>IF($D$2253&gt;0,'Assumptions (Petroleum)'!AC$10*Model!$D$2253*'Assumptions (Petroleum)'!$B$2/10^9,0)</f>
        <v>0.00006642165035</v>
      </c>
      <c r="L2415" s="160">
        <f>IF($D$2253&gt;0,'Assumptions (Petroleum)'!AD$10*Model!$D$2253*'Assumptions (Petroleum)'!$B$2/10^9,0)</f>
        <v>0.00006653422942</v>
      </c>
      <c r="M2415" s="160">
        <f>IF($D$2253&gt;0,'Assumptions (Petroleum)'!AE$10*Model!$D$2253*'Assumptions (Petroleum)'!$B$2/10^9,0)</f>
        <v>0.00006642165035</v>
      </c>
      <c r="N2415" s="160">
        <f>IF($D$2253&gt;0,'Assumptions (Petroleum)'!AF$10*Model!$D$2253*'Assumptions (Petroleum)'!$B$2/10^9,0)</f>
        <v>0.00006653422942</v>
      </c>
      <c r="O2415" s="160">
        <f>IF($D$2253&gt;0,'Assumptions (Petroleum)'!AG$10*Model!$D$2253*'Assumptions (Petroleum)'!$B$2/10^9,0)</f>
        <v>0.00006642165035</v>
      </c>
      <c r="P2415" s="160">
        <f>IF($D$2253&gt;0,'Assumptions (Petroleum)'!AH$10*Model!$D$2253*'Assumptions (Petroleum)'!$B$2/10^9,0)</f>
        <v>0.00006653422942</v>
      </c>
      <c r="Q2415" s="160">
        <f>IF($D$2253&gt;0,'Assumptions (Petroleum)'!AI$10*Model!$D$2253*'Assumptions (Petroleum)'!$B$2/10^9,0)</f>
        <v>0.00006642165035</v>
      </c>
      <c r="R2415" s="160">
        <f>IF($D$2253&gt;0,'Assumptions (Petroleum)'!AJ$10*Model!$D$2253*'Assumptions (Petroleum)'!$B$2/10^9,0)</f>
        <v>0.00006653422942</v>
      </c>
      <c r="S2415" s="160">
        <f>IF($D$2253&gt;0,'Assumptions (Petroleum)'!AK$10*Model!$D$2253*'Assumptions (Petroleum)'!$B$2/10^9,0)</f>
        <v>0.00003321082517</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0.0003344085463</v>
      </c>
      <c r="F2416" s="160">
        <f>IF($E$2253&gt;0,'Assumptions (Petroleum)'!W$10*Model!$E$2253*AVERAGE('Assumptions (Petroleum)'!$B$2:$C$2)/10^9,0)</f>
        <v>0.000635376238</v>
      </c>
      <c r="G2416" s="160">
        <f>IF($E$2253&gt;0,'Assumptions (Petroleum)'!X$10*Model!$E$2253*AVERAGE('Assumptions (Petroleum)'!$B$2:$C$2)/10^9,0)</f>
        <v>0.0005718386142</v>
      </c>
      <c r="H2416" s="160">
        <f>IF($E$2253&gt;0,'Assumptions (Petroleum)'!Y$10*Model!$E$2253*AVERAGE('Assumptions (Petroleum)'!$B$2:$C$2)/10^9,0)</f>
        <v>0.0005149891613</v>
      </c>
      <c r="I2416" s="160">
        <f>IF($E$2253&gt;0,'Assumptions (Petroleum)'!Z$10*Model!$E$2253*AVERAGE('Assumptions (Petroleum)'!$B$2:$C$2)/10^9,0)</f>
        <v>0.0004634902452</v>
      </c>
      <c r="J2416" s="160">
        <f>IF($E$2253&gt;0,'Assumptions (Petroleum)'!AA$10*Model!$E$2253*AVERAGE('Assumptions (Petroleum)'!$B$2:$C$2)/10^9,0)</f>
        <v>0.0004166730487</v>
      </c>
      <c r="K2416" s="160">
        <f>IF($E$2253&gt;0,'Assumptions (Petroleum)'!AB$10*Model!$E$2253*AVERAGE('Assumptions (Petroleum)'!$B$2:$C$2)/10^9,0)</f>
        <v>0.0003946020846</v>
      </c>
      <c r="L2416" s="160">
        <f>IF($E$2253&gt;0,'Assumptions (Petroleum)'!AC$10*Model!$E$2253*AVERAGE('Assumptions (Petroleum)'!$B$2:$C$2)/10^9,0)</f>
        <v>0.0003946020846</v>
      </c>
      <c r="M2416" s="160">
        <f>IF($E$2253&gt;0,'Assumptions (Petroleum)'!AD$10*Model!$E$2253*AVERAGE('Assumptions (Petroleum)'!$B$2:$C$2)/10^9,0)</f>
        <v>0.0003952709017</v>
      </c>
      <c r="N2416" s="160">
        <f>IF($E$2253&gt;0,'Assumptions (Petroleum)'!AE$10*Model!$E$2253*AVERAGE('Assumptions (Petroleum)'!$B$2:$C$2)/10^9,0)</f>
        <v>0.0003946020846</v>
      </c>
      <c r="O2416" s="160">
        <f>IF($E$2253&gt;0,'Assumptions (Petroleum)'!AF$10*Model!$E$2253*AVERAGE('Assumptions (Petroleum)'!$B$2:$C$2)/10^9,0)</f>
        <v>0.0003952709017</v>
      </c>
      <c r="P2416" s="160">
        <f>IF($E$2253&gt;0,'Assumptions (Petroleum)'!AG$10*Model!$E$2253*AVERAGE('Assumptions (Petroleum)'!$B$2:$C$2)/10^9,0)</f>
        <v>0.0003946020846</v>
      </c>
      <c r="Q2416" s="160">
        <f>IF($E$2253&gt;0,'Assumptions (Petroleum)'!AH$10*Model!$E$2253*AVERAGE('Assumptions (Petroleum)'!$B$2:$C$2)/10^9,0)</f>
        <v>0.0003952709017</v>
      </c>
      <c r="R2416" s="160">
        <f>IF($E$2253&gt;0,'Assumptions (Petroleum)'!AI$10*Model!$E$2253*AVERAGE('Assumptions (Petroleum)'!$B$2:$C$2)/10^9,0)</f>
        <v>0.0003946020846</v>
      </c>
      <c r="S2416" s="160">
        <f>IF($E$2253&gt;0,'Assumptions (Petroleum)'!AJ$10*Model!$E$2253*AVERAGE('Assumptions (Petroleum)'!$B$2:$C$2)/10^9,0)</f>
        <v>0.0003952709017</v>
      </c>
      <c r="T2416" s="160">
        <f>IF($E$2253&gt;0,'Assumptions (Petroleum)'!AK$10*Model!$E$2253*AVERAGE('Assumptions (Petroleum)'!$B$2:$C$2)/10^9,0)</f>
        <v>0.0001973010423</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v>
      </c>
      <c r="G2417" s="160">
        <f>IF($F$2253&gt;0,'Assumptions (Petroleum)'!W$10*Model!$F$2253*AVERAGE('Assumptions (Petroleum)'!$B$2:$D$2)/10^9,0)</f>
        <v>0</v>
      </c>
      <c r="H2417" s="160">
        <f>IF($F$2253&gt;0,'Assumptions (Petroleum)'!X$10*Model!$F$2253*AVERAGE('Assumptions (Petroleum)'!$B$2:$D$2)/10^9,0)</f>
        <v>0</v>
      </c>
      <c r="I2417" s="160">
        <f>IF($F$2253&gt;0,'Assumptions (Petroleum)'!Y$10*Model!$F$2253*AVERAGE('Assumptions (Petroleum)'!$B$2:$D$2)/10^9,0)</f>
        <v>0</v>
      </c>
      <c r="J2417" s="160">
        <f>IF($F$2253&gt;0,'Assumptions (Petroleum)'!Z$10*Model!$F$2253*AVERAGE('Assumptions (Petroleum)'!$B$2:$D$2)/10^9,0)</f>
        <v>0</v>
      </c>
      <c r="K2417" s="160">
        <f>IF($F$2253&gt;0,'Assumptions (Petroleum)'!AA$10*Model!$F$2253*AVERAGE('Assumptions (Petroleum)'!$B$2:$D$2)/10^9,0)</f>
        <v>0</v>
      </c>
      <c r="L2417" s="160">
        <f>IF($F$2253&gt;0,'Assumptions (Petroleum)'!AB$10*Model!$F$2253*AVERAGE('Assumptions (Petroleum)'!$B$2:$D$2)/10^9,0)</f>
        <v>0</v>
      </c>
      <c r="M2417" s="160">
        <f>IF($F$2253&gt;0,'Assumptions (Petroleum)'!AC$10*Model!$F$2253*AVERAGE('Assumptions (Petroleum)'!$B$2:$D$2)/10^9,0)</f>
        <v>0</v>
      </c>
      <c r="N2417" s="160">
        <f>IF($F$2253&gt;0,'Assumptions (Petroleum)'!AD$10*Model!$F$2253*AVERAGE('Assumptions (Petroleum)'!$B$2:$D$2)/10^9,0)</f>
        <v>0</v>
      </c>
      <c r="O2417" s="160">
        <f>IF($F$2253&gt;0,'Assumptions (Petroleum)'!AE$10*Model!$F$2253*AVERAGE('Assumptions (Petroleum)'!$B$2:$D$2)/10^9,0)</f>
        <v>0</v>
      </c>
      <c r="P2417" s="160">
        <f>IF($F$2253&gt;0,'Assumptions (Petroleum)'!AF$10*Model!$F$2253*AVERAGE('Assumptions (Petroleum)'!$B$2:$D$2)/10^9,0)</f>
        <v>0</v>
      </c>
      <c r="Q2417" s="160">
        <f>IF($F$2253&gt;0,'Assumptions (Petroleum)'!AG$10*Model!$F$2253*AVERAGE('Assumptions (Petroleum)'!$B$2:$D$2)/10^9,0)</f>
        <v>0</v>
      </c>
      <c r="R2417" s="160">
        <f>IF($F$2253&gt;0,'Assumptions (Petroleum)'!AH$10*Model!$F$2253*AVERAGE('Assumptions (Petroleum)'!$B$2:$D$2)/10^9,0)</f>
        <v>0</v>
      </c>
      <c r="S2417" s="160">
        <f>IF($F$2253&gt;0,'Assumptions (Petroleum)'!AI$10*Model!$F$2253*AVERAGE('Assumptions (Petroleum)'!$B$2:$D$2)/10^9,0)</f>
        <v>0</v>
      </c>
      <c r="T2417" s="160">
        <f>IF($F$2253&gt;0,'Assumptions (Petroleum)'!AJ$10*Model!$F$2253*AVERAGE('Assumptions (Petroleum)'!$B$2:$D$2)/10^9,0)</f>
        <v>0</v>
      </c>
      <c r="U2417" s="160">
        <f>IF($F$2253&gt;0,'Assumptions (Petroleum)'!AK$10*Model!$F$2253*AVERAGE('Assumptions (Petroleum)'!$B$2:$D$2)/10^9,0)</f>
        <v>0</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v>
      </c>
      <c r="H2418" s="160">
        <f>IF($G$2253&gt;0,'Assumptions (Petroleum)'!W$10*Model!$G$2253*AVERAGE('Assumptions (Petroleum)'!$C$2:$E$2)/10^9,0)</f>
        <v>0</v>
      </c>
      <c r="I2418" s="160">
        <f>IF($G$2253&gt;0,'Assumptions (Petroleum)'!X$10*Model!$G$2253*AVERAGE('Assumptions (Petroleum)'!$C$2:$E$2)/10^9,0)</f>
        <v>0</v>
      </c>
      <c r="J2418" s="160">
        <f>IF($G$2253&gt;0,'Assumptions (Petroleum)'!Y$10*Model!$G$2253*AVERAGE('Assumptions (Petroleum)'!$C$2:$E$2)/10^9,0)</f>
        <v>0</v>
      </c>
      <c r="K2418" s="160">
        <f>IF($G$2253&gt;0,'Assumptions (Petroleum)'!Z$10*Model!$G$2253*AVERAGE('Assumptions (Petroleum)'!$C$2:$E$2)/10^9,0)</f>
        <v>0</v>
      </c>
      <c r="L2418" s="160">
        <f>IF($G$2253&gt;0,'Assumptions (Petroleum)'!AA$10*Model!$G$2253*AVERAGE('Assumptions (Petroleum)'!$C$2:$E$2)/10^9,0)</f>
        <v>0</v>
      </c>
      <c r="M2418" s="160">
        <f>IF($G$2253&gt;0,'Assumptions (Petroleum)'!AB$10*Model!$G$2253*AVERAGE('Assumptions (Petroleum)'!$C$2:$E$2)/10^9,0)</f>
        <v>0</v>
      </c>
      <c r="N2418" s="160">
        <f>IF($G$2253&gt;0,'Assumptions (Petroleum)'!AC$10*Model!$G$2253*AVERAGE('Assumptions (Petroleum)'!$C$2:$E$2)/10^9,0)</f>
        <v>0</v>
      </c>
      <c r="O2418" s="160">
        <f>IF($G$2253&gt;0,'Assumptions (Petroleum)'!AD$10*Model!$G$2253*AVERAGE('Assumptions (Petroleum)'!$C$2:$E$2)/10^9,0)</f>
        <v>0</v>
      </c>
      <c r="P2418" s="160">
        <f>IF($G$2253&gt;0,'Assumptions (Petroleum)'!AE$10*Model!$G$2253*AVERAGE('Assumptions (Petroleum)'!$C$2:$E$2)/10^9,0)</f>
        <v>0</v>
      </c>
      <c r="Q2418" s="160">
        <f>IF($G$2253&gt;0,'Assumptions (Petroleum)'!AF$10*Model!$G$2253*AVERAGE('Assumptions (Petroleum)'!$C$2:$E$2)/10^9,0)</f>
        <v>0</v>
      </c>
      <c r="R2418" s="160">
        <f>IF($G$2253&gt;0,'Assumptions (Petroleum)'!AG$10*Model!$G$2253*AVERAGE('Assumptions (Petroleum)'!$C$2:$E$2)/10^9,0)</f>
        <v>0</v>
      </c>
      <c r="S2418" s="160">
        <f>IF($G$2253&gt;0,'Assumptions (Petroleum)'!AH$10*Model!$G$2253*AVERAGE('Assumptions (Petroleum)'!$C$2:$E$2)/10^9,0)</f>
        <v>0</v>
      </c>
      <c r="T2418" s="160">
        <f>IF($G$2253&gt;0,'Assumptions (Petroleum)'!AI$10*Model!$G$2253*AVERAGE('Assumptions (Petroleum)'!$C$2:$E$2)/10^9,0)</f>
        <v>0</v>
      </c>
      <c r="U2418" s="160">
        <f>IF($G$2253&gt;0,'Assumptions (Petroleum)'!AJ$10*Model!$G$2253*AVERAGE('Assumptions (Petroleum)'!$C$2:$E$2)/10^9,0)</f>
        <v>0</v>
      </c>
      <c r="V2418" s="160">
        <f>IF($G$2253&gt;0,'Assumptions (Petroleum)'!AK$10*Model!$G$2253*AVERAGE('Assumptions (Petroleum)'!$C$2:$E$2)/10^9,0)</f>
        <v>0</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v>
      </c>
      <c r="I2419" s="160">
        <f>IF($H$2253&gt;0,'Assumptions (Petroleum)'!W$10*Model!$H$2253*AVERAGE('Assumptions (Petroleum)'!$D$2:$F$2)/10^9,0)</f>
        <v>0</v>
      </c>
      <c r="J2419" s="160">
        <f>IF($H$2253&gt;0,'Assumptions (Petroleum)'!X$10*Model!$H$2253*AVERAGE('Assumptions (Petroleum)'!$D$2:$F$2)/10^9,0)</f>
        <v>0</v>
      </c>
      <c r="K2419" s="160">
        <f>IF($H$2253&gt;0,'Assumptions (Petroleum)'!Y$10*Model!$H$2253*AVERAGE('Assumptions (Petroleum)'!$D$2:$F$2)/10^9,0)</f>
        <v>0</v>
      </c>
      <c r="L2419" s="160">
        <f>IF($H$2253&gt;0,'Assumptions (Petroleum)'!Z$10*Model!$H$2253*AVERAGE('Assumptions (Petroleum)'!$D$2:$F$2)/10^9,0)</f>
        <v>0</v>
      </c>
      <c r="M2419" s="160">
        <f>IF($H$2253&gt;0,'Assumptions (Petroleum)'!AA$10*Model!$H$2253*AVERAGE('Assumptions (Petroleum)'!$D$2:$F$2)/10^9,0)</f>
        <v>0</v>
      </c>
      <c r="N2419" s="160">
        <f>IF($H$2253&gt;0,'Assumptions (Petroleum)'!AB$10*Model!$H$2253*AVERAGE('Assumptions (Petroleum)'!$D$2:$F$2)/10^9,0)</f>
        <v>0</v>
      </c>
      <c r="O2419" s="160">
        <f>IF($H$2253&gt;0,'Assumptions (Petroleum)'!AC$10*Model!$H$2253*AVERAGE('Assumptions (Petroleum)'!$D$2:$F$2)/10^9,0)</f>
        <v>0</v>
      </c>
      <c r="P2419" s="160">
        <f>IF($H$2253&gt;0,'Assumptions (Petroleum)'!AD$10*Model!$H$2253*AVERAGE('Assumptions (Petroleum)'!$D$2:$F$2)/10^9,0)</f>
        <v>0</v>
      </c>
      <c r="Q2419" s="160">
        <f>IF($H$2253&gt;0,'Assumptions (Petroleum)'!AE$10*Model!$H$2253*AVERAGE('Assumptions (Petroleum)'!$D$2:$F$2)/10^9,0)</f>
        <v>0</v>
      </c>
      <c r="R2419" s="160">
        <f>IF($H$2253&gt;0,'Assumptions (Petroleum)'!AF$10*Model!$H$2253*AVERAGE('Assumptions (Petroleum)'!$D$2:$F$2)/10^9,0)</f>
        <v>0</v>
      </c>
      <c r="S2419" s="160">
        <f>IF($H$2253&gt;0,'Assumptions (Petroleum)'!AG$10*Model!$H$2253*AVERAGE('Assumptions (Petroleum)'!$D$2:$F$2)/10^9,0)</f>
        <v>0</v>
      </c>
      <c r="T2419" s="160">
        <f>IF($H$2253&gt;0,'Assumptions (Petroleum)'!AH$10*Model!$H$2253*AVERAGE('Assumptions (Petroleum)'!$D$2:$F$2)/10^9,0)</f>
        <v>0</v>
      </c>
      <c r="U2419" s="160">
        <f>IF($H$2253&gt;0,'Assumptions (Petroleum)'!AI$10*Model!$H$2253*AVERAGE('Assumptions (Petroleum)'!$D$2:$F$2)/10^9,0)</f>
        <v>0</v>
      </c>
      <c r="V2419" s="160">
        <f>IF($H$2253&gt;0,'Assumptions (Petroleum)'!AJ$10*Model!$H$2253*AVERAGE('Assumptions (Petroleum)'!$D$2:$F$2)/10^9,0)</f>
        <v>0</v>
      </c>
      <c r="W2419" s="160">
        <f>IF($H$2253&gt;0,'Assumptions (Petroleum)'!AK$10*Model!$H$2253*AVERAGE('Assumptions (Petroleum)'!$D$2:$F$2)/10^9,0)</f>
        <v>0</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v>
      </c>
      <c r="J2420" s="160">
        <f>IF($I$2253&gt;0,'Assumptions (Petroleum)'!W$10*Model!$I$2253*AVERAGE('Assumptions (Petroleum)'!$E$2:$G$2)/10^9,0)</f>
        <v>0</v>
      </c>
      <c r="K2420" s="160">
        <f>IF($I$2253&gt;0,'Assumptions (Petroleum)'!X$10*Model!$I$2253*AVERAGE('Assumptions (Petroleum)'!$E$2:$G$2)/10^9,0)</f>
        <v>0</v>
      </c>
      <c r="L2420" s="160">
        <f>IF($I$2253&gt;0,'Assumptions (Petroleum)'!Y$10*Model!$I$2253*AVERAGE('Assumptions (Petroleum)'!$E$2:$G$2)/10^9,0)</f>
        <v>0</v>
      </c>
      <c r="M2420" s="160">
        <f>IF($I$2253&gt;0,'Assumptions (Petroleum)'!Z$10*Model!$I$2253*AVERAGE('Assumptions (Petroleum)'!$E$2:$G$2)/10^9,0)</f>
        <v>0</v>
      </c>
      <c r="N2420" s="160">
        <f>IF($I$2253&gt;0,'Assumptions (Petroleum)'!AA$10*Model!$I$2253*AVERAGE('Assumptions (Petroleum)'!$E$2:$G$2)/10^9,0)</f>
        <v>0</v>
      </c>
      <c r="O2420" s="160">
        <f>IF($I$2253&gt;0,'Assumptions (Petroleum)'!AB$10*Model!$I$2253*AVERAGE('Assumptions (Petroleum)'!$E$2:$G$2)/10^9,0)</f>
        <v>0</v>
      </c>
      <c r="P2420" s="160">
        <f>IF($I$2253&gt;0,'Assumptions (Petroleum)'!AC$10*Model!$I$2253*AVERAGE('Assumptions (Petroleum)'!$E$2:$G$2)/10^9,0)</f>
        <v>0</v>
      </c>
      <c r="Q2420" s="160">
        <f>IF($I$2253&gt;0,'Assumptions (Petroleum)'!AD$10*Model!$I$2253*AVERAGE('Assumptions (Petroleum)'!$E$2:$G$2)/10^9,0)</f>
        <v>0</v>
      </c>
      <c r="R2420" s="160">
        <f>IF($I$2253&gt;0,'Assumptions (Petroleum)'!AE$10*Model!$I$2253*AVERAGE('Assumptions (Petroleum)'!$E$2:$G$2)/10^9,0)</f>
        <v>0</v>
      </c>
      <c r="S2420" s="160">
        <f>IF($I$2253&gt;0,'Assumptions (Petroleum)'!AF$10*Model!$I$2253*AVERAGE('Assumptions (Petroleum)'!$E$2:$G$2)/10^9,0)</f>
        <v>0</v>
      </c>
      <c r="T2420" s="160">
        <f>IF($I$2253&gt;0,'Assumptions (Petroleum)'!AG$10*Model!$I$2253*AVERAGE('Assumptions (Petroleum)'!$E$2:$G$2)/10^9,0)</f>
        <v>0</v>
      </c>
      <c r="U2420" s="160">
        <f>IF($I$2253&gt;0,'Assumptions (Petroleum)'!AH$10*Model!$I$2253*AVERAGE('Assumptions (Petroleum)'!$E$2:$G$2)/10^9,0)</f>
        <v>0</v>
      </c>
      <c r="V2420" s="160">
        <f>IF($I$2253&gt;0,'Assumptions (Petroleum)'!AI$10*Model!$I$2253*AVERAGE('Assumptions (Petroleum)'!$E$2:$G$2)/10^9,0)</f>
        <v>0</v>
      </c>
      <c r="W2420" s="160">
        <f>IF($I$2253&gt;0,'Assumptions (Petroleum)'!AJ$10*Model!$I$2253*AVERAGE('Assumptions (Petroleum)'!$E$2:$G$2)/10^9,0)</f>
        <v>0</v>
      </c>
      <c r="X2420" s="160">
        <f>IF($I$2253&gt;0,'Assumptions (Petroleum)'!AK$10*Model!$I$2253*AVERAGE('Assumptions (Petroleum)'!$E$2:$G$2)/10^9,0)</f>
        <v>0</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0.0000657783692</v>
      </c>
      <c r="K2421" s="160">
        <f>IF($J$2253&gt;0,'Assumptions (Petroleum)'!W$10*Model!$J$2253*AVERAGE('Assumptions (Petroleum)'!$F$2:$H$2)/10^9,0)</f>
        <v>0.0001249789015</v>
      </c>
      <c r="L2421" s="160">
        <f>IF($J$2253&gt;0,'Assumptions (Petroleum)'!X$10*Model!$J$2253*AVERAGE('Assumptions (Petroleum)'!$F$2:$H$2)/10^9,0)</f>
        <v>0.0001124810113</v>
      </c>
      <c r="M2421" s="160">
        <f>IF($J$2253&gt;0,'Assumptions (Petroleum)'!Y$10*Model!$J$2253*AVERAGE('Assumptions (Petroleum)'!$F$2:$H$2)/10^9,0)</f>
        <v>0.0001012986886</v>
      </c>
      <c r="N2421" s="160">
        <f>IF($J$2253&gt;0,'Assumptions (Petroleum)'!Z$10*Model!$J$2253*AVERAGE('Assumptions (Petroleum)'!$F$2:$H$2)/10^9,0)</f>
        <v>0.00009116881971</v>
      </c>
      <c r="O2421" s="160">
        <f>IF($J$2253&gt;0,'Assumptions (Petroleum)'!AA$10*Model!$J$2253*AVERAGE('Assumptions (Petroleum)'!$F$2:$H$2)/10^9,0)</f>
        <v>0.00008195984802</v>
      </c>
      <c r="P2421" s="160">
        <f>IF($J$2253&gt;0,'Assumptions (Petroleum)'!AB$10*Model!$J$2253*AVERAGE('Assumptions (Petroleum)'!$F$2:$H$2)/10^9,0)</f>
        <v>0.00007761847565</v>
      </c>
      <c r="Q2421" s="160">
        <f>IF($J$2253&gt;0,'Assumptions (Petroleum)'!AC$10*Model!$J$2253*AVERAGE('Assumptions (Petroleum)'!$F$2:$H$2)/10^9,0)</f>
        <v>0.00007761847565</v>
      </c>
      <c r="R2421" s="160">
        <f>IF($J$2253&gt;0,'Assumptions (Petroleum)'!AD$10*Model!$J$2253*AVERAGE('Assumptions (Petroleum)'!$F$2:$H$2)/10^9,0)</f>
        <v>0.00007775003239</v>
      </c>
      <c r="S2421" s="160">
        <f>IF($J$2253&gt;0,'Assumptions (Petroleum)'!AE$10*Model!$J$2253*AVERAGE('Assumptions (Petroleum)'!$F$2:$H$2)/10^9,0)</f>
        <v>0.00007761847565</v>
      </c>
      <c r="T2421" s="160">
        <f>IF($J$2253&gt;0,'Assumptions (Petroleum)'!AF$10*Model!$J$2253*AVERAGE('Assumptions (Petroleum)'!$F$2:$H$2)/10^9,0)</f>
        <v>0.00007775003239</v>
      </c>
      <c r="U2421" s="160">
        <f>IF($J$2253&gt;0,'Assumptions (Petroleum)'!AG$10*Model!$J$2253*AVERAGE('Assumptions (Petroleum)'!$F$2:$H$2)/10^9,0)</f>
        <v>0.00007761847565</v>
      </c>
      <c r="V2421" s="160">
        <f>IF($J$2253&gt;0,'Assumptions (Petroleum)'!AH$10*Model!$J$2253*AVERAGE('Assumptions (Petroleum)'!$F$2:$H$2)/10^9,0)</f>
        <v>0.00007775003239</v>
      </c>
      <c r="W2421" s="160">
        <f>IF($J$2253&gt;0,'Assumptions (Petroleum)'!AI$10*Model!$J$2253*AVERAGE('Assumptions (Petroleum)'!$F$2:$H$2)/10^9,0)</f>
        <v>0.00007761847565</v>
      </c>
      <c r="X2421" s="160">
        <f>IF($J$2253&gt;0,'Assumptions (Petroleum)'!AJ$10*Model!$J$2253*AVERAGE('Assumptions (Petroleum)'!$F$2:$H$2)/10^9,0)</f>
        <v>0.00007775003239</v>
      </c>
      <c r="Y2421" s="160">
        <f>IF($J$2253&gt;0,'Assumptions (Petroleum)'!AK$10*Model!$J$2253*AVERAGE('Assumptions (Petroleum)'!$F$2:$H$2)/10^9,0)</f>
        <v>0.00003880923783</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v>
      </c>
      <c r="L2422" s="160">
        <f>IF($K$2253&gt;0,'Assumptions (Petroleum)'!W$10*Model!$K$2253*AVERAGE('Assumptions (Petroleum)'!$G$2:$I$2)/10^9,0)</f>
        <v>0</v>
      </c>
      <c r="M2422" s="160">
        <f>IF($K$2253&gt;0,'Assumptions (Petroleum)'!X$10*Model!$K$2253*AVERAGE('Assumptions (Petroleum)'!$G$2:$I$2)/10^9,0)</f>
        <v>0</v>
      </c>
      <c r="N2422" s="160">
        <f>IF($K$2253&gt;0,'Assumptions (Petroleum)'!Y$10*Model!$K$2253*AVERAGE('Assumptions (Petroleum)'!$G$2:$I$2)/10^9,0)</f>
        <v>0</v>
      </c>
      <c r="O2422" s="160">
        <f>IF($K$2253&gt;0,'Assumptions (Petroleum)'!Z$10*Model!$K$2253*AVERAGE('Assumptions (Petroleum)'!$G$2:$I$2)/10^9,0)</f>
        <v>0</v>
      </c>
      <c r="P2422" s="160">
        <f>IF($K$2253&gt;0,'Assumptions (Petroleum)'!AA$10*Model!$K$2253*AVERAGE('Assumptions (Petroleum)'!$G$2:$I$2)/10^9,0)</f>
        <v>0</v>
      </c>
      <c r="Q2422" s="160">
        <f>IF($K$2253&gt;0,'Assumptions (Petroleum)'!AB$10*Model!$K$2253*AVERAGE('Assumptions (Petroleum)'!$G$2:$I$2)/10^9,0)</f>
        <v>0</v>
      </c>
      <c r="R2422" s="160">
        <f>IF($K$2253&gt;0,'Assumptions (Petroleum)'!AC$10*Model!$K$2253*AVERAGE('Assumptions (Petroleum)'!$G$2:$I$2)/10^9,0)</f>
        <v>0</v>
      </c>
      <c r="S2422" s="160">
        <f>IF($K$2253&gt;0,'Assumptions (Petroleum)'!AD$10*Model!$K$2253*AVERAGE('Assumptions (Petroleum)'!$G$2:$I$2)/10^9,0)</f>
        <v>0</v>
      </c>
      <c r="T2422" s="160">
        <f>IF($K$2253&gt;0,'Assumptions (Petroleum)'!AE$10*Model!$K$2253*AVERAGE('Assumptions (Petroleum)'!$G$2:$I$2)/10^9,0)</f>
        <v>0</v>
      </c>
      <c r="U2422" s="160">
        <f>IF($K$2253&gt;0,'Assumptions (Petroleum)'!AF$10*Model!$K$2253*AVERAGE('Assumptions (Petroleum)'!$G$2:$I$2)/10^9,0)</f>
        <v>0</v>
      </c>
      <c r="V2422" s="160">
        <f>IF($K$2253&gt;0,'Assumptions (Petroleum)'!AG$10*Model!$K$2253*AVERAGE('Assumptions (Petroleum)'!$G$2:$I$2)/10^9,0)</f>
        <v>0</v>
      </c>
      <c r="W2422" s="160">
        <f>IF($K$2253&gt;0,'Assumptions (Petroleum)'!AH$10*Model!$K$2253*AVERAGE('Assumptions (Petroleum)'!$G$2:$I$2)/10^9,0)</f>
        <v>0</v>
      </c>
      <c r="X2422" s="160">
        <f>IF($K$2253&gt;0,'Assumptions (Petroleum)'!AI$10*Model!$K$2253*AVERAGE('Assumptions (Petroleum)'!$G$2:$I$2)/10^9,0)</f>
        <v>0</v>
      </c>
      <c r="Y2422" s="160">
        <f>IF($K$2253&gt;0,'Assumptions (Petroleum)'!AJ$10*Model!$K$2253*AVERAGE('Assumptions (Petroleum)'!$G$2:$I$2)/10^9,0)</f>
        <v>0</v>
      </c>
      <c r="Z2422" s="160">
        <f>IF($K$2253&gt;0,'Assumptions (Petroleum)'!AK$10*Model!$K$2253*AVERAGE('Assumptions (Petroleum)'!$G$2:$I$2)/10^9,0)</f>
        <v>0</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v>
      </c>
      <c r="M2423" s="160">
        <f>IF($L$2253&gt;0,'Assumptions (Petroleum)'!W$10*Model!$L$2253*AVERAGE('Assumptions (Petroleum)'!$H$2:$J$2)/10^9,0)</f>
        <v>0</v>
      </c>
      <c r="N2423" s="160">
        <f>IF($L$2253&gt;0,'Assumptions (Petroleum)'!X$10*Model!$L$2253*AVERAGE('Assumptions (Petroleum)'!$H$2:$J$2)/10^9,0)</f>
        <v>0</v>
      </c>
      <c r="O2423" s="160">
        <f>IF($L$2253&gt;0,'Assumptions (Petroleum)'!Y$10*Model!$L$2253*AVERAGE('Assumptions (Petroleum)'!$H$2:$J$2)/10^9,0)</f>
        <v>0</v>
      </c>
      <c r="P2423" s="160">
        <f>IF($L$2253&gt;0,'Assumptions (Petroleum)'!Z$10*Model!$L$2253*AVERAGE('Assumptions (Petroleum)'!$H$2:$J$2)/10^9,0)</f>
        <v>0</v>
      </c>
      <c r="Q2423" s="160">
        <f>IF($L$2253&gt;0,'Assumptions (Petroleum)'!AA$10*Model!$L$2253*AVERAGE('Assumptions (Petroleum)'!$H$2:$J$2)/10^9,0)</f>
        <v>0</v>
      </c>
      <c r="R2423" s="160">
        <f>IF($L$2253&gt;0,'Assumptions (Petroleum)'!AB$10*Model!$L$2253*AVERAGE('Assumptions (Petroleum)'!$H$2:$J$2)/10^9,0)</f>
        <v>0</v>
      </c>
      <c r="S2423" s="160">
        <f>IF($L$2253&gt;0,'Assumptions (Petroleum)'!AC$10*Model!$L$2253*AVERAGE('Assumptions (Petroleum)'!$H$2:$J$2)/10^9,0)</f>
        <v>0</v>
      </c>
      <c r="T2423" s="160">
        <f>IF($L$2253&gt;0,'Assumptions (Petroleum)'!AD$10*Model!$L$2253*AVERAGE('Assumptions (Petroleum)'!$H$2:$J$2)/10^9,0)</f>
        <v>0</v>
      </c>
      <c r="U2423" s="160">
        <f>IF($L$2253&gt;0,'Assumptions (Petroleum)'!AE$10*Model!$L$2253*AVERAGE('Assumptions (Petroleum)'!$H$2:$J$2)/10^9,0)</f>
        <v>0</v>
      </c>
      <c r="V2423" s="160">
        <f>IF($L$2253&gt;0,'Assumptions (Petroleum)'!AF$10*Model!$L$2253*AVERAGE('Assumptions (Petroleum)'!$H$2:$J$2)/10^9,0)</f>
        <v>0</v>
      </c>
      <c r="W2423" s="160">
        <f>IF($L$2253&gt;0,'Assumptions (Petroleum)'!AG$10*Model!$L$2253*AVERAGE('Assumptions (Petroleum)'!$H$2:$J$2)/10^9,0)</f>
        <v>0</v>
      </c>
      <c r="X2423" s="160">
        <f>IF($L$2253&gt;0,'Assumptions (Petroleum)'!AH$10*Model!$L$2253*AVERAGE('Assumptions (Petroleum)'!$H$2:$J$2)/10^9,0)</f>
        <v>0</v>
      </c>
      <c r="Y2423" s="160">
        <f>IF($L$2253&gt;0,'Assumptions (Petroleum)'!AI$10*Model!$L$2253*AVERAGE('Assumptions (Petroleum)'!$H$2:$J$2)/10^9,0)</f>
        <v>0</v>
      </c>
      <c r="Z2423" s="160">
        <f>IF($L$2253&gt;0,'Assumptions (Petroleum)'!AJ$10*Model!$L$2253*AVERAGE('Assumptions (Petroleum)'!$H$2:$J$2)/10^9,0)</f>
        <v>0</v>
      </c>
      <c r="AA2423" s="160">
        <f>IF($L$2253&gt;0,'Assumptions (Petroleum)'!AK$10*Model!$L$2253*AVERAGE('Assumptions (Petroleum)'!$H$2:$J$2)/10^9,0)</f>
        <v>0</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v>
      </c>
      <c r="N2424" s="160">
        <f>IF($M$2253&gt;0,'Assumptions (Petroleum)'!W$10*Model!$M$2253*AVERAGE('Assumptions (Petroleum)'!$I$2:$K$2)/10^9,0)</f>
        <v>0</v>
      </c>
      <c r="O2424" s="160">
        <f>IF($M$2253&gt;0,'Assumptions (Petroleum)'!X$10*Model!$M$2253*AVERAGE('Assumptions (Petroleum)'!$I$2:$K$2)/10^9,0)</f>
        <v>0</v>
      </c>
      <c r="P2424" s="160">
        <f>IF($M$2253&gt;0,'Assumptions (Petroleum)'!Y$10*Model!$M$2253*AVERAGE('Assumptions (Petroleum)'!$I$2:$K$2)/10^9,0)</f>
        <v>0</v>
      </c>
      <c r="Q2424" s="160">
        <f>IF($M$2253&gt;0,'Assumptions (Petroleum)'!Z$10*Model!$M$2253*AVERAGE('Assumptions (Petroleum)'!$I$2:$K$2)/10^9,0)</f>
        <v>0</v>
      </c>
      <c r="R2424" s="160">
        <f>IF($M$2253&gt;0,'Assumptions (Petroleum)'!AA$10*Model!$M$2253*AVERAGE('Assumptions (Petroleum)'!$I$2:$K$2)/10^9,0)</f>
        <v>0</v>
      </c>
      <c r="S2424" s="160">
        <f>IF($M$2253&gt;0,'Assumptions (Petroleum)'!AB$10*Model!$M$2253*AVERAGE('Assumptions (Petroleum)'!$I$2:$K$2)/10^9,0)</f>
        <v>0</v>
      </c>
      <c r="T2424" s="160">
        <f>IF($M$2253&gt;0,'Assumptions (Petroleum)'!AC$10*Model!$M$2253*AVERAGE('Assumptions (Petroleum)'!$I$2:$K$2)/10^9,0)</f>
        <v>0</v>
      </c>
      <c r="U2424" s="160">
        <f>IF($M$2253&gt;0,'Assumptions (Petroleum)'!AD$10*Model!$M$2253*AVERAGE('Assumptions (Petroleum)'!$I$2:$K$2)/10^9,0)</f>
        <v>0</v>
      </c>
      <c r="V2424" s="160">
        <f>IF($M$2253&gt;0,'Assumptions (Petroleum)'!AE$10*Model!$M$2253*AVERAGE('Assumptions (Petroleum)'!$I$2:$K$2)/10^9,0)</f>
        <v>0</v>
      </c>
      <c r="W2424" s="160">
        <f>IF($M$2253&gt;0,'Assumptions (Petroleum)'!AF$10*Model!$M$2253*AVERAGE('Assumptions (Petroleum)'!$I$2:$K$2)/10^9,0)</f>
        <v>0</v>
      </c>
      <c r="X2424" s="160">
        <f>IF($M$2253&gt;0,'Assumptions (Petroleum)'!AG$10*Model!$M$2253*AVERAGE('Assumptions (Petroleum)'!$I$2:$K$2)/10^9,0)</f>
        <v>0</v>
      </c>
      <c r="Y2424" s="160">
        <f>IF($M$2253&gt;0,'Assumptions (Petroleum)'!AH$10*Model!$M$2253*AVERAGE('Assumptions (Petroleum)'!$I$2:$K$2)/10^9,0)</f>
        <v>0</v>
      </c>
      <c r="Z2424" s="160">
        <f>IF($M$2253&gt;0,'Assumptions (Petroleum)'!AI$10*Model!$M$2253*AVERAGE('Assumptions (Petroleum)'!$I$2:$K$2)/10^9,0)</f>
        <v>0</v>
      </c>
      <c r="AA2424" s="160">
        <f>IF($M$2253&gt;0,'Assumptions (Petroleum)'!AJ$10*Model!$M$2253*AVERAGE('Assumptions (Petroleum)'!$I$2:$K$2)/10^9,0)</f>
        <v>0</v>
      </c>
      <c r="AB2424" s="160">
        <f>IF($M$2253&gt;0,'Assumptions (Petroleum)'!AK$10*Model!$M$2253*AVERAGE('Assumptions (Petroleum)'!$I$2:$K$2)/10^9,0)</f>
        <v>0</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v>
      </c>
      <c r="O2425" s="160">
        <f>IF($N$2253&gt;0,'Assumptions (Petroleum)'!W$10*Model!$N$2253*AVERAGE('Assumptions (Petroleum)'!$J$2:$L$2)/10^9,0)</f>
        <v>0</v>
      </c>
      <c r="P2425" s="160">
        <f>IF($N$2253&gt;0,'Assumptions (Petroleum)'!X$10*Model!$N$2253*AVERAGE('Assumptions (Petroleum)'!$J$2:$L$2)/10^9,0)</f>
        <v>0</v>
      </c>
      <c r="Q2425" s="160">
        <f>IF($N$2253&gt;0,'Assumptions (Petroleum)'!Y$10*Model!$N$2253*AVERAGE('Assumptions (Petroleum)'!$J$2:$L$2)/10^9,0)</f>
        <v>0</v>
      </c>
      <c r="R2425" s="160">
        <f>IF($N$2253&gt;0,'Assumptions (Petroleum)'!Z$10*Model!$N$2253*AVERAGE('Assumptions (Petroleum)'!$J$2:$L$2)/10^9,0)</f>
        <v>0</v>
      </c>
      <c r="S2425" s="160">
        <f>IF($N$2253&gt;0,'Assumptions (Petroleum)'!AA$10*Model!$N$2253*AVERAGE('Assumptions (Petroleum)'!$J$2:$L$2)/10^9,0)</f>
        <v>0</v>
      </c>
      <c r="T2425" s="160">
        <f>IF($N$2253&gt;0,'Assumptions (Petroleum)'!AB$10*Model!$N$2253*AVERAGE('Assumptions (Petroleum)'!$J$2:$L$2)/10^9,0)</f>
        <v>0</v>
      </c>
      <c r="U2425" s="160">
        <f>IF($N$2253&gt;0,'Assumptions (Petroleum)'!AC$10*Model!$N$2253*AVERAGE('Assumptions (Petroleum)'!$J$2:$L$2)/10^9,0)</f>
        <v>0</v>
      </c>
      <c r="V2425" s="160">
        <f>IF($N$2253&gt;0,'Assumptions (Petroleum)'!AD$10*Model!$N$2253*AVERAGE('Assumptions (Petroleum)'!$J$2:$L$2)/10^9,0)</f>
        <v>0</v>
      </c>
      <c r="W2425" s="160">
        <f>IF($N$2253&gt;0,'Assumptions (Petroleum)'!AE$10*Model!$N$2253*AVERAGE('Assumptions (Petroleum)'!$J$2:$L$2)/10^9,0)</f>
        <v>0</v>
      </c>
      <c r="X2425" s="160">
        <f>IF($N$2253&gt;0,'Assumptions (Petroleum)'!AF$10*Model!$N$2253*AVERAGE('Assumptions (Petroleum)'!$J$2:$L$2)/10^9,0)</f>
        <v>0</v>
      </c>
      <c r="Y2425" s="160">
        <f>IF($N$2253&gt;0,'Assumptions (Petroleum)'!AG$10*Model!$N$2253*AVERAGE('Assumptions (Petroleum)'!$J$2:$L$2)/10^9,0)</f>
        <v>0</v>
      </c>
      <c r="Z2425" s="160">
        <f>IF($N$2253&gt;0,'Assumptions (Petroleum)'!AH$10*Model!$N$2253*AVERAGE('Assumptions (Petroleum)'!$J$2:$L$2)/10^9,0)</f>
        <v>0</v>
      </c>
      <c r="AA2425" s="160">
        <f>IF($N$2253&gt;0,'Assumptions (Petroleum)'!AI$10*Model!$N$2253*AVERAGE('Assumptions (Petroleum)'!$J$2:$L$2)/10^9,0)</f>
        <v>0</v>
      </c>
      <c r="AB2425" s="160">
        <f>IF($N$2253&gt;0,'Assumptions (Petroleum)'!AJ$10*Model!$N$2253*AVERAGE('Assumptions (Petroleum)'!$J$2:$L$2)/10^9,0)</f>
        <v>0</v>
      </c>
      <c r="AC2425" s="160">
        <f>IF($N$2253&gt;0,'Assumptions (Petroleum)'!AK$10*Model!$N$2253*AVERAGE('Assumptions (Petroleum)'!$J$2:$L$2)/10^9,0)</f>
        <v>0</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v>
      </c>
      <c r="P2426" s="160">
        <f>IF($O$2253&gt;0,'Assumptions (Petroleum)'!W$10*Model!$O$2253*AVERAGE('Assumptions (Petroleum)'!$K$2:$M$2)/10^9,0)</f>
        <v>0</v>
      </c>
      <c r="Q2426" s="160">
        <f>IF($O$2253&gt;0,'Assumptions (Petroleum)'!X$10*Model!$O$2253*AVERAGE('Assumptions (Petroleum)'!$K$2:$M$2)/10^9,0)</f>
        <v>0</v>
      </c>
      <c r="R2426" s="160">
        <f>IF($O$2253&gt;0,'Assumptions (Petroleum)'!Y$10*Model!$O$2253*AVERAGE('Assumptions (Petroleum)'!$K$2:$M$2)/10^9,0)</f>
        <v>0</v>
      </c>
      <c r="S2426" s="160">
        <f>IF($O$2253&gt;0,'Assumptions (Petroleum)'!Z$10*Model!$O$2253*AVERAGE('Assumptions (Petroleum)'!$K$2:$M$2)/10^9,0)</f>
        <v>0</v>
      </c>
      <c r="T2426" s="160">
        <f>IF($O$2253&gt;0,'Assumptions (Petroleum)'!AA$10*Model!$O$2253*AVERAGE('Assumptions (Petroleum)'!$K$2:$M$2)/10^9,0)</f>
        <v>0</v>
      </c>
      <c r="U2426" s="160">
        <f>IF($O$2253&gt;0,'Assumptions (Petroleum)'!AB$10*Model!$O$2253*AVERAGE('Assumptions (Petroleum)'!$K$2:$M$2)/10^9,0)</f>
        <v>0</v>
      </c>
      <c r="V2426" s="160">
        <f>IF($O$2253&gt;0,'Assumptions (Petroleum)'!AC$10*Model!$O$2253*AVERAGE('Assumptions (Petroleum)'!$K$2:$M$2)/10^9,0)</f>
        <v>0</v>
      </c>
      <c r="W2426" s="160">
        <f>IF($O$2253&gt;0,'Assumptions (Petroleum)'!AD$10*Model!$O$2253*AVERAGE('Assumptions (Petroleum)'!$K$2:$M$2)/10^9,0)</f>
        <v>0</v>
      </c>
      <c r="X2426" s="160">
        <f>IF($O$2253&gt;0,'Assumptions (Petroleum)'!AE$10*Model!$O$2253*AVERAGE('Assumptions (Petroleum)'!$K$2:$M$2)/10^9,0)</f>
        <v>0</v>
      </c>
      <c r="Y2426" s="160">
        <f>IF($O$2253&gt;0,'Assumptions (Petroleum)'!AF$10*Model!$O$2253*AVERAGE('Assumptions (Petroleum)'!$K$2:$M$2)/10^9,0)</f>
        <v>0</v>
      </c>
      <c r="Z2426" s="160">
        <f>IF($O$2253&gt;0,'Assumptions (Petroleum)'!AG$10*Model!$O$2253*AVERAGE('Assumptions (Petroleum)'!$K$2:$M$2)/10^9,0)</f>
        <v>0</v>
      </c>
      <c r="AA2426" s="160">
        <f>IF($O$2253&gt;0,'Assumptions (Petroleum)'!AH$10*Model!$O$2253*AVERAGE('Assumptions (Petroleum)'!$K$2:$M$2)/10^9,0)</f>
        <v>0</v>
      </c>
      <c r="AB2426" s="160">
        <f>IF($O$2253&gt;0,'Assumptions (Petroleum)'!AI$10*Model!$O$2253*AVERAGE('Assumptions (Petroleum)'!$K$2:$M$2)/10^9,0)</f>
        <v>0</v>
      </c>
      <c r="AC2426" s="160">
        <f>IF($O$2253&gt;0,'Assumptions (Petroleum)'!AJ$10*Model!$O$2253*AVERAGE('Assumptions (Petroleum)'!$K$2:$M$2)/10^9,0)</f>
        <v>0</v>
      </c>
      <c r="AD2426" s="160">
        <f>IF($O$2253&gt;0,'Assumptions (Petroleum)'!AK$10*Model!$O$2253*AVERAGE('Assumptions (Petroleum)'!$K$2:$M$2)/10^9,0)</f>
        <v>0</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v>
      </c>
      <c r="Q2427" s="177">
        <f>IF($P$2253&gt;0,'Assumptions (Petroleum)'!W$10*Model!$P$2253*AVERAGE('Assumptions (Petroleum)'!$L$2:$N$2)/10^9,0)</f>
        <v>0</v>
      </c>
      <c r="R2427" s="177">
        <f>IF($P$2253&gt;0,'Assumptions (Petroleum)'!X$10*Model!$P$2253*AVERAGE('Assumptions (Petroleum)'!$L$2:$N$2)/10^9,0)</f>
        <v>0</v>
      </c>
      <c r="S2427" s="177">
        <f>IF($P$2253&gt;0,'Assumptions (Petroleum)'!Y$10*Model!$P$2253*AVERAGE('Assumptions (Petroleum)'!$L$2:$N$2)/10^9,0)</f>
        <v>0</v>
      </c>
      <c r="T2427" s="177">
        <f>IF($P$2253&gt;0,'Assumptions (Petroleum)'!Z$10*Model!$P$2253*AVERAGE('Assumptions (Petroleum)'!$L$2:$N$2)/10^9,0)</f>
        <v>0</v>
      </c>
      <c r="U2427" s="177">
        <f>IF($P$2253&gt;0,'Assumptions (Petroleum)'!AA$10*Model!$P$2253*AVERAGE('Assumptions (Petroleum)'!$L$2:$N$2)/10^9,0)</f>
        <v>0</v>
      </c>
      <c r="V2427" s="177">
        <f>IF($P$2253&gt;0,'Assumptions (Petroleum)'!AB$10*Model!$P$2253*AVERAGE('Assumptions (Petroleum)'!$L$2:$N$2)/10^9,0)</f>
        <v>0</v>
      </c>
      <c r="W2427" s="177">
        <f>IF($P$2253&gt;0,'Assumptions (Petroleum)'!AC$10*Model!$P$2253*AVERAGE('Assumptions (Petroleum)'!$L$2:$N$2)/10^9,0)</f>
        <v>0</v>
      </c>
      <c r="X2427" s="177">
        <f>IF($P$2253&gt;0,'Assumptions (Petroleum)'!AD$10*Model!$P$2253*AVERAGE('Assumptions (Petroleum)'!$L$2:$N$2)/10^9,0)</f>
        <v>0</v>
      </c>
      <c r="Y2427" s="177">
        <f>IF($P$2253&gt;0,'Assumptions (Petroleum)'!AE$10*Model!$P$2253*AVERAGE('Assumptions (Petroleum)'!$L$2:$N$2)/10^9,0)</f>
        <v>0</v>
      </c>
      <c r="Z2427" s="177">
        <f>IF($P$2253&gt;0,'Assumptions (Petroleum)'!AF$10*Model!$P$2253*AVERAGE('Assumptions (Petroleum)'!$L$2:$N$2)/10^9,0)</f>
        <v>0</v>
      </c>
      <c r="AA2427" s="177">
        <f>IF($P$2253&gt;0,'Assumptions (Petroleum)'!AG$10*Model!$P$2253*AVERAGE('Assumptions (Petroleum)'!$L$2:$N$2)/10^9,0)</f>
        <v>0</v>
      </c>
      <c r="AB2427" s="177">
        <f>IF($P$2253&gt;0,'Assumptions (Petroleum)'!AH$10*Model!$P$2253*AVERAGE('Assumptions (Petroleum)'!$L$2:$N$2)/10^9,0)</f>
        <v>0</v>
      </c>
      <c r="AC2427" s="177">
        <f>IF($P$2253&gt;0,'Assumptions (Petroleum)'!AI$10*Model!$P$2253*AVERAGE('Assumptions (Petroleum)'!$L$2:$N$2)/10^9,0)</f>
        <v>0</v>
      </c>
      <c r="AD2427" s="177">
        <f>IF($P$2253&gt;0,'Assumptions (Petroleum)'!AJ$10*Model!$P$2253*AVERAGE('Assumptions (Petroleum)'!$L$2:$N$2)/10^9,0)</f>
        <v>0</v>
      </c>
      <c r="AE2427" s="177">
        <f>IF($P$2253&gt;0,'Assumptions (Petroleum)'!AK$10*Model!$P$2253*AVERAGE('Assumptions (Petroleum)'!$L$2:$N$2)/10^9,0)</f>
        <v>0</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v>
      </c>
      <c r="R2428" s="160">
        <f>IF($Q$2253&gt;0,'Assumptions (Petroleum)'!W$10*Model!$Q$2253*AVERAGE('Assumptions (Petroleum)'!$L$2:$O$2)/10^9,0)</f>
        <v>0</v>
      </c>
      <c r="S2428" s="160">
        <f>IF($Q$2253&gt;0,'Assumptions (Petroleum)'!X$10*Model!$Q$2253*AVERAGE('Assumptions (Petroleum)'!$L$2:$O$2)/10^9,0)</f>
        <v>0</v>
      </c>
      <c r="T2428" s="160">
        <f>IF($Q$2253&gt;0,'Assumptions (Petroleum)'!Y$10*Model!$Q$2253*AVERAGE('Assumptions (Petroleum)'!$L$2:$O$2)/10^9,0)</f>
        <v>0</v>
      </c>
      <c r="U2428" s="160">
        <f>IF($Q$2253&gt;0,'Assumptions (Petroleum)'!Z$10*Model!$Q$2253*AVERAGE('Assumptions (Petroleum)'!$L$2:$O$2)/10^9,0)</f>
        <v>0</v>
      </c>
      <c r="V2428" s="160">
        <f>IF($Q$2253&gt;0,'Assumptions (Petroleum)'!AA$10*Model!$Q$2253*AVERAGE('Assumptions (Petroleum)'!$L$2:$O$2)/10^9,0)</f>
        <v>0</v>
      </c>
      <c r="W2428" s="160">
        <f>IF($Q$2253&gt;0,'Assumptions (Petroleum)'!AB$10*Model!$Q$2253*AVERAGE('Assumptions (Petroleum)'!$L$2:$O$2)/10^9,0)</f>
        <v>0</v>
      </c>
      <c r="X2428" s="160">
        <f>IF($Q$2253&gt;0,'Assumptions (Petroleum)'!AC$10*Model!$Q$2253*AVERAGE('Assumptions (Petroleum)'!$L$2:$O$2)/10^9,0)</f>
        <v>0</v>
      </c>
      <c r="Y2428" s="160">
        <f>IF($Q$2253&gt;0,'Assumptions (Petroleum)'!AD$10*Model!$Q$2253*AVERAGE('Assumptions (Petroleum)'!$L$2:$O$2)/10^9,0)</f>
        <v>0</v>
      </c>
      <c r="Z2428" s="160">
        <f>IF($Q$2253&gt;0,'Assumptions (Petroleum)'!AE$10*Model!$Q$2253*AVERAGE('Assumptions (Petroleum)'!$L$2:$O$2)/10^9,0)</f>
        <v>0</v>
      </c>
      <c r="AA2428" s="160">
        <f>IF($Q$2253&gt;0,'Assumptions (Petroleum)'!AF$10*Model!$Q$2253*AVERAGE('Assumptions (Petroleum)'!$L$2:$O$2)/10^9,0)</f>
        <v>0</v>
      </c>
      <c r="AB2428" s="160">
        <f>IF($Q$2253&gt;0,'Assumptions (Petroleum)'!AG$10*Model!$Q$2253*AVERAGE('Assumptions (Petroleum)'!$L$2:$O$2)/10^9,0)</f>
        <v>0</v>
      </c>
      <c r="AC2428" s="160">
        <f>IF($Q$2253&gt;0,'Assumptions (Petroleum)'!AH$10*Model!$Q$2253*AVERAGE('Assumptions (Petroleum)'!$L$2:$O$2)/10^9,0)</f>
        <v>0</v>
      </c>
      <c r="AD2428" s="160">
        <f>IF($Q$2253&gt;0,'Assumptions (Petroleum)'!AI$10*Model!$Q$2253*AVERAGE('Assumptions (Petroleum)'!$L$2:$O$2)/10^9,0)</f>
        <v>0</v>
      </c>
      <c r="AE2428" s="160">
        <f>IF($Q$2253&gt;0,'Assumptions (Petroleum)'!AJ$10*Model!$Q$2253*AVERAGE('Assumptions (Petroleum)'!$L$2:$O$2)/10^9,0)</f>
        <v>0</v>
      </c>
      <c r="AF2428" s="160">
        <f>IF($Q$2253&gt;0,'Assumptions (Petroleum)'!AK$10*Model!$Q$2253*AVERAGE('Assumptions (Petroleum)'!$L$2:$O$2)/10^9,0)</f>
        <v>0</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v>
      </c>
      <c r="S2429" s="177">
        <f>IF($R$2253&gt;0,'Assumptions (Petroleum)'!W$10*Model!$R$2253*AVERAGE('Assumptions (Petroleum)'!$M$2:$P$2)/10^9,0)</f>
        <v>0</v>
      </c>
      <c r="T2429" s="177">
        <f>IF($R$2253&gt;0,'Assumptions (Petroleum)'!X$10*Model!$R$2253*AVERAGE('Assumptions (Petroleum)'!$M$2:$P$2)/10^9,0)</f>
        <v>0</v>
      </c>
      <c r="U2429" s="177">
        <f>IF($R$2253&gt;0,'Assumptions (Petroleum)'!Y$10*Model!$R$2253*AVERAGE('Assumptions (Petroleum)'!$M$2:$P$2)/10^9,0)</f>
        <v>0</v>
      </c>
      <c r="V2429" s="177">
        <f>IF($R$2253&gt;0,'Assumptions (Petroleum)'!Z$10*Model!$R$2253*AVERAGE('Assumptions (Petroleum)'!$M$2:$P$2)/10^9,0)</f>
        <v>0</v>
      </c>
      <c r="W2429" s="177">
        <f>IF($R$2253&gt;0,'Assumptions (Petroleum)'!AA$10*Model!$R$2253*AVERAGE('Assumptions (Petroleum)'!$M$2:$P$2)/10^9,0)</f>
        <v>0</v>
      </c>
      <c r="X2429" s="177">
        <f>IF($R$2253&gt;0,'Assumptions (Petroleum)'!AB$10*Model!$R$2253*AVERAGE('Assumptions (Petroleum)'!$M$2:$P$2)/10^9,0)</f>
        <v>0</v>
      </c>
      <c r="Y2429" s="177">
        <f>IF($R$2253&gt;0,'Assumptions (Petroleum)'!AC$10*Model!$R$2253*AVERAGE('Assumptions (Petroleum)'!$M$2:$P$2)/10^9,0)</f>
        <v>0</v>
      </c>
      <c r="Z2429" s="177">
        <f>IF($R$2253&gt;0,'Assumptions (Petroleum)'!AD$10*Model!$R$2253*AVERAGE('Assumptions (Petroleum)'!$M$2:$P$2)/10^9,0)</f>
        <v>0</v>
      </c>
      <c r="AA2429" s="177">
        <f>IF($R$2253&gt;0,'Assumptions (Petroleum)'!AE$10*Model!$R$2253*AVERAGE('Assumptions (Petroleum)'!$M$2:$P$2)/10^9,0)</f>
        <v>0</v>
      </c>
      <c r="AB2429" s="177">
        <f>IF($R$2253&gt;0,'Assumptions (Petroleum)'!AF$10*Model!$R$2253*AVERAGE('Assumptions (Petroleum)'!$M$2:$P$2)/10^9,0)</f>
        <v>0</v>
      </c>
      <c r="AC2429" s="177">
        <f>IF($R$2253&gt;0,'Assumptions (Petroleum)'!AG$10*Model!$R$2253*AVERAGE('Assumptions (Petroleum)'!$M$2:$P$2)/10^9,0)</f>
        <v>0</v>
      </c>
      <c r="AD2429" s="177">
        <f>IF($R$2253&gt;0,'Assumptions (Petroleum)'!AH$10*Model!$R$2253*AVERAGE('Assumptions (Petroleum)'!$M$2:$P$2)/10^9,0)</f>
        <v>0</v>
      </c>
      <c r="AE2429" s="177">
        <f>IF($R$2253&gt;0,'Assumptions (Petroleum)'!AI$10*Model!$R$2253*AVERAGE('Assumptions (Petroleum)'!$M$2:$P$2)/10^9,0)</f>
        <v>0</v>
      </c>
      <c r="AF2429" s="177">
        <f>IF($R$2253&gt;0,'Assumptions (Petroleum)'!AJ$10*Model!$R$2253*AVERAGE('Assumptions (Petroleum)'!$M$2:$P$2)/10^9,0)</f>
        <v>0</v>
      </c>
      <c r="AG2429" s="177">
        <f>IF($R$2253&gt;0,'Assumptions (Petroleum)'!AK$10*Model!$R$2253*AVERAGE('Assumptions (Petroleum)'!$M$2:$P$2)/10^9,0)</f>
        <v>0</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0.02928896451</v>
      </c>
      <c r="D2465" s="219">
        <f>IF(Model!D2251+Model!D2252-D2250-D2413+D2361&gt;0,(1-'Assumptions (Petroleum)'!C24)*(Model!D2251+Model!D2252-D2250-D2413+D2361)+Model!D2413-D2308+Model!D2309,Model!D2251+Model!D2252-D2250+D2361-D2308+Model!D2309)</f>
        <v>0.0695019955</v>
      </c>
      <c r="E2465" s="219">
        <f>IF(Model!E2251+Model!E2252-E2250-E2413+E2361&gt;0,(1-'Assumptions (Petroleum)'!D24)*(Model!E2251+Model!E2252-E2250-E2413+E2361)+Model!E2413-E2308+Model!E2309,Model!E2251+Model!E2252-E2250+E2361-E2308+Model!E2309)</f>
        <v>0.02152962927</v>
      </c>
      <c r="F2465" s="219">
        <f>IF(Model!F2251+Model!F2252-F2250-F2413+F2361&gt;0,(1-'Assumptions (Petroleum)'!E24)*(Model!F2251+Model!F2252-F2250-F2413+F2361)+Model!F2413-F2308+Model!F2309,Model!F2251+Model!F2252-F2250+F2361-F2308+Model!F2309)</f>
        <v>0.02305809528</v>
      </c>
      <c r="G2465" s="219">
        <f>IF(Model!G2251+Model!G2252-G2250-G2413+G2361&gt;0,(1-'Assumptions (Petroleum)'!F24)*(Model!G2251+Model!G2252-G2250-G2413+G2361)+Model!G2413-G2308+Model!G2309,Model!G2251+Model!G2252-G2250+G2361-G2308+Model!G2309)</f>
        <v>0.02892169957</v>
      </c>
      <c r="H2465" s="219">
        <f>IF(Model!H2251+Model!H2252-H2250-H2413+H2361&gt;0,(1-'Assumptions (Petroleum)'!G24)*(Model!H2251+Model!H2252-H2250-H2413+H2361)+Model!H2413-H2308+Model!H2309,Model!H2251+Model!H2252-H2250+H2361-H2308+Model!H2309)</f>
        <v>0.03009845075</v>
      </c>
      <c r="I2465" s="219">
        <f>IF(Model!I2251+Model!I2252-I2250-I2413+I2361&gt;0,(1-'Assumptions (Petroleum)'!H24)*(Model!I2251+Model!I2252-I2250-I2413+I2361)+Model!I2413-I2308+Model!I2309,Model!I2251+Model!I2252-I2250+I2361-I2308+Model!I2309)</f>
        <v>0.02830048051</v>
      </c>
      <c r="J2465" s="219">
        <f>IF(Model!J2251+Model!J2252-J2250-J2413+J2361&gt;0,(1-'Assumptions (Petroleum)'!I24)*(Model!J2251+Model!J2252-J2250-J2413+J2361)+Model!J2413-J2308+Model!J2309,Model!J2251+Model!J2252-J2250+J2361-J2308+Model!J2309)</f>
        <v>0.03105378171</v>
      </c>
      <c r="K2465" s="219">
        <f>IF(Model!K2251+Model!K2252-K2250-K2413+K2361&gt;0,(1-'Assumptions (Petroleum)'!J24)*(Model!K2251+Model!K2252-K2250-K2413+K2361)+Model!K2413-K2308+Model!K2309,Model!K2251+Model!K2252-K2250+K2361-K2308+Model!K2309)</f>
        <v>0.03227126257</v>
      </c>
      <c r="L2465" s="219">
        <f>IF(Model!L2251+Model!L2252-L2250-L2413+L2361&gt;0,(1-'Assumptions (Petroleum)'!K24)*(Model!L2251+Model!L2252-L2250-L2413+L2361)+Model!L2413-L2308+Model!L2309,Model!L2251+Model!L2252-L2250+L2361-L2308+Model!L2309)</f>
        <v>0.02436899951</v>
      </c>
      <c r="M2465" s="219">
        <f>IF(Model!M2251+Model!M2252-M2250-M2413+M2361&gt;0,(1-'Assumptions (Petroleum)'!L24)*(Model!M2251+Model!M2252-M2250-M2413+M2361)+Model!M2413-M2308+Model!M2309,Model!M2251+Model!M2252-M2250+M2361-M2308+Model!M2309)</f>
        <v>0.02254301195</v>
      </c>
      <c r="N2465" s="219">
        <f>IF(Model!N2251+Model!N2252-N2250-N2413+N2361&gt;0,(1-'Assumptions (Petroleum)'!M24)*(Model!N2251+Model!N2252-N2250-N2413+N2361)+Model!N2413-N2308+Model!N2309,Model!N2251+Model!N2252-N2250+N2361-N2308+Model!N2309)</f>
        <v>0.02436755772</v>
      </c>
      <c r="O2465" s="219">
        <f>IF(Model!O2251+Model!O2252-O2250-O2413+O2361&gt;0,(1-'Assumptions (Petroleum)'!N24)*(Model!O2251+Model!O2252-O2250-O2413+O2361)+Model!O2413-O2308+Model!O2309,Model!O2251+Model!O2252-O2250+O2361-O2308+Model!O2309)</f>
        <v>0.01986044796</v>
      </c>
      <c r="P2465" s="219">
        <f>IF(Model!P2251+Model!P2252-P2250-P2413+P2361&gt;0,(1-'Assumptions (Petroleum)'!O24)*(Model!P2251+Model!P2252-P2250-P2413+P2361)+Model!P2413-P2308+Model!P2309,Model!P2251+Model!P2252-P2250+P2361-P2308+Model!P2309)</f>
        <v>0.02105896833</v>
      </c>
      <c r="Q2465" s="219">
        <f>IF(Model!Q2251+Model!Q2252-Q2250-Q2413+Q2361&gt;0,(1-'Assumptions (Petroleum)'!P24)*(Model!Q2251+Model!Q2252-Q2250-Q2413+Q2361)+Model!Q2413-Q2308+Model!Q2309,Model!Q2251+Model!Q2252-Q2250+Q2361-Q2308+Model!Q2309)</f>
        <v>0.02125926984</v>
      </c>
      <c r="R2465" s="219">
        <f>IF(Model!R2251+Model!R2252-R2250-R2413+R2361&gt;0,(1-'Assumptions (Petroleum)'!Q24)*(Model!R2251+Model!R2252-R2250-R2413+R2361)+Model!R2413-R2308+Model!R2309,Model!R2251+Model!R2252-R2250+R2361-R2308+Model!R2309)</f>
        <v>0.01912421972</v>
      </c>
      <c r="S2465" s="219">
        <f>IF(Model!S2251+Model!S2252-S2250-S2413+S2361&gt;0,(1-'Assumptions (Petroleum)'!R24)*(Model!S2251+Model!S2252-S2250-S2413+S2361)+Model!S2413-S2308+Model!S2309,Model!S2251+Model!S2252-S2250+S2361-S2308+Model!S2309)</f>
        <v>0.01994537861</v>
      </c>
      <c r="T2465" s="219">
        <f>IF(Model!T2251+Model!T2252-T2250-T2413+T2361&gt;0,(1-'Assumptions (Petroleum)'!S24)*(Model!T2251+Model!T2252-T2250-T2413+T2361)+Model!T2413-T2308+Model!T2309,Model!T2251+Model!T2252-T2250+T2361-T2308+Model!T2309)</f>
        <v>0.01929797447</v>
      </c>
      <c r="U2465" s="219">
        <f>IF(Model!U2251+Model!U2252-U2250-U2413+U2361&gt;0,(1-'Assumptions (Petroleum)'!T24)*(Model!U2251+Model!U2252-U2250-U2413+U2361)+Model!U2413-U2308+Model!U2309,Model!U2251+Model!U2252-U2250+U2361-U2308+Model!U2309)</f>
        <v>0.02345101422</v>
      </c>
      <c r="V2465" s="219">
        <f>IF(Model!V2251+Model!V2252-V2250-V2413+V2361&gt;0,(1-'Assumptions (Petroleum)'!U24)*(Model!V2251+Model!V2252-V2250-V2413+V2361)+Model!V2413-V2308+Model!V2309,Model!V2251+Model!V2252-V2250+V2361-V2308+Model!V2309)</f>
        <v>0.02375551992</v>
      </c>
      <c r="W2465" s="219">
        <f>IF(Model!W2251+Model!W2252-W2250-W2413+W2361&gt;0,(1-'Assumptions (Petroleum)'!V24)*(Model!W2251+Model!W2252-W2250-W2413+W2361)+Model!W2413-W2308+Model!W2309,Model!W2251+Model!W2252-W2250+W2361-W2308+Model!W2309)</f>
        <v>0.02488207534</v>
      </c>
      <c r="X2465" s="219">
        <f>IF(Model!X2251+Model!X2252-X2250-X2413+X2361&gt;0,(1-'Assumptions (Petroleum)'!W24)*(Model!X2251+Model!X2252-X2250-X2413+X2361)+Model!X2413-X2308+Model!X2309,Model!X2251+Model!X2252-X2250+X2361-X2308+Model!X2309)</f>
        <v>0.02418610295</v>
      </c>
      <c r="Y2465" s="219">
        <f>IF(Model!Y2251+Model!Y2252-Y2250-Y2413+Y2361&gt;0,(1-'Assumptions (Petroleum)'!X24)*(Model!Y2251+Model!Y2252-Y2250-Y2413+Y2361)+Model!Y2413-Y2308+Model!Y2309,Model!Y2251+Model!Y2252-Y2250+Y2361-Y2308+Model!Y2309)</f>
        <v>0.02359272437</v>
      </c>
      <c r="Z2465" s="219">
        <f>IF(Model!Z2251+Model!Z2252-Z2250-Z2413+Z2361&gt;0,(1-'Assumptions (Petroleum)'!Y24)*(Model!Z2251+Model!Z2252-Z2250-Z2413+Z2361)+Model!Z2413-Z2308+Model!Z2309,Model!Z2251+Model!Z2252-Z2250+Z2361-Z2308+Model!Z2309)</f>
        <v>0.02310286335</v>
      </c>
      <c r="AA2465" s="219">
        <f>IF(Model!AA2251+Model!AA2252-AA2250-AA2413+AA2361&gt;0,(1-'Assumptions (Petroleum)'!Z24)*(Model!AA2251+Model!AA2252-AA2250-AA2413+AA2361)+Model!AA2413-AA2308+Model!AA2309,Model!AA2251+Model!AA2252-AA2250+AA2361-AA2308+Model!AA2309)</f>
        <v>0.02267048483</v>
      </c>
      <c r="AB2465" s="219">
        <f>IF(Model!AB2251+Model!AB2252-AB2250-AB2413+AB2361&gt;0,(1-'Assumptions (Petroleum)'!AA24)*(Model!AB2251+Model!AB2252-AB2250-AB2413+AB2361)+Model!AB2413-AB2308+Model!AB2309,Model!AB2251+Model!AB2252-AB2250+AB2361-AB2308+Model!AB2309)</f>
        <v>0.02244936379</v>
      </c>
      <c r="AC2465" s="219">
        <f>IF(Model!AC2251+Model!AC2252-AC2250-AC2413+AC2361&gt;0,(1-'Assumptions (Petroleum)'!AB24)*(Model!AC2251+Model!AC2252-AC2250-AC2413+AC2361)+Model!AC2413-AC2308+Model!AC2309,Model!AC2251+Model!AC2252-AC2250+AC2361-AC2308+Model!AC2309)</f>
        <v>0.02188901903</v>
      </c>
      <c r="AD2465" s="219">
        <f>IF(Model!AD2251+Model!AD2252-AD2250-AD2413+AD2361&gt;0,(1-'Assumptions (Petroleum)'!AC24)*(Model!AD2251+Model!AD2252-AD2250-AD2413+AD2361)+Model!AD2413-AD2308+Model!AD2309,Model!AD2251+Model!AD2252-AD2250+AD2361-AD2308+Model!AD2309)</f>
        <v>0.02139197433</v>
      </c>
      <c r="AE2465" s="219">
        <f>IF(Model!AE2251+Model!AE2252-AE2250-AE2413+AE2361&gt;0,(1-'Assumptions (Petroleum)'!AD24)*(Model!AE2251+Model!AE2252-AE2250-AE2413+AE2361)+Model!AE2413-AE2308+Model!AE2309,Model!AE2251+Model!AE2252-AE2250+AE2361-AE2308+Model!AE2309)</f>
        <v>0.02081651124</v>
      </c>
      <c r="AF2465" s="219">
        <f>IF(Model!AF2251+Model!AF2252-AF2250-AF2413+AF2361&gt;0,(1-'Assumptions (Petroleum)'!AE24)*(Model!AF2251+Model!AF2252-AF2250-AF2413+AF2361)+Model!AF2413-AF2308+Model!AF2309,Model!AF2251+Model!AF2252-AF2250+AF2361-AF2308+Model!AF2309)</f>
        <v>0.02023461165</v>
      </c>
      <c r="AG2465" s="219">
        <f>IF(Model!AG2251+Model!AG2252-AG2250-AG2413+AG2361&gt;0,(1-'Assumptions (Petroleum)'!AF24)*(Model!AG2251+Model!AG2252-AG2250-AG2413+AG2361)+Model!AG2413-AG2308+Model!AG2309,Model!AG2251+Model!AG2252-AG2250+AG2361-AG2308+Model!AG2309)</f>
        <v>0.01962549229</v>
      </c>
      <c r="AH2465" s="219">
        <f>IF(Model!AH2251+Model!AH2252-AH2250-AH2413+AH2361&gt;0,(1-'Assumptions (Petroleum)'!AG24)*(Model!AH2251+Model!AH2252-AH2250-AH2413+AH2361)+Model!AH2413-AH2308+Model!AH2309,Model!AH2251+Model!AH2252-AH2250+AH2361-AH2308+Model!AH2309)</f>
        <v>0.01901978559</v>
      </c>
      <c r="AI2465" s="219">
        <f>IF(Model!AI2251+Model!AI2252-AI2250-AI2413+AI2361&gt;0,(1-'Assumptions (Petroleum)'!AH24)*(Model!AI2251+Model!AI2252-AI2250-AI2413+AI2361)+Model!AI2413-AI2308+Model!AI2309,Model!AI2251+Model!AI2252-AI2250+AI2361-AI2308+Model!AI2309)</f>
        <v>0.0182919426</v>
      </c>
      <c r="AJ2465" s="219">
        <f>IF(Model!AJ2251+Model!AJ2252-AJ2250-AJ2413+AJ2361&gt;0,(1-'Assumptions (Petroleum)'!AI24)*(Model!AJ2251+Model!AJ2252-AJ2250-AJ2413+AJ2361)+Model!AJ2413-AJ2308+Model!AJ2309,Model!AJ2251+Model!AJ2252-AJ2250+AJ2361-AJ2308+Model!AJ2309)</f>
        <v>0.01752660483</v>
      </c>
      <c r="AK2465" s="219">
        <f>IF(Model!AK2251+Model!AK2252-AK2250-AK2413+AK2361&gt;0,(1-'Assumptions (Petroleum)'!AJ24)*(Model!AK2251+Model!AK2252-AK2250-AK2413+AK2361)+Model!AK2413-AK2308+Model!AK2309,Model!AK2251+Model!AK2252-AK2250+AK2361-AK2308+Model!AK2309)</f>
        <v>0.0167367794</v>
      </c>
      <c r="AL2465" s="219">
        <f>IF(Model!AL2251+Model!AL2252-AL2250-AL2413+AL2361&gt;0,(1-'Assumptions (Petroleum)'!AK24)*(Model!AL2251+Model!AL2252-AL2250-AL2413+AL2361)+Model!AL2413-AL2308+Model!AL2309,Model!AL2251+Model!AL2252-AL2250+AL2361-AL2308+Model!AL2309)</f>
        <v>0.01594802458</v>
      </c>
      <c r="AM2465" s="219">
        <f>IF(Model!AM2251+Model!AM2252-AM2250-AM2413+AM2361&gt;0,(1-'Assumptions (Petroleum)'!AL24)*(Model!AM2251+Model!AM2252-AM2250-AM2413+AM2361)+Model!AM2413-AM2308+Model!AM2309,Model!AM2251+Model!AM2252-AM2250+AM2361-AM2308+Model!AM2309)</f>
        <v>0.01519818671</v>
      </c>
      <c r="AN2465" s="219">
        <f>IF(Model!AN2251+Model!AN2252-AN2250-AN2413+AN2361&gt;0,(1-'Assumptions (Petroleum)'!AM24)*(Model!AN2251+Model!AN2252-AN2250-AN2413+AN2361)+Model!AN2413-AN2308+Model!AN2309,Model!AN2251+Model!AN2252-AN2250+AN2361-AN2308+Model!AN2309)</f>
        <v>0.01439234982</v>
      </c>
      <c r="AO2465" s="219">
        <f>IF(Model!AO2251+Model!AO2252-AO2250-AO2413+AO2361&gt;0,(1-'Assumptions (Petroleum)'!AN24)*(Model!AO2251+Model!AO2252-AO2250-AO2413+AO2361)+Model!AO2413-AO2308+Model!AO2309,Model!AO2251+Model!AO2252-AO2250+AO2361-AO2308+Model!AO2309)</f>
        <v>0.01359193077</v>
      </c>
      <c r="AP2465" s="219">
        <f>IF(Model!AP2251+Model!AP2252-AP2250-AP2413+AP2361&gt;0,(1-'Assumptions (Petroleum)'!AO24)*(Model!AP2251+Model!AP2252-AP2250-AP2413+AP2361)+Model!AP2413-AP2308+Model!AP2309,Model!AP2251+Model!AP2252-AP2250+AP2361-AP2308+Model!AP2309)</f>
        <v>0.01274526895</v>
      </c>
      <c r="AQ2465" s="219">
        <f>IF(Model!AQ2251+Model!AQ2252-AQ2250-AQ2413+AQ2361&gt;0,(1-'Assumptions (Petroleum)'!AP24)*(Model!AQ2251+Model!AQ2252-AQ2250-AQ2413+AQ2361)+Model!AQ2413-AQ2308+Model!AQ2309,Model!AQ2251+Model!AQ2252-AQ2250+AQ2361-AQ2308+Model!AQ2309)</f>
        <v>0.01182611418</v>
      </c>
      <c r="AR2465" s="219">
        <f>IF(Model!AR2251+Model!AR2252-AR2250-AR2413+AR2361&gt;0,(1-'Assumptions (Petroleum)'!AQ24)*(Model!AR2251+Model!AR2252-AR2250-AR2413+AR2361)+Model!AR2413-AR2308+Model!AR2309,Model!AR2251+Model!AR2252-AR2250+AR2361-AR2308+Model!AR2309)</f>
        <v>0.01085287577</v>
      </c>
      <c r="AS2465" s="219">
        <f>IF(Model!AS2251+Model!AS2252-AS2250-AS2413+AS2361&gt;0,(1-'Assumptions (Petroleum)'!AR24)*(Model!AS2251+Model!AS2252-AS2250-AS2413+AS2361)+Model!AS2413-AS2308+Model!AS2309,Model!AS2251+Model!AS2252-AS2250+AS2361-AS2308+Model!AS2309)</f>
        <v>0.009831039265</v>
      </c>
      <c r="AT2465" s="219">
        <f>IF(Model!AT2251+Model!AT2252-AT2250-AT2413+AT2361&gt;0,(1-'Assumptions (Petroleum)'!AS24)*(Model!AT2251+Model!AT2252-AT2250-AT2413+AT2361)+Model!AT2413-AT2308+Model!AT2309,Model!AT2251+Model!AT2252-AT2250+AT2361-AT2308+Model!AT2309)</f>
        <v>0.008774003074</v>
      </c>
      <c r="AU2465" s="219">
        <f>IF(Model!AU2251+Model!AU2252-AU2250-AU2413+AU2361&gt;0,(1-'Assumptions (Petroleum)'!AT24)*(Model!AU2251+Model!AU2252-AU2250-AU2413+AU2361)+Model!AU2413-AU2308+Model!AU2309,Model!AU2251+Model!AU2252-AU2250+AU2361-AU2308+Model!AU2309)</f>
        <v>0.007678895021</v>
      </c>
      <c r="AV2465" s="219">
        <f>IF(Model!AV2251+Model!AV2252-AV2250-AV2413+AV2361&gt;0,(1-'Assumptions (Petroleum)'!AU24)*(Model!AV2251+Model!AV2252-AV2250-AV2413+AV2361)+Model!AV2413-AV2308+Model!AV2309,Model!AV2251+Model!AV2252-AV2250+AV2361-AV2308+Model!AV2309)</f>
        <v>0.006534542597</v>
      </c>
      <c r="AW2465" s="219">
        <f>IF(Model!AW2251+Model!AW2252-AW2250-AW2413+AW2361&gt;0,(1-'Assumptions (Petroleum)'!AV24)*(Model!AW2251+Model!AW2252-AW2250-AW2413+AW2361)+Model!AW2413-AW2308+Model!AW2309,Model!AW2251+Model!AW2252-AW2250+AW2361-AW2308+Model!AW2309)</f>
        <v>0.005325081718</v>
      </c>
      <c r="AX2465" s="219">
        <f>IF(Model!AX2251+Model!AX2252-AX2250-AX2413+AX2361&gt;0,(1-'Assumptions (Petroleum)'!AW24)*(Model!AX2251+Model!AX2252-AX2250-AX2413+AX2361)+Model!AX2413-AX2308+Model!AX2309,Model!AX2251+Model!AX2252-AX2250+AX2361-AX2308+Model!AX2309)</f>
        <v>0.004083741869</v>
      </c>
      <c r="AY2465" s="219">
        <f>IF(Model!AY2251+Model!AY2252-AY2250-AY2413+AY2361&gt;0,(1-'Assumptions (Petroleum)'!AX24)*(Model!AY2251+Model!AY2252-AY2250-AY2413+AY2361)+Model!AY2413-AY2308+Model!AY2309,Model!AY2251+Model!AY2252-AY2250+AY2361-AY2308+Model!AY2309)</f>
        <v>0.002828757232</v>
      </c>
      <c r="AZ2465" s="219">
        <f>IF(Model!AZ2251+Model!AZ2252-AZ2250-AZ2413+AZ2361&gt;0,(1-'Assumptions (Petroleum)'!AY24)*(Model!AZ2251+Model!AZ2252-AZ2250-AZ2413+AZ2361)+Model!AZ2413-AZ2308+Model!AZ2309,Model!AZ2251+Model!AZ2252-AZ2250+AZ2361-AZ2308+Model!AZ2309)</f>
        <v>0.001453922992</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0.01701831612</v>
      </c>
      <c r="D2466" s="219">
        <f>IF(D2251+D2252-D2250-D2413+D2361&gt;0,'Assumptions (Petroleum)'!C24*(D2251+D2252-D2250-D2413+D2361)-'Assumptions (Petroleum)'!C25*Model!D2248/10^3,'Assumptions (Petroleum)'!C25*Model!D2248/10^3)</f>
        <v>0.03788660543</v>
      </c>
      <c r="E2466" s="219">
        <f>IF(E2251+E2252-E2250-E2413+E2361&gt;0,'Assumptions (Petroleum)'!D24*(E2251+E2252-E2250-E2413+E2361)-'Assumptions (Petroleum)'!D25*Model!E2248/10^3,'Assumptions (Petroleum)'!D25*Model!E2248/10^3)</f>
        <v>0.01146748774</v>
      </c>
      <c r="F2466" s="219">
        <f>IF(F2251+F2252-F2250-F2413+F2361&gt;0,'Assumptions (Petroleum)'!E24*(F2251+F2252-F2250-F2413+F2361)-'Assumptions (Petroleum)'!E25*Model!F2248/10^3,'Assumptions (Petroleum)'!E25*Model!F2248/10^3)</f>
        <v>0.01214133148</v>
      </c>
      <c r="G2466" s="219">
        <f>IF(G2251+G2252-G2250-G2413+G2361&gt;0,'Assumptions (Petroleum)'!F24*(G2251+G2252-G2250-G2413+G2361)-'Assumptions (Petroleum)'!F25*Model!G2248/10^3,'Assumptions (Petroleum)'!F25*Model!G2248/10^3)</f>
        <v>0.01543790968</v>
      </c>
      <c r="H2466" s="219">
        <f>IF(H2251+H2252-H2250-H2413+H2361&gt;0,'Assumptions (Petroleum)'!G24*(H2251+H2252-H2250-H2413+H2361)-'Assumptions (Petroleum)'!G25*Model!H2248/10^3,'Assumptions (Petroleum)'!G25*Model!H2248/10^3)</f>
        <v>0.01611615129</v>
      </c>
      <c r="I2466" s="219">
        <f>IF(I2251+I2252-I2250-I2413+I2361&gt;0,'Assumptions (Petroleum)'!H24*(I2251+I2252-I2250-I2413+I2361)-'Assumptions (Petroleum)'!H25*Model!I2248/10^3,'Assumptions (Petroleum)'!H25*Model!I2248/10^3)</f>
        <v>0.01518913145</v>
      </c>
      <c r="J2466" s="219">
        <f>IF(J2251+J2252-J2250-J2413+J2361&gt;0,'Assumptions (Petroleum)'!I24*(J2251+J2252-J2250-J2413+J2361)-'Assumptions (Petroleum)'!I25*Model!J2248/10^3,'Assumptions (Petroleum)'!I25*Model!J2248/10^3)</f>
        <v>0.01659433936</v>
      </c>
      <c r="K2466" s="219">
        <f>IF(K2251+K2252-K2250-K2413+K2361&gt;0,'Assumptions (Petroleum)'!J24*(K2251+K2252-K2250-K2413+K2361)-'Assumptions (Petroleum)'!J25*Model!K2248/10^3,'Assumptions (Petroleum)'!J25*Model!K2248/10^3)</f>
        <v>0.01723830802</v>
      </c>
      <c r="L2466" s="219">
        <f>IF(L2251+L2252-L2250-L2413+L2361&gt;0,'Assumptions (Petroleum)'!K24*(L2251+L2252-L2250-L2413+L2361)-'Assumptions (Petroleum)'!K25*Model!L2248/10^3,'Assumptions (Petroleum)'!K25*Model!L2248/10^3)</f>
        <v>0.01299873516</v>
      </c>
      <c r="M2466" s="219">
        <f>IF(M2251+M2252-M2250-M2413+M2361&gt;0,'Assumptions (Petroleum)'!L24*(M2251+M2252-M2250-M2413+M2361)-'Assumptions (Petroleum)'!L25*Model!M2248/10^3,'Assumptions (Petroleum)'!L25*Model!M2248/10^3)</f>
        <v>0.01203044555</v>
      </c>
      <c r="N2466" s="219">
        <f>IF(N2251+N2252-N2250-N2413+N2361&gt;0,'Assumptions (Petroleum)'!M24*(N2251+N2252-N2250-N2413+N2361)-'Assumptions (Petroleum)'!M25*Model!N2248/10^3,'Assumptions (Petroleum)'!M25*Model!N2248/10^3)</f>
        <v>0.01302832687</v>
      </c>
      <c r="O2466" s="219">
        <f>IF(O2251+O2252-O2250-O2413+O2361&gt;0,'Assumptions (Petroleum)'!N24*(O2251+O2252-O2250-O2413+O2361)-'Assumptions (Petroleum)'!N25*Model!O2248/10^3,'Assumptions (Petroleum)'!N25*Model!O2248/10^3)</f>
        <v>0.01061619089</v>
      </c>
      <c r="P2466" s="219">
        <f>IF(P2251+P2252-P2250-P2413+P2361&gt;0,'Assumptions (Petroleum)'!O24*(P2251+P2252-P2250-P2413+P2361)-'Assumptions (Petroleum)'!O25*Model!P2248/10^3,'Assumptions (Petroleum)'!O25*Model!P2248/10^3)</f>
        <v>0.01127480473</v>
      </c>
      <c r="Q2466" s="219">
        <f>IF(Q2251+Q2252-Q2250-Q2413+Q2361&gt;0,'Assumptions (Petroleum)'!P24*(Q2251+Q2252-Q2250-Q2413+Q2361)-'Assumptions (Petroleum)'!P25*Model!Q2248/10^3,'Assumptions (Petroleum)'!P25*Model!Q2248/10^3)</f>
        <v>0.01139345465</v>
      </c>
      <c r="R2466" s="219">
        <f>IF(R2251+R2252-R2250-R2413+R2361&gt;0,'Assumptions (Petroleum)'!Q24*(R2251+R2252-R2250-R2413+R2361)-'Assumptions (Petroleum)'!Q25*Model!R2248/10^3,'Assumptions (Petroleum)'!Q25*Model!R2248/10^3)</f>
        <v>0.01025179336</v>
      </c>
      <c r="S2466" s="219">
        <f>IF(S2251+S2252-S2250-S2413+S2361&gt;0,'Assumptions (Petroleum)'!R24*(S2251+S2252-S2250-S2413+S2361)-'Assumptions (Petroleum)'!R25*Model!S2248/10^3,'Assumptions (Petroleum)'!R25*Model!S2248/10^3)</f>
        <v>0.01069317034</v>
      </c>
      <c r="T2466" s="219">
        <f>IF(T2251+T2252-T2250-T2413+T2361&gt;0,'Assumptions (Petroleum)'!S24*(T2251+T2252-T2250-T2413+T2361)-'Assumptions (Petroleum)'!S25*Model!T2248/10^3,'Assumptions (Petroleum)'!S25*Model!T2248/10^3)</f>
        <v>0.01027503502</v>
      </c>
      <c r="U2466" s="219">
        <f>IF(U2251+U2252-U2250-U2413+U2361&gt;0,'Assumptions (Petroleum)'!T24*(U2251+U2252-U2250-U2413+U2361)-'Assumptions (Petroleum)'!T25*Model!U2248/10^3,'Assumptions (Petroleum)'!T25*Model!U2248/10^3)</f>
        <v>0.006229688877</v>
      </c>
      <c r="V2466" s="219">
        <f>IF(V2251+V2252-V2250-V2413+V2361&gt;0,'Assumptions (Petroleum)'!U24*(V2251+V2252-V2250-V2413+V2361)-'Assumptions (Petroleum)'!U25*Model!V2248/10^3,'Assumptions (Petroleum)'!U25*Model!V2248/10^3)</f>
        <v>0.006311382575</v>
      </c>
      <c r="W2466" s="219">
        <f>IF(W2251+W2252-W2250-W2413+W2361&gt;0,'Assumptions (Petroleum)'!V24*(W2251+W2252-W2250-W2413+W2361)-'Assumptions (Petroleum)'!V25*Model!W2248/10^3,'Assumptions (Petroleum)'!V25*Model!W2248/10^3)</f>
        <v>0.006611703007</v>
      </c>
      <c r="X2466" s="219">
        <f>IF(X2251+X2252-X2250-X2413+X2361&gt;0,'Assumptions (Petroleum)'!W24*(X2251+X2252-X2250-X2413+X2361)-'Assumptions (Petroleum)'!W25*Model!X2248/10^3,'Assumptions (Petroleum)'!W25*Model!X2248/10^3)</f>
        <v>0.006427523096</v>
      </c>
      <c r="Y2466" s="219">
        <f>IF(Y2251+Y2252-Y2250-Y2413+Y2361&gt;0,'Assumptions (Petroleum)'!X24*(Y2251+Y2252-Y2250-Y2413+Y2361)-'Assumptions (Petroleum)'!X25*Model!Y2248/10^3,'Assumptions (Petroleum)'!X25*Model!Y2248/10^3)</f>
        <v>0.006261167313</v>
      </c>
      <c r="Z2466" s="219">
        <f>IF(Z2251+Z2252-Z2250-Z2413+Z2361&gt;0,'Assumptions (Petroleum)'!Y24*(Z2251+Z2252-Z2250-Z2413+Z2361)-'Assumptions (Petroleum)'!Y25*Model!Z2248/10^3,'Assumptions (Petroleum)'!Y25*Model!Z2248/10^3)</f>
        <v>0.006141267474</v>
      </c>
      <c r="AA2466" s="219">
        <f>IF(AA2251+AA2252-AA2250-AA2413+AA2361&gt;0,'Assumptions (Petroleum)'!Z24*(AA2251+AA2252-AA2250-AA2413+AA2361)-'Assumptions (Petroleum)'!Z25*Model!AA2248/10^3,'Assumptions (Petroleum)'!Z25*Model!AA2248/10^3)</f>
        <v>0.006026331411</v>
      </c>
      <c r="AB2466" s="219">
        <f>IF(AB2251+AB2252-AB2250-AB2413+AB2361&gt;0,'Assumptions (Petroleum)'!AA24*(AB2251+AB2252-AB2250-AB2413+AB2361)-'Assumptions (Petroleum)'!AA25*Model!AB2248/10^3,'Assumptions (Petroleum)'!AA25*Model!AB2248/10^3)</f>
        <v>0.005967552399</v>
      </c>
      <c r="AC2466" s="219">
        <f>IF(AC2251+AC2252-AC2250-AC2413+AC2361&gt;0,'Assumptions (Petroleum)'!AB24*(AC2251+AC2252-AC2250-AC2413+AC2361)-'Assumptions (Petroleum)'!AB25*Model!AC2248/10^3,'Assumptions (Petroleum)'!AB25*Model!AC2248/10^3)</f>
        <v>0.005818599996</v>
      </c>
      <c r="AD2466" s="219">
        <f>IF(AD2251+AD2252-AD2250-AD2413+AD2361&gt;0,'Assumptions (Petroleum)'!AC24*(AD2251+AD2252-AD2250-AD2413+AD2361)-'Assumptions (Petroleum)'!AC25*Model!AD2248/10^3,'Assumptions (Petroleum)'!AC25*Model!AD2248/10^3)</f>
        <v>0.005686474189</v>
      </c>
      <c r="AE2466" s="219">
        <f>IF(AE2251+AE2252-AE2250-AE2413+AE2361&gt;0,'Assumptions (Petroleum)'!AD24*(AE2251+AE2252-AE2250-AE2413+AE2361)-'Assumptions (Petroleum)'!AD25*Model!AE2248/10^3,'Assumptions (Petroleum)'!AD25*Model!AE2248/10^3)</f>
        <v>0.005533502989</v>
      </c>
      <c r="AF2466" s="219">
        <f>IF(AF2251+AF2252-AF2250-AF2413+AF2361&gt;0,'Assumptions (Petroleum)'!AE24*(AF2251+AF2252-AF2250-AF2413+AF2361)-'Assumptions (Petroleum)'!AE25*Model!AF2248/10^3,'Assumptions (Petroleum)'!AE25*Model!AF2248/10^3)</f>
        <v>0.005378820818</v>
      </c>
      <c r="AG2466" s="219">
        <f>IF(AG2251+AG2252-AG2250-AG2413+AG2361&gt;0,'Assumptions (Petroleum)'!AF24*(AG2251+AG2252-AG2250-AG2413+AG2361)-'Assumptions (Petroleum)'!AF25*Model!AG2248/10^3,'Assumptions (Petroleum)'!AF25*Model!AG2248/10^3)</f>
        <v>0.005216903013</v>
      </c>
      <c r="AH2466" s="219">
        <f>IF(AH2251+AH2252-AH2250-AH2413+AH2361&gt;0,'Assumptions (Petroleum)'!AG24*(AH2251+AH2252-AH2250-AH2413+AH2361)-'Assumptions (Petroleum)'!AG25*Model!AH2248/10^3,'Assumptions (Petroleum)'!AG25*Model!AH2248/10^3)</f>
        <v>0.005055892373</v>
      </c>
      <c r="AI2466" s="219">
        <f>IF(AI2251+AI2252-AI2250-AI2413+AI2361&gt;0,'Assumptions (Petroleum)'!AH24*(AI2251+AI2252-AI2250-AI2413+AI2361)-'Assumptions (Petroleum)'!AH25*Model!AI2248/10^3,'Assumptions (Petroleum)'!AH25*Model!AI2248/10^3)</f>
        <v>0.004862415121</v>
      </c>
      <c r="AJ2466" s="219">
        <f>IF(AJ2251+AJ2252-AJ2250-AJ2413+AJ2361&gt;0,'Assumptions (Petroleum)'!AI24*(AJ2251+AJ2252-AJ2250-AJ2413+AJ2361)-'Assumptions (Petroleum)'!AI25*Model!AJ2248/10^3,'Assumptions (Petroleum)'!AI25*Model!AJ2248/10^3)</f>
        <v>0.004658970904</v>
      </c>
      <c r="AK2466" s="219">
        <f>IF(AK2251+AK2252-AK2250-AK2413+AK2361&gt;0,'Assumptions (Petroleum)'!AJ24*(AK2251+AK2252-AK2250-AK2413+AK2361)-'Assumptions (Petroleum)'!AJ25*Model!AK2248/10^3,'Assumptions (Petroleum)'!AJ25*Model!AK2248/10^3)</f>
        <v>0.00444901731</v>
      </c>
      <c r="AL2466" s="219">
        <f>IF(AL2251+AL2252-AL2250-AL2413+AL2361&gt;0,'Assumptions (Petroleum)'!AK24*(AL2251+AL2252-AL2250-AL2413+AL2361)-'Assumptions (Petroleum)'!AK25*Model!AL2248/10^3,'Assumptions (Petroleum)'!AK25*Model!AL2248/10^3)</f>
        <v>0.004239348306</v>
      </c>
      <c r="AM2466" s="219">
        <f>IF(AM2251+AM2252-AM2250-AM2413+AM2361&gt;0,'Assumptions (Petroleum)'!AL24*(AM2251+AM2252-AM2250-AM2413+AM2361)-'Assumptions (Petroleum)'!AL25*Model!AM2248/10^3,'Assumptions (Petroleum)'!AL25*Model!AM2248/10^3)</f>
        <v>0.004040024316</v>
      </c>
      <c r="AN2466" s="219">
        <f>IF(AN2251+AN2252-AN2250-AN2413+AN2361&gt;0,'Assumptions (Petroleum)'!AM24*(AN2251+AN2252-AN2250-AN2413+AN2361)-'Assumptions (Petroleum)'!AM25*Model!AN2248/10^3,'Assumptions (Petroleum)'!AM25*Model!AN2248/10^3)</f>
        <v>0.003825814509</v>
      </c>
      <c r="AO2466" s="219">
        <f>IF(AO2251+AO2252-AO2250-AO2413+AO2361&gt;0,'Assumptions (Petroleum)'!AN24*(AO2251+AO2252-AO2250-AO2413+AO2361)-'Assumptions (Petroleum)'!AN25*Model!AO2248/10^3,'Assumptions (Petroleum)'!AN25*Model!AO2248/10^3)</f>
        <v>0.003613044887</v>
      </c>
      <c r="AP2466" s="219">
        <f>IF(AP2251+AP2252-AP2250-AP2413+AP2361&gt;0,'Assumptions (Petroleum)'!AO24*(AP2251+AP2252-AP2250-AP2413+AP2361)-'Assumptions (Petroleum)'!AO25*Model!AP2248/10^3,'Assumptions (Petroleum)'!AO25*Model!AP2248/10^3)</f>
        <v>0.003387982886</v>
      </c>
      <c r="AQ2466" s="219">
        <f>IF(AQ2251+AQ2252-AQ2250-AQ2413+AQ2361&gt;0,'Assumptions (Petroleum)'!AP24*(AQ2251+AQ2252-AQ2250-AQ2413+AQ2361)-'Assumptions (Petroleum)'!AP25*Model!AQ2248/10^3,'Assumptions (Petroleum)'!AP25*Model!AQ2248/10^3)</f>
        <v>0.003143650604</v>
      </c>
      <c r="AR2466" s="219">
        <f>IF(AR2251+AR2252-AR2250-AR2413+AR2361&gt;0,'Assumptions (Petroleum)'!AQ24*(AR2251+AR2252-AR2250-AR2413+AR2361)-'Assumptions (Petroleum)'!AQ25*Model!AR2248/10^3,'Assumptions (Petroleum)'!AQ25*Model!AR2248/10^3)</f>
        <v>0.002884941661</v>
      </c>
      <c r="AS2466" s="219">
        <f>IF(AS2251+AS2252-AS2250-AS2413+AS2361&gt;0,'Assumptions (Petroleum)'!AR24*(AS2251+AS2252-AS2250-AS2413+AS2361)-'Assumptions (Petroleum)'!AR25*Model!AS2248/10^3,'Assumptions (Petroleum)'!AR25*Model!AS2248/10^3)</f>
        <v>0.002613314235</v>
      </c>
      <c r="AT2466" s="219">
        <f>IF(AT2251+AT2252-AT2250-AT2413+AT2361&gt;0,'Assumptions (Petroleum)'!AS24*(AT2251+AT2252-AT2250-AT2413+AT2361)-'Assumptions (Petroleum)'!AS25*Model!AT2248/10^3,'Assumptions (Petroleum)'!AS25*Model!AT2248/10^3)</f>
        <v>0.002332329931</v>
      </c>
      <c r="AU2466" s="219">
        <f>IF(AU2251+AU2252-AU2250-AU2413+AU2361&gt;0,'Assumptions (Petroleum)'!AT24*(AU2251+AU2252-AU2250-AU2413+AU2361)-'Assumptions (Petroleum)'!AT25*Model!AU2248/10^3,'Assumptions (Petroleum)'!AT25*Model!AU2248/10^3)</f>
        <v>0.002041225259</v>
      </c>
      <c r="AV2466" s="219">
        <f>IF(AV2251+AV2252-AV2250-AV2413+AV2361&gt;0,'Assumptions (Petroleum)'!AU24*(AV2251+AV2252-AV2250-AV2413+AV2361)-'Assumptions (Petroleum)'!AU25*Model!AV2248/10^3,'Assumptions (Petroleum)'!AU25*Model!AV2248/10^3)</f>
        <v>0.00173703031</v>
      </c>
      <c r="AW2466" s="219">
        <f>IF(AW2251+AW2252-AW2250-AW2413+AW2361&gt;0,'Assumptions (Petroleum)'!AV24*(AW2251+AW2252-AW2250-AW2413+AW2361)-'Assumptions (Petroleum)'!AV25*Model!AW2248/10^3,'Assumptions (Petroleum)'!AV25*Model!AW2248/10^3)</f>
        <v>0.001415528052</v>
      </c>
      <c r="AX2466" s="219">
        <f>IF(AX2251+AX2252-AX2250-AX2413+AX2361&gt;0,'Assumptions (Petroleum)'!AW24*(AX2251+AX2252-AX2250-AX2413+AX2361)-'Assumptions (Petroleum)'!AW25*Model!AX2248/10^3,'Assumptions (Petroleum)'!AW25*Model!AX2248/10^3)</f>
        <v>0.001085551636</v>
      </c>
      <c r="AY2466" s="219">
        <f>IF(AY2251+AY2252-AY2250-AY2413+AY2361&gt;0,'Assumptions (Petroleum)'!AX24*(AY2251+AY2252-AY2250-AY2413+AY2361)-'Assumptions (Petroleum)'!AX25*Model!AY2248/10^3,'Assumptions (Petroleum)'!AX25*Model!AY2248/10^3)</f>
        <v>0.0007519481249</v>
      </c>
      <c r="AZ2466" s="219">
        <f>IF(AZ2251+AZ2252-AZ2250-AZ2413+AZ2361&gt;0,'Assumptions (Petroleum)'!AY24*(AZ2251+AZ2252-AZ2250-AZ2413+AZ2361)-'Assumptions (Petroleum)'!AY25*Model!AZ2248/10^3,'Assumptions (Petroleum)'!AY25*Model!AZ2248/10^3)</f>
        <v>0.0003864858587</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0.000064</v>
      </c>
      <c r="D2467" s="332">
        <f>'Assumptions (NG)'!$V$39*D2253/10^9</f>
        <v>0.000272</v>
      </c>
      <c r="E2467" s="332">
        <f>'Assumptions (NG)'!$V$39*E2253/10^9</f>
        <v>0.0016</v>
      </c>
      <c r="F2467" s="332">
        <f>'Assumptions (NG)'!$V$39*F2253/10^9</f>
        <v>0</v>
      </c>
      <c r="G2467" s="332">
        <f>'Assumptions (NG)'!$V$39*G2253/10^9</f>
        <v>0</v>
      </c>
      <c r="H2467" s="332">
        <f>'Assumptions (NG)'!$V$39*H2253/10^9</f>
        <v>0</v>
      </c>
      <c r="I2467" s="332">
        <f>'Assumptions (NG)'!$V$39*I2253/10^9</f>
        <v>0</v>
      </c>
      <c r="J2467" s="332">
        <f>'Assumptions (NG)'!$V$39*J2253/10^9</f>
        <v>0.000288</v>
      </c>
      <c r="K2467" s="332">
        <f>'Assumptions (NG)'!$V$39*K2253/10^9</f>
        <v>0</v>
      </c>
      <c r="L2467" s="332">
        <f>'Assumptions (NG)'!$V$39*L2253/10^9</f>
        <v>0</v>
      </c>
      <c r="M2467" s="332">
        <f>'Assumptions (NG)'!$V$39*M2253/10^9</f>
        <v>0</v>
      </c>
      <c r="N2467" s="332">
        <f>'Assumptions (NG)'!$V$39*N2253/10^9</f>
        <v>0</v>
      </c>
      <c r="O2467" s="332">
        <f>'Assumptions (NG)'!$V$39*O2253/10^9</f>
        <v>0</v>
      </c>
      <c r="P2467" s="332">
        <f>'Assumptions (NG)'!$V$39*P2253/10^9</f>
        <v>0</v>
      </c>
      <c r="Q2467" s="332">
        <f>'Assumptions (NG)'!$V$39*Q2253/10^9</f>
        <v>0</v>
      </c>
      <c r="R2467" s="332">
        <f>'Assumptions (NG)'!$V$39*R2253/10^9</f>
        <v>0</v>
      </c>
      <c r="S2467" s="332">
        <f>'Assumptions (NG)'!$V$39*S2253/10^9</f>
        <v>0</v>
      </c>
      <c r="T2467" s="332">
        <f>'Assumptions (NG)'!$V$39*T2253/10^9</f>
        <v>0</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0.7657939158</v>
      </c>
      <c r="D2468" s="334">
        <f>D2248*'Assumptions (Petroleum)'!$V23</f>
        <v>1.616659927</v>
      </c>
      <c r="E2468" s="334">
        <f>E2248*'Assumptions (Petroleum)'!$V23</f>
        <v>0.5879221866</v>
      </c>
      <c r="F2468" s="334">
        <f>F2248*'Assumptions (Petroleum)'!$V23</f>
        <v>0.5099695334</v>
      </c>
      <c r="G2468" s="334">
        <f>G2248*'Assumptions (Petroleum)'!$V23</f>
        <v>0.6026855901</v>
      </c>
      <c r="H2468" s="334">
        <f>H2248*'Assumptions (Petroleum)'!$V23</f>
        <v>0.5145682068</v>
      </c>
      <c r="I2468" s="334">
        <f>I2248*'Assumptions (Petroleum)'!$V23</f>
        <v>0.5432669259</v>
      </c>
      <c r="J2468" s="334">
        <f>J2248*'Assumptions (Petroleum)'!$V23</f>
        <v>0.5812753888</v>
      </c>
      <c r="K2468" s="334">
        <f>K2248*'Assumptions (Petroleum)'!$V23</f>
        <v>0.5190362306</v>
      </c>
      <c r="L2468" s="334">
        <f>L2248*'Assumptions (Petroleum)'!$V23</f>
        <v>0.5824944648</v>
      </c>
      <c r="M2468" s="334">
        <f>M2248*'Assumptions (Petroleum)'!$V23</f>
        <v>0.5223274474</v>
      </c>
      <c r="N2468" s="334">
        <f>N2248*'Assumptions (Petroleum)'!$V23</f>
        <v>0.5826222324</v>
      </c>
      <c r="O2468" s="334">
        <f>O2248*'Assumptions (Petroleum)'!$V23</f>
        <v>0.5653985819</v>
      </c>
      <c r="P2468" s="334">
        <f>P2248*'Assumptions (Petroleum)'!$V23</f>
        <v>0.5348265782</v>
      </c>
      <c r="Q2468" s="334">
        <f>Q2248*'Assumptions (Petroleum)'!$V23</f>
        <v>0.5022064501</v>
      </c>
      <c r="R2468" s="334">
        <f>R2248*'Assumptions (Petroleum)'!$V23</f>
        <v>0.5613743824</v>
      </c>
      <c r="S2468" s="334">
        <f>S2248*'Assumptions (Petroleum)'!$V23</f>
        <v>0.543016194</v>
      </c>
      <c r="T2468" s="334">
        <f>T2248*'Assumptions (Petroleum)'!$V23</f>
        <v>0.5351608875</v>
      </c>
      <c r="U2468" s="334">
        <f>U2248*'Assumptions (Petroleum)'!$V23</f>
        <v>0.5234610247</v>
      </c>
      <c r="V2468" s="334">
        <f>V2248*'Assumptions (Petroleum)'!$V23</f>
        <v>0.5234610247</v>
      </c>
      <c r="W2468" s="334">
        <f>W2248*'Assumptions (Petroleum)'!$V23</f>
        <v>0.5234610247</v>
      </c>
      <c r="X2468" s="334">
        <f>X2248*'Assumptions (Petroleum)'!$V23</f>
        <v>0.5060123239</v>
      </c>
      <c r="Y2468" s="334">
        <f>Y2248*'Assumptions (Petroleum)'!$V23</f>
        <v>0.4885636231</v>
      </c>
      <c r="Z2468" s="334">
        <f>Z2248*'Assumptions (Petroleum)'!$V23</f>
        <v>0.4711149222</v>
      </c>
      <c r="AA2468" s="334">
        <f>AA2248*'Assumptions (Petroleum)'!$V23</f>
        <v>0.4536662214</v>
      </c>
      <c r="AB2468" s="334">
        <f>AB2248*'Assumptions (Petroleum)'!$V23</f>
        <v>0.4362175206</v>
      </c>
      <c r="AC2468" s="334">
        <f>AC2248*'Assumptions (Petroleum)'!$V23</f>
        <v>0.4187688198</v>
      </c>
      <c r="AD2468" s="334">
        <f>AD2248*'Assumptions (Petroleum)'!$V23</f>
        <v>0.4013201189</v>
      </c>
      <c r="AE2468" s="334">
        <f>AE2248*'Assumptions (Petroleum)'!$V23</f>
        <v>0.3838714181</v>
      </c>
      <c r="AF2468" s="334">
        <f>AF2248*'Assumptions (Petroleum)'!$V23</f>
        <v>0.3664227173</v>
      </c>
      <c r="AG2468" s="334">
        <f>AG2248*'Assumptions (Petroleum)'!$V23</f>
        <v>0.3489740165</v>
      </c>
      <c r="AH2468" s="334">
        <f>AH2248*'Assumptions (Petroleum)'!$V23</f>
        <v>0.3315253156</v>
      </c>
      <c r="AI2468" s="334">
        <f>AI2248*'Assumptions (Petroleum)'!$V23</f>
        <v>0.3140766148</v>
      </c>
      <c r="AJ2468" s="334">
        <f>AJ2248*'Assumptions (Petroleum)'!$V23</f>
        <v>0.296627914</v>
      </c>
      <c r="AK2468" s="334">
        <f>AK2248*'Assumptions (Petroleum)'!$V23</f>
        <v>0.2791792132</v>
      </c>
      <c r="AL2468" s="334">
        <f>AL2248*'Assumptions (Petroleum)'!$V23</f>
        <v>0.2617305124</v>
      </c>
      <c r="AM2468" s="334">
        <f>AM2248*'Assumptions (Petroleum)'!$V23</f>
        <v>0.2442818115</v>
      </c>
      <c r="AN2468" s="334">
        <f>AN2248*'Assumptions (Petroleum)'!$V23</f>
        <v>0.2268331107</v>
      </c>
      <c r="AO2468" s="334">
        <f>AO2248*'Assumptions (Petroleum)'!$V23</f>
        <v>0.2093844099</v>
      </c>
      <c r="AP2468" s="334">
        <f>AP2248*'Assumptions (Petroleum)'!$V23</f>
        <v>0.1919357091</v>
      </c>
      <c r="AQ2468" s="334">
        <f>AQ2248*'Assumptions (Petroleum)'!$V23</f>
        <v>0.1744870082</v>
      </c>
      <c r="AR2468" s="334">
        <f>AR2248*'Assumptions (Petroleum)'!$V23</f>
        <v>0.1570383074</v>
      </c>
      <c r="AS2468" s="334">
        <f>AS2248*'Assumptions (Petroleum)'!$V23</f>
        <v>0.1395896066</v>
      </c>
      <c r="AT2468" s="334">
        <f>AT2248*'Assumptions (Petroleum)'!$V23</f>
        <v>0.1221409058</v>
      </c>
      <c r="AU2468" s="334">
        <f>AU2248*'Assumptions (Petroleum)'!$V23</f>
        <v>0.1046922049</v>
      </c>
      <c r="AV2468" s="334">
        <f>AV2248*'Assumptions (Petroleum)'!$V23</f>
        <v>0.08724350412</v>
      </c>
      <c r="AW2468" s="334">
        <f>AW2248*'Assumptions (Petroleum)'!$V23</f>
        <v>0.06979480329</v>
      </c>
      <c r="AX2468" s="334">
        <f>AX2248*'Assumptions (Petroleum)'!$V23</f>
        <v>0.05234610247</v>
      </c>
      <c r="AY2468" s="334">
        <f>AY2248*'Assumptions (Petroleum)'!$V23</f>
        <v>0.03489740165</v>
      </c>
      <c r="AZ2468" s="334">
        <f>AZ2248*'Assumptions (Petroleum)'!$V23</f>
        <v>0.01744870082</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1.894271079</v>
      </c>
      <c r="AP2469" s="336">
        <f>'Assumptions (Battery)'!AO47</f>
        <v>1.894271079</v>
      </c>
      <c r="AQ2469" s="336">
        <f>'Assumptions (Battery)'!AP47</f>
        <v>1.894271079</v>
      </c>
      <c r="AR2469" s="336">
        <f>'Assumptions (Battery)'!AQ47</f>
        <v>1.894271079</v>
      </c>
      <c r="AS2469" s="336">
        <f>'Assumptions (Battery)'!AR47</f>
        <v>1.894271079</v>
      </c>
      <c r="AT2469" s="336">
        <f>'Assumptions (Battery)'!AS47</f>
        <v>1.894271079</v>
      </c>
      <c r="AU2469" s="336">
        <f>'Assumptions (Battery)'!AT47</f>
        <v>1.894271079</v>
      </c>
      <c r="AV2469" s="336">
        <f>'Assumptions (Battery)'!AU47</f>
        <v>1.894271079</v>
      </c>
      <c r="AW2469" s="336">
        <f>'Assumptions (Battery)'!AV47</f>
        <v>1.894271079</v>
      </c>
      <c r="AX2469" s="336">
        <f>'Assumptions (Battery)'!AW47</f>
        <v>1.894271079</v>
      </c>
      <c r="AY2469" s="336">
        <f>'Assumptions (Battery)'!AX47</f>
        <v>1.894271079</v>
      </c>
      <c r="AZ2469" s="336">
        <f>'Assumptions (Battery)'!AY47</f>
        <v>1.894271079</v>
      </c>
      <c r="BA2469" s="336">
        <f>'Assumptions (Battery)'!AZ47</f>
        <v>1.894271079</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0.00002</v>
      </c>
      <c r="Y2470" s="247">
        <f t="shared" ref="Y2470:BA2470" si="84">X2470-Y2469+X2479</f>
        <v>1.894291079</v>
      </c>
      <c r="Z2470" s="247">
        <f t="shared" si="84"/>
        <v>3.788562159</v>
      </c>
      <c r="AA2470" s="247">
        <f t="shared" si="84"/>
        <v>5.682833238</v>
      </c>
      <c r="AB2470" s="247">
        <f t="shared" si="84"/>
        <v>7.577104317</v>
      </c>
      <c r="AC2470" s="247">
        <f t="shared" si="84"/>
        <v>9.471375396</v>
      </c>
      <c r="AD2470" s="247">
        <f t="shared" si="84"/>
        <v>11.36564648</v>
      </c>
      <c r="AE2470" s="247">
        <f t="shared" si="84"/>
        <v>13.25991755</v>
      </c>
      <c r="AF2470" s="247">
        <f t="shared" si="84"/>
        <v>15.15418863</v>
      </c>
      <c r="AG2470" s="247">
        <f t="shared" si="84"/>
        <v>17.04845971</v>
      </c>
      <c r="AH2470" s="247">
        <f t="shared" si="84"/>
        <v>18.94273079</v>
      </c>
      <c r="AI2470" s="247">
        <f t="shared" si="84"/>
        <v>20.83700187</v>
      </c>
      <c r="AJ2470" s="247">
        <f t="shared" si="84"/>
        <v>22.73127295</v>
      </c>
      <c r="AK2470" s="247">
        <f t="shared" si="84"/>
        <v>24.62554403</v>
      </c>
      <c r="AL2470" s="247">
        <f t="shared" si="84"/>
        <v>26.51981511</v>
      </c>
      <c r="AM2470" s="247">
        <f t="shared" si="84"/>
        <v>28.41408619</v>
      </c>
      <c r="AN2470" s="247">
        <f t="shared" si="84"/>
        <v>30.30835727</v>
      </c>
      <c r="AO2470" s="247">
        <f t="shared" si="84"/>
        <v>30.30835727</v>
      </c>
      <c r="AP2470" s="247">
        <f t="shared" si="84"/>
        <v>32.20262835</v>
      </c>
      <c r="AQ2470" s="247">
        <f t="shared" si="84"/>
        <v>34.09689943</v>
      </c>
      <c r="AR2470" s="247">
        <f t="shared" si="84"/>
        <v>35.99117051</v>
      </c>
      <c r="AS2470" s="247">
        <f t="shared" si="84"/>
        <v>37.88544159</v>
      </c>
      <c r="AT2470" s="247">
        <f t="shared" si="84"/>
        <v>39.77971266</v>
      </c>
      <c r="AU2470" s="247">
        <f t="shared" si="84"/>
        <v>41.67398374</v>
      </c>
      <c r="AV2470" s="247">
        <f t="shared" si="84"/>
        <v>43.56825482</v>
      </c>
      <c r="AW2470" s="247">
        <f t="shared" si="84"/>
        <v>45.4625259</v>
      </c>
      <c r="AX2470" s="247">
        <f t="shared" si="84"/>
        <v>47.35679698</v>
      </c>
      <c r="AY2470" s="247">
        <f t="shared" si="84"/>
        <v>49.25106806</v>
      </c>
      <c r="AZ2470" s="247">
        <f t="shared" si="84"/>
        <v>51.14533914</v>
      </c>
      <c r="BA2470" s="247">
        <f t="shared" si="84"/>
        <v>53.03961022</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0</v>
      </c>
      <c r="AH2471" s="338">
        <f>'Assumptions (Battery)'!AG46</f>
        <v>0</v>
      </c>
      <c r="AI2471" s="338">
        <f>'Assumptions (Battery)'!AH46</f>
        <v>0</v>
      </c>
      <c r="AJ2471" s="338">
        <f>'Assumptions (Battery)'!AI46</f>
        <v>0</v>
      </c>
      <c r="AK2471" s="338">
        <f>'Assumptions (Battery)'!AJ46</f>
        <v>1</v>
      </c>
      <c r="AL2471" s="338">
        <f>'Assumptions (Battery)'!AK46</f>
        <v>4</v>
      </c>
      <c r="AM2471" s="338">
        <f>'Assumptions (Battery)'!AL46</f>
        <v>0</v>
      </c>
      <c r="AN2471" s="338">
        <f>'Assumptions (Battery)'!AM46</f>
        <v>0</v>
      </c>
      <c r="AO2471" s="338">
        <f>'Assumptions (Battery)'!AN46</f>
        <v>1907.708904</v>
      </c>
      <c r="AP2471" s="338">
        <f>'Assumptions (Battery)'!AO46</f>
        <v>1907.708904</v>
      </c>
      <c r="AQ2471" s="338">
        <f>'Assumptions (Battery)'!AP46</f>
        <v>1907.708904</v>
      </c>
      <c r="AR2471" s="338">
        <f>'Assumptions (Battery)'!AQ46</f>
        <v>1907.708904</v>
      </c>
      <c r="AS2471" s="338">
        <f>'Assumptions (Battery)'!AR46</f>
        <v>1907.708904</v>
      </c>
      <c r="AT2471" s="338">
        <f>'Assumptions (Battery)'!AS46</f>
        <v>1907.708904</v>
      </c>
      <c r="AU2471" s="338">
        <f>'Assumptions (Battery)'!AT46</f>
        <v>1907.708904</v>
      </c>
      <c r="AV2471" s="338">
        <f>'Assumptions (Battery)'!AU46</f>
        <v>1907.708904</v>
      </c>
      <c r="AW2471" s="338">
        <f>'Assumptions (Battery)'!AV46</f>
        <v>1907.708904</v>
      </c>
      <c r="AX2471" s="338">
        <f>'Assumptions (Battery)'!AW46</f>
        <v>1907.708904</v>
      </c>
      <c r="AY2471" s="338">
        <f>'Assumptions (Battery)'!AX46</f>
        <v>1907.708904</v>
      </c>
      <c r="AZ2471" s="338">
        <f>'Assumptions (Battery)'!AY46</f>
        <v>1907.708904</v>
      </c>
      <c r="BA2471" s="338">
        <f>'Assumptions (Battery)'!AZ46</f>
        <v>1907.708904</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5</v>
      </c>
      <c r="Y2472" s="253">
        <f t="shared" ref="Y2472:BA2472" si="85">X2472-Y2471+X2478</f>
        <v>1912.708904</v>
      </c>
      <c r="Z2472" s="253">
        <f t="shared" si="85"/>
        <v>3820.417809</v>
      </c>
      <c r="AA2472" s="253">
        <f t="shared" si="85"/>
        <v>5728.126713</v>
      </c>
      <c r="AB2472" s="253">
        <f t="shared" si="85"/>
        <v>7635.835617</v>
      </c>
      <c r="AC2472" s="253">
        <f t="shared" si="85"/>
        <v>9543.544521</v>
      </c>
      <c r="AD2472" s="253">
        <f t="shared" si="85"/>
        <v>11451.25343</v>
      </c>
      <c r="AE2472" s="253">
        <f t="shared" si="85"/>
        <v>13358.96233</v>
      </c>
      <c r="AF2472" s="253">
        <f t="shared" si="85"/>
        <v>15266.67123</v>
      </c>
      <c r="AG2472" s="253">
        <f t="shared" si="85"/>
        <v>17174.38014</v>
      </c>
      <c r="AH2472" s="253">
        <f t="shared" si="85"/>
        <v>19082.08904</v>
      </c>
      <c r="AI2472" s="253">
        <f t="shared" si="85"/>
        <v>20989.79795</v>
      </c>
      <c r="AJ2472" s="253">
        <f t="shared" si="85"/>
        <v>22897.50685</v>
      </c>
      <c r="AK2472" s="253">
        <f t="shared" si="85"/>
        <v>24804.21576</v>
      </c>
      <c r="AL2472" s="253">
        <f t="shared" si="85"/>
        <v>26708.92466</v>
      </c>
      <c r="AM2472" s="253">
        <f t="shared" si="85"/>
        <v>28620.63356</v>
      </c>
      <c r="AN2472" s="253">
        <f t="shared" si="85"/>
        <v>30528.34247</v>
      </c>
      <c r="AO2472" s="253">
        <f t="shared" si="85"/>
        <v>30528.34247</v>
      </c>
      <c r="AP2472" s="253">
        <f t="shared" si="85"/>
        <v>32436.05137</v>
      </c>
      <c r="AQ2472" s="253">
        <f t="shared" si="85"/>
        <v>34343.76028</v>
      </c>
      <c r="AR2472" s="253">
        <f t="shared" si="85"/>
        <v>36251.46918</v>
      </c>
      <c r="AS2472" s="253">
        <f t="shared" si="85"/>
        <v>38159.17809</v>
      </c>
      <c r="AT2472" s="253">
        <f t="shared" si="85"/>
        <v>40066.88699</v>
      </c>
      <c r="AU2472" s="253">
        <f t="shared" si="85"/>
        <v>41974.59589</v>
      </c>
      <c r="AV2472" s="253">
        <f t="shared" si="85"/>
        <v>43882.3048</v>
      </c>
      <c r="AW2472" s="253">
        <f t="shared" si="85"/>
        <v>45790.0137</v>
      </c>
      <c r="AX2472" s="253">
        <f t="shared" si="85"/>
        <v>47697.72261</v>
      </c>
      <c r="AY2472" s="253">
        <f t="shared" si="85"/>
        <v>49605.43151</v>
      </c>
      <c r="AZ2472" s="253">
        <f t="shared" si="85"/>
        <v>51513.14042</v>
      </c>
      <c r="BA2472" s="253">
        <f t="shared" si="85"/>
        <v>53420.84932</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0.0</v>
      </c>
      <c r="Q2473" s="171">
        <v>0.0</v>
      </c>
      <c r="R2473" s="171">
        <v>0.0</v>
      </c>
      <c r="S2473" s="171">
        <v>0.0</v>
      </c>
      <c r="T2473" s="171">
        <v>1.0</v>
      </c>
      <c r="U2473" s="171">
        <v>5.0</v>
      </c>
      <c r="V2473" s="319">
        <f t="shared" ref="V2473:W2473" si="86">U2473+V2478</f>
        <v>5</v>
      </c>
      <c r="W2473" s="319">
        <f t="shared" si="86"/>
        <v>5</v>
      </c>
      <c r="X2473" s="154">
        <f t="shared" ref="X2473:AZ2473" si="87">W2473+($BA$2473-$W$2473)/($BA$2-$W$2)</f>
        <v>1912.708904</v>
      </c>
      <c r="Y2473" s="154">
        <f t="shared" si="87"/>
        <v>3820.417809</v>
      </c>
      <c r="Z2473" s="154">
        <f t="shared" si="87"/>
        <v>5728.126713</v>
      </c>
      <c r="AA2473" s="154">
        <f t="shared" si="87"/>
        <v>7635.835617</v>
      </c>
      <c r="AB2473" s="154">
        <f t="shared" si="87"/>
        <v>9543.544521</v>
      </c>
      <c r="AC2473" s="154">
        <f t="shared" si="87"/>
        <v>11451.25343</v>
      </c>
      <c r="AD2473" s="154">
        <f t="shared" si="87"/>
        <v>13358.96233</v>
      </c>
      <c r="AE2473" s="154">
        <f t="shared" si="87"/>
        <v>15266.67123</v>
      </c>
      <c r="AF2473" s="154">
        <f t="shared" si="87"/>
        <v>17174.38014</v>
      </c>
      <c r="AG2473" s="154">
        <f t="shared" si="87"/>
        <v>19082.08904</v>
      </c>
      <c r="AH2473" s="154">
        <f t="shared" si="87"/>
        <v>20989.79795</v>
      </c>
      <c r="AI2473" s="154">
        <f t="shared" si="87"/>
        <v>22897.50685</v>
      </c>
      <c r="AJ2473" s="154">
        <f t="shared" si="87"/>
        <v>24805.21576</v>
      </c>
      <c r="AK2473" s="154">
        <f t="shared" si="87"/>
        <v>26712.92466</v>
      </c>
      <c r="AL2473" s="154">
        <f t="shared" si="87"/>
        <v>28620.63356</v>
      </c>
      <c r="AM2473" s="154">
        <f t="shared" si="87"/>
        <v>30528.34247</v>
      </c>
      <c r="AN2473" s="154">
        <f t="shared" si="87"/>
        <v>32436.05137</v>
      </c>
      <c r="AO2473" s="154">
        <f t="shared" si="87"/>
        <v>34343.76028</v>
      </c>
      <c r="AP2473" s="154">
        <f t="shared" si="87"/>
        <v>36251.46918</v>
      </c>
      <c r="AQ2473" s="154">
        <f t="shared" si="87"/>
        <v>38159.17809</v>
      </c>
      <c r="AR2473" s="154">
        <f t="shared" si="87"/>
        <v>40066.88699</v>
      </c>
      <c r="AS2473" s="154">
        <f t="shared" si="87"/>
        <v>41974.59589</v>
      </c>
      <c r="AT2473" s="154">
        <f t="shared" si="87"/>
        <v>43882.3048</v>
      </c>
      <c r="AU2473" s="154">
        <f t="shared" si="87"/>
        <v>45790.0137</v>
      </c>
      <c r="AV2473" s="154">
        <f t="shared" si="87"/>
        <v>47697.72261</v>
      </c>
      <c r="AW2473" s="154">
        <f t="shared" si="87"/>
        <v>49605.43151</v>
      </c>
      <c r="AX2473" s="154">
        <f t="shared" si="87"/>
        <v>51513.14042</v>
      </c>
      <c r="AY2473" s="154">
        <f t="shared" si="87"/>
        <v>53420.84932</v>
      </c>
      <c r="AZ2473" s="154">
        <f t="shared" si="87"/>
        <v>55328.55822</v>
      </c>
      <c r="BA2473" s="155">
        <f>Inputs!$H$14</f>
        <v>57236.26713</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v>
      </c>
      <c r="Q2474" s="342">
        <f t="shared" si="88"/>
        <v>0</v>
      </c>
      <c r="R2474" s="342">
        <f t="shared" si="88"/>
        <v>0</v>
      </c>
      <c r="S2474" s="342">
        <f t="shared" si="88"/>
        <v>0</v>
      </c>
      <c r="T2474" s="342">
        <f t="shared" si="88"/>
        <v>0.000004</v>
      </c>
      <c r="U2474" s="342">
        <f t="shared" si="88"/>
        <v>0.00002</v>
      </c>
      <c r="V2474" s="342">
        <f t="shared" si="88"/>
        <v>0.00002</v>
      </c>
      <c r="W2474" s="342">
        <f t="shared" si="88"/>
        <v>0.00002</v>
      </c>
      <c r="X2474" s="154">
        <f t="shared" ref="X2474:AZ2474" si="89">W2474+($BA$2474-$W$2474)/($BA$2-$W$2)</f>
        <v>1.894291079</v>
      </c>
      <c r="Y2474" s="154">
        <f t="shared" si="89"/>
        <v>3.788562159</v>
      </c>
      <c r="Z2474" s="154">
        <f t="shared" si="89"/>
        <v>5.682833238</v>
      </c>
      <c r="AA2474" s="154">
        <f t="shared" si="89"/>
        <v>7.577104317</v>
      </c>
      <c r="AB2474" s="154">
        <f t="shared" si="89"/>
        <v>9.471375396</v>
      </c>
      <c r="AC2474" s="154">
        <f t="shared" si="89"/>
        <v>11.36564648</v>
      </c>
      <c r="AD2474" s="154">
        <f t="shared" si="89"/>
        <v>13.25991755</v>
      </c>
      <c r="AE2474" s="154">
        <f t="shared" si="89"/>
        <v>15.15418863</v>
      </c>
      <c r="AF2474" s="154">
        <f t="shared" si="89"/>
        <v>17.04845971</v>
      </c>
      <c r="AG2474" s="154">
        <f t="shared" si="89"/>
        <v>18.94273079</v>
      </c>
      <c r="AH2474" s="154">
        <f t="shared" si="89"/>
        <v>20.83700187</v>
      </c>
      <c r="AI2474" s="154">
        <f t="shared" si="89"/>
        <v>22.73127295</v>
      </c>
      <c r="AJ2474" s="154">
        <f t="shared" si="89"/>
        <v>24.62554403</v>
      </c>
      <c r="AK2474" s="154">
        <f t="shared" si="89"/>
        <v>26.51981511</v>
      </c>
      <c r="AL2474" s="154">
        <f t="shared" si="89"/>
        <v>28.41408619</v>
      </c>
      <c r="AM2474" s="154">
        <f t="shared" si="89"/>
        <v>30.30835727</v>
      </c>
      <c r="AN2474" s="154">
        <f t="shared" si="89"/>
        <v>32.20262835</v>
      </c>
      <c r="AO2474" s="154">
        <f t="shared" si="89"/>
        <v>34.09689943</v>
      </c>
      <c r="AP2474" s="154">
        <f t="shared" si="89"/>
        <v>35.99117051</v>
      </c>
      <c r="AQ2474" s="154">
        <f t="shared" si="89"/>
        <v>37.88544159</v>
      </c>
      <c r="AR2474" s="154">
        <f t="shared" si="89"/>
        <v>39.77971266</v>
      </c>
      <c r="AS2474" s="154">
        <f t="shared" si="89"/>
        <v>41.67398374</v>
      </c>
      <c r="AT2474" s="154">
        <f t="shared" si="89"/>
        <v>43.56825482</v>
      </c>
      <c r="AU2474" s="154">
        <f t="shared" si="89"/>
        <v>45.4625259</v>
      </c>
      <c r="AV2474" s="154">
        <f t="shared" si="89"/>
        <v>47.35679698</v>
      </c>
      <c r="AW2474" s="154">
        <f t="shared" si="89"/>
        <v>49.25106806</v>
      </c>
      <c r="AX2474" s="154">
        <f t="shared" si="89"/>
        <v>51.14533914</v>
      </c>
      <c r="AY2474" s="154">
        <f t="shared" si="89"/>
        <v>53.03961022</v>
      </c>
      <c r="AZ2474" s="154">
        <f t="shared" si="89"/>
        <v>54.9338813</v>
      </c>
      <c r="BA2474" s="343">
        <f>Inputs!$I$14</f>
        <v>56.82815238</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v>
      </c>
      <c r="Q2475" s="219">
        <f>0.025*(Q2473*'Assumptions (Battery)'!P2+Q2474*10^6*'Assumptions (Battery)'!P3)/10^9</f>
        <v>0</v>
      </c>
      <c r="R2475" s="219">
        <f>0.025*(R2473*'Assumptions (Battery)'!Q2+R2474*10^6*'Assumptions (Battery)'!Q3)/10^9</f>
        <v>0</v>
      </c>
      <c r="S2475" s="219">
        <f>0.025*(S2473*'Assumptions (Battery)'!R2+S2474*10^6*'Assumptions (Battery)'!R3)/10^9</f>
        <v>0</v>
      </c>
      <c r="T2475" s="219">
        <f>0.025*(T2473*'Assumptions (Battery)'!S2+T2474*10^6*'Assumptions (Battery)'!S3)/10^9</f>
        <v>0.00004295215024</v>
      </c>
      <c r="U2475" s="219">
        <f>0.025*(U2473*'Assumptions (Battery)'!T2+U2474*10^6*'Assumptions (Battery)'!T3)/10^9</f>
        <v>0.000204</v>
      </c>
      <c r="V2475" s="219">
        <f>0.025*(V2473*'Assumptions (Battery)'!U2+V2474*10^6*'Assumptions (Battery)'!U3)/10^9</f>
        <v>0.0001967652321</v>
      </c>
      <c r="W2475" s="219">
        <f>0.025*(W2473*'Assumptions (Battery)'!V2+W2474*10^6*'Assumptions (Battery)'!V3)/10^9</f>
        <v>0.000189170536</v>
      </c>
      <c r="X2475" s="219">
        <f>0.025*(X2473*'Assumptions (Battery)'!W2+X2474*10^6*'Assumptions (Battery)'!W3)/10^9</f>
        <v>14.06370934</v>
      </c>
      <c r="Y2475" s="219">
        <f>0.025*(Y2473*'Assumptions (Battery)'!X2+Y2474*10^6*'Assumptions (Battery)'!X3)/10^9</f>
        <v>26.83248383</v>
      </c>
      <c r="Z2475" s="219">
        <f>0.025*(Z2473*'Assumptions (Battery)'!Y2+Z2474*10^6*'Assumptions (Battery)'!Y3)/10^9</f>
        <v>38.0581964</v>
      </c>
      <c r="AA2475" s="219">
        <f>0.025*(AA2473*'Assumptions (Battery)'!Z2+AA2474*10^6*'Assumptions (Battery)'!Z3)/10^9</f>
        <v>47.90195037</v>
      </c>
      <c r="AB2475" s="219">
        <f>0.025*(AB2473*'Assumptions (Battery)'!AA2+AB2474*10^6*'Assumptions (Battery)'!AA3)/10^9</f>
        <v>55.89046633</v>
      </c>
      <c r="AC2475" s="219">
        <f>0.025*(AC2473*'Assumptions (Battery)'!AB2+AC2474*10^6*'Assumptions (Battery)'!AB3)/10^9</f>
        <v>65.7218708</v>
      </c>
      <c r="AD2475" s="219">
        <f>0.025*(AD2473*'Assumptions (Battery)'!AC2+AD2474*10^6*'Assumptions (Battery)'!AC3)/10^9</f>
        <v>75.40736779</v>
      </c>
      <c r="AE2475" s="219">
        <f>0.025*(AE2473*'Assumptions (Battery)'!AD2+AE2474*10^6*'Assumptions (Battery)'!AD3)/10^9</f>
        <v>84.18104097</v>
      </c>
      <c r="AF2475" s="219">
        <f>0.025*(AF2473*'Assumptions (Battery)'!AE2+AF2474*10^6*'Assumptions (Battery)'!AE3)/10^9</f>
        <v>92.33091172</v>
      </c>
      <c r="AG2475" s="219">
        <f>0.025*(AG2473*'Assumptions (Battery)'!AF2+AG2474*10^6*'Assumptions (Battery)'!AF3)/10^9</f>
        <v>100.407129</v>
      </c>
      <c r="AH2475" s="219">
        <f>0.025*(AH2473*'Assumptions (Battery)'!AG2+AH2474*10^6*'Assumptions (Battery)'!AG3)/10^9</f>
        <v>111.2618697</v>
      </c>
      <c r="AI2475" s="219">
        <f>0.025*(AI2473*'Assumptions (Battery)'!AH2+AI2474*10^6*'Assumptions (Battery)'!AH3)/10^9</f>
        <v>122.2534093</v>
      </c>
      <c r="AJ2475" s="219">
        <f>0.025*(AJ2473*'Assumptions (Battery)'!AI2+AJ2474*10^6*'Assumptions (Battery)'!AI3)/10^9</f>
        <v>132.5563289</v>
      </c>
      <c r="AK2475" s="219">
        <f>0.025*(AK2473*'Assumptions (Battery)'!AJ2+AK2474*10^6*'Assumptions (Battery)'!AJ3)/10^9</f>
        <v>143.7297728</v>
      </c>
      <c r="AL2475" s="219">
        <f>0.025*(AL2473*'Assumptions (Battery)'!AK2+AL2474*10^6*'Assumptions (Battery)'!AK3)/10^9</f>
        <v>155.0253844</v>
      </c>
      <c r="AM2475" s="219">
        <f>0.025*(AM2473*'Assumptions (Battery)'!AL2+AM2474*10^6*'Assumptions (Battery)'!AL3)/10^9</f>
        <v>166.4385401</v>
      </c>
      <c r="AN2475" s="219">
        <f>0.025*(AN2473*'Assumptions (Battery)'!AM2+AN2474*10^6*'Assumptions (Battery)'!AM3)/10^9</f>
        <v>177.9642893</v>
      </c>
      <c r="AO2475" s="219">
        <f>0.025*(AO2473*'Assumptions (Battery)'!AN2+AO2474*10^6*'Assumptions (Battery)'!AN3)/10^9</f>
        <v>189.5973414</v>
      </c>
      <c r="AP2475" s="219">
        <f>0.025*(AP2473*'Assumptions (Battery)'!AO2+AP2474*10^6*'Assumptions (Battery)'!AO3)/10^9</f>
        <v>201.3334118</v>
      </c>
      <c r="AQ2475" s="219">
        <f>0.025*(AQ2473*'Assumptions (Battery)'!AP2+AQ2474*10^6*'Assumptions (Battery)'!AP3)/10^9</f>
        <v>213.1638692</v>
      </c>
      <c r="AR2475" s="219">
        <f>0.025*(AR2473*'Assumptions (Battery)'!AQ2+AR2474*10^6*'Assumptions (Battery)'!AQ3)/10^9</f>
        <v>225.083584</v>
      </c>
      <c r="AS2475" s="219">
        <f>0.025*(AS2473*'Assumptions (Battery)'!AR2+AS2474*10^6*'Assumptions (Battery)'!AR3)/10^9</f>
        <v>237.0857674</v>
      </c>
      <c r="AT2475" s="219">
        <f>0.025*(AT2473*'Assumptions (Battery)'!AS2+AT2474*10^6*'Assumptions (Battery)'!AS3)/10^9</f>
        <v>249.1632186</v>
      </c>
      <c r="AU2475" s="219">
        <f>0.025*(AU2473*'Assumptions (Battery)'!AT2+AU2474*10^6*'Assumptions (Battery)'!AT3)/10^9</f>
        <v>259.4319193</v>
      </c>
      <c r="AV2475" s="219">
        <f>0.025*(AV2473*'Assumptions (Battery)'!AU2+AV2474*10^6*'Assumptions (Battery)'!AU3)/10^9</f>
        <v>271.5202655</v>
      </c>
      <c r="AW2475" s="219">
        <f>0.025*(AW2473*'Assumptions (Battery)'!AV2+AW2474*10^6*'Assumptions (Battery)'!AV3)/10^9</f>
        <v>283.6558262</v>
      </c>
      <c r="AX2475" s="219">
        <f>0.025*(AX2473*'Assumptions (Battery)'!AW2+AX2474*10^6*'Assumptions (Battery)'!AW3)/10^9</f>
        <v>295.8294884</v>
      </c>
      <c r="AY2475" s="219">
        <f>0.025*(AY2473*'Assumptions (Battery)'!AX2+AY2474*10^6*'Assumptions (Battery)'!AX3)/10^9</f>
        <v>308.0316418</v>
      </c>
      <c r="AZ2475" s="219">
        <f>0.025*(AZ2473*'Assumptions (Battery)'!AY2+AZ2474*10^6*'Assumptions (Battery)'!AY3)/10^9</f>
        <v>320.2521602</v>
      </c>
      <c r="BA2475" s="219">
        <f>0.025*(BA2473*'Assumptions (Battery)'!AZ2+BA2474*10^6*'Assumptions (Battery)'!AZ3)/10^9</f>
        <v>332.483038</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v>
      </c>
      <c r="S2476" s="95">
        <f>S2474*'Assumptions (Battery)'!R40/10^3</f>
        <v>0</v>
      </c>
      <c r="T2476" s="95">
        <f>T2474*'Assumptions (Battery)'!S40/10^3</f>
        <v>0.00000025016</v>
      </c>
      <c r="U2476" s="95">
        <f>U2474*'Assumptions (Battery)'!T40/10^3</f>
        <v>0.000001284</v>
      </c>
      <c r="V2476" s="95">
        <f>V2474*'Assumptions (Battery)'!U40/10^3</f>
        <v>0.0000013018</v>
      </c>
      <c r="W2476" s="95">
        <f>W2474*'Assumptions (Battery)'!V40/10^3</f>
        <v>0.0000013578656</v>
      </c>
      <c r="X2476" s="95">
        <f>X2474*'Assumptions (Battery)'!W40/10^3</f>
        <v>0.1295850998</v>
      </c>
      <c r="Y2476" s="95">
        <f>Y2474*'Assumptions (Battery)'!X40/10^3</f>
        <v>0.2615617253</v>
      </c>
      <c r="Z2476" s="95">
        <f>Z2474*'Assumptions (Battery)'!Y40/10^3</f>
        <v>0.3987412792</v>
      </c>
      <c r="AA2476" s="95">
        <f>AA2474*'Assumptions (Battery)'!Z40/10^3</f>
        <v>0.5417594732</v>
      </c>
      <c r="AB2476" s="95">
        <f>AB2474*'Assumptions (Battery)'!AA40/10^3</f>
        <v>0.6963032217</v>
      </c>
      <c r="AC2476" s="95">
        <f>AC2474*'Assumptions (Battery)'!AB40/10^3</f>
        <v>0.8490549354</v>
      </c>
      <c r="AD2476" s="95">
        <f>AD2474*'Assumptions (Battery)'!AC40/10^3</f>
        <v>1.010029269</v>
      </c>
      <c r="AE2476" s="95">
        <f>AE2474*'Assumptions (Battery)'!AD40/10^3</f>
        <v>1.174593281</v>
      </c>
      <c r="AF2476" s="95">
        <f>AF2474*'Assumptions (Battery)'!AE40/10^3</f>
        <v>1.345754776</v>
      </c>
      <c r="AG2476" s="95">
        <f>AG2474*'Assumptions (Battery)'!AF40/10^3</f>
        <v>1.522896296</v>
      </c>
      <c r="AH2476" s="95">
        <f>AH2474*'Assumptions (Battery)'!AG40/10^3</f>
        <v>1.708617901</v>
      </c>
      <c r="AI2476" s="95">
        <f>AI2474*'Assumptions (Battery)'!AH40/10^3</f>
        <v>1.893245671</v>
      </c>
      <c r="AJ2476" s="95">
        <f>AJ2474*'Assumptions (Battery)'!AI40/10^3</f>
        <v>2.082143431</v>
      </c>
      <c r="AK2476" s="95">
        <f>AK2474*'Assumptions (Battery)'!AJ40/10^3</f>
        <v>2.27652882</v>
      </c>
      <c r="AL2476" s="95">
        <f>AL2474*'Assumptions (Battery)'!AK40/10^3</f>
        <v>2.480052478</v>
      </c>
      <c r="AM2476" s="95">
        <f>AM2474*'Assumptions (Battery)'!AL40/10^3</f>
        <v>2.70021883</v>
      </c>
      <c r="AN2476" s="95">
        <f>AN2474*'Assumptions (Battery)'!AM40/10^3</f>
        <v>2.925451315</v>
      </c>
      <c r="AO2476" s="95">
        <f>AO2474*'Assumptions (Battery)'!AN40/10^3</f>
        <v>3.167086071</v>
      </c>
      <c r="AP2476" s="95">
        <f>AP2474*'Assumptions (Battery)'!AO40/10^3</f>
        <v>3.417735228</v>
      </c>
      <c r="AQ2476" s="95">
        <f>AQ2474*'Assumptions (Battery)'!AP40/10^3</f>
        <v>3.671025413</v>
      </c>
      <c r="AR2476" s="95">
        <f>AR2474*'Assumptions (Battery)'!AQ40/10^3</f>
        <v>3.929953971</v>
      </c>
      <c r="AS2476" s="95">
        <f>AS2474*'Assumptions (Battery)'!AR40/10^3</f>
        <v>4.19552498</v>
      </c>
      <c r="AT2476" s="95">
        <f>AT2474*'Assumptions (Battery)'!AS40/10^3</f>
        <v>4.473144445</v>
      </c>
      <c r="AU2476" s="95">
        <f>AU2474*'Assumptions (Battery)'!AT40/10^3</f>
        <v>4.764388154</v>
      </c>
      <c r="AV2476" s="95">
        <f>AV2474*'Assumptions (Battery)'!AU40/10^3</f>
        <v>5.066283654</v>
      </c>
      <c r="AW2476" s="95">
        <f>AW2474*'Assumptions (Battery)'!AV40/10^3</f>
        <v>5.367350862</v>
      </c>
      <c r="AX2476" s="95">
        <f>AX2474*'Assumptions (Battery)'!AW40/10^3</f>
        <v>5.696292712</v>
      </c>
      <c r="AY2476" s="95">
        <f>AY2474*'Assumptions (Battery)'!AX40/10^3</f>
        <v>6.120204026</v>
      </c>
      <c r="AZ2476" s="95">
        <f>AZ2474*'Assumptions (Battery)'!AY40/10^3</f>
        <v>6.50763238</v>
      </c>
      <c r="BA2476" s="95">
        <f>BA2474*'Assumptions (Battery)'!AZ40/10^3</f>
        <v>6.869353531</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0.0</v>
      </c>
      <c r="Q2478" s="348">
        <v>0.0</v>
      </c>
      <c r="R2478" s="348">
        <v>0.0</v>
      </c>
      <c r="S2478" s="348">
        <v>0.0</v>
      </c>
      <c r="T2478" s="348">
        <v>1.0</v>
      </c>
      <c r="U2478" s="348">
        <v>4.0</v>
      </c>
      <c r="V2478" s="348">
        <v>0.0</v>
      </c>
      <c r="W2478" s="349">
        <v>0.0</v>
      </c>
      <c r="X2478" s="175">
        <f t="shared" ref="X2478:BA2478" si="90">if(X2473&gt;X2472,X2473-X2472,0)</f>
        <v>1907.708904</v>
      </c>
      <c r="Y2478" s="175">
        <f t="shared" si="90"/>
        <v>1907.708904</v>
      </c>
      <c r="Z2478" s="175">
        <f t="shared" si="90"/>
        <v>1907.708904</v>
      </c>
      <c r="AA2478" s="175">
        <f t="shared" si="90"/>
        <v>1907.708904</v>
      </c>
      <c r="AB2478" s="175">
        <f t="shared" si="90"/>
        <v>1907.708904</v>
      </c>
      <c r="AC2478" s="175">
        <f t="shared" si="90"/>
        <v>1907.708904</v>
      </c>
      <c r="AD2478" s="175">
        <f t="shared" si="90"/>
        <v>1907.708904</v>
      </c>
      <c r="AE2478" s="175">
        <f t="shared" si="90"/>
        <v>1907.708904</v>
      </c>
      <c r="AF2478" s="175">
        <f t="shared" si="90"/>
        <v>1907.708904</v>
      </c>
      <c r="AG2478" s="175">
        <f t="shared" si="90"/>
        <v>1907.708904</v>
      </c>
      <c r="AH2478" s="175">
        <f t="shared" si="90"/>
        <v>1907.708904</v>
      </c>
      <c r="AI2478" s="175">
        <f t="shared" si="90"/>
        <v>1907.708904</v>
      </c>
      <c r="AJ2478" s="175">
        <f t="shared" si="90"/>
        <v>1907.708904</v>
      </c>
      <c r="AK2478" s="175">
        <f t="shared" si="90"/>
        <v>1908.708904</v>
      </c>
      <c r="AL2478" s="175">
        <f t="shared" si="90"/>
        <v>1911.708904</v>
      </c>
      <c r="AM2478" s="175">
        <f t="shared" si="90"/>
        <v>1907.708904</v>
      </c>
      <c r="AN2478" s="175">
        <f t="shared" si="90"/>
        <v>1907.708904</v>
      </c>
      <c r="AO2478" s="175">
        <f t="shared" si="90"/>
        <v>3815.417809</v>
      </c>
      <c r="AP2478" s="175">
        <f t="shared" si="90"/>
        <v>3815.417809</v>
      </c>
      <c r="AQ2478" s="175">
        <f t="shared" si="90"/>
        <v>3815.417809</v>
      </c>
      <c r="AR2478" s="175">
        <f t="shared" si="90"/>
        <v>3815.417809</v>
      </c>
      <c r="AS2478" s="175">
        <f t="shared" si="90"/>
        <v>3815.417809</v>
      </c>
      <c r="AT2478" s="175">
        <f t="shared" si="90"/>
        <v>3815.417809</v>
      </c>
      <c r="AU2478" s="175">
        <f t="shared" si="90"/>
        <v>3815.417809</v>
      </c>
      <c r="AV2478" s="175">
        <f t="shared" si="90"/>
        <v>3815.417809</v>
      </c>
      <c r="AW2478" s="175">
        <f t="shared" si="90"/>
        <v>3815.417809</v>
      </c>
      <c r="AX2478" s="175">
        <f t="shared" si="90"/>
        <v>3815.417809</v>
      </c>
      <c r="AY2478" s="175">
        <f t="shared" si="90"/>
        <v>3815.417809</v>
      </c>
      <c r="AZ2478" s="175">
        <f t="shared" si="90"/>
        <v>3815.417809</v>
      </c>
      <c r="BA2478" s="175">
        <f t="shared" si="90"/>
        <v>3815.417809</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v>
      </c>
      <c r="Q2479" s="350">
        <f t="shared" si="91"/>
        <v>0</v>
      </c>
      <c r="R2479" s="350">
        <f t="shared" si="91"/>
        <v>0</v>
      </c>
      <c r="S2479" s="350">
        <f t="shared" si="91"/>
        <v>0</v>
      </c>
      <c r="T2479" s="350">
        <f t="shared" si="91"/>
        <v>0.000004</v>
      </c>
      <c r="U2479" s="350">
        <f t="shared" si="91"/>
        <v>0.000016</v>
      </c>
      <c r="V2479" s="350">
        <f t="shared" si="91"/>
        <v>0</v>
      </c>
      <c r="W2479" s="350">
        <f t="shared" si="91"/>
        <v>0</v>
      </c>
      <c r="X2479" s="351">
        <f t="shared" ref="X2479:BA2479" si="92">if(X2474&gt;X2470,X2474-X2470,0)</f>
        <v>1.894271079</v>
      </c>
      <c r="Y2479" s="351">
        <f t="shared" si="92"/>
        <v>1.894271079</v>
      </c>
      <c r="Z2479" s="351">
        <f t="shared" si="92"/>
        <v>1.894271079</v>
      </c>
      <c r="AA2479" s="351">
        <f t="shared" si="92"/>
        <v>1.894271079</v>
      </c>
      <c r="AB2479" s="351">
        <f t="shared" si="92"/>
        <v>1.894271079</v>
      </c>
      <c r="AC2479" s="351">
        <f t="shared" si="92"/>
        <v>1.894271079</v>
      </c>
      <c r="AD2479" s="351">
        <f t="shared" si="92"/>
        <v>1.894271079</v>
      </c>
      <c r="AE2479" s="351">
        <f t="shared" si="92"/>
        <v>1.894271079</v>
      </c>
      <c r="AF2479" s="351">
        <f t="shared" si="92"/>
        <v>1.894271079</v>
      </c>
      <c r="AG2479" s="351">
        <f t="shared" si="92"/>
        <v>1.894271079</v>
      </c>
      <c r="AH2479" s="351">
        <f t="shared" si="92"/>
        <v>1.894271079</v>
      </c>
      <c r="AI2479" s="351">
        <f t="shared" si="92"/>
        <v>1.894271079</v>
      </c>
      <c r="AJ2479" s="351">
        <f t="shared" si="92"/>
        <v>1.894271079</v>
      </c>
      <c r="AK2479" s="351">
        <f t="shared" si="92"/>
        <v>1.894271079</v>
      </c>
      <c r="AL2479" s="351">
        <f t="shared" si="92"/>
        <v>1.894271079</v>
      </c>
      <c r="AM2479" s="351">
        <f t="shared" si="92"/>
        <v>1.894271079</v>
      </c>
      <c r="AN2479" s="351">
        <f t="shared" si="92"/>
        <v>1.894271079</v>
      </c>
      <c r="AO2479" s="351">
        <f t="shared" si="92"/>
        <v>3.788542159</v>
      </c>
      <c r="AP2479" s="351">
        <f t="shared" si="92"/>
        <v>3.788542159</v>
      </c>
      <c r="AQ2479" s="351">
        <f t="shared" si="92"/>
        <v>3.788542159</v>
      </c>
      <c r="AR2479" s="351">
        <f t="shared" si="92"/>
        <v>3.788542159</v>
      </c>
      <c r="AS2479" s="351">
        <f t="shared" si="92"/>
        <v>3.788542159</v>
      </c>
      <c r="AT2479" s="351">
        <f t="shared" si="92"/>
        <v>3.788542159</v>
      </c>
      <c r="AU2479" s="351">
        <f t="shared" si="92"/>
        <v>3.788542159</v>
      </c>
      <c r="AV2479" s="351">
        <f t="shared" si="92"/>
        <v>3.788542159</v>
      </c>
      <c r="AW2479" s="351">
        <f t="shared" si="92"/>
        <v>3.788542159</v>
      </c>
      <c r="AX2479" s="351">
        <f t="shared" si="92"/>
        <v>3.788542159</v>
      </c>
      <c r="AY2479" s="351">
        <f t="shared" si="92"/>
        <v>3.788542159</v>
      </c>
      <c r="AZ2479" s="351">
        <f t="shared" si="92"/>
        <v>3.788542159</v>
      </c>
      <c r="BA2479" s="351">
        <f t="shared" si="92"/>
        <v>3.788542159</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v>
      </c>
      <c r="P2480" s="177">
        <f t="shared" si="93"/>
        <v>0</v>
      </c>
      <c r="Q2480" s="177">
        <f t="shared" si="93"/>
        <v>0</v>
      </c>
      <c r="R2480" s="177">
        <f t="shared" si="93"/>
        <v>0</v>
      </c>
      <c r="S2480" s="177">
        <f t="shared" si="93"/>
        <v>0.001808712952</v>
      </c>
      <c r="T2480" s="177">
        <f t="shared" si="93"/>
        <v>0.006872344039</v>
      </c>
      <c r="U2480" s="177">
        <f t="shared" si="93"/>
        <v>0</v>
      </c>
      <c r="V2480" s="177">
        <f t="shared" si="93"/>
        <v>0</v>
      </c>
      <c r="W2480" s="160">
        <f t="shared" si="93"/>
        <v>589.2174272</v>
      </c>
      <c r="X2480" s="160">
        <f t="shared" si="93"/>
        <v>562.5411465</v>
      </c>
      <c r="Y2480" s="160">
        <f t="shared" si="93"/>
        <v>536.6462303</v>
      </c>
      <c r="Z2480" s="160">
        <f t="shared" si="93"/>
        <v>507.4404452</v>
      </c>
      <c r="AA2480" s="160">
        <f t="shared" si="93"/>
        <v>479.0179653</v>
      </c>
      <c r="AB2480" s="160">
        <f t="shared" si="93"/>
        <v>447.1225824</v>
      </c>
      <c r="AC2480" s="160">
        <f t="shared" si="93"/>
        <v>438.1448667</v>
      </c>
      <c r="AD2480" s="160">
        <f t="shared" si="93"/>
        <v>430.8984541</v>
      </c>
      <c r="AE2480" s="160">
        <f t="shared" si="93"/>
        <v>420.9045293</v>
      </c>
      <c r="AF2480" s="160">
        <f t="shared" si="93"/>
        <v>410.3590215</v>
      </c>
      <c r="AG2480" s="160">
        <f t="shared" si="93"/>
        <v>401.6280003</v>
      </c>
      <c r="AH2480" s="160">
        <f t="shared" si="93"/>
        <v>404.5881448</v>
      </c>
      <c r="AI2480" s="160">
        <f t="shared" si="93"/>
        <v>407.5109284</v>
      </c>
      <c r="AJ2480" s="160">
        <f t="shared" si="93"/>
        <v>407.8654122</v>
      </c>
      <c r="AK2480" s="160">
        <f t="shared" si="93"/>
        <v>410.6568741</v>
      </c>
      <c r="AL2480" s="160">
        <f t="shared" si="93"/>
        <v>413.4006708</v>
      </c>
      <c r="AM2480" s="160">
        <f t="shared" si="93"/>
        <v>416.0960161</v>
      </c>
      <c r="AN2480" s="160">
        <f t="shared" si="93"/>
        <v>837.4783759</v>
      </c>
      <c r="AO2480" s="160">
        <f t="shared" si="93"/>
        <v>842.6542495</v>
      </c>
      <c r="AP2480" s="160">
        <f t="shared" si="93"/>
        <v>847.7190554</v>
      </c>
      <c r="AQ2480" s="160">
        <f t="shared" si="93"/>
        <v>852.654929</v>
      </c>
      <c r="AR2480" s="160">
        <f t="shared" si="93"/>
        <v>857.4607483</v>
      </c>
      <c r="AS2480" s="160">
        <f t="shared" si="93"/>
        <v>862.1295602</v>
      </c>
      <c r="AT2480" s="160">
        <f t="shared" si="93"/>
        <v>866.65419</v>
      </c>
      <c r="AU2480" s="160">
        <f t="shared" si="93"/>
        <v>864.7726008</v>
      </c>
      <c r="AV2480" s="160">
        <f t="shared" si="93"/>
        <v>868.8644028</v>
      </c>
      <c r="AW2480" s="160">
        <f t="shared" si="93"/>
        <v>872.786726</v>
      </c>
      <c r="AX2480" s="160">
        <f t="shared" si="93"/>
        <v>876.5314004</v>
      </c>
      <c r="AY2480" s="160">
        <f t="shared" si="93"/>
        <v>880.0900016</v>
      </c>
      <c r="AZ2480" s="160">
        <f t="shared" si="93"/>
        <v>883.4538441</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0.001808712952</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0.006872344039</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589.2174272</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562.5411465</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536.6462303</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507.4404452</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479.0179653</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447.1225824</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438.1448667</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430.8984541</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420.9045293</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410.3590215</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401.6280003</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404.5881448</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407.5109284</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407.8654122</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410.6568741</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413.4006708</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416.0960161</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837.4783759</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842.6542495</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847.7190554</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852.654929</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857.4607483</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862.1295602</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866.65419</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864.7726008</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868.8644028</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872.786726</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876.5314004</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880.0900016</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883.4538441</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v>
      </c>
      <c r="P2532" s="279">
        <f>'Assumptions (Battery)'!$V$7*Model!P2480</f>
        <v>0</v>
      </c>
      <c r="Q2532" s="279">
        <f>'Assumptions (Battery)'!$V$7*Model!Q2480</f>
        <v>0</v>
      </c>
      <c r="R2532" s="279">
        <f>'Assumptions (Battery)'!$V$7*Model!R2480</f>
        <v>0</v>
      </c>
      <c r="S2532" s="279">
        <f>'Assumptions (Battery)'!$V$7*Model!S2480</f>
        <v>0.0003617425903</v>
      </c>
      <c r="T2532" s="279">
        <f>'Assumptions (Battery)'!$V$7*Model!T2480</f>
        <v>0.001374468808</v>
      </c>
      <c r="U2532" s="279">
        <f>'Assumptions (Battery)'!$V$7*Model!U2480</f>
        <v>0</v>
      </c>
      <c r="V2532" s="279">
        <f>'Assumptions (Battery)'!$V$7*Model!V2480</f>
        <v>0</v>
      </c>
      <c r="W2532" s="160">
        <f>'Assumptions (Battery)'!$V$7*Model!W2480</f>
        <v>117.8434854</v>
      </c>
      <c r="X2532" s="160">
        <f>'Assumptions (Battery)'!$V$7*Model!X2480</f>
        <v>112.5082293</v>
      </c>
      <c r="Y2532" s="160">
        <f>'Assumptions (Battery)'!$V$7*Model!Y2480</f>
        <v>107.3292461</v>
      </c>
      <c r="Z2532" s="160">
        <f>'Assumptions (Battery)'!$V$7*Model!Z2480</f>
        <v>101.488089</v>
      </c>
      <c r="AA2532" s="160">
        <f>'Assumptions (Battery)'!$V$7*Model!AA2480</f>
        <v>95.80359305</v>
      </c>
      <c r="AB2532" s="160">
        <f>'Assumptions (Battery)'!$V$7*Model!AB2480</f>
        <v>89.42451648</v>
      </c>
      <c r="AC2532" s="160">
        <f>'Assumptions (Battery)'!$V$7*Model!AC2480</f>
        <v>87.62897335</v>
      </c>
      <c r="AD2532" s="160">
        <f>'Assumptions (Battery)'!$V$7*Model!AD2480</f>
        <v>86.17969081</v>
      </c>
      <c r="AE2532" s="160">
        <f>'Assumptions (Battery)'!$V$7*Model!AE2480</f>
        <v>84.18090586</v>
      </c>
      <c r="AF2532" s="160">
        <f>'Assumptions (Battery)'!$V$7*Model!AF2480</f>
        <v>82.07180431</v>
      </c>
      <c r="AG2532" s="160">
        <f>'Assumptions (Battery)'!$V$7*Model!AG2480</f>
        <v>80.32560005</v>
      </c>
      <c r="AH2532" s="160">
        <f>'Assumptions (Battery)'!$V$7*Model!AH2480</f>
        <v>80.91762896</v>
      </c>
      <c r="AI2532" s="160">
        <f>'Assumptions (Battery)'!$V$7*Model!AI2480</f>
        <v>81.50218568</v>
      </c>
      <c r="AJ2532" s="160">
        <f>'Assumptions (Battery)'!$V$7*Model!AJ2480</f>
        <v>81.57308245</v>
      </c>
      <c r="AK2532" s="160">
        <f>'Assumptions (Battery)'!$V$7*Model!AK2480</f>
        <v>82.13137481</v>
      </c>
      <c r="AL2532" s="160">
        <f>'Assumptions (Battery)'!$V$7*Model!AL2480</f>
        <v>82.68013417</v>
      </c>
      <c r="AM2532" s="160">
        <f>'Assumptions (Battery)'!$V$7*Model!AM2480</f>
        <v>83.21920323</v>
      </c>
      <c r="AN2532" s="160">
        <f>'Assumptions (Battery)'!$V$7*Model!AN2480</f>
        <v>167.4956752</v>
      </c>
      <c r="AO2532" s="160">
        <f>'Assumptions (Battery)'!$V$7*Model!AO2480</f>
        <v>168.5308499</v>
      </c>
      <c r="AP2532" s="160">
        <f>'Assumptions (Battery)'!$V$7*Model!AP2480</f>
        <v>169.5438111</v>
      </c>
      <c r="AQ2532" s="160">
        <f>'Assumptions (Battery)'!$V$7*Model!AQ2480</f>
        <v>170.5309858</v>
      </c>
      <c r="AR2532" s="160">
        <f>'Assumptions (Battery)'!$V$7*Model!AR2480</f>
        <v>171.4921497</v>
      </c>
      <c r="AS2532" s="160">
        <f>'Assumptions (Battery)'!$V$7*Model!AS2480</f>
        <v>172.425912</v>
      </c>
      <c r="AT2532" s="160">
        <f>'Assumptions (Battery)'!$V$7*Model!AT2480</f>
        <v>173.330838</v>
      </c>
      <c r="AU2532" s="160">
        <f>'Assumptions (Battery)'!$V$7*Model!AU2480</f>
        <v>172.9545202</v>
      </c>
      <c r="AV2532" s="160">
        <f>'Assumptions (Battery)'!$V$7*Model!AV2480</f>
        <v>173.7728806</v>
      </c>
      <c r="AW2532" s="160">
        <f>'Assumptions (Battery)'!$V$7*Model!AW2480</f>
        <v>174.5573452</v>
      </c>
      <c r="AX2532" s="160">
        <f>'Assumptions (Battery)'!$V$7*Model!AX2480</f>
        <v>175.3062801</v>
      </c>
      <c r="AY2532" s="160">
        <f>'Assumptions (Battery)'!$V$7*Model!AY2480</f>
        <v>176.0180003</v>
      </c>
      <c r="AZ2532" s="160">
        <f>'Assumptions (Battery)'!$V$7*Model!AZ2480</f>
        <v>176.6907688</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v>
      </c>
      <c r="P2533" s="279">
        <f>'Assumptions (Battery)'!$V$8*Model!P2480</f>
        <v>0</v>
      </c>
      <c r="Q2533" s="279">
        <f>'Assumptions (Battery)'!$V$8*Model!Q2480</f>
        <v>0</v>
      </c>
      <c r="R2533" s="279">
        <f>'Assumptions (Battery)'!$V$8*Model!R2480</f>
        <v>0</v>
      </c>
      <c r="S2533" s="279">
        <f>'Assumptions (Battery)'!$V$8*Model!S2480</f>
        <v>0.001446970361</v>
      </c>
      <c r="T2533" s="279">
        <f>'Assumptions (Battery)'!$V$8*Model!T2480</f>
        <v>0.005497875231</v>
      </c>
      <c r="U2533" s="279">
        <f>'Assumptions (Battery)'!$V$8*Model!U2480</f>
        <v>0</v>
      </c>
      <c r="V2533" s="279">
        <f>'Assumptions (Battery)'!$V$8*Model!V2480</f>
        <v>0</v>
      </c>
      <c r="W2533" s="160">
        <f>'Assumptions (Battery)'!$V$8*Model!W2480</f>
        <v>471.3739418</v>
      </c>
      <c r="X2533" s="160">
        <f>'Assumptions (Battery)'!$V$8*Model!X2480</f>
        <v>450.0329172</v>
      </c>
      <c r="Y2533" s="160">
        <f>'Assumptions (Battery)'!$V$8*Model!Y2480</f>
        <v>429.3169842</v>
      </c>
      <c r="Z2533" s="160">
        <f>'Assumptions (Battery)'!$V$8*Model!Z2480</f>
        <v>405.9523561</v>
      </c>
      <c r="AA2533" s="160">
        <f>'Assumptions (Battery)'!$V$8*Model!AA2480</f>
        <v>383.2143722</v>
      </c>
      <c r="AB2533" s="160">
        <f>'Assumptions (Battery)'!$V$8*Model!AB2480</f>
        <v>357.6980659</v>
      </c>
      <c r="AC2533" s="160">
        <f>'Assumptions (Battery)'!$V$8*Model!AC2480</f>
        <v>350.5158934</v>
      </c>
      <c r="AD2533" s="160">
        <f>'Assumptions (Battery)'!$V$8*Model!AD2480</f>
        <v>344.7187632</v>
      </c>
      <c r="AE2533" s="160">
        <f>'Assumptions (Battery)'!$V$8*Model!AE2480</f>
        <v>336.7236234</v>
      </c>
      <c r="AF2533" s="160">
        <f>'Assumptions (Battery)'!$V$8*Model!AF2480</f>
        <v>328.2872172</v>
      </c>
      <c r="AG2533" s="160">
        <f>'Assumptions (Battery)'!$V$8*Model!AG2480</f>
        <v>321.3024002</v>
      </c>
      <c r="AH2533" s="160">
        <f>'Assumptions (Battery)'!$V$8*Model!AH2480</f>
        <v>323.6705158</v>
      </c>
      <c r="AI2533" s="160">
        <f>'Assumptions (Battery)'!$V$8*Model!AI2480</f>
        <v>326.0087427</v>
      </c>
      <c r="AJ2533" s="160">
        <f>'Assumptions (Battery)'!$V$8*Model!AJ2480</f>
        <v>326.2923298</v>
      </c>
      <c r="AK2533" s="160">
        <f>'Assumptions (Battery)'!$V$8*Model!AK2480</f>
        <v>328.5254992</v>
      </c>
      <c r="AL2533" s="160">
        <f>'Assumptions (Battery)'!$V$8*Model!AL2480</f>
        <v>330.7205367</v>
      </c>
      <c r="AM2533" s="160">
        <f>'Assumptions (Battery)'!$V$8*Model!AM2480</f>
        <v>332.8768129</v>
      </c>
      <c r="AN2533" s="160">
        <f>'Assumptions (Battery)'!$V$8*Model!AN2480</f>
        <v>669.9827008</v>
      </c>
      <c r="AO2533" s="160">
        <f>'Assumptions (Battery)'!$V$8*Model!AO2480</f>
        <v>674.1233996</v>
      </c>
      <c r="AP2533" s="160">
        <f>'Assumptions (Battery)'!$V$8*Model!AP2480</f>
        <v>678.1752443</v>
      </c>
      <c r="AQ2533" s="160">
        <f>'Assumptions (Battery)'!$V$8*Model!AQ2480</f>
        <v>682.1239432</v>
      </c>
      <c r="AR2533" s="160">
        <f>'Assumptions (Battery)'!$V$8*Model!AR2480</f>
        <v>685.9685986</v>
      </c>
      <c r="AS2533" s="160">
        <f>'Assumptions (Battery)'!$V$8*Model!AS2480</f>
        <v>689.7036482</v>
      </c>
      <c r="AT2533" s="160">
        <f>'Assumptions (Battery)'!$V$8*Model!AT2480</f>
        <v>693.323352</v>
      </c>
      <c r="AU2533" s="160">
        <f>'Assumptions (Battery)'!$V$8*Model!AU2480</f>
        <v>691.8180806</v>
      </c>
      <c r="AV2533" s="160">
        <f>'Assumptions (Battery)'!$V$8*Model!AV2480</f>
        <v>695.0915222</v>
      </c>
      <c r="AW2533" s="160">
        <f>'Assumptions (Battery)'!$V$8*Model!AW2480</f>
        <v>698.2293808</v>
      </c>
      <c r="AX2533" s="160">
        <f>'Assumptions (Battery)'!$V$8*Model!AX2480</f>
        <v>701.2251203</v>
      </c>
      <c r="AY2533" s="160">
        <f>'Assumptions (Battery)'!$V$8*Model!AY2480</f>
        <v>704.0720012</v>
      </c>
      <c r="AZ2533" s="160">
        <f>'Assumptions (Battery)'!$V$8*Model!AZ2480</f>
        <v>706.7630753</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v>
      </c>
      <c r="S2534" s="177">
        <f t="array" ref="S2534">SUM(IF(ISERROR(S2535:S2585),"",S2535:S2585))</f>
        <v>0</v>
      </c>
      <c r="T2534" s="177">
        <f t="array" ref="T2534">SUM(IF(ISERROR(T2535:T2585),"",T2535:T2585))</f>
        <v>-0.00009487887903</v>
      </c>
      <c r="U2534" s="177">
        <f t="array" ref="U2534">SUM(IF(ISERROR(U2535:U2585),"",U2535:U2585))</f>
        <v>-0.0001024691894</v>
      </c>
      <c r="V2534" s="177">
        <f t="array" ref="V2534">SUM(IF(ISERROR(V2535:V2585),"",V2535:V2585))</f>
        <v>-0.0001106667245</v>
      </c>
      <c r="W2534" s="177">
        <f t="array" ref="W2534">SUM(IF(ISERROR(W2535:W2585),"",W2535:W2585))</f>
        <v>-0.0001195200625</v>
      </c>
      <c r="X2534" s="160">
        <f t="array" ref="X2534">SUM(IF(ISERROR(X2535:X2585),"",X2535:X2585))</f>
        <v>-7.766514624</v>
      </c>
      <c r="Y2534" s="160">
        <f t="array" ref="Y2534">SUM(IF(ISERROR(Y2535:Y2585),"",Y2535:Y2585))</f>
        <v>-15.79671877</v>
      </c>
      <c r="Z2534" s="160">
        <f t="array" ref="Z2534">SUM(IF(ISERROR(Z2535:Z2585),"",Z2535:Z2585))</f>
        <v>-24.06612717</v>
      </c>
      <c r="AA2534" s="160">
        <f t="array" ref="AA2534">SUM(IF(ISERROR(AA2535:AA2585),"",AA2535:AA2585))</f>
        <v>-32.60469039</v>
      </c>
      <c r="AB2534" s="160">
        <f t="array" ref="AB2534">SUM(IF(ISERROR(AB2535:AB2585),"",AB2535:AB2585))</f>
        <v>-41.38599427</v>
      </c>
      <c r="AC2534" s="160">
        <f t="array" ref="AC2534">SUM(IF(ISERROR(AC2535:AC2585),"",AC2535:AC2585))</f>
        <v>-50.74585703</v>
      </c>
      <c r="AD2534" s="160">
        <f t="array" ref="AD2534">SUM(IF(ISERROR(AD2535:AD2585),"",AD2535:AD2585))</f>
        <v>-60.75426075</v>
      </c>
      <c r="AE2534" s="160">
        <f t="array" ref="AE2534">SUM(IF(ISERROR(AE2535:AE2585),"",AE2535:AE2585))</f>
        <v>-71.4255665</v>
      </c>
      <c r="AF2534" s="160">
        <f t="array" ref="AF2534">SUM(IF(ISERROR(AF2535:AF2585),"",AF2535:AF2585))</f>
        <v>-82.80498651</v>
      </c>
      <c r="AG2534" s="160">
        <f t="array" ref="AG2534">SUM(IF(ISERROR(AG2535:AG2585),"",AG2535:AG2585))</f>
        <v>-94.97422053</v>
      </c>
      <c r="AH2534" s="160">
        <f t="array" ref="AH2534">SUM(IF(ISERROR(AH2535:AH2585),"",AH2535:AH2585))</f>
        <v>-91.39081684</v>
      </c>
      <c r="AI2534" s="160">
        <f t="array" ref="AI2534">SUM(IF(ISERROR(AI2535:AI2585),"",AI2535:AI2585))</f>
        <v>-88.33291373</v>
      </c>
      <c r="AJ2534" s="160">
        <f t="array" ref="AJ2534">SUM(IF(ISERROR(AJ2535:AJ2585),"",AJ2535:AJ2585))</f>
        <v>-85.90577698</v>
      </c>
      <c r="AK2534" s="160">
        <f t="array" ref="AK2534">SUM(IF(ISERROR(AK2535:AK2585),"",AK2535:AK2585))</f>
        <v>-84.17016546</v>
      </c>
      <c r="AL2534" s="160">
        <f t="array" ref="AL2534">SUM(IF(ISERROR(AL2535:AL2585),"",AL2535:AL2585))</f>
        <v>-83.28425612</v>
      </c>
      <c r="AM2534" s="160">
        <f t="array" ref="AM2534">SUM(IF(ISERROR(AM2535:AM2585),"",AM2535:AM2585))</f>
        <v>-82.63227457</v>
      </c>
      <c r="AN2534" s="160">
        <f t="array" ref="AN2534">SUM(IF(ISERROR(AN2535:AN2585),"",AN2535:AN2585))</f>
        <v>-87.96168209</v>
      </c>
      <c r="AO2534" s="160">
        <f t="array" ref="AO2534">SUM(IF(ISERROR(AO2535:AO2585),"",AO2535:AO2585))</f>
        <v>-94.0867777</v>
      </c>
      <c r="AP2534" s="160">
        <f t="array" ref="AP2534">SUM(IF(ISERROR(AP2535:AP2585),"",AP2535:AP2585))</f>
        <v>-101.0861235</v>
      </c>
      <c r="AQ2534" s="160">
        <f t="array" ref="AQ2534">SUM(IF(ISERROR(AQ2535:AQ2585),"",AQ2535:AQ2585))</f>
        <v>-108.973797</v>
      </c>
      <c r="AR2534" s="160">
        <f t="array" ref="AR2534">SUM(IF(ISERROR(AR2535:AR2585),"",AR2535:AR2585))</f>
        <v>-117.4706033</v>
      </c>
      <c r="AS2534" s="160">
        <f t="array" ref="AS2534">SUM(IF(ISERROR(AS2535:AS2585),"",AS2535:AS2585))</f>
        <v>-126.624495</v>
      </c>
      <c r="AT2534" s="160">
        <f t="array" ref="AT2534">SUM(IF(ISERROR(AT2535:AT2585),"",AT2535:AT2585))</f>
        <v>-136.562599</v>
      </c>
      <c r="AU2534" s="160">
        <f t="array" ref="AU2534">SUM(IF(ISERROR(AU2535:AU2585),"",AU2535:AU2585))</f>
        <v>-147.1865722</v>
      </c>
      <c r="AV2534" s="160">
        <f t="array" ref="AV2534">SUM(IF(ISERROR(AV2535:AV2585),"",AV2535:AV2585))</f>
        <v>-158.635173</v>
      </c>
      <c r="AW2534" s="160">
        <f t="array" ref="AW2534">SUM(IF(ISERROR(AW2535:AW2585),"",AW2535:AW2585))</f>
        <v>-170.9734758</v>
      </c>
      <c r="AX2534" s="160">
        <f t="array" ref="AX2534">SUM(IF(ISERROR(AX2535:AX2585),"",AX2535:AX2585))</f>
        <v>-171.7908619</v>
      </c>
      <c r="AY2534" s="160">
        <f t="array" ref="AY2534">SUM(IF(ISERROR(AY2535:AY2585),"",AY2535:AY2585))</f>
        <v>-172.568497</v>
      </c>
      <c r="AZ2534" s="160">
        <f t="array" ref="AZ2534">SUM(IF(ISERROR(AZ2535:AZ2585),"",AZ2535:AZ2585))</f>
        <v>-173.3038227</v>
      </c>
      <c r="BA2534" s="160">
        <f t="array" ref="BA2534">SUM(IF(ISERROR(BA2535:BA2585),"",BA2535:BA2585))</f>
        <v>-161.7539829</v>
      </c>
      <c r="BB2534" s="177">
        <f t="array" ref="BB2534">SUM(IF(ISERROR(BB2535:BB2585),"",BB2535:BB2585))</f>
        <v>-149.1369142</v>
      </c>
      <c r="BC2534" s="177">
        <f t="array" ref="BC2534">SUM(IF(ISERROR(BC2535:BC2585),"",BC2535:BC2585))</f>
        <v>-135.3713218</v>
      </c>
      <c r="BD2534" s="177">
        <f t="array" ref="BD2534">SUM(IF(ISERROR(BD2535:BD2585),"",BD2535:BD2585))</f>
        <v>-120.3696214</v>
      </c>
      <c r="BE2534" s="177">
        <f t="array" ref="BE2534">SUM(IF(ISERROR(BE2535:BE2585),"",BE2535:BE2585))</f>
        <v>-104.2238674</v>
      </c>
      <c r="BF2534" s="177">
        <f t="array" ref="BF2534">SUM(IF(ISERROR(BF2535:BF2585),"",BF2535:BF2585))</f>
        <v>-86.66449328</v>
      </c>
      <c r="BG2534" s="177">
        <f t="array" ref="BG2534">SUM(IF(ISERROR(BG2535:BG2585),"",BG2535:BG2585))</f>
        <v>-67.58346083</v>
      </c>
      <c r="BH2534" s="177">
        <f t="array" ref="BH2534">SUM(IF(ISERROR(BH2535:BH2585),"",BH2535:BH2585))</f>
        <v>-46.86433242</v>
      </c>
      <c r="BI2534" s="177">
        <f t="array" ref="BI2534">SUM(IF(ISERROR(BI2535:BI2585),"",BI2535:BI2585))</f>
        <v>-24.38160642</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v>
      </c>
      <c r="S2550" s="177">
        <f>IF($R$2478&gt;0,PPMT('Assumptions (Battery)'!$V$9,Model!X$1,'Assumptions (Battery)'!$V$12,'Assumptions (Battery)'!$V$7*$R$2480),0)</f>
        <v>0</v>
      </c>
      <c r="T2550" s="177">
        <f>IF($R$2478&gt;0,PPMT('Assumptions (Battery)'!$V$9,Model!Y$1,'Assumptions (Battery)'!$V$12,'Assumptions (Battery)'!$V$7*$R$2480),0)</f>
        <v>0</v>
      </c>
      <c r="U2550" s="177">
        <f>IF($R$2478&gt;0,PPMT('Assumptions (Battery)'!$V$9,Model!Z$1,'Assumptions (Battery)'!$V$12,'Assumptions (Battery)'!$V$7*$R$2480),0)</f>
        <v>0</v>
      </c>
      <c r="V2550" s="177">
        <f>IF($R$2478&gt;0,PPMT('Assumptions (Battery)'!$V$9,Model!AA$1,'Assumptions (Battery)'!$V$12,'Assumptions (Battery)'!$V$7*$R$2480),0)</f>
        <v>0</v>
      </c>
      <c r="W2550" s="177">
        <f>IF($R$2478&gt;0,PPMT('Assumptions (Battery)'!$V$9,Model!AB$1,'Assumptions (Battery)'!$V$12,'Assumptions (Battery)'!$V$7*$R$2480),0)</f>
        <v>0</v>
      </c>
      <c r="X2550" s="160">
        <f>IF($R$2478&gt;0,PPMT('Assumptions (Battery)'!$V$9,Model!AC$1,'Assumptions (Battery)'!$V$12,'Assumptions (Battery)'!$V$7*$R$2480),0)</f>
        <v>0</v>
      </c>
      <c r="Y2550" s="160">
        <f>IF($R$2478&gt;0,PPMT('Assumptions (Battery)'!$V$9,Model!AD$1,'Assumptions (Battery)'!$V$12,'Assumptions (Battery)'!$V$7*$R$2480),0)</f>
        <v>0</v>
      </c>
      <c r="Z2550" s="160">
        <f>IF($R$2478&gt;0,PPMT('Assumptions (Battery)'!$V$9,Model!AE$1,'Assumptions (Battery)'!$V$12,'Assumptions (Battery)'!$V$7*$R$2480),0)</f>
        <v>0</v>
      </c>
      <c r="AA2550" s="160">
        <f>IF($R$2478&gt;0,PPMT('Assumptions (Battery)'!$V$9,Model!AF$1,'Assumptions (Battery)'!$V$12,'Assumptions (Battery)'!$V$7*$R$2480),0)</f>
        <v>0</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v>
      </c>
      <c r="T2551" s="160">
        <f>IF($S$2478&gt;0,PPMT('Assumptions (Battery)'!$V$9,Model!X$1,'Assumptions (Battery)'!$V$12,'Assumptions (Battery)'!$V$7*$S$2480),0)</f>
        <v>0</v>
      </c>
      <c r="U2551" s="160">
        <f>IF($S$2478&gt;0,PPMT('Assumptions (Battery)'!$V$9,Model!Y$1,'Assumptions (Battery)'!$V$12,'Assumptions (Battery)'!$V$7*$S$2480),0)</f>
        <v>0</v>
      </c>
      <c r="V2551" s="160">
        <f>IF($S$2478&gt;0,PPMT('Assumptions (Battery)'!$V$9,Model!Z$1,'Assumptions (Battery)'!$V$12,'Assumptions (Battery)'!$V$7*$S$2480),0)</f>
        <v>0</v>
      </c>
      <c r="W2551" s="160">
        <f>IF($S$2478&gt;0,PPMT('Assumptions (Battery)'!$V$9,Model!AA$1,'Assumptions (Battery)'!$V$12,'Assumptions (Battery)'!$V$7*$S$2480),0)</f>
        <v>0</v>
      </c>
      <c r="X2551" s="160">
        <f>IF($S$2478&gt;0,PPMT('Assumptions (Battery)'!$V$9,Model!AB$1,'Assumptions (Battery)'!$V$12,'Assumptions (Battery)'!$V$7*$S$2480),0)</f>
        <v>0</v>
      </c>
      <c r="Y2551" s="160">
        <f>IF($S$2478&gt;0,PPMT('Assumptions (Battery)'!$V$9,Model!AC$1,'Assumptions (Battery)'!$V$12,'Assumptions (Battery)'!$V$7*$S$2480),0)</f>
        <v>0</v>
      </c>
      <c r="Z2551" s="160">
        <f>IF($S$2478&gt;0,PPMT('Assumptions (Battery)'!$V$9,Model!AD$1,'Assumptions (Battery)'!$V$12,'Assumptions (Battery)'!$V$7*$S$2480),0)</f>
        <v>0</v>
      </c>
      <c r="AA2551" s="160">
        <f>IF($S$2478&gt;0,PPMT('Assumptions (Battery)'!$V$9,Model!AE$1,'Assumptions (Battery)'!$V$12,'Assumptions (Battery)'!$V$7*$S$2480),0)</f>
        <v>0</v>
      </c>
      <c r="AB2551" s="160">
        <f>IF($S$2478&gt;0,PPMT('Assumptions (Battery)'!$V$9,Model!AF$1,'Assumptions (Battery)'!$V$12,'Assumptions (Battery)'!$V$7*$S$2480),0)</f>
        <v>0</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-0.00009487887903</v>
      </c>
      <c r="U2552" s="160">
        <f>IF($T$2478&gt;0,PPMT('Assumptions (Battery)'!$V$9,Model!X$1,'Assumptions (Battery)'!$V$12,'Assumptions (Battery)'!$V$7*$T$2480),0)</f>
        <v>-0.0001024691894</v>
      </c>
      <c r="V2552" s="160">
        <f>IF($T$2478&gt;0,PPMT('Assumptions (Battery)'!$V$9,Model!Y$1,'Assumptions (Battery)'!$V$12,'Assumptions (Battery)'!$V$7*$T$2480),0)</f>
        <v>-0.0001106667245</v>
      </c>
      <c r="W2552" s="160">
        <f>IF($T$2478&gt;0,PPMT('Assumptions (Battery)'!$V$9,Model!Z$1,'Assumptions (Battery)'!$V$12,'Assumptions (Battery)'!$V$7*$T$2480),0)</f>
        <v>-0.0001195200625</v>
      </c>
      <c r="X2552" s="160">
        <f>IF($T$2478&gt;0,PPMT('Assumptions (Battery)'!$V$9,Model!AA$1,'Assumptions (Battery)'!$V$12,'Assumptions (Battery)'!$V$7*$T$2480),0)</f>
        <v>-0.0001290816675</v>
      </c>
      <c r="Y2552" s="160">
        <f>IF($T$2478&gt;0,PPMT('Assumptions (Battery)'!$V$9,Model!AB$1,'Assumptions (Battery)'!$V$12,'Assumptions (Battery)'!$V$7*$T$2480),0)</f>
        <v>-0.0001394082009</v>
      </c>
      <c r="Z2552" s="160">
        <f>IF($T$2478&gt;0,PPMT('Assumptions (Battery)'!$V$9,Model!AC$1,'Assumptions (Battery)'!$V$12,'Assumptions (Battery)'!$V$7*$T$2480),0)</f>
        <v>-0.0001505608569</v>
      </c>
      <c r="AA2552" s="160">
        <f>IF($T$2478&gt;0,PPMT('Assumptions (Battery)'!$V$9,Model!AD$1,'Assumptions (Battery)'!$V$12,'Assumptions (Battery)'!$V$7*$T$2480),0)</f>
        <v>-0.0001626057255</v>
      </c>
      <c r="AB2552" s="160">
        <f>IF($T$2478&gt;0,PPMT('Assumptions (Battery)'!$V$9,Model!AE$1,'Assumptions (Battery)'!$V$12,'Assumptions (Battery)'!$V$7*$T$2480),0)</f>
        <v>-0.0001756141835</v>
      </c>
      <c r="AC2552" s="160">
        <f>IF($T$2478&gt;0,PPMT('Assumptions (Battery)'!$V$9,Model!AF$1,'Assumptions (Battery)'!$V$12,'Assumptions (Battery)'!$V$7*$T$2480),0)</f>
        <v>-0.0001896633182</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-7.766385542</v>
      </c>
      <c r="Y2556" s="160">
        <f>IF($X$2478&gt;0,PPMT('Assumptions (Battery)'!$V$9,Model!X$1,'Assumptions (Battery)'!$V$12,'Assumptions (Battery)'!$V$7*$X$2480),0)</f>
        <v>-8.387696386</v>
      </c>
      <c r="Z2556" s="160">
        <f>IF($X$2478&gt;0,PPMT('Assumptions (Battery)'!$V$9,Model!Y$1,'Assumptions (Battery)'!$V$12,'Assumptions (Battery)'!$V$7*$X$2480),0)</f>
        <v>-9.058712097</v>
      </c>
      <c r="AA2556" s="160">
        <f>IF($X$2478&gt;0,PPMT('Assumptions (Battery)'!$V$9,Model!Z$1,'Assumptions (Battery)'!$V$12,'Assumptions (Battery)'!$V$7*$X$2480),0)</f>
        <v>-9.783409065</v>
      </c>
      <c r="AB2556" s="160">
        <f>IF($X$2478&gt;0,PPMT('Assumptions (Battery)'!$V$9,Model!AA$1,'Assumptions (Battery)'!$V$12,'Assumptions (Battery)'!$V$7*$X$2480),0)</f>
        <v>-10.56608179</v>
      </c>
      <c r="AC2556" s="160">
        <f>IF($X$2478&gt;0,PPMT('Assumptions (Battery)'!$V$9,Model!AB$1,'Assumptions (Battery)'!$V$12,'Assumptions (Battery)'!$V$7*$X$2480),0)</f>
        <v>-11.41136833</v>
      </c>
      <c r="AD2556" s="160">
        <f>IF($X$2478&gt;0,PPMT('Assumptions (Battery)'!$V$9,Model!AC$1,'Assumptions (Battery)'!$V$12,'Assumptions (Battery)'!$V$7*$X$2480),0)</f>
        <v>-12.3242778</v>
      </c>
      <c r="AE2556" s="160">
        <f>IF($X$2478&gt;0,PPMT('Assumptions (Battery)'!$V$9,Model!AD$1,'Assumptions (Battery)'!$V$12,'Assumptions (Battery)'!$V$7*$X$2480),0)</f>
        <v>-13.31022002</v>
      </c>
      <c r="AF2556" s="160">
        <f>IF($X$2478&gt;0,PPMT('Assumptions (Battery)'!$V$9,Model!AE$1,'Assumptions (Battery)'!$V$12,'Assumptions (Battery)'!$V$7*$X$2480),0)</f>
        <v>-14.37503763</v>
      </c>
      <c r="AG2556" s="160">
        <f>IF($X$2478&gt;0,PPMT('Assumptions (Battery)'!$V$9,Model!AF$1,'Assumptions (Battery)'!$V$12,'Assumptions (Battery)'!$V$7*$X$2480),0)</f>
        <v>-15.52504064</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-7.408882977</v>
      </c>
      <c r="Z2557" s="160">
        <f>IF($Y$2478&gt;0,PPMT('Assumptions (Battery)'!$V$9,Model!X$1,'Assumptions (Battery)'!$V$12,'Assumptions (Battery)'!$V$7*$Y$2480),0)</f>
        <v>-8.001593615</v>
      </c>
      <c r="AA2557" s="160">
        <f>IF($Y$2478&gt;0,PPMT('Assumptions (Battery)'!$V$9,Model!Y$1,'Assumptions (Battery)'!$V$12,'Assumptions (Battery)'!$V$7*$Y$2480),0)</f>
        <v>-8.641721105</v>
      </c>
      <c r="AB2557" s="160">
        <f>IF($Y$2478&gt;0,PPMT('Assumptions (Battery)'!$V$9,Model!Z$1,'Assumptions (Battery)'!$V$12,'Assumptions (Battery)'!$V$7*$Y$2480),0)</f>
        <v>-9.333058793</v>
      </c>
      <c r="AC2557" s="160">
        <f>IF($Y$2478&gt;0,PPMT('Assumptions (Battery)'!$V$9,Model!AA$1,'Assumptions (Battery)'!$V$12,'Assumptions (Battery)'!$V$7*$Y$2480),0)</f>
        <v>-10.0797035</v>
      </c>
      <c r="AD2557" s="160">
        <f>IF($Y$2478&gt;0,PPMT('Assumptions (Battery)'!$V$9,Model!AB$1,'Assumptions (Battery)'!$V$12,'Assumptions (Battery)'!$V$7*$Y$2480),0)</f>
        <v>-10.88607978</v>
      </c>
      <c r="AE2557" s="160">
        <f>IF($Y$2478&gt;0,PPMT('Assumptions (Battery)'!$V$9,Model!AC$1,'Assumptions (Battery)'!$V$12,'Assumptions (Battery)'!$V$7*$Y$2480),0)</f>
        <v>-11.75696616</v>
      </c>
      <c r="AF2557" s="160">
        <f>IF($Y$2478&gt;0,PPMT('Assumptions (Battery)'!$V$9,Model!AD$1,'Assumptions (Battery)'!$V$12,'Assumptions (Battery)'!$V$7*$Y$2480),0)</f>
        <v>-12.69752345</v>
      </c>
      <c r="AG2557" s="160">
        <f>IF($Y$2478&gt;0,PPMT('Assumptions (Battery)'!$V$9,Model!AE$1,'Assumptions (Battery)'!$V$12,'Assumptions (Battery)'!$V$7*$Y$2480),0)</f>
        <v>-13.71332533</v>
      </c>
      <c r="AH2557" s="160">
        <f>IF($Y$2478&gt;0,PPMT('Assumptions (Battery)'!$V$9,Model!AF$1,'Assumptions (Battery)'!$V$12,'Assumptions (Battery)'!$V$7*$Y$2480),0)</f>
        <v>-14.81039135</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-7.005670895</v>
      </c>
      <c r="AA2558" s="160">
        <f>IF($Z$2478&gt;0,PPMT('Assumptions (Battery)'!$V$9,Model!X$1,'Assumptions (Battery)'!$V$12,'Assumptions (Battery)'!$V$7*$Z$2480),0)</f>
        <v>-7.566124566</v>
      </c>
      <c r="AB2558" s="160">
        <f>IF($Z$2478&gt;0,PPMT('Assumptions (Battery)'!$V$9,Model!Y$1,'Assumptions (Battery)'!$V$12,'Assumptions (Battery)'!$V$7*$Z$2480),0)</f>
        <v>-8.171414532</v>
      </c>
      <c r="AC2558" s="160">
        <f>IF($Z$2478&gt;0,PPMT('Assumptions (Battery)'!$V$9,Model!Z$1,'Assumptions (Battery)'!$V$12,'Assumptions (Battery)'!$V$7*$Z$2480),0)</f>
        <v>-8.825127694</v>
      </c>
      <c r="AD2558" s="160">
        <f>IF($Z$2478&gt;0,PPMT('Assumptions (Battery)'!$V$9,Model!AA$1,'Assumptions (Battery)'!$V$12,'Assumptions (Battery)'!$V$7*$Z$2480),0)</f>
        <v>-9.53113791</v>
      </c>
      <c r="AE2558" s="160">
        <f>IF($Z$2478&gt;0,PPMT('Assumptions (Battery)'!$V$9,Model!AB$1,'Assumptions (Battery)'!$V$12,'Assumptions (Battery)'!$V$7*$Z$2480),0)</f>
        <v>-10.29362894</v>
      </c>
      <c r="AF2558" s="160">
        <f>IF($Z$2478&gt;0,PPMT('Assumptions (Battery)'!$V$9,Model!AC$1,'Assumptions (Battery)'!$V$12,'Assumptions (Battery)'!$V$7*$Z$2480),0)</f>
        <v>-11.11711926</v>
      </c>
      <c r="AG2558" s="160">
        <f>IF($Z$2478&gt;0,PPMT('Assumptions (Battery)'!$V$9,Model!AD$1,'Assumptions (Battery)'!$V$12,'Assumptions (Battery)'!$V$7*$Z$2480),0)</f>
        <v>-12.0064888</v>
      </c>
      <c r="AH2558" s="160">
        <f>IF($Z$2478&gt;0,PPMT('Assumptions (Battery)'!$V$9,Model!AE$1,'Assumptions (Battery)'!$V$12,'Assumptions (Battery)'!$V$7*$Z$2480),0)</f>
        <v>-12.9670079</v>
      </c>
      <c r="AI2558" s="160">
        <f>IF($Z$2478&gt;0,PPMT('Assumptions (Battery)'!$V$9,Model!AF$1,'Assumptions (Battery)'!$V$12,'Assumptions (Battery)'!$V$7*$Z$2480),0)</f>
        <v>-14.00436853</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-6.613273044</v>
      </c>
      <c r="AB2559" s="160">
        <f>IF($AA$2478&gt;0,PPMT('Assumptions (Battery)'!$V$9,Model!X$1,'Assumptions (Battery)'!$V$12,'Assumptions (Battery)'!$V$7*$AA$2480),0)</f>
        <v>-7.142334887</v>
      </c>
      <c r="AC2559" s="160">
        <f>IF($AA$2478&gt;0,PPMT('Assumptions (Battery)'!$V$9,Model!Y$1,'Assumptions (Battery)'!$V$12,'Assumptions (Battery)'!$V$7*$AA$2480),0)</f>
        <v>-7.713721678</v>
      </c>
      <c r="AD2559" s="160">
        <f>IF($AA$2478&gt;0,PPMT('Assumptions (Battery)'!$V$9,Model!Z$1,'Assumptions (Battery)'!$V$12,'Assumptions (Battery)'!$V$7*$AA$2480),0)</f>
        <v>-8.330819413</v>
      </c>
      <c r="AE2559" s="160">
        <f>IF($AA$2478&gt;0,PPMT('Assumptions (Battery)'!$V$9,Model!AA$1,'Assumptions (Battery)'!$V$12,'Assumptions (Battery)'!$V$7*$AA$2480),0)</f>
        <v>-8.997284966</v>
      </c>
      <c r="AF2559" s="160">
        <f>IF($AA$2478&gt;0,PPMT('Assumptions (Battery)'!$V$9,Model!AB$1,'Assumptions (Battery)'!$V$12,'Assumptions (Battery)'!$V$7*$AA$2480),0)</f>
        <v>-9.717067763</v>
      </c>
      <c r="AG2559" s="160">
        <f>IF($AA$2478&gt;0,PPMT('Assumptions (Battery)'!$V$9,Model!AC$1,'Assumptions (Battery)'!$V$12,'Assumptions (Battery)'!$V$7*$AA$2480),0)</f>
        <v>-10.49443318</v>
      </c>
      <c r="AH2559" s="160">
        <f>IF($AA$2478&gt;0,PPMT('Assumptions (Battery)'!$V$9,Model!AD$1,'Assumptions (Battery)'!$V$12,'Assumptions (Battery)'!$V$7*$AA$2480),0)</f>
        <v>-11.33398784</v>
      </c>
      <c r="AI2559" s="160">
        <f>IF($AA$2478&gt;0,PPMT('Assumptions (Battery)'!$V$9,Model!AE$1,'Assumptions (Battery)'!$V$12,'Assumptions (Battery)'!$V$7*$AA$2480),0)</f>
        <v>-12.24070687</v>
      </c>
      <c r="AJ2559" s="160">
        <f>IF($AA$2478&gt;0,PPMT('Assumptions (Battery)'!$V$9,Model!AF$1,'Assumptions (Battery)'!$V$12,'Assumptions (Battery)'!$V$7*$AA$2480),0)</f>
        <v>-13.21996341</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-6.172928649</v>
      </c>
      <c r="AC2560" s="160">
        <f>IF($AB$2478&gt;0,PPMT('Assumptions (Battery)'!$V$9,Model!X$1,'Assumptions (Battery)'!$V$12,'Assumptions (Battery)'!$V$7*$AB$2480),0)</f>
        <v>-6.666762941</v>
      </c>
      <c r="AD2560" s="160">
        <f>IF($AB$2478&gt;0,PPMT('Assumptions (Battery)'!$V$9,Model!Y$1,'Assumptions (Battery)'!$V$12,'Assumptions (Battery)'!$V$7*$AB$2480),0)</f>
        <v>-7.200103977</v>
      </c>
      <c r="AE2560" s="160">
        <f>IF($AB$2478&gt;0,PPMT('Assumptions (Battery)'!$V$9,Model!Z$1,'Assumptions (Battery)'!$V$12,'Assumptions (Battery)'!$V$7*$AB$2480),0)</f>
        <v>-7.776112295</v>
      </c>
      <c r="AF2560" s="160">
        <f>IF($AB$2478&gt;0,PPMT('Assumptions (Battery)'!$V$9,Model!AA$1,'Assumptions (Battery)'!$V$12,'Assumptions (Battery)'!$V$7*$AB$2480),0)</f>
        <v>-8.398201278</v>
      </c>
      <c r="AG2560" s="160">
        <f>IF($AB$2478&gt;0,PPMT('Assumptions (Battery)'!$V$9,Model!AB$1,'Assumptions (Battery)'!$V$12,'Assumptions (Battery)'!$V$7*$AB$2480),0)</f>
        <v>-9.07005738</v>
      </c>
      <c r="AH2560" s="160">
        <f>IF($AB$2478&gt;0,PPMT('Assumptions (Battery)'!$V$9,Model!AC$1,'Assumptions (Battery)'!$V$12,'Assumptions (Battery)'!$V$7*$AB$2480),0)</f>
        <v>-9.795661971</v>
      </c>
      <c r="AI2560" s="160">
        <f>IF($AB$2478&gt;0,PPMT('Assumptions (Battery)'!$V$9,Model!AD$1,'Assumptions (Battery)'!$V$12,'Assumptions (Battery)'!$V$7*$AB$2480),0)</f>
        <v>-10.57931493</v>
      </c>
      <c r="AJ2560" s="160">
        <f>IF($AB$2478&gt;0,PPMT('Assumptions (Battery)'!$V$9,Model!AE$1,'Assumptions (Battery)'!$V$12,'Assumptions (Battery)'!$V$7*$AB$2480),0)</f>
        <v>-11.42566012</v>
      </c>
      <c r="AK2560" s="160">
        <f>IF($AB$2478&gt;0,PPMT('Assumptions (Battery)'!$V$9,Model!AF$1,'Assumptions (Battery)'!$V$12,'Assumptions (Battery)'!$V$7*$AB$2480),0)</f>
        <v>-12.33971293</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-6.048983225</v>
      </c>
      <c r="AD2561" s="160">
        <f>IF($AC$2478&gt;0,PPMT('Assumptions (Battery)'!$V$9,Model!X$1,'Assumptions (Battery)'!$V$12,'Assumptions (Battery)'!$V$7*$AC$2480),0)</f>
        <v>-6.532901883</v>
      </c>
      <c r="AE2561" s="160">
        <f>IF($AC$2478&gt;0,PPMT('Assumptions (Battery)'!$V$9,Model!Y$1,'Assumptions (Battery)'!$V$12,'Assumptions (Battery)'!$V$7*$AC$2480),0)</f>
        <v>-7.055534034</v>
      </c>
      <c r="AF2561" s="160">
        <f>IF($AC$2478&gt;0,PPMT('Assumptions (Battery)'!$V$9,Model!Z$1,'Assumptions (Battery)'!$V$12,'Assumptions (Battery)'!$V$7*$AC$2480),0)</f>
        <v>-7.619976757</v>
      </c>
      <c r="AG2561" s="160">
        <f>IF($AC$2478&gt;0,PPMT('Assumptions (Battery)'!$V$9,Model!AA$1,'Assumptions (Battery)'!$V$12,'Assumptions (Battery)'!$V$7*$AC$2480),0)</f>
        <v>-8.229574897</v>
      </c>
      <c r="AH2561" s="160">
        <f>IF($AC$2478&gt;0,PPMT('Assumptions (Battery)'!$V$9,Model!AB$1,'Assumptions (Battery)'!$V$12,'Assumptions (Battery)'!$V$7*$AC$2480),0)</f>
        <v>-8.887940889</v>
      </c>
      <c r="AI2561" s="160">
        <f>IF($AC$2478&gt;0,PPMT('Assumptions (Battery)'!$V$9,Model!AC$1,'Assumptions (Battery)'!$V$12,'Assumptions (Battery)'!$V$7*$AC$2480),0)</f>
        <v>-9.59897616</v>
      </c>
      <c r="AJ2561" s="160">
        <f>IF($AC$2478&gt;0,PPMT('Assumptions (Battery)'!$V$9,Model!AD$1,'Assumptions (Battery)'!$V$12,'Assumptions (Battery)'!$V$7*$AC$2480),0)</f>
        <v>-10.36689425</v>
      </c>
      <c r="AK2561" s="160">
        <f>IF($AC$2478&gt;0,PPMT('Assumptions (Battery)'!$V$9,Model!AE$1,'Assumptions (Battery)'!$V$12,'Assumptions (Battery)'!$V$7*$AC$2480),0)</f>
        <v>-11.19624579</v>
      </c>
      <c r="AL2561" s="160">
        <f>IF($AC$2478&gt;0,PPMT('Assumptions (Battery)'!$V$9,Model!AF$1,'Assumptions (Battery)'!$V$12,'Assumptions (Battery)'!$V$7*$AC$2480),0)</f>
        <v>-12.09194546</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-5.948939993</v>
      </c>
      <c r="AE2562" s="160">
        <f>IF($AD$2478&gt;0,PPMT('Assumptions (Battery)'!$V$9,Model!X$1,'Assumptions (Battery)'!$V$12,'Assumptions (Battery)'!$V$7*$AD$2480),0)</f>
        <v>-6.424855192</v>
      </c>
      <c r="AF2562" s="160">
        <f>IF($AD$2478&gt;0,PPMT('Assumptions (Battery)'!$V$9,Model!Y$1,'Assumptions (Battery)'!$V$12,'Assumptions (Battery)'!$V$7*$AD$2480),0)</f>
        <v>-6.938843608</v>
      </c>
      <c r="AG2562" s="160">
        <f>IF($AD$2478&gt;0,PPMT('Assumptions (Battery)'!$V$9,Model!Z$1,'Assumptions (Battery)'!$V$12,'Assumptions (Battery)'!$V$7*$AD$2480),0)</f>
        <v>-7.493951096</v>
      </c>
      <c r="AH2562" s="160">
        <f>IF($AD$2478&gt;0,PPMT('Assumptions (Battery)'!$V$9,Model!AA$1,'Assumptions (Battery)'!$V$12,'Assumptions (Battery)'!$V$7*$AD$2480),0)</f>
        <v>-8.093467184</v>
      </c>
      <c r="AI2562" s="160">
        <f>IF($AD$2478&gt;0,PPMT('Assumptions (Battery)'!$V$9,Model!AB$1,'Assumptions (Battery)'!$V$12,'Assumptions (Battery)'!$V$7*$AD$2480),0)</f>
        <v>-8.740944559</v>
      </c>
      <c r="AJ2562" s="160">
        <f>IF($AD$2478&gt;0,PPMT('Assumptions (Battery)'!$V$9,Model!AC$1,'Assumptions (Battery)'!$V$12,'Assumptions (Battery)'!$V$7*$AD$2480),0)</f>
        <v>-9.440220123</v>
      </c>
      <c r="AK2562" s="160">
        <f>IF($AD$2478&gt;0,PPMT('Assumptions (Battery)'!$V$9,Model!AD$1,'Assumptions (Battery)'!$V$12,'Assumptions (Battery)'!$V$7*$AD$2480),0)</f>
        <v>-10.19543773</v>
      </c>
      <c r="AL2562" s="160">
        <f>IF($AD$2478&gt;0,PPMT('Assumptions (Battery)'!$V$9,Model!AE$1,'Assumptions (Battery)'!$V$12,'Assumptions (Battery)'!$V$7*$AD$2480),0)</f>
        <v>-11.01107275</v>
      </c>
      <c r="AM2562" s="160">
        <f>IF($AD$2478&gt;0,PPMT('Assumptions (Battery)'!$V$9,Model!AF$1,'Assumptions (Battery)'!$V$12,'Assumptions (Battery)'!$V$7*$AD$2480),0)</f>
        <v>-11.89195857</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-5.810964889</v>
      </c>
      <c r="AF2563" s="160">
        <f>IF($AE$2478&gt;0,PPMT('Assumptions (Battery)'!$V$9,Model!X$1,'Assumptions (Battery)'!$V$12,'Assumptions (Battery)'!$V$7*$AE$2480),0)</f>
        <v>-6.275842081</v>
      </c>
      <c r="AG2563" s="160">
        <f>IF($AE$2478&gt;0,PPMT('Assumptions (Battery)'!$V$9,Model!Y$1,'Assumptions (Battery)'!$V$12,'Assumptions (Battery)'!$V$7*$AE$2480),0)</f>
        <v>-6.777909447</v>
      </c>
      <c r="AH2563" s="160">
        <f>IF($AE$2478&gt;0,PPMT('Assumptions (Battery)'!$V$9,Model!Z$1,'Assumptions (Battery)'!$V$12,'Assumptions (Battery)'!$V$7*$AE$2480),0)</f>
        <v>-7.320142203</v>
      </c>
      <c r="AI2563" s="160">
        <f>IF($AE$2478&gt;0,PPMT('Assumptions (Battery)'!$V$9,Model!AA$1,'Assumptions (Battery)'!$V$12,'Assumptions (Battery)'!$V$7*$AE$2480),0)</f>
        <v>-7.905753579</v>
      </c>
      <c r="AJ2563" s="160">
        <f>IF($AE$2478&gt;0,PPMT('Assumptions (Battery)'!$V$9,Model!AB$1,'Assumptions (Battery)'!$V$12,'Assumptions (Battery)'!$V$7*$AE$2480),0)</f>
        <v>-8.538213865</v>
      </c>
      <c r="AK2563" s="160">
        <f>IF($AE$2478&gt;0,PPMT('Assumptions (Battery)'!$V$9,Model!AC$1,'Assumptions (Battery)'!$V$12,'Assumptions (Battery)'!$V$7*$AE$2480),0)</f>
        <v>-9.221270975</v>
      </c>
      <c r="AL2563" s="160">
        <f>IF($AE$2478&gt;0,PPMT('Assumptions (Battery)'!$V$9,Model!AD$1,'Assumptions (Battery)'!$V$12,'Assumptions (Battery)'!$V$7*$AE$2480),0)</f>
        <v>-9.958972653</v>
      </c>
      <c r="AM2563" s="160">
        <f>IF($AE$2478&gt;0,PPMT('Assumptions (Battery)'!$V$9,Model!AE$1,'Assumptions (Battery)'!$V$12,'Assumptions (Battery)'!$V$7*$AE$2480),0)</f>
        <v>-10.75569046</v>
      </c>
      <c r="AN2563" s="160">
        <f>IF($AE$2478&gt;0,PPMT('Assumptions (Battery)'!$V$9,Model!AF$1,'Assumptions (Battery)'!$V$12,'Assumptions (Battery)'!$V$7*$AE$2480),0)</f>
        <v>-11.6161457</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-5.665374688</v>
      </c>
      <c r="AG2564" s="160">
        <f>IF($AF$2478&gt;0,PPMT('Assumptions (Battery)'!$V$9,Model!X$1,'Assumptions (Battery)'!$V$12,'Assumptions (Battery)'!$V$7*$AF$2480),0)</f>
        <v>-6.118604663</v>
      </c>
      <c r="AH2564" s="160">
        <f>IF($AF$2478&gt;0,PPMT('Assumptions (Battery)'!$V$9,Model!Y$1,'Assumptions (Battery)'!$V$12,'Assumptions (Battery)'!$V$7*$AF$2480),0)</f>
        <v>-6.608093036</v>
      </c>
      <c r="AI2564" s="160">
        <f>IF($AF$2478&gt;0,PPMT('Assumptions (Battery)'!$V$9,Model!Z$1,'Assumptions (Battery)'!$V$12,'Assumptions (Battery)'!$V$7*$AF$2480),0)</f>
        <v>-7.136740479</v>
      </c>
      <c r="AJ2564" s="160">
        <f>IF($AF$2478&gt;0,PPMT('Assumptions (Battery)'!$V$9,Model!AA$1,'Assumptions (Battery)'!$V$12,'Assumptions (Battery)'!$V$7*$AF$2480),0)</f>
        <v>-7.707679717</v>
      </c>
      <c r="AK2564" s="160">
        <f>IF($AF$2478&gt;0,PPMT('Assumptions (Battery)'!$V$9,Model!AB$1,'Assumptions (Battery)'!$V$12,'Assumptions (Battery)'!$V$7*$AF$2480),0)</f>
        <v>-8.324294094</v>
      </c>
      <c r="AL2564" s="160">
        <f>IF($AF$2478&gt;0,PPMT('Assumptions (Battery)'!$V$9,Model!AC$1,'Assumptions (Battery)'!$V$12,'Assumptions (Battery)'!$V$7*$AF$2480),0)</f>
        <v>-8.990237622</v>
      </c>
      <c r="AM2564" s="160">
        <f>IF($AF$2478&gt;0,PPMT('Assumptions (Battery)'!$V$9,Model!AD$1,'Assumptions (Battery)'!$V$12,'Assumptions (Battery)'!$V$7*$AF$2480),0)</f>
        <v>-9.709456632</v>
      </c>
      <c r="AN2564" s="160">
        <f>IF($AF$2478&gt;0,PPMT('Assumptions (Battery)'!$V$9,Model!AE$1,'Assumptions (Battery)'!$V$12,'Assumptions (Battery)'!$V$7*$AF$2480),0)</f>
        <v>-10.48621316</v>
      </c>
      <c r="AO2564" s="160">
        <f>IF($AF$2478&gt;0,PPMT('Assumptions (Battery)'!$V$9,Model!AF$1,'Assumptions (Battery)'!$V$12,'Assumptions (Battery)'!$V$7*$AF$2480),0)</f>
        <v>-11.32511022</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-5.544835101</v>
      </c>
      <c r="AH2565" s="160">
        <f>IF($AG$2478&gt;0,PPMT('Assumptions (Battery)'!$V$9,Model!X$1,'Assumptions (Battery)'!$V$12,'Assumptions (Battery)'!$V$7*$AG$2480),0)</f>
        <v>-5.988421909</v>
      </c>
      <c r="AI2565" s="160">
        <f>IF($AG$2478&gt;0,PPMT('Assumptions (Battery)'!$V$9,Model!Y$1,'Assumptions (Battery)'!$V$12,'Assumptions (Battery)'!$V$7*$AG$2480),0)</f>
        <v>-6.467495662</v>
      </c>
      <c r="AJ2565" s="160">
        <f>IF($AG$2478&gt;0,PPMT('Assumptions (Battery)'!$V$9,Model!Z$1,'Assumptions (Battery)'!$V$12,'Assumptions (Battery)'!$V$7*$AG$2480),0)</f>
        <v>-6.984895315</v>
      </c>
      <c r="AK2565" s="160">
        <f>IF($AG$2478&gt;0,PPMT('Assumptions (Battery)'!$V$9,Model!AA$1,'Assumptions (Battery)'!$V$12,'Assumptions (Battery)'!$V$7*$AG$2480),0)</f>
        <v>-7.54368694</v>
      </c>
      <c r="AL2565" s="160">
        <f>IF($AG$2478&gt;0,PPMT('Assumptions (Battery)'!$V$9,Model!AB$1,'Assumptions (Battery)'!$V$12,'Assumptions (Battery)'!$V$7*$AG$2480),0)</f>
        <v>-8.147181895</v>
      </c>
      <c r="AM2565" s="160">
        <f>IF($AG$2478&gt;0,PPMT('Assumptions (Battery)'!$V$9,Model!AC$1,'Assumptions (Battery)'!$V$12,'Assumptions (Battery)'!$V$7*$AG$2480),0)</f>
        <v>-8.798956447</v>
      </c>
      <c r="AN2565" s="160">
        <f>IF($AG$2478&gt;0,PPMT('Assumptions (Battery)'!$V$9,Model!AD$1,'Assumptions (Battery)'!$V$12,'Assumptions (Battery)'!$V$7*$AG$2480),0)</f>
        <v>-9.502872963</v>
      </c>
      <c r="AO2565" s="160">
        <f>IF($AG$2478&gt;0,PPMT('Assumptions (Battery)'!$V$9,Model!AE$1,'Assumptions (Battery)'!$V$12,'Assumptions (Battery)'!$V$7*$AG$2480),0)</f>
        <v>-10.2631028</v>
      </c>
      <c r="AP2565" s="160">
        <f>IF($AG$2478&gt;0,PPMT('Assumptions (Battery)'!$V$9,Model!AF$1,'Assumptions (Battery)'!$V$12,'Assumptions (Battery)'!$V$7*$AG$2480),0)</f>
        <v>-11.08415102</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-5.585702553</v>
      </c>
      <c r="AI2566" s="160">
        <f>IF($AH$2478&gt;0,PPMT('Assumptions (Battery)'!$V$9,Model!X$1,'Assumptions (Battery)'!$V$12,'Assumptions (Battery)'!$V$7*$AH$2480),0)</f>
        <v>-6.032558758</v>
      </c>
      <c r="AJ2566" s="160">
        <f>IF($AH$2478&gt;0,PPMT('Assumptions (Battery)'!$V$9,Model!Y$1,'Assumptions (Battery)'!$V$12,'Assumptions (Battery)'!$V$7*$AH$2480),0)</f>
        <v>-6.515163458</v>
      </c>
      <c r="AK2566" s="160">
        <f>IF($AH$2478&gt;0,PPMT('Assumptions (Battery)'!$V$9,Model!Z$1,'Assumptions (Battery)'!$V$12,'Assumptions (Battery)'!$V$7*$AH$2480),0)</f>
        <v>-7.036376535</v>
      </c>
      <c r="AL2566" s="160">
        <f>IF($AH$2478&gt;0,PPMT('Assumptions (Battery)'!$V$9,Model!AA$1,'Assumptions (Battery)'!$V$12,'Assumptions (Battery)'!$V$7*$AH$2480),0)</f>
        <v>-7.599286658</v>
      </c>
      <c r="AM2566" s="160">
        <f>IF($AH$2478&gt;0,PPMT('Assumptions (Battery)'!$V$9,Model!AB$1,'Assumptions (Battery)'!$V$12,'Assumptions (Battery)'!$V$7*$AH$2480),0)</f>
        <v>-8.20722959</v>
      </c>
      <c r="AN2566" s="160">
        <f>IF($AH$2478&gt;0,PPMT('Assumptions (Battery)'!$V$9,Model!AC$1,'Assumptions (Battery)'!$V$12,'Assumptions (Battery)'!$V$7*$AH$2480),0)</f>
        <v>-8.863807958</v>
      </c>
      <c r="AO2566" s="160">
        <f>IF($AH$2478&gt;0,PPMT('Assumptions (Battery)'!$V$9,Model!AD$1,'Assumptions (Battery)'!$V$12,'Assumptions (Battery)'!$V$7*$AH$2480),0)</f>
        <v>-9.572912594</v>
      </c>
      <c r="AP2566" s="160">
        <f>IF($AH$2478&gt;0,PPMT('Assumptions (Battery)'!$V$9,Model!AE$1,'Assumptions (Battery)'!$V$12,'Assumptions (Battery)'!$V$7*$AH$2480),0)</f>
        <v>-10.3387456</v>
      </c>
      <c r="AQ2566" s="160">
        <f>IF($AH$2478&gt;0,PPMT('Assumptions (Battery)'!$V$9,Model!AF$1,'Assumptions (Battery)'!$V$12,'Assumptions (Battery)'!$V$7*$AH$2480),0)</f>
        <v>-11.16584525</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-5.626054205</v>
      </c>
      <c r="AJ2567" s="160">
        <f>IF($AI$2478&gt;0,PPMT('Assumptions (Battery)'!$V$9,Model!X$1,'Assumptions (Battery)'!$V$12,'Assumptions (Battery)'!$V$7*$AI$2480),0)</f>
        <v>-6.076138542</v>
      </c>
      <c r="AK2567" s="160">
        <f>IF($AI$2478&gt;0,PPMT('Assumptions (Battery)'!$V$9,Model!Y$1,'Assumptions (Battery)'!$V$12,'Assumptions (Battery)'!$V$7*$AI$2480),0)</f>
        <v>-6.562229625</v>
      </c>
      <c r="AL2567" s="160">
        <f>IF($AI$2478&gt;0,PPMT('Assumptions (Battery)'!$V$9,Model!Z$1,'Assumptions (Battery)'!$V$12,'Assumptions (Battery)'!$V$7*$AI$2480),0)</f>
        <v>-7.087207995</v>
      </c>
      <c r="AM2567" s="160">
        <f>IF($AI$2478&gt;0,PPMT('Assumptions (Battery)'!$V$9,Model!AA$1,'Assumptions (Battery)'!$V$12,'Assumptions (Battery)'!$V$7*$AI$2480),0)</f>
        <v>-7.654184634</v>
      </c>
      <c r="AN2567" s="160">
        <f>IF($AI$2478&gt;0,PPMT('Assumptions (Battery)'!$V$9,Model!AB$1,'Assumptions (Battery)'!$V$12,'Assumptions (Battery)'!$V$7*$AI$2480),0)</f>
        <v>-8.266519405</v>
      </c>
      <c r="AO2567" s="160">
        <f>IF($AI$2478&gt;0,PPMT('Assumptions (Battery)'!$V$9,Model!AC$1,'Assumptions (Battery)'!$V$12,'Assumptions (Battery)'!$V$7*$AI$2480),0)</f>
        <v>-8.927840958</v>
      </c>
      <c r="AP2567" s="160">
        <f>IF($AI$2478&gt;0,PPMT('Assumptions (Battery)'!$V$9,Model!AD$1,'Assumptions (Battery)'!$V$12,'Assumptions (Battery)'!$V$7*$AI$2480),0)</f>
        <v>-9.642068234</v>
      </c>
      <c r="AQ2567" s="160">
        <f>IF($AI$2478&gt;0,PPMT('Assumptions (Battery)'!$V$9,Model!AE$1,'Assumptions (Battery)'!$V$12,'Assumptions (Battery)'!$V$7*$AI$2480),0)</f>
        <v>-10.41343369</v>
      </c>
      <c r="AR2567" s="160">
        <f>IF($AI$2478&gt;0,PPMT('Assumptions (Battery)'!$V$9,Model!AF$1,'Assumptions (Battery)'!$V$12,'Assumptions (Battery)'!$V$7*$AI$2480),0)</f>
        <v>-11.24650839</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-5.630948173</v>
      </c>
      <c r="AK2568" s="160">
        <f>IF($AJ$2478&gt;0,PPMT('Assumptions (Battery)'!$V$9,Model!X$1,'Assumptions (Battery)'!$V$12,'Assumptions (Battery)'!$V$7*$AJ$2480),0)</f>
        <v>-6.081424026</v>
      </c>
      <c r="AL2568" s="160">
        <f>IF($AJ$2478&gt;0,PPMT('Assumptions (Battery)'!$V$9,Model!Y$1,'Assumptions (Battery)'!$V$12,'Assumptions (Battery)'!$V$7*$AJ$2480),0)</f>
        <v>-6.567937949</v>
      </c>
      <c r="AM2568" s="160">
        <f>IF($AJ$2478&gt;0,PPMT('Assumptions (Battery)'!$V$9,Model!Z$1,'Assumptions (Battery)'!$V$12,'Assumptions (Battery)'!$V$7*$AJ$2480),0)</f>
        <v>-7.093372984</v>
      </c>
      <c r="AN2568" s="160">
        <f>IF($AJ$2478&gt;0,PPMT('Assumptions (Battery)'!$V$9,Model!AA$1,'Assumptions (Battery)'!$V$12,'Assumptions (Battery)'!$V$7*$AJ$2480),0)</f>
        <v>-7.660842823</v>
      </c>
      <c r="AO2568" s="160">
        <f>IF($AJ$2478&gt;0,PPMT('Assumptions (Battery)'!$V$9,Model!AB$1,'Assumptions (Battery)'!$V$12,'Assumptions (Battery)'!$V$7*$AJ$2480),0)</f>
        <v>-8.273710249</v>
      </c>
      <c r="AP2568" s="160">
        <f>IF($AJ$2478&gt;0,PPMT('Assumptions (Battery)'!$V$9,Model!AC$1,'Assumptions (Battery)'!$V$12,'Assumptions (Battery)'!$V$7*$AJ$2480),0)</f>
        <v>-8.935607069</v>
      </c>
      <c r="AQ2568" s="160">
        <f>IF($AJ$2478&gt;0,PPMT('Assumptions (Battery)'!$V$9,Model!AD$1,'Assumptions (Battery)'!$V$12,'Assumptions (Battery)'!$V$7*$AJ$2480),0)</f>
        <v>-9.650455634</v>
      </c>
      <c r="AR2568" s="160">
        <f>IF($AJ$2478&gt;0,PPMT('Assumptions (Battery)'!$V$9,Model!AE$1,'Assumptions (Battery)'!$V$12,'Assumptions (Battery)'!$V$7*$AJ$2480),0)</f>
        <v>-10.42249209</v>
      </c>
      <c r="AS2568" s="160">
        <f>IF($AJ$2478&gt;0,PPMT('Assumptions (Battery)'!$V$9,Model!AF$1,'Assumptions (Battery)'!$V$12,'Assumptions (Battery)'!$V$7*$AJ$2480),0)</f>
        <v>-11.25629145</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-5.669486809</v>
      </c>
      <c r="AL2569" s="160">
        <f>IF($AK$2478&gt;0,PPMT('Assumptions (Battery)'!$V$9,Model!X$1,'Assumptions (Battery)'!$V$12,'Assumptions (Battery)'!$V$7*$AK$2480),0)</f>
        <v>-6.123045754</v>
      </c>
      <c r="AM2569" s="160">
        <f>IF($AK$2478&gt;0,PPMT('Assumptions (Battery)'!$V$9,Model!Y$1,'Assumptions (Battery)'!$V$12,'Assumptions (Battery)'!$V$7*$AK$2480),0)</f>
        <v>-6.612889414</v>
      </c>
      <c r="AN2569" s="160">
        <f>IF($AK$2478&gt;0,PPMT('Assumptions (Battery)'!$V$9,Model!Z$1,'Assumptions (Battery)'!$V$12,'Assumptions (Battery)'!$V$7*$AK$2480),0)</f>
        <v>-7.141920567</v>
      </c>
      <c r="AO2569" s="160">
        <f>IF($AK$2478&gt;0,PPMT('Assumptions (Battery)'!$V$9,Model!AA$1,'Assumptions (Battery)'!$V$12,'Assumptions (Battery)'!$V$7*$AK$2480),0)</f>
        <v>-7.713274213</v>
      </c>
      <c r="AP2569" s="160">
        <f>IF($AK$2478&gt;0,PPMT('Assumptions (Battery)'!$V$9,Model!AB$1,'Assumptions (Battery)'!$V$12,'Assumptions (Battery)'!$V$7*$AK$2480),0)</f>
        <v>-8.33033615</v>
      </c>
      <c r="AQ2569" s="160">
        <f>IF($AK$2478&gt;0,PPMT('Assumptions (Battery)'!$V$9,Model!AC$1,'Assumptions (Battery)'!$V$12,'Assumptions (Battery)'!$V$7*$AK$2480),0)</f>
        <v>-8.996763042</v>
      </c>
      <c r="AR2569" s="160">
        <f>IF($AK$2478&gt;0,PPMT('Assumptions (Battery)'!$V$9,Model!AD$1,'Assumptions (Battery)'!$V$12,'Assumptions (Battery)'!$V$7*$AK$2480),0)</f>
        <v>-9.716504085</v>
      </c>
      <c r="AS2569" s="160">
        <f>IF($AK$2478&gt;0,PPMT('Assumptions (Battery)'!$V$9,Model!AE$1,'Assumptions (Battery)'!$V$12,'Assumptions (Battery)'!$V$7*$AK$2480),0)</f>
        <v>-10.49382441</v>
      </c>
      <c r="AT2569" s="160">
        <f>IF($AK$2478&gt;0,PPMT('Assumptions (Battery)'!$V$9,Model!AF$1,'Assumptions (Battery)'!$V$12,'Assumptions (Battery)'!$V$7*$AK$2480),0)</f>
        <v>-11.33333036</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-5.707367387</v>
      </c>
      <c r="AM2570" s="160">
        <f>IF($AL$2478&gt;0,PPMT('Assumptions (Battery)'!$V$9,Model!X$1,'Assumptions (Battery)'!$V$12,'Assumptions (Battery)'!$V$7*$AL$2480),0)</f>
        <v>-6.163956778</v>
      </c>
      <c r="AN2570" s="160">
        <f>IF($AL$2478&gt;0,PPMT('Assumptions (Battery)'!$V$9,Model!Y$1,'Assumptions (Battery)'!$V$12,'Assumptions (Battery)'!$V$7*$AL$2480),0)</f>
        <v>-6.65707332</v>
      </c>
      <c r="AO2570" s="160">
        <f>IF($AL$2478&gt;0,PPMT('Assumptions (Battery)'!$V$9,Model!Z$1,'Assumptions (Battery)'!$V$12,'Assumptions (Battery)'!$V$7*$AL$2480),0)</f>
        <v>-7.189639186</v>
      </c>
      <c r="AP2570" s="160">
        <f>IF($AL$2478&gt;0,PPMT('Assumptions (Battery)'!$V$9,Model!AA$1,'Assumptions (Battery)'!$V$12,'Assumptions (Battery)'!$V$7*$AL$2480),0)</f>
        <v>-7.764810321</v>
      </c>
      <c r="AQ2570" s="160">
        <f>IF($AL$2478&gt;0,PPMT('Assumptions (Battery)'!$V$9,Model!AB$1,'Assumptions (Battery)'!$V$12,'Assumptions (Battery)'!$V$7*$AL$2480),0)</f>
        <v>-8.385995146</v>
      </c>
      <c r="AR2570" s="160">
        <f>IF($AL$2478&gt;0,PPMT('Assumptions (Battery)'!$V$9,Model!AC$1,'Assumptions (Battery)'!$V$12,'Assumptions (Battery)'!$V$7*$AL$2480),0)</f>
        <v>-9.056874758</v>
      </c>
      <c r="AS2570" s="160">
        <f>IF($AL$2478&gt;0,PPMT('Assumptions (Battery)'!$V$9,Model!AD$1,'Assumptions (Battery)'!$V$12,'Assumptions (Battery)'!$V$7*$AL$2480),0)</f>
        <v>-9.781424739</v>
      </c>
      <c r="AT2570" s="160">
        <f>IF($AL$2478&gt;0,PPMT('Assumptions (Battery)'!$V$9,Model!AE$1,'Assumptions (Battery)'!$V$12,'Assumptions (Battery)'!$V$7*$AL$2480),0)</f>
        <v>-10.56393872</v>
      </c>
      <c r="AU2570" s="160">
        <f>IF($AL$2478&gt;0,PPMT('Assumptions (Battery)'!$V$9,Model!AF$1,'Assumptions (Battery)'!$V$12,'Assumptions (Battery)'!$V$7*$AL$2480),0)</f>
        <v>-11.40905382</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-5.744579049</v>
      </c>
      <c r="AN2571" s="160">
        <f>IF($AM$2478&gt;0,PPMT('Assumptions (Battery)'!$V$9,Model!X$1,'Assumptions (Battery)'!$V$12,'Assumptions (Battery)'!$V$7*$AM$2480),0)</f>
        <v>-6.204145373</v>
      </c>
      <c r="AO2571" s="160">
        <f>IF($AM$2478&gt;0,PPMT('Assumptions (Battery)'!$V$9,Model!Y$1,'Assumptions (Battery)'!$V$12,'Assumptions (Battery)'!$V$7*$AM$2480),0)</f>
        <v>-6.700477002</v>
      </c>
      <c r="AP2571" s="160">
        <f>IF($AM$2478&gt;0,PPMT('Assumptions (Battery)'!$V$9,Model!Z$1,'Assumptions (Battery)'!$V$12,'Assumptions (Battery)'!$V$7*$AM$2480),0)</f>
        <v>-7.236515163</v>
      </c>
      <c r="AQ2571" s="160">
        <f>IF($AM$2478&gt;0,PPMT('Assumptions (Battery)'!$V$9,Model!AA$1,'Assumptions (Battery)'!$V$12,'Assumptions (Battery)'!$V$7*$AM$2480),0)</f>
        <v>-7.815436376</v>
      </c>
      <c r="AR2571" s="160">
        <f>IF($AM$2478&gt;0,PPMT('Assumptions (Battery)'!$V$9,Model!AB$1,'Assumptions (Battery)'!$V$12,'Assumptions (Battery)'!$V$7*$AM$2480),0)</f>
        <v>-8.440671286</v>
      </c>
      <c r="AS2571" s="160">
        <f>IF($AM$2478&gt;0,PPMT('Assumptions (Battery)'!$V$9,Model!AC$1,'Assumptions (Battery)'!$V$12,'Assumptions (Battery)'!$V$7*$AM$2480),0)</f>
        <v>-9.115924988</v>
      </c>
      <c r="AT2571" s="160">
        <f>IF($AM$2478&gt;0,PPMT('Assumptions (Battery)'!$V$9,Model!AD$1,'Assumptions (Battery)'!$V$12,'Assumptions (Battery)'!$V$7*$AM$2480),0)</f>
        <v>-9.845198988</v>
      </c>
      <c r="AU2571" s="160">
        <f>IF($AM$2478&gt;0,PPMT('Assumptions (Battery)'!$V$9,Model!AE$1,'Assumptions (Battery)'!$V$12,'Assumptions (Battery)'!$V$7*$AM$2480),0)</f>
        <v>-10.63281491</v>
      </c>
      <c r="AV2571" s="160">
        <f>IF($AM$2478&gt;0,PPMT('Assumptions (Battery)'!$V$9,Model!AF$1,'Assumptions (Battery)'!$V$12,'Assumptions (Battery)'!$V$7*$AM$2480),0)</f>
        <v>-11.4834401</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-11.56214082</v>
      </c>
      <c r="AO2572" s="160">
        <f>IF($AN$2478&gt;0,PPMT('Assumptions (Battery)'!$V$9,Model!X$1,'Assumptions (Battery)'!$V$12,'Assumptions (Battery)'!$V$7*$AN$2480),0)</f>
        <v>-12.48711208</v>
      </c>
      <c r="AP2572" s="160">
        <f>IF($AN$2478&gt;0,PPMT('Assumptions (Battery)'!$V$9,Model!Y$1,'Assumptions (Battery)'!$V$12,'Assumptions (Battery)'!$V$7*$AN$2480),0)</f>
        <v>-13.48608105</v>
      </c>
      <c r="AQ2572" s="160">
        <f>IF($AN$2478&gt;0,PPMT('Assumptions (Battery)'!$V$9,Model!Z$1,'Assumptions (Battery)'!$V$12,'Assumptions (Battery)'!$V$7*$AN$2480),0)</f>
        <v>-14.56496753</v>
      </c>
      <c r="AR2572" s="160">
        <f>IF($AN$2478&gt;0,PPMT('Assumptions (Battery)'!$V$9,Model!AA$1,'Assumptions (Battery)'!$V$12,'Assumptions (Battery)'!$V$7*$AN$2480),0)</f>
        <v>-15.73016494</v>
      </c>
      <c r="AS2572" s="160">
        <f>IF($AN$2478&gt;0,PPMT('Assumptions (Battery)'!$V$9,Model!AB$1,'Assumptions (Battery)'!$V$12,'Assumptions (Battery)'!$V$7*$AN$2480),0)</f>
        <v>-16.98857813</v>
      </c>
      <c r="AT2572" s="160">
        <f>IF($AN$2478&gt;0,PPMT('Assumptions (Battery)'!$V$9,Model!AC$1,'Assumptions (Battery)'!$V$12,'Assumptions (Battery)'!$V$7*$AN$2480),0)</f>
        <v>-18.34766438</v>
      </c>
      <c r="AU2572" s="160">
        <f>IF($AN$2478&gt;0,PPMT('Assumptions (Battery)'!$V$9,Model!AD$1,'Assumptions (Battery)'!$V$12,'Assumptions (Battery)'!$V$7*$AN$2480),0)</f>
        <v>-19.81547753</v>
      </c>
      <c r="AV2572" s="160">
        <f>IF($AN$2478&gt;0,PPMT('Assumptions (Battery)'!$V$9,Model!AE$1,'Assumptions (Battery)'!$V$12,'Assumptions (Battery)'!$V$7*$AN$2480),0)</f>
        <v>-21.40071573</v>
      </c>
      <c r="AW2572" s="160">
        <f>IF($AN$2478&gt;0,PPMT('Assumptions (Battery)'!$V$9,Model!AF$1,'Assumptions (Battery)'!$V$12,'Assumptions (Battery)'!$V$7*$AN$2480),0)</f>
        <v>-23.11277299</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-11.6335984</v>
      </c>
      <c r="AP2573" s="160">
        <f>IF($AO$2478&gt;0,PPMT('Assumptions (Battery)'!$V$9,Model!X$1,'Assumptions (Battery)'!$V$12,'Assumptions (Battery)'!$V$7*$AO$2480),0)</f>
        <v>-12.56428627</v>
      </c>
      <c r="AQ2573" s="160">
        <f>IF($AO$2478&gt;0,PPMT('Assumptions (Battery)'!$V$9,Model!Y$1,'Assumptions (Battery)'!$V$12,'Assumptions (Battery)'!$V$7*$AO$2480),0)</f>
        <v>-13.56942917</v>
      </c>
      <c r="AR2573" s="160">
        <f>IF($AO$2478&gt;0,PPMT('Assumptions (Battery)'!$V$9,Model!Z$1,'Assumptions (Battery)'!$V$12,'Assumptions (Battery)'!$V$7*$AO$2480),0)</f>
        <v>-14.65498351</v>
      </c>
      <c r="AS2573" s="160">
        <f>IF($AO$2478&gt;0,PPMT('Assumptions (Battery)'!$V$9,Model!AA$1,'Assumptions (Battery)'!$V$12,'Assumptions (Battery)'!$V$7*$AO$2480),0)</f>
        <v>-15.82738219</v>
      </c>
      <c r="AT2573" s="160">
        <f>IF($AO$2478&gt;0,PPMT('Assumptions (Battery)'!$V$9,Model!AB$1,'Assumptions (Battery)'!$V$12,'Assumptions (Battery)'!$V$7*$AO$2480),0)</f>
        <v>-17.09357276</v>
      </c>
      <c r="AU2573" s="160">
        <f>IF($AO$2478&gt;0,PPMT('Assumptions (Battery)'!$V$9,Model!AC$1,'Assumptions (Battery)'!$V$12,'Assumptions (Battery)'!$V$7*$AO$2480),0)</f>
        <v>-18.46105858</v>
      </c>
      <c r="AV2573" s="160">
        <f>IF($AO$2478&gt;0,PPMT('Assumptions (Battery)'!$V$9,Model!AD$1,'Assumptions (Battery)'!$V$12,'Assumptions (Battery)'!$V$7*$AO$2480),0)</f>
        <v>-19.93794327</v>
      </c>
      <c r="AW2573" s="160">
        <f>IF($AO$2478&gt;0,PPMT('Assumptions (Battery)'!$V$9,Model!AE$1,'Assumptions (Battery)'!$V$12,'Assumptions (Battery)'!$V$7*$AO$2480),0)</f>
        <v>-21.53297873</v>
      </c>
      <c r="AX2573" s="160">
        <f>IF($AO$2478&gt;0,PPMT('Assumptions (Battery)'!$V$9,Model!AF$1,'Assumptions (Battery)'!$V$12,'Assumptions (Battery)'!$V$7*$AO$2480),0)</f>
        <v>-23.25561703</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-11.70352259</v>
      </c>
      <c r="AQ2574" s="160">
        <f>IF($AP$2478&gt;0,PPMT('Assumptions (Battery)'!$V$9,Model!X$1,'Assumptions (Battery)'!$V$12,'Assumptions (Battery)'!$V$7*$AP$2480),0)</f>
        <v>-12.6398044</v>
      </c>
      <c r="AR2574" s="160">
        <f>IF($AP$2478&gt;0,PPMT('Assumptions (Battery)'!$V$9,Model!Y$1,'Assumptions (Battery)'!$V$12,'Assumptions (Battery)'!$V$7*$AP$2480),0)</f>
        <v>-13.65098875</v>
      </c>
      <c r="AS2574" s="160">
        <f>IF($AP$2478&gt;0,PPMT('Assumptions (Battery)'!$V$9,Model!Z$1,'Assumptions (Battery)'!$V$12,'Assumptions (Battery)'!$V$7*$AP$2480),0)</f>
        <v>-14.74306785</v>
      </c>
      <c r="AT2574" s="160">
        <f>IF($AP$2478&gt;0,PPMT('Assumptions (Battery)'!$V$9,Model!AA$1,'Assumptions (Battery)'!$V$12,'Assumptions (Battery)'!$V$7*$AP$2480),0)</f>
        <v>-15.92251328</v>
      </c>
      <c r="AU2574" s="160">
        <f>IF($AP$2478&gt;0,PPMT('Assumptions (Battery)'!$V$9,Model!AB$1,'Assumptions (Battery)'!$V$12,'Assumptions (Battery)'!$V$7*$AP$2480),0)</f>
        <v>-17.19631434</v>
      </c>
      <c r="AV2574" s="160">
        <f>IF($AP$2478&gt;0,PPMT('Assumptions (Battery)'!$V$9,Model!AC$1,'Assumptions (Battery)'!$V$12,'Assumptions (Battery)'!$V$7*$AP$2480),0)</f>
        <v>-18.57201949</v>
      </c>
      <c r="AW2574" s="160">
        <f>IF($AP$2478&gt;0,PPMT('Assumptions (Battery)'!$V$9,Model!AD$1,'Assumptions (Battery)'!$V$12,'Assumptions (Battery)'!$V$7*$AP$2480),0)</f>
        <v>-20.05778105</v>
      </c>
      <c r="AX2574" s="160">
        <f>IF($AP$2478&gt;0,PPMT('Assumptions (Battery)'!$V$9,Model!AE$1,'Assumptions (Battery)'!$V$12,'Assumptions (Battery)'!$V$7*$AP$2480),0)</f>
        <v>-21.66240353</v>
      </c>
      <c r="AY2574" s="160">
        <f>IF($AP$2478&gt;0,PPMT('Assumptions (Battery)'!$V$9,Model!AF$1,'Assumptions (Battery)'!$V$12,'Assumptions (Battery)'!$V$7*$AP$2480),0)</f>
        <v>-23.39539581</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-11.77166676</v>
      </c>
      <c r="AR2575" s="160">
        <f>IF($AQ$2478&gt;0,PPMT('Assumptions (Battery)'!$V$9,Model!X$1,'Assumptions (Battery)'!$V$12,'Assumptions (Battery)'!$V$7*$AQ$2480),0)</f>
        <v>-12.7134001</v>
      </c>
      <c r="AS2575" s="160">
        <f>IF($AQ$2478&gt;0,PPMT('Assumptions (Battery)'!$V$9,Model!Y$1,'Assumptions (Battery)'!$V$12,'Assumptions (Battery)'!$V$7*$AQ$2480),0)</f>
        <v>-13.7304721</v>
      </c>
      <c r="AT2575" s="160">
        <f>IF($AQ$2478&gt;0,PPMT('Assumptions (Battery)'!$V$9,Model!Z$1,'Assumptions (Battery)'!$V$12,'Assumptions (Battery)'!$V$7*$AQ$2480),0)</f>
        <v>-14.82890987</v>
      </c>
      <c r="AU2575" s="160">
        <f>IF($AQ$2478&gt;0,PPMT('Assumptions (Battery)'!$V$9,Model!AA$1,'Assumptions (Battery)'!$V$12,'Assumptions (Battery)'!$V$7*$AQ$2480),0)</f>
        <v>-16.01522266</v>
      </c>
      <c r="AV2575" s="160">
        <f>IF($AQ$2478&gt;0,PPMT('Assumptions (Battery)'!$V$9,Model!AB$1,'Assumptions (Battery)'!$V$12,'Assumptions (Battery)'!$V$7*$AQ$2480),0)</f>
        <v>-17.29644048</v>
      </c>
      <c r="AW2575" s="160">
        <f>IF($AQ$2478&gt;0,PPMT('Assumptions (Battery)'!$V$9,Model!AC$1,'Assumptions (Battery)'!$V$12,'Assumptions (Battery)'!$V$7*$AQ$2480),0)</f>
        <v>-18.68015571</v>
      </c>
      <c r="AX2575" s="160">
        <f>IF($AQ$2478&gt;0,PPMT('Assumptions (Battery)'!$V$9,Model!AD$1,'Assumptions (Battery)'!$V$12,'Assumptions (Battery)'!$V$7*$AQ$2480),0)</f>
        <v>-20.17456817</v>
      </c>
      <c r="AY2575" s="160">
        <f>IF($AQ$2478&gt;0,PPMT('Assumptions (Battery)'!$V$9,Model!AE$1,'Assumptions (Battery)'!$V$12,'Assumptions (Battery)'!$V$7*$AQ$2480),0)</f>
        <v>-21.78853363</v>
      </c>
      <c r="AZ2575" s="160">
        <f>IF($AQ$2478&gt;0,PPMT('Assumptions (Battery)'!$V$9,Model!AF$1,'Assumptions (Battery)'!$V$12,'Assumptions (Battery)'!$V$7*$AQ$2480),0)</f>
        <v>-23.53161632</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-11.83801541</v>
      </c>
      <c r="AS2576" s="160">
        <f>IF($AR$2478&gt;0,PPMT('Assumptions (Battery)'!$V$9,Model!X$1,'Assumptions (Battery)'!$V$12,'Assumptions (Battery)'!$V$7*$AR$2480),0)</f>
        <v>-12.78505664</v>
      </c>
      <c r="AT2576" s="160">
        <f>IF($AR$2478&gt;0,PPMT('Assumptions (Battery)'!$V$9,Model!Y$1,'Assumptions (Battery)'!$V$12,'Assumptions (Battery)'!$V$7*$AR$2480),0)</f>
        <v>-13.80786117</v>
      </c>
      <c r="AU2576" s="160">
        <f>IF($AR$2478&gt;0,PPMT('Assumptions (Battery)'!$V$9,Model!Z$1,'Assumptions (Battery)'!$V$12,'Assumptions (Battery)'!$V$7*$AR$2480),0)</f>
        <v>-14.91249006</v>
      </c>
      <c r="AV2576" s="160">
        <f>IF($AR$2478&gt;0,PPMT('Assumptions (Battery)'!$V$9,Model!AA$1,'Assumptions (Battery)'!$V$12,'Assumptions (Battery)'!$V$7*$AR$2480),0)</f>
        <v>-16.10548927</v>
      </c>
      <c r="AW2576" s="160">
        <f>IF($AR$2478&gt;0,PPMT('Assumptions (Battery)'!$V$9,Model!AB$1,'Assumptions (Battery)'!$V$12,'Assumptions (Battery)'!$V$7*$AR$2480),0)</f>
        <v>-17.39392841</v>
      </c>
      <c r="AX2576" s="160">
        <f>IF($AR$2478&gt;0,PPMT('Assumptions (Battery)'!$V$9,Model!AC$1,'Assumptions (Battery)'!$V$12,'Assumptions (Battery)'!$V$7*$AR$2480),0)</f>
        <v>-18.78544268</v>
      </c>
      <c r="AY2576" s="160">
        <f>IF($AR$2478&gt;0,PPMT('Assumptions (Battery)'!$V$9,Model!AD$1,'Assumptions (Battery)'!$V$12,'Assumptions (Battery)'!$V$7*$AR$2480),0)</f>
        <v>-20.2882781</v>
      </c>
      <c r="AZ2576" s="160">
        <f>IF($AR$2478&gt;0,PPMT('Assumptions (Battery)'!$V$9,Model!AE$1,'Assumptions (Battery)'!$V$12,'Assumptions (Battery)'!$V$7*$AR$2480),0)</f>
        <v>-21.91134034</v>
      </c>
      <c r="BA2576" s="160">
        <f>IF($AR$2478&gt;0,PPMT('Assumptions (Battery)'!$V$9,Model!AF$1,'Assumptions (Battery)'!$V$12,'Assumptions (Battery)'!$V$7*$AR$2480),0)</f>
        <v>-23.66424757</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-11.90247255</v>
      </c>
      <c r="AT2577" s="160">
        <f>IF($AS$2478&gt;0,PPMT('Assumptions (Battery)'!$V$9,Model!X$1,'Assumptions (Battery)'!$V$12,'Assumptions (Battery)'!$V$7*$AS$2480),0)</f>
        <v>-12.85467035</v>
      </c>
      <c r="AU2577" s="160">
        <f>IF($AS$2478&gt;0,PPMT('Assumptions (Battery)'!$V$9,Model!Y$1,'Assumptions (Battery)'!$V$12,'Assumptions (Battery)'!$V$7*$AS$2480),0)</f>
        <v>-13.88304398</v>
      </c>
      <c r="AV2577" s="160">
        <f>IF($AS$2478&gt;0,PPMT('Assumptions (Battery)'!$V$9,Model!Z$1,'Assumptions (Battery)'!$V$12,'Assumptions (Battery)'!$V$7*$AS$2480),0)</f>
        <v>-14.9936875</v>
      </c>
      <c r="AW2577" s="160">
        <f>IF($AS$2478&gt;0,PPMT('Assumptions (Battery)'!$V$9,Model!AA$1,'Assumptions (Battery)'!$V$12,'Assumptions (Battery)'!$V$7*$AS$2480),0)</f>
        <v>-16.1931825</v>
      </c>
      <c r="AX2577" s="160">
        <f>IF($AS$2478&gt;0,PPMT('Assumptions (Battery)'!$V$9,Model!AB$1,'Assumptions (Battery)'!$V$12,'Assumptions (Battery)'!$V$7*$AS$2480),0)</f>
        <v>-17.4886371</v>
      </c>
      <c r="AY2577" s="160">
        <f>IF($AS$2478&gt;0,PPMT('Assumptions (Battery)'!$V$9,Model!AC$1,'Assumptions (Battery)'!$V$12,'Assumptions (Battery)'!$V$7*$AS$2480),0)</f>
        <v>-18.88772806</v>
      </c>
      <c r="AZ2577" s="160">
        <f>IF($AS$2478&gt;0,PPMT('Assumptions (Battery)'!$V$9,Model!AD$1,'Assumptions (Battery)'!$V$12,'Assumptions (Battery)'!$V$7*$AS$2480),0)</f>
        <v>-20.39874631</v>
      </c>
      <c r="BA2577" s="160">
        <f>IF($AS$2478&gt;0,PPMT('Assumptions (Battery)'!$V$9,Model!AE$1,'Assumptions (Battery)'!$V$12,'Assumptions (Battery)'!$V$7*$AS$2480),0)</f>
        <v>-22.03064601</v>
      </c>
      <c r="BB2577" s="160">
        <f>IF($AS$2478&gt;0,PPMT('Assumptions (Battery)'!$V$9,Model!AF$1,'Assumptions (Battery)'!$V$12,'Assumptions (Battery)'!$V$7*$AS$2480),0)</f>
        <v>-23.79309769</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-11.96493912</v>
      </c>
      <c r="AU2578" s="160">
        <f>IF($AT$2478&gt;0,PPMT('Assumptions (Battery)'!$V$9,Model!X$1,'Assumptions (Battery)'!$V$12,'Assumptions (Battery)'!$V$7*$AT$2480),0)</f>
        <v>-12.92213425</v>
      </c>
      <c r="AV2578" s="160">
        <f>IF($AT$2478&gt;0,PPMT('Assumptions (Battery)'!$V$9,Model!Y$1,'Assumptions (Battery)'!$V$12,'Assumptions (Battery)'!$V$7*$AT$2480),0)</f>
        <v>-13.95590499</v>
      </c>
      <c r="AW2578" s="160">
        <f>IF($AT$2478&gt;0,PPMT('Assumptions (Battery)'!$V$9,Model!Z$1,'Assumptions (Battery)'!$V$12,'Assumptions (Battery)'!$V$7*$AT$2480),0)</f>
        <v>-15.07237739</v>
      </c>
      <c r="AX2578" s="160">
        <f>IF($AT$2478&gt;0,PPMT('Assumptions (Battery)'!$V$9,Model!AA$1,'Assumptions (Battery)'!$V$12,'Assumptions (Battery)'!$V$7*$AT$2480),0)</f>
        <v>-16.27816758</v>
      </c>
      <c r="AY2578" s="160">
        <f>IF($AT$2478&gt;0,PPMT('Assumptions (Battery)'!$V$9,Model!AB$1,'Assumptions (Battery)'!$V$12,'Assumptions (Battery)'!$V$7*$AT$2480),0)</f>
        <v>-17.58042099</v>
      </c>
      <c r="AZ2578" s="160">
        <f>IF($AT$2478&gt;0,PPMT('Assumptions (Battery)'!$V$9,Model!AC$1,'Assumptions (Battery)'!$V$12,'Assumptions (Battery)'!$V$7*$AT$2480),0)</f>
        <v>-18.98685467</v>
      </c>
      <c r="BA2578" s="160">
        <f>IF($AT$2478&gt;0,PPMT('Assumptions (Battery)'!$V$9,Model!AD$1,'Assumptions (Battery)'!$V$12,'Assumptions (Battery)'!$V$7*$AT$2480),0)</f>
        <v>-20.50580304</v>
      </c>
      <c r="BB2578" s="160">
        <f>IF($AT$2478&gt;0,PPMT('Assumptions (Battery)'!$V$9,Model!AE$1,'Assumptions (Battery)'!$V$12,'Assumptions (Battery)'!$V$7*$AT$2480),0)</f>
        <v>-22.14626729</v>
      </c>
      <c r="BC2578" s="160">
        <f>IF($AT$2478&gt;0,PPMT('Assumptions (Battery)'!$V$9,Model!AF$1,'Assumptions (Battery)'!$V$12,'Assumptions (Battery)'!$V$7*$AT$2480),0)</f>
        <v>-23.91796867</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-11.93896209</v>
      </c>
      <c r="AV2579" s="160">
        <f>IF($AU$2478&gt;0,PPMT('Assumptions (Battery)'!$V$9,Model!X$1,'Assumptions (Battery)'!$V$12,'Assumptions (Battery)'!$V$7*$AU$2480),0)</f>
        <v>-12.89407906</v>
      </c>
      <c r="AW2579" s="160">
        <f>IF($AU$2478&gt;0,PPMT('Assumptions (Battery)'!$V$9,Model!Y$1,'Assumptions (Battery)'!$V$12,'Assumptions (Battery)'!$V$7*$AU$2480),0)</f>
        <v>-13.92560539</v>
      </c>
      <c r="AX2579" s="160">
        <f>IF($AU$2478&gt;0,PPMT('Assumptions (Battery)'!$V$9,Model!Z$1,'Assumptions (Battery)'!$V$12,'Assumptions (Battery)'!$V$7*$AU$2480),0)</f>
        <v>-15.03965382</v>
      </c>
      <c r="AY2579" s="160">
        <f>IF($AU$2478&gt;0,PPMT('Assumptions (Battery)'!$V$9,Model!AA$1,'Assumptions (Battery)'!$V$12,'Assumptions (Battery)'!$V$7*$AU$2480),0)</f>
        <v>-16.24282612</v>
      </c>
      <c r="AZ2579" s="160">
        <f>IF($AU$2478&gt;0,PPMT('Assumptions (Battery)'!$V$9,Model!AB$1,'Assumptions (Battery)'!$V$12,'Assumptions (Battery)'!$V$7*$AU$2480),0)</f>
        <v>-17.54225221</v>
      </c>
      <c r="BA2579" s="160">
        <f>IF($AU$2478&gt;0,PPMT('Assumptions (Battery)'!$V$9,Model!AC$1,'Assumptions (Battery)'!$V$12,'Assumptions (Battery)'!$V$7*$AU$2480),0)</f>
        <v>-18.94563239</v>
      </c>
      <c r="BB2579" s="160">
        <f>IF($AU$2478&gt;0,PPMT('Assumptions (Battery)'!$V$9,Model!AD$1,'Assumptions (Battery)'!$V$12,'Assumptions (Battery)'!$V$7*$AU$2480),0)</f>
        <v>-20.46128298</v>
      </c>
      <c r="BC2579" s="160">
        <f>IF($AU$2478&gt;0,PPMT('Assumptions (Battery)'!$V$9,Model!AE$1,'Assumptions (Battery)'!$V$12,'Assumptions (Battery)'!$V$7*$AU$2480),0)</f>
        <v>-22.09818562</v>
      </c>
      <c r="BD2579" s="160">
        <f>IF($AU$2478&gt;0,PPMT('Assumptions (Battery)'!$V$9,Model!AF$1,'Assumptions (Battery)'!$V$12,'Assumptions (Battery)'!$V$7*$AU$2480),0)</f>
        <v>-23.86604047</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-11.99545309</v>
      </c>
      <c r="AW2580" s="160">
        <f>IF($AV$2478&gt;0,PPMT('Assumptions (Battery)'!$V$9,Model!X$1,'Assumptions (Battery)'!$V$12,'Assumptions (Battery)'!$V$7*$AV$2480),0)</f>
        <v>-12.95508934</v>
      </c>
      <c r="AX2580" s="160">
        <f>IF($AV$2478&gt;0,PPMT('Assumptions (Battery)'!$V$9,Model!Y$1,'Assumptions (Battery)'!$V$12,'Assumptions (Battery)'!$V$7*$AV$2480),0)</f>
        <v>-13.99149649</v>
      </c>
      <c r="AY2580" s="160">
        <f>IF($AV$2478&gt;0,PPMT('Assumptions (Battery)'!$V$9,Model!Z$1,'Assumptions (Battery)'!$V$12,'Assumptions (Battery)'!$V$7*$AV$2480),0)</f>
        <v>-15.11081621</v>
      </c>
      <c r="AZ2580" s="160">
        <f>IF($AV$2478&gt;0,PPMT('Assumptions (Battery)'!$V$9,Model!AA$1,'Assumptions (Battery)'!$V$12,'Assumptions (Battery)'!$V$7*$AV$2480),0)</f>
        <v>-16.31968151</v>
      </c>
      <c r="BA2580" s="160">
        <f>IF($AV$2478&gt;0,PPMT('Assumptions (Battery)'!$V$9,Model!AB$1,'Assumptions (Battery)'!$V$12,'Assumptions (Battery)'!$V$7*$AV$2480),0)</f>
        <v>-17.62525603</v>
      </c>
      <c r="BB2580" s="160">
        <f>IF($AV$2478&gt;0,PPMT('Assumptions (Battery)'!$V$9,Model!AC$1,'Assumptions (Battery)'!$V$12,'Assumptions (Battery)'!$V$7*$AV$2480),0)</f>
        <v>-19.03527651</v>
      </c>
      <c r="BC2580" s="160">
        <f>IF($AV$2478&gt;0,PPMT('Assumptions (Battery)'!$V$9,Model!AD$1,'Assumptions (Battery)'!$V$12,'Assumptions (Battery)'!$V$7*$AV$2480),0)</f>
        <v>-20.55809863</v>
      </c>
      <c r="BD2580" s="160">
        <f>IF($AV$2478&gt;0,PPMT('Assumptions (Battery)'!$V$9,Model!AE$1,'Assumptions (Battery)'!$V$12,'Assumptions (Battery)'!$V$7*$AV$2480),0)</f>
        <v>-22.20274652</v>
      </c>
      <c r="BE2580" s="160">
        <f>IF($AV$2478&gt;0,PPMT('Assumptions (Battery)'!$V$9,Model!AF$1,'Assumptions (Battery)'!$V$12,'Assumptions (Battery)'!$V$7*$AV$2480),0)</f>
        <v>-23.97896624</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-12.04960429</v>
      </c>
      <c r="AX2581" s="160">
        <f>IF($AW$2478&gt;0,PPMT('Assumptions (Battery)'!$V$9,Model!X$1,'Assumptions (Battery)'!$V$12,'Assumptions (Battery)'!$V$7*$AW$2480),0)</f>
        <v>-13.01357263</v>
      </c>
      <c r="AY2581" s="160">
        <f>IF($AW$2478&gt;0,PPMT('Assumptions (Battery)'!$V$9,Model!Y$1,'Assumptions (Battery)'!$V$12,'Assumptions (Battery)'!$V$7*$AW$2480),0)</f>
        <v>-14.05465844</v>
      </c>
      <c r="AZ2581" s="160">
        <f>IF($AW$2478&gt;0,PPMT('Assumptions (Battery)'!$V$9,Model!Z$1,'Assumptions (Battery)'!$V$12,'Assumptions (Battery)'!$V$7*$AW$2480),0)</f>
        <v>-15.17903112</v>
      </c>
      <c r="BA2581" s="160">
        <f>IF($AW$2478&gt;0,PPMT('Assumptions (Battery)'!$V$9,Model!AA$1,'Assumptions (Battery)'!$V$12,'Assumptions (Battery)'!$V$7*$AW$2480),0)</f>
        <v>-16.39335361</v>
      </c>
      <c r="BB2581" s="160">
        <f>IF($AW$2478&gt;0,PPMT('Assumptions (Battery)'!$V$9,Model!AB$1,'Assumptions (Battery)'!$V$12,'Assumptions (Battery)'!$V$7*$AW$2480),0)</f>
        <v>-17.70482189</v>
      </c>
      <c r="BC2581" s="160">
        <f>IF($AW$2478&gt;0,PPMT('Assumptions (Battery)'!$V$9,Model!AC$1,'Assumptions (Battery)'!$V$12,'Assumptions (Battery)'!$V$7*$AW$2480),0)</f>
        <v>-19.12120765</v>
      </c>
      <c r="BD2581" s="160">
        <f>IF($AW$2478&gt;0,PPMT('Assumptions (Battery)'!$V$9,Model!AD$1,'Assumptions (Battery)'!$V$12,'Assumptions (Battery)'!$V$7*$AW$2480),0)</f>
        <v>-20.65090426</v>
      </c>
      <c r="BE2581" s="160">
        <f>IF($AW$2478&gt;0,PPMT('Assumptions (Battery)'!$V$9,Model!AE$1,'Assumptions (Battery)'!$V$12,'Assumptions (Battery)'!$V$7*$AW$2480),0)</f>
        <v>-22.3029766</v>
      </c>
      <c r="BF2581" s="160">
        <f>IF($AW$2478&gt;0,PPMT('Assumptions (Battery)'!$V$9,Model!AF$1,'Assumptions (Battery)'!$V$12,'Assumptions (Battery)'!$V$7*$AW$2480),0)</f>
        <v>-24.08721473</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-12.10130288</v>
      </c>
      <c r="AY2582" s="160">
        <f>IF($AX$2478&gt;0,PPMT('Assumptions (Battery)'!$V$9,Model!X$1,'Assumptions (Battery)'!$V$12,'Assumptions (Battery)'!$V$7*$AX$2480),0)</f>
        <v>-13.06940711</v>
      </c>
      <c r="AZ2582" s="160">
        <f>IF($AX$2478&gt;0,PPMT('Assumptions (Battery)'!$V$9,Model!Y$1,'Assumptions (Battery)'!$V$12,'Assumptions (Battery)'!$V$7*$AX$2480),0)</f>
        <v>-14.11495968</v>
      </c>
      <c r="BA2582" s="160">
        <f>IF($AX$2478&gt;0,PPMT('Assumptions (Battery)'!$V$9,Model!Z$1,'Assumptions (Battery)'!$V$12,'Assumptions (Battery)'!$V$7*$AX$2480),0)</f>
        <v>-15.24415645</v>
      </c>
      <c r="BB2582" s="160">
        <f>IF($AX$2478&gt;0,PPMT('Assumptions (Battery)'!$V$9,Model!AA$1,'Assumptions (Battery)'!$V$12,'Assumptions (Battery)'!$V$7*$AX$2480),0)</f>
        <v>-16.46368897</v>
      </c>
      <c r="BC2582" s="160">
        <f>IF($AX$2478&gt;0,PPMT('Assumptions (Battery)'!$V$9,Model!AB$1,'Assumptions (Battery)'!$V$12,'Assumptions (Battery)'!$V$7*$AX$2480),0)</f>
        <v>-17.78078409</v>
      </c>
      <c r="BD2582" s="160">
        <f>IF($AX$2478&gt;0,PPMT('Assumptions (Battery)'!$V$9,Model!AC$1,'Assumptions (Battery)'!$V$12,'Assumptions (Battery)'!$V$7*$AX$2480),0)</f>
        <v>-19.20324681</v>
      </c>
      <c r="BE2582" s="160">
        <f>IF($AX$2478&gt;0,PPMT('Assumptions (Battery)'!$V$9,Model!AD$1,'Assumptions (Battery)'!$V$12,'Assumptions (Battery)'!$V$7*$AX$2480),0)</f>
        <v>-20.73950656</v>
      </c>
      <c r="BF2582" s="160">
        <f>IF($AX$2478&gt;0,PPMT('Assumptions (Battery)'!$V$9,Model!AE$1,'Assumptions (Battery)'!$V$12,'Assumptions (Battery)'!$V$7*$AX$2480),0)</f>
        <v>-22.39866708</v>
      </c>
      <c r="BG2582" s="160">
        <f>IF($AX$2478&gt;0,PPMT('Assumptions (Battery)'!$V$9,Model!AF$1,'Assumptions (Battery)'!$V$12,'Assumptions (Battery)'!$V$7*$AX$2480),0)</f>
        <v>-24.19056045</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-12.15043256</v>
      </c>
      <c r="AZ2583" s="160">
        <f>IF($AY$2478&gt;0,PPMT('Assumptions (Battery)'!$V$9,Model!X$1,'Assumptions (Battery)'!$V$12,'Assumptions (Battery)'!$V$7*$AY$2480),0)</f>
        <v>-13.12246717</v>
      </c>
      <c r="BA2583" s="160">
        <f>IF($AY$2478&gt;0,PPMT('Assumptions (Battery)'!$V$9,Model!Y$1,'Assumptions (Battery)'!$V$12,'Assumptions (Battery)'!$V$7*$AY$2480),0)</f>
        <v>-14.17226454</v>
      </c>
      <c r="BB2583" s="160">
        <f>IF($AY$2478&gt;0,PPMT('Assumptions (Battery)'!$V$9,Model!Z$1,'Assumptions (Battery)'!$V$12,'Assumptions (Battery)'!$V$7*$AY$2480),0)</f>
        <v>-15.3060457</v>
      </c>
      <c r="BC2583" s="160">
        <f>IF($AY$2478&gt;0,PPMT('Assumptions (Battery)'!$V$9,Model!AA$1,'Assumptions (Battery)'!$V$12,'Assumptions (Battery)'!$V$7*$AY$2480),0)</f>
        <v>-16.53052936</v>
      </c>
      <c r="BD2583" s="160">
        <f>IF($AY$2478&gt;0,PPMT('Assumptions (Battery)'!$V$9,Model!AB$1,'Assumptions (Battery)'!$V$12,'Assumptions (Battery)'!$V$7*$AY$2480),0)</f>
        <v>-17.85297171</v>
      </c>
      <c r="BE2583" s="160">
        <f>IF($AY$2478&gt;0,PPMT('Assumptions (Battery)'!$V$9,Model!AC$1,'Assumptions (Battery)'!$V$12,'Assumptions (Battery)'!$V$7*$AY$2480),0)</f>
        <v>-19.28120945</v>
      </c>
      <c r="BF2583" s="160">
        <f>IF($AY$2478&gt;0,PPMT('Assumptions (Battery)'!$V$9,Model!AD$1,'Assumptions (Battery)'!$V$12,'Assumptions (Battery)'!$V$7*$AY$2480),0)</f>
        <v>-20.8237062</v>
      </c>
      <c r="BG2583" s="160">
        <f>IF($AY$2478&gt;0,PPMT('Assumptions (Battery)'!$V$9,Model!AE$1,'Assumptions (Battery)'!$V$12,'Assumptions (Battery)'!$V$7*$AY$2480),0)</f>
        <v>-22.4896027</v>
      </c>
      <c r="BH2583" s="160">
        <f>IF($AY$2478&gt;0,PPMT('Assumptions (Battery)'!$V$9,Model!AF$1,'Assumptions (Battery)'!$V$12,'Assumptions (Battery)'!$V$7*$AY$2480),0)</f>
        <v>-24.28877091</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-12.19687343</v>
      </c>
      <c r="BA2584" s="160">
        <f>IF($AZ$2478&gt;0,PPMT('Assumptions (Battery)'!$V$9,Model!X$1,'Assumptions (Battery)'!$V$12,'Assumptions (Battery)'!$V$7*$AZ$2480),0)</f>
        <v>-13.1726233</v>
      </c>
      <c r="BB2584" s="160">
        <f>IF($AZ$2478&gt;0,PPMT('Assumptions (Battery)'!$V$9,Model!Y$1,'Assumptions (Battery)'!$V$12,'Assumptions (Battery)'!$V$7*$AZ$2480),0)</f>
        <v>-14.22643317</v>
      </c>
      <c r="BC2584" s="160">
        <f>IF($AZ$2478&gt;0,PPMT('Assumptions (Battery)'!$V$9,Model!Z$1,'Assumptions (Battery)'!$V$12,'Assumptions (Battery)'!$V$7*$AZ$2480),0)</f>
        <v>-15.36454782</v>
      </c>
      <c r="BD2584" s="160">
        <f>IF($AZ$2478&gt;0,PPMT('Assumptions (Battery)'!$V$9,Model!AA$1,'Assumptions (Battery)'!$V$12,'Assumptions (Battery)'!$V$7*$AZ$2480),0)</f>
        <v>-16.59371165</v>
      </c>
      <c r="BE2584" s="160">
        <f>IF($AZ$2478&gt;0,PPMT('Assumptions (Battery)'!$V$9,Model!AB$1,'Assumptions (Battery)'!$V$12,'Assumptions (Battery)'!$V$7*$AZ$2480),0)</f>
        <v>-17.92120858</v>
      </c>
      <c r="BF2584" s="160">
        <f>IF($AZ$2478&gt;0,PPMT('Assumptions (Battery)'!$V$9,Model!AC$1,'Assumptions (Battery)'!$V$12,'Assumptions (Battery)'!$V$7*$AZ$2480),0)</f>
        <v>-19.35490527</v>
      </c>
      <c r="BG2584" s="160">
        <f>IF($AZ$2478&gt;0,PPMT('Assumptions (Battery)'!$V$9,Model!AD$1,'Assumptions (Battery)'!$V$12,'Assumptions (Battery)'!$V$7*$AZ$2480),0)</f>
        <v>-20.90329769</v>
      </c>
      <c r="BH2584" s="160">
        <f>IF($AZ$2478&gt;0,PPMT('Assumptions (Battery)'!$V$9,Model!AE$1,'Assumptions (Battery)'!$V$12,'Assumptions (Battery)'!$V$7*$AZ$2480),0)</f>
        <v>-22.5755615</v>
      </c>
      <c r="BI2584" s="160">
        <f>IF($AZ$2478&gt;0,PPMT('Assumptions (Battery)'!$V$9,Model!AF$1,'Assumptions (Battery)'!$V$12,'Assumptions (Battery)'!$V$7*$AZ$2480),0)</f>
        <v>-24.38160642</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v>
      </c>
      <c r="S2586" s="177">
        <f t="array" ref="S2586">SUM(IF(ISERROR(S2587:S2637),"",S2587:S2637))</f>
        <v>0</v>
      </c>
      <c r="T2586" s="177">
        <f t="array" ref="T2586">SUM(IF(ISERROR(T2587:T2637),"",T2587:T2637))</f>
        <v>-0.0001099575046</v>
      </c>
      <c r="U2586" s="177">
        <f t="array" ref="U2586">SUM(IF(ISERROR(U2587:U2637),"",U2587:U2637))</f>
        <v>-0.0001023671943</v>
      </c>
      <c r="V2586" s="177">
        <f t="array" ref="V2586">SUM(IF(ISERROR(V2587:V2637),"",V2587:V2637))</f>
        <v>-0.00009416965915</v>
      </c>
      <c r="W2586" s="177">
        <f t="array" ref="W2586">SUM(IF(ISERROR(W2587:W2637),"",W2587:W2637))</f>
        <v>-0.00008531632119</v>
      </c>
      <c r="X2586" s="160">
        <f t="array" ref="X2586">SUM(IF(ISERROR(X2587:X2637),"",X2587:X2637))</f>
        <v>-9.000734098</v>
      </c>
      <c r="Y2586" s="160">
        <f t="array" ref="Y2586">SUM(IF(ISERROR(Y2587:Y2637),"",Y2587:Y2637))</f>
        <v>-16.96575261</v>
      </c>
      <c r="Z2586" s="160">
        <f t="array" ref="Z2586">SUM(IF(ISERROR(Z2587:Z2637),"",Z2587:Z2637))</f>
        <v>-23.82106223</v>
      </c>
      <c r="AA2586" s="160">
        <f t="array" ref="AA2586">SUM(IF(ISERROR(AA2587:AA2637),"",AA2587:AA2637))</f>
        <v>-29.5600595</v>
      </c>
      <c r="AB2586" s="160">
        <f t="array" ref="AB2586">SUM(IF(ISERROR(AB2587:AB2637),"",AB2587:AB2637))</f>
        <v>-34.10564559</v>
      </c>
      <c r="AC2586" s="160">
        <f t="array" ref="AC2586">SUM(IF(ISERROR(AC2587:AC2637),"",AC2587:AC2637))</f>
        <v>-37.80508392</v>
      </c>
      <c r="AD2586" s="160">
        <f t="array" ref="AD2586">SUM(IF(ISERROR(AD2587:AD2637),"",AD2587:AD2637))</f>
        <v>-40.63979062</v>
      </c>
      <c r="AE2586" s="160">
        <f t="array" ref="AE2586">SUM(IF(ISERROR(AE2587:AE2637),"",AE2587:AE2637))</f>
        <v>-42.51392223</v>
      </c>
      <c r="AF2586" s="160">
        <f t="array" ref="AF2586">SUM(IF(ISERROR(AF2587:AF2637),"",AF2587:AF2637))</f>
        <v>-43.36562125</v>
      </c>
      <c r="AG2586" s="160">
        <f t="array" ref="AG2586">SUM(IF(ISERROR(AG2587:AG2637),"",AG2587:AG2637))</f>
        <v>-43.16727034</v>
      </c>
      <c r="AH2586" s="160">
        <f t="array" ref="AH2586">SUM(IF(ISERROR(AH2587:AH2637),"",AH2587:AH2637))</f>
        <v>-42.04274301</v>
      </c>
      <c r="AI2586" s="160">
        <f t="array" ref="AI2586">SUM(IF(ISERROR(AI2587:AI2637),"",AI2587:AI2637))</f>
        <v>-41.25165252</v>
      </c>
      <c r="AJ2586" s="160">
        <f t="array" ref="AJ2586">SUM(IF(ISERROR(AJ2587:AJ2637),"",AJ2587:AJ2637))</f>
        <v>-40.71086602</v>
      </c>
      <c r="AK2586" s="160">
        <f t="array" ref="AK2586">SUM(IF(ISERROR(AK2587:AK2637),"",AK2587:AK2637))</f>
        <v>-40.40891384</v>
      </c>
      <c r="AL2586" s="160">
        <f t="array" ref="AL2586">SUM(IF(ISERROR(AL2587:AL2637),"",AL2587:AL2637))</f>
        <v>-40.28971134</v>
      </c>
      <c r="AM2586" s="160">
        <f t="array" ref="AM2586">SUM(IF(ISERROR(AM2587:AM2637),"",AM2587:AM2637))</f>
        <v>-40.28450711</v>
      </c>
      <c r="AN2586" s="160">
        <f t="array" ref="AN2586">SUM(IF(ISERROR(AN2587:AN2637),"",AN2587:AN2637))</f>
        <v>-47.07357916</v>
      </c>
      <c r="AO2586" s="160">
        <f t="array" ref="AO2586">SUM(IF(ISERROR(AO2587:AO2637),"",AO2587:AO2637))</f>
        <v>-53.51911258</v>
      </c>
      <c r="AP2586" s="160">
        <f t="array" ref="AP2586">SUM(IF(ISERROR(AP2587:AP2637),"",AP2587:AP2637))</f>
        <v>-59.55567525</v>
      </c>
      <c r="AQ2586" s="160">
        <f t="array" ref="AQ2586">SUM(IF(ISERROR(AQ2587:AQ2637),"",AQ2587:AQ2637))</f>
        <v>-65.11126424</v>
      </c>
      <c r="AR2586" s="160">
        <f t="array" ref="AR2586">SUM(IF(ISERROR(AR2587:AR2637),"",AR2587:AR2637))</f>
        <v>-70.11273245</v>
      </c>
      <c r="AS2586" s="160">
        <f t="array" ref="AS2586">SUM(IF(ISERROR(AS2587:AS2637),"",AS2587:AS2637))</f>
        <v>-74.50915715</v>
      </c>
      <c r="AT2586" s="160">
        <f t="array" ref="AT2586">SUM(IF(ISERROR(AT2587:AT2637),"",AT2587:AT2637))</f>
        <v>-78.24566459</v>
      </c>
      <c r="AU2586" s="160">
        <f t="array" ref="AU2586">SUM(IF(ISERROR(AU2587:AU2637),"",AU2587:AU2637))</f>
        <v>-81.15701828</v>
      </c>
      <c r="AV2586" s="160">
        <f t="array" ref="AV2586">SUM(IF(ISERROR(AV2587:AV2637),"",AV2587:AV2637))</f>
        <v>-83.28392295</v>
      </c>
      <c r="AW2586" s="160">
        <f t="array" ref="AW2586">SUM(IF(ISERROR(AW2587:AW2637),"",AW2587:AW2637))</f>
        <v>-84.55769672</v>
      </c>
      <c r="AX2586" s="160">
        <f t="array" ref="AX2586">SUM(IF(ISERROR(AX2587:AX2637),"",AX2587:AX2637))</f>
        <v>-84.90432107</v>
      </c>
      <c r="AY2586" s="160">
        <f t="array" ref="AY2586">SUM(IF(ISERROR(AY2587:AY2637),"",AY2587:AY2637))</f>
        <v>-85.24249214</v>
      </c>
      <c r="AZ2586" s="160">
        <f t="array" ref="AZ2586">SUM(IF(ISERROR(AZ2587:AZ2637),"",AZ2587:AZ2637))</f>
        <v>-85.57227388</v>
      </c>
      <c r="BA2586" s="160">
        <f t="array" ref="BA2586">SUM(IF(ISERROR(BA2587:BA2637),"",BA2587:BA2637))</f>
        <v>-71.70796806</v>
      </c>
      <c r="BB2586" s="177">
        <f t="array" ref="BB2586">SUM(IF(ISERROR(BB2587:BB2637),"",BB2587:BB2637))</f>
        <v>-58.76764943</v>
      </c>
      <c r="BC2586" s="177">
        <f t="array" ref="BC2586">SUM(IF(ISERROR(BC2587:BC2637),"",BC2587:BC2637))</f>
        <v>-46.83669629</v>
      </c>
      <c r="BD2586" s="177">
        <f t="array" ref="BD2586">SUM(IF(ISERROR(BD2587:BD2637),"",BD2587:BD2637))</f>
        <v>-36.00699054</v>
      </c>
      <c r="BE2586" s="177">
        <f t="array" ref="BE2586">SUM(IF(ISERROR(BE2587:BE2637),"",BE2587:BE2637))</f>
        <v>-26.37742083</v>
      </c>
      <c r="BF2586" s="177">
        <f t="array" ref="BF2586">SUM(IF(ISERROR(BF2587:BF2637),"",BF2587:BF2637))</f>
        <v>-18.03951144</v>
      </c>
      <c r="BG2586" s="177">
        <f t="array" ref="BG2586">SUM(IF(ISERROR(BG2587:BG2637),"",BG2587:BG2637))</f>
        <v>-11.10635197</v>
      </c>
      <c r="BH2586" s="177">
        <f t="array" ref="BH2586">SUM(IF(ISERROR(BH2587:BH2637),"",BH2587:BH2637))</f>
        <v>-5.699675107</v>
      </c>
      <c r="BI2586" s="177">
        <f t="array" ref="BI2586">SUM(IF(ISERROR(BI2587:BI2637),"",BI2587:BI2637))</f>
        <v>-1.950528514</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v>
      </c>
      <c r="S2602" s="177">
        <f>IF($R$2478&gt;0,IPMT('Assumptions (Battery)'!$V$9,Model!X$1,'Assumptions (Battery)'!$V$12,'Assumptions (Battery)'!$V$7*$R$2480),0)</f>
        <v>0</v>
      </c>
      <c r="T2602" s="177">
        <f>IF($R$2478&gt;0,IPMT('Assumptions (Battery)'!$V$9,Model!Y$1,'Assumptions (Battery)'!$V$12,'Assumptions (Battery)'!$V$7*$R$2480),0)</f>
        <v>0</v>
      </c>
      <c r="U2602" s="177">
        <f>IF($R$2478&gt;0,IPMT('Assumptions (Battery)'!$V$9,Model!Z$1,'Assumptions (Battery)'!$V$12,'Assumptions (Battery)'!$V$7*$R$2480),0)</f>
        <v>0</v>
      </c>
      <c r="V2602" s="177">
        <f>IF($R$2478&gt;0,IPMT('Assumptions (Battery)'!$V$9,Model!AA$1,'Assumptions (Battery)'!$V$12,'Assumptions (Battery)'!$V$7*$R$2480),0)</f>
        <v>0</v>
      </c>
      <c r="W2602" s="177">
        <f>IF($R$2478&gt;0,IPMT('Assumptions (Battery)'!$V$9,Model!AB$1,'Assumptions (Battery)'!$V$12,'Assumptions (Battery)'!$V$7*$R$2480),0)</f>
        <v>0</v>
      </c>
      <c r="X2602" s="160">
        <f>IF($R$2478&gt;0,IPMT('Assumptions (Battery)'!$V$9,Model!AC$1,'Assumptions (Battery)'!$V$12,'Assumptions (Battery)'!$V$7*$R$2480),0)</f>
        <v>0</v>
      </c>
      <c r="Y2602" s="160">
        <f>IF($R$2478&gt;0,IPMT('Assumptions (Battery)'!$V$9,Model!AD$1,'Assumptions (Battery)'!$V$12,'Assumptions (Battery)'!$V$7*$R$2480),0)</f>
        <v>0</v>
      </c>
      <c r="Z2602" s="160">
        <f>IF($R$2478&gt;0,IPMT('Assumptions (Battery)'!$V$9,Model!AE$1,'Assumptions (Battery)'!$V$12,'Assumptions (Battery)'!$V$7*$R$2480),0)</f>
        <v>0</v>
      </c>
      <c r="AA2602" s="160">
        <f>IF($R$2478&gt;0,IPMT('Assumptions (Battery)'!$V$9,Model!AF$1,'Assumptions (Battery)'!$V$12,'Assumptions (Battery)'!$V$7*$R$2480),0)</f>
        <v>0</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v>
      </c>
      <c r="T2603" s="160">
        <f>IF($S$2478&gt;0,IPMT('Assumptions (Battery)'!$V$9,Model!X$1,'Assumptions (Battery)'!$V$12,'Assumptions (Battery)'!$V$7*$S$2480),0)</f>
        <v>0</v>
      </c>
      <c r="U2603" s="160">
        <f>IF($S$2478&gt;0,IPMT('Assumptions (Battery)'!$V$9,Model!Y$1,'Assumptions (Battery)'!$V$12,'Assumptions (Battery)'!$V$7*$S$2480),0)</f>
        <v>0</v>
      </c>
      <c r="V2603" s="160">
        <f>IF($S$2478&gt;0,IPMT('Assumptions (Battery)'!$V$9,Model!Z$1,'Assumptions (Battery)'!$V$12,'Assumptions (Battery)'!$V$7*$S$2480),0)</f>
        <v>0</v>
      </c>
      <c r="W2603" s="160">
        <f>IF($S$2478&gt;0,IPMT('Assumptions (Battery)'!$V$9,Model!AA$1,'Assumptions (Battery)'!$V$12,'Assumptions (Battery)'!$V$7*$S$2480),0)</f>
        <v>0</v>
      </c>
      <c r="X2603" s="160">
        <f>IF($S$2478&gt;0,IPMT('Assumptions (Battery)'!$V$9,Model!AB$1,'Assumptions (Battery)'!$V$12,'Assumptions (Battery)'!$V$7*$S$2480),0)</f>
        <v>0</v>
      </c>
      <c r="Y2603" s="160">
        <f>IF($S$2478&gt;0,IPMT('Assumptions (Battery)'!$V$9,Model!AC$1,'Assumptions (Battery)'!$V$12,'Assumptions (Battery)'!$V$7*$S$2480),0)</f>
        <v>0</v>
      </c>
      <c r="Z2603" s="160">
        <f>IF($S$2478&gt;0,IPMT('Assumptions (Battery)'!$V$9,Model!AD$1,'Assumptions (Battery)'!$V$12,'Assumptions (Battery)'!$V$7*$S$2480),0)</f>
        <v>0</v>
      </c>
      <c r="AA2603" s="160">
        <f>IF($S$2478&gt;0,IPMT('Assumptions (Battery)'!$V$9,Model!AE$1,'Assumptions (Battery)'!$V$12,'Assumptions (Battery)'!$V$7*$S$2480),0)</f>
        <v>0</v>
      </c>
      <c r="AB2603" s="160">
        <f>IF($S$2478&gt;0,IPMT('Assumptions (Battery)'!$V$9,Model!AF$1,'Assumptions (Battery)'!$V$12,'Assumptions (Battery)'!$V$7*$S$2480),0)</f>
        <v>0</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-0.0001099575046</v>
      </c>
      <c r="U2604" s="160">
        <f>IF($T$2478&gt;0,IPMT('Assumptions (Battery)'!$V$9,Model!X$1,'Assumptions (Battery)'!$V$12,'Assumptions (Battery)'!$V$7*$T$2480),0)</f>
        <v>-0.0001023671943</v>
      </c>
      <c r="V2604" s="160">
        <f>IF($T$2478&gt;0,IPMT('Assumptions (Battery)'!$V$9,Model!Y$1,'Assumptions (Battery)'!$V$12,'Assumptions (Battery)'!$V$7*$T$2480),0)</f>
        <v>-0.00009416965915</v>
      </c>
      <c r="W2604" s="160">
        <f>IF($T$2478&gt;0,IPMT('Assumptions (Battery)'!$V$9,Model!Z$1,'Assumptions (Battery)'!$V$12,'Assumptions (Battery)'!$V$7*$T$2480),0)</f>
        <v>-0.00008531632119</v>
      </c>
      <c r="X2604" s="160">
        <f>IF($T$2478&gt;0,IPMT('Assumptions (Battery)'!$V$9,Model!AA$1,'Assumptions (Battery)'!$V$12,'Assumptions (Battery)'!$V$7*$T$2480),0)</f>
        <v>-0.0000757547162</v>
      </c>
      <c r="Y2604" s="160">
        <f>IF($T$2478&gt;0,IPMT('Assumptions (Battery)'!$V$9,Model!AB$1,'Assumptions (Battery)'!$V$12,'Assumptions (Battery)'!$V$7*$T$2480),0)</f>
        <v>-0.0000654281828</v>
      </c>
      <c r="Z2604" s="160">
        <f>IF($T$2478&gt;0,IPMT('Assumptions (Battery)'!$V$9,Model!AC$1,'Assumptions (Battery)'!$V$12,'Assumptions (Battery)'!$V$7*$T$2480),0)</f>
        <v>-0.00005427552673</v>
      </c>
      <c r="AA2604" s="160">
        <f>IF($T$2478&gt;0,IPMT('Assumptions (Battery)'!$V$9,Model!AD$1,'Assumptions (Battery)'!$V$12,'Assumptions (Battery)'!$V$7*$T$2480),0)</f>
        <v>-0.00004223065818</v>
      </c>
      <c r="AB2604" s="160">
        <f>IF($T$2478&gt;0,IPMT('Assumptions (Battery)'!$V$9,Model!AE$1,'Assumptions (Battery)'!$V$12,'Assumptions (Battery)'!$V$7*$T$2480),0)</f>
        <v>-0.00002922220014</v>
      </c>
      <c r="AC2604" s="160">
        <f>IF($T$2478&gt;0,IPMT('Assumptions (Battery)'!$V$9,Model!AF$1,'Assumptions (Battery)'!$V$12,'Assumptions (Battery)'!$V$7*$T$2480),0)</f>
        <v>-0.00001517306546</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-9.000658344</v>
      </c>
      <c r="Y2608" s="160">
        <f>IF($X$2478&gt;0,IPMT('Assumptions (Battery)'!$V$9,Model!X$1,'Assumptions (Battery)'!$V$12,'Assumptions (Battery)'!$V$7*$X$2480),0)</f>
        <v>-8.3793475</v>
      </c>
      <c r="Z2608" s="160">
        <f>IF($X$2478&gt;0,IPMT('Assumptions (Battery)'!$V$9,Model!Y$1,'Assumptions (Battery)'!$V$12,'Assumptions (Battery)'!$V$7*$X$2480),0)</f>
        <v>-7.708331789</v>
      </c>
      <c r="AA2608" s="160">
        <f>IF($X$2478&gt;0,IPMT('Assumptions (Battery)'!$V$9,Model!Z$1,'Assumptions (Battery)'!$V$12,'Assumptions (Battery)'!$V$7*$X$2480),0)</f>
        <v>-6.983634822</v>
      </c>
      <c r="AB2608" s="160">
        <f>IF($X$2478&gt;0,IPMT('Assumptions (Battery)'!$V$9,Model!AA$1,'Assumptions (Battery)'!$V$12,'Assumptions (Battery)'!$V$7*$X$2480),0)</f>
        <v>-6.200962096</v>
      </c>
      <c r="AC2608" s="160">
        <f>IF($X$2478&gt;0,IPMT('Assumptions (Battery)'!$V$9,Model!AB$1,'Assumptions (Battery)'!$V$12,'Assumptions (Battery)'!$V$7*$X$2480),0)</f>
        <v>-5.355675553</v>
      </c>
      <c r="AD2608" s="160">
        <f>IF($X$2478&gt;0,IPMT('Assumptions (Battery)'!$V$9,Model!AC$1,'Assumptions (Battery)'!$V$12,'Assumptions (Battery)'!$V$7*$X$2480),0)</f>
        <v>-4.442766087</v>
      </c>
      <c r="AE2608" s="160">
        <f>IF($X$2478&gt;0,IPMT('Assumptions (Battery)'!$V$9,Model!AD$1,'Assumptions (Battery)'!$V$12,'Assumptions (Battery)'!$V$7*$X$2480),0)</f>
        <v>-3.456823863</v>
      </c>
      <c r="AF2608" s="160">
        <f>IF($X$2478&gt;0,IPMT('Assumptions (Battery)'!$V$9,Model!AE$1,'Assumptions (Battery)'!$V$12,'Assumptions (Battery)'!$V$7*$X$2480),0)</f>
        <v>-2.392006261</v>
      </c>
      <c r="AG2608" s="160">
        <f>IF($X$2478&gt;0,IPMT('Assumptions (Battery)'!$V$9,Model!AF$1,'Assumptions (Battery)'!$V$12,'Assumptions (Battery)'!$V$7*$X$2480),0)</f>
        <v>-1.242003251</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-8.586339684</v>
      </c>
      <c r="Z2609" s="160">
        <f>IF($Y$2478&gt;0,IPMT('Assumptions (Battery)'!$V$9,Model!X$1,'Assumptions (Battery)'!$V$12,'Assumptions (Battery)'!$V$7*$Y$2480),0)</f>
        <v>-7.993629046</v>
      </c>
      <c r="AA2609" s="160">
        <f>IF($Y$2478&gt;0,IPMT('Assumptions (Battery)'!$V$9,Model!Y$1,'Assumptions (Battery)'!$V$12,'Assumptions (Battery)'!$V$7*$Y$2480),0)</f>
        <v>-7.353501557</v>
      </c>
      <c r="AB2609" s="160">
        <f>IF($Y$2478&gt;0,IPMT('Assumptions (Battery)'!$V$9,Model!Z$1,'Assumptions (Battery)'!$V$12,'Assumptions (Battery)'!$V$7*$Y$2480),0)</f>
        <v>-6.662163868</v>
      </c>
      <c r="AC2609" s="160">
        <f>IF($Y$2478&gt;0,IPMT('Assumptions (Battery)'!$V$9,Model!AA$1,'Assumptions (Battery)'!$V$12,'Assumptions (Battery)'!$V$7*$Y$2480),0)</f>
        <v>-5.915519165</v>
      </c>
      <c r="AD2609" s="160">
        <f>IF($Y$2478&gt;0,IPMT('Assumptions (Battery)'!$V$9,Model!AB$1,'Assumptions (Battery)'!$V$12,'Assumptions (Battery)'!$V$7*$Y$2480),0)</f>
        <v>-5.109142885</v>
      </c>
      <c r="AE2609" s="160">
        <f>IF($Y$2478&gt;0,IPMT('Assumptions (Battery)'!$V$9,Model!AC$1,'Assumptions (Battery)'!$V$12,'Assumptions (Battery)'!$V$7*$Y$2480),0)</f>
        <v>-4.238256503</v>
      </c>
      <c r="AF2609" s="160">
        <f>IF($Y$2478&gt;0,IPMT('Assumptions (Battery)'!$V$9,Model!AD$1,'Assumptions (Battery)'!$V$12,'Assumptions (Battery)'!$V$7*$Y$2480),0)</f>
        <v>-3.297699211</v>
      </c>
      <c r="AG2609" s="160">
        <f>IF($Y$2478&gt;0,IPMT('Assumptions (Battery)'!$V$9,Model!AE$1,'Assumptions (Battery)'!$V$12,'Assumptions (Battery)'!$V$7*$Y$2480),0)</f>
        <v>-2.281897334</v>
      </c>
      <c r="AH2609" s="160">
        <f>IF($Y$2478&gt;0,IPMT('Assumptions (Battery)'!$V$9,Model!AF$1,'Assumptions (Battery)'!$V$12,'Assumptions (Battery)'!$V$7*$Y$2480),0)</f>
        <v>-1.184831308</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-8.119047123</v>
      </c>
      <c r="AA2610" s="160">
        <f>IF($Z$2478&gt;0,IPMT('Assumptions (Battery)'!$V$9,Model!X$1,'Assumptions (Battery)'!$V$12,'Assumptions (Battery)'!$V$7*$Z$2480),0)</f>
        <v>-7.558593451</v>
      </c>
      <c r="AB2610" s="160">
        <f>IF($Z$2478&gt;0,IPMT('Assumptions (Battery)'!$V$9,Model!Y$1,'Assumptions (Battery)'!$V$12,'Assumptions (Battery)'!$V$7*$Z$2480),0)</f>
        <v>-6.953303486</v>
      </c>
      <c r="AC2610" s="160">
        <f>IF($Z$2478&gt;0,IPMT('Assumptions (Battery)'!$V$9,Model!Z$1,'Assumptions (Battery)'!$V$12,'Assumptions (Battery)'!$V$7*$Z$2480),0)</f>
        <v>-6.299590323</v>
      </c>
      <c r="AD2610" s="160">
        <f>IF($Z$2478&gt;0,IPMT('Assumptions (Battery)'!$V$9,Model!AA$1,'Assumptions (Battery)'!$V$12,'Assumptions (Battery)'!$V$7*$Z$2480),0)</f>
        <v>-5.593580108</v>
      </c>
      <c r="AE2610" s="160">
        <f>IF($Z$2478&gt;0,IPMT('Assumptions (Battery)'!$V$9,Model!AB$1,'Assumptions (Battery)'!$V$12,'Assumptions (Battery)'!$V$7*$Z$2480),0)</f>
        <v>-4.831089075</v>
      </c>
      <c r="AF2610" s="160">
        <f>IF($Z$2478&gt;0,IPMT('Assumptions (Battery)'!$V$9,Model!AC$1,'Assumptions (Battery)'!$V$12,'Assumptions (Battery)'!$V$7*$Z$2480),0)</f>
        <v>-4.00759876</v>
      </c>
      <c r="AG2610" s="160">
        <f>IF($Z$2478&gt;0,IPMT('Assumptions (Battery)'!$V$9,Model!AD$1,'Assumptions (Battery)'!$V$12,'Assumptions (Battery)'!$V$7*$Z$2480),0)</f>
        <v>-3.118229219</v>
      </c>
      <c r="AH2610" s="160">
        <f>IF($Z$2478&gt;0,IPMT('Assumptions (Battery)'!$V$9,Model!AE$1,'Assumptions (Battery)'!$V$12,'Assumptions (Battery)'!$V$7*$Z$2480),0)</f>
        <v>-2.157710115</v>
      </c>
      <c r="AI2610" s="160">
        <f>IF($Z$2478&gt;0,IPMT('Assumptions (Battery)'!$V$9,Model!AF$1,'Assumptions (Battery)'!$V$12,'Assumptions (Battery)'!$V$7*$Z$2480),0)</f>
        <v>-1.120349483</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-7.664287444</v>
      </c>
      <c r="AB2611" s="160">
        <f>IF($AA$2478&gt;0,IPMT('Assumptions (Battery)'!$V$9,Model!X$1,'Assumptions (Battery)'!$V$12,'Assumptions (Battery)'!$V$7*$AA$2480),0)</f>
        <v>-7.135225601</v>
      </c>
      <c r="AC2611" s="160">
        <f>IF($AA$2478&gt;0,IPMT('Assumptions (Battery)'!$V$9,Model!Y$1,'Assumptions (Battery)'!$V$12,'Assumptions (Battery)'!$V$7*$AA$2480),0)</f>
        <v>-6.56383881</v>
      </c>
      <c r="AD2611" s="160">
        <f>IF($AA$2478&gt;0,IPMT('Assumptions (Battery)'!$V$9,Model!Z$1,'Assumptions (Battery)'!$V$12,'Assumptions (Battery)'!$V$7*$AA$2480),0)</f>
        <v>-5.946741076</v>
      </c>
      <c r="AE2611" s="160">
        <f>IF($AA$2478&gt;0,IPMT('Assumptions (Battery)'!$V$9,Model!AA$1,'Assumptions (Battery)'!$V$12,'Assumptions (Battery)'!$V$7*$AA$2480),0)</f>
        <v>-5.280275523</v>
      </c>
      <c r="AF2611" s="160">
        <f>IF($AA$2478&gt;0,IPMT('Assumptions (Battery)'!$V$9,Model!AB$1,'Assumptions (Battery)'!$V$12,'Assumptions (Battery)'!$V$7*$AA$2480),0)</f>
        <v>-4.560492725</v>
      </c>
      <c r="AG2611" s="160">
        <f>IF($AA$2478&gt;0,IPMT('Assumptions (Battery)'!$V$9,Model!AC$1,'Assumptions (Battery)'!$V$12,'Assumptions (Battery)'!$V$7*$AA$2480),0)</f>
        <v>-3.783127304</v>
      </c>
      <c r="AH2611" s="160">
        <f>IF($AA$2478&gt;0,IPMT('Assumptions (Battery)'!$V$9,Model!AD$1,'Assumptions (Battery)'!$V$12,'Assumptions (Battery)'!$V$7*$AA$2480),0)</f>
        <v>-2.94357265</v>
      </c>
      <c r="AI2611" s="160">
        <f>IF($AA$2478&gt;0,IPMT('Assumptions (Battery)'!$V$9,Model!AE$1,'Assumptions (Battery)'!$V$12,'Assumptions (Battery)'!$V$7*$AA$2480),0)</f>
        <v>-2.036853622</v>
      </c>
      <c r="AJ2611" s="160">
        <f>IF($AA$2478&gt;0,IPMT('Assumptions (Battery)'!$V$9,Model!AF$1,'Assumptions (Battery)'!$V$12,'Assumptions (Battery)'!$V$7*$AA$2480),0)</f>
        <v>-1.057597073</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-7.153961318</v>
      </c>
      <c r="AC2612" s="160">
        <f>IF($AB$2478&gt;0,IPMT('Assumptions (Battery)'!$V$9,Model!X$1,'Assumptions (Battery)'!$V$12,'Assumptions (Battery)'!$V$7*$AB$2480),0)</f>
        <v>-6.660127026</v>
      </c>
      <c r="AD2612" s="160">
        <f>IF($AB$2478&gt;0,IPMT('Assumptions (Battery)'!$V$9,Model!Y$1,'Assumptions (Battery)'!$V$12,'Assumptions (Battery)'!$V$7*$AB$2480),0)</f>
        <v>-6.126785991</v>
      </c>
      <c r="AE2612" s="160">
        <f>IF($AB$2478&gt;0,IPMT('Assumptions (Battery)'!$V$9,Model!Z$1,'Assumptions (Battery)'!$V$12,'Assumptions (Battery)'!$V$7*$AB$2480),0)</f>
        <v>-5.550777673</v>
      </c>
      <c r="AF2612" s="160">
        <f>IF($AB$2478&gt;0,IPMT('Assumptions (Battery)'!$V$9,Model!AA$1,'Assumptions (Battery)'!$V$12,'Assumptions (Battery)'!$V$7*$AB$2480),0)</f>
        <v>-4.928688689</v>
      </c>
      <c r="AG2612" s="160">
        <f>IF($AB$2478&gt;0,IPMT('Assumptions (Battery)'!$V$9,Model!AB$1,'Assumptions (Battery)'!$V$12,'Assumptions (Battery)'!$V$7*$AB$2480),0)</f>
        <v>-4.256832587</v>
      </c>
      <c r="AH2612" s="160">
        <f>IF($AB$2478&gt;0,IPMT('Assumptions (Battery)'!$V$9,Model!AC$1,'Assumptions (Battery)'!$V$12,'Assumptions (Battery)'!$V$7*$AB$2480),0)</f>
        <v>-3.531227996</v>
      </c>
      <c r="AI2612" s="160">
        <f>IF($AB$2478&gt;0,IPMT('Assumptions (Battery)'!$V$9,Model!AD$1,'Assumptions (Battery)'!$V$12,'Assumptions (Battery)'!$V$7*$AB$2480),0)</f>
        <v>-2.747575039</v>
      </c>
      <c r="AJ2612" s="160">
        <f>IF($AB$2478&gt;0,IPMT('Assumptions (Battery)'!$V$9,Model!AE$1,'Assumptions (Battery)'!$V$12,'Assumptions (Battery)'!$V$7*$AB$2480),0)</f>
        <v>-1.901229844</v>
      </c>
      <c r="AK2612" s="160">
        <f>IF($AB$2478&gt;0,IPMT('Assumptions (Battery)'!$V$9,Model!AF$1,'Assumptions (Battery)'!$V$12,'Assumptions (Battery)'!$V$7*$AB$2480),0)</f>
        <v>-0.9871770346</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-7.010317868</v>
      </c>
      <c r="AD2613" s="160">
        <f>IF($AC$2478&gt;0,IPMT('Assumptions (Battery)'!$V$9,Model!X$1,'Assumptions (Battery)'!$V$12,'Assumptions (Battery)'!$V$7*$AC$2480),0)</f>
        <v>-6.52639921</v>
      </c>
      <c r="AE2613" s="160">
        <f>IF($AC$2478&gt;0,IPMT('Assumptions (Battery)'!$V$9,Model!Y$1,'Assumptions (Battery)'!$V$12,'Assumptions (Battery)'!$V$7*$AC$2480),0)</f>
        <v>-6.003767059</v>
      </c>
      <c r="AF2613" s="160">
        <f>IF($AC$2478&gt;0,IPMT('Assumptions (Battery)'!$V$9,Model!Z$1,'Assumptions (Battery)'!$V$12,'Assumptions (Battery)'!$V$7*$AC$2480),0)</f>
        <v>-5.439324336</v>
      </c>
      <c r="AG2613" s="160">
        <f>IF($AC$2478&gt;0,IPMT('Assumptions (Battery)'!$V$9,Model!AA$1,'Assumptions (Battery)'!$V$12,'Assumptions (Battery)'!$V$7*$AC$2480),0)</f>
        <v>-4.829726196</v>
      </c>
      <c r="AH2613" s="160">
        <f>IF($AC$2478&gt;0,IPMT('Assumptions (Battery)'!$V$9,Model!AB$1,'Assumptions (Battery)'!$V$12,'Assumptions (Battery)'!$V$7*$AC$2480),0)</f>
        <v>-4.171360204</v>
      </c>
      <c r="AI2613" s="160">
        <f>IF($AC$2478&gt;0,IPMT('Assumptions (Battery)'!$V$9,Model!AC$1,'Assumptions (Battery)'!$V$12,'Assumptions (Battery)'!$V$7*$AC$2480),0)</f>
        <v>-3.460324933</v>
      </c>
      <c r="AJ2613" s="160">
        <f>IF($AC$2478&gt;0,IPMT('Assumptions (Battery)'!$V$9,Model!AD$1,'Assumptions (Battery)'!$V$12,'Assumptions (Battery)'!$V$7*$AC$2480),0)</f>
        <v>-2.69240684</v>
      </c>
      <c r="AK2613" s="160">
        <f>IF($AC$2478&gt;0,IPMT('Assumptions (Battery)'!$V$9,Model!AE$1,'Assumptions (Battery)'!$V$12,'Assumptions (Battery)'!$V$7*$AC$2480),0)</f>
        <v>-1.8630553</v>
      </c>
      <c r="AL2613" s="160">
        <f>IF($AC$2478&gt;0,IPMT('Assumptions (Battery)'!$V$9,Model!AF$1,'Assumptions (Battery)'!$V$12,'Assumptions (Battery)'!$V$7*$AC$2480),0)</f>
        <v>-0.9673556365</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-6.894375265</v>
      </c>
      <c r="AE2614" s="160">
        <f>IF($AD$2478&gt;0,IPMT('Assumptions (Battery)'!$V$9,Model!X$1,'Assumptions (Battery)'!$V$12,'Assumptions (Battery)'!$V$7*$AD$2480),0)</f>
        <v>-6.418460066</v>
      </c>
      <c r="AF2614" s="160">
        <f>IF($AD$2478&gt;0,IPMT('Assumptions (Battery)'!$V$9,Model!Y$1,'Assumptions (Battery)'!$V$12,'Assumptions (Battery)'!$V$7*$AD$2480),0)</f>
        <v>-5.90447165</v>
      </c>
      <c r="AG2614" s="160">
        <f>IF($AD$2478&gt;0,IPMT('Assumptions (Battery)'!$V$9,Model!Z$1,'Assumptions (Battery)'!$V$12,'Assumptions (Battery)'!$V$7*$AD$2480),0)</f>
        <v>-5.349364162</v>
      </c>
      <c r="AH2614" s="160">
        <f>IF($AD$2478&gt;0,IPMT('Assumptions (Battery)'!$V$9,Model!AA$1,'Assumptions (Battery)'!$V$12,'Assumptions (Battery)'!$V$7*$AD$2480),0)</f>
        <v>-4.749848074</v>
      </c>
      <c r="AI2614" s="160">
        <f>IF($AD$2478&gt;0,IPMT('Assumptions (Battery)'!$V$9,Model!AB$1,'Assumptions (Battery)'!$V$12,'Assumptions (Battery)'!$V$7*$AD$2480),0)</f>
        <v>-4.102370699</v>
      </c>
      <c r="AJ2614" s="160">
        <f>IF($AD$2478&gt;0,IPMT('Assumptions (Battery)'!$V$9,Model!AC$1,'Assumptions (Battery)'!$V$12,'Assumptions (Battery)'!$V$7*$AD$2480),0)</f>
        <v>-3.403095134</v>
      </c>
      <c r="AK2614" s="160">
        <f>IF($AD$2478&gt;0,IPMT('Assumptions (Battery)'!$V$9,Model!AD$1,'Assumptions (Battery)'!$V$12,'Assumptions (Battery)'!$V$7*$AD$2480),0)</f>
        <v>-2.647877525</v>
      </c>
      <c r="AL2614" s="160">
        <f>IF($AD$2478&gt;0,IPMT('Assumptions (Battery)'!$V$9,Model!AE$1,'Assumptions (Battery)'!$V$12,'Assumptions (Battery)'!$V$7*$AD$2480),0)</f>
        <v>-1.832242506</v>
      </c>
      <c r="AM2614" s="160">
        <f>IF($AD$2478&gt;0,IPMT('Assumptions (Battery)'!$V$9,Model!AF$1,'Assumptions (Battery)'!$V$12,'Assumptions (Battery)'!$V$7*$AD$2480),0)</f>
        <v>-0.9513566858</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-6.734472469</v>
      </c>
      <c r="AF2615" s="160">
        <f>IF($AE$2478&gt;0,IPMT('Assumptions (Battery)'!$V$9,Model!X$1,'Assumptions (Battery)'!$V$12,'Assumptions (Battery)'!$V$7*$AE$2480),0)</f>
        <v>-6.269595277</v>
      </c>
      <c r="AG2615" s="160">
        <f>IF($AE$2478&gt;0,IPMT('Assumptions (Battery)'!$V$9,Model!Y$1,'Assumptions (Battery)'!$V$12,'Assumptions (Battery)'!$V$7*$AE$2480),0)</f>
        <v>-5.767527911</v>
      </c>
      <c r="AH2615" s="160">
        <f>IF($AE$2478&gt;0,IPMT('Assumptions (Battery)'!$V$9,Model!Z$1,'Assumptions (Battery)'!$V$12,'Assumptions (Battery)'!$V$7*$AE$2480),0)</f>
        <v>-5.225295155</v>
      </c>
      <c r="AI2615" s="160">
        <f>IF($AE$2478&gt;0,IPMT('Assumptions (Battery)'!$V$9,Model!AA$1,'Assumptions (Battery)'!$V$12,'Assumptions (Battery)'!$V$7*$AE$2480),0)</f>
        <v>-4.639683779</v>
      </c>
      <c r="AJ2615" s="160">
        <f>IF($AE$2478&gt;0,IPMT('Assumptions (Battery)'!$V$9,Model!AB$1,'Assumptions (Battery)'!$V$12,'Assumptions (Battery)'!$V$7*$AE$2480),0)</f>
        <v>-4.007223493</v>
      </c>
      <c r="AK2615" s="160">
        <f>IF($AE$2478&gt;0,IPMT('Assumptions (Battery)'!$V$9,Model!AC$1,'Assumptions (Battery)'!$V$12,'Assumptions (Battery)'!$V$7*$AE$2480),0)</f>
        <v>-3.324166383</v>
      </c>
      <c r="AL2615" s="160">
        <f>IF($AE$2478&gt;0,IPMT('Assumptions (Battery)'!$V$9,Model!AD$1,'Assumptions (Battery)'!$V$12,'Assumptions (Battery)'!$V$7*$AE$2480),0)</f>
        <v>-2.586464706</v>
      </c>
      <c r="AM2615" s="160">
        <f>IF($AE$2478&gt;0,IPMT('Assumptions (Battery)'!$V$9,Model!AE$1,'Assumptions (Battery)'!$V$12,'Assumptions (Battery)'!$V$7*$AE$2480),0)</f>
        <v>-1.789746893</v>
      </c>
      <c r="AN2615" s="160">
        <f>IF($AE$2478&gt;0,IPMT('Assumptions (Battery)'!$V$9,Model!AF$1,'Assumptions (Battery)'!$V$12,'Assumptions (Battery)'!$V$7*$AE$2480),0)</f>
        <v>-0.9292916562</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-6.565744345</v>
      </c>
      <c r="AG2616" s="160">
        <f>IF($AF$2478&gt;0,IPMT('Assumptions (Battery)'!$V$9,Model!X$1,'Assumptions (Battery)'!$V$12,'Assumptions (Battery)'!$V$7*$AF$2480),0)</f>
        <v>-6.11251437</v>
      </c>
      <c r="AH2616" s="160">
        <f>IF($AF$2478&gt;0,IPMT('Assumptions (Battery)'!$V$9,Model!Y$1,'Assumptions (Battery)'!$V$12,'Assumptions (Battery)'!$V$7*$AF$2480),0)</f>
        <v>-5.623025997</v>
      </c>
      <c r="AI2616" s="160">
        <f>IF($AF$2478&gt;0,IPMT('Assumptions (Battery)'!$V$9,Model!Z$1,'Assumptions (Battery)'!$V$12,'Assumptions (Battery)'!$V$7*$AF$2480),0)</f>
        <v>-5.094378554</v>
      </c>
      <c r="AJ2616" s="160">
        <f>IF($AF$2478&gt;0,IPMT('Assumptions (Battery)'!$V$9,Model!AA$1,'Assumptions (Battery)'!$V$12,'Assumptions (Battery)'!$V$7*$AF$2480),0)</f>
        <v>-4.523439315</v>
      </c>
      <c r="AK2616" s="160">
        <f>IF($AF$2478&gt;0,IPMT('Assumptions (Battery)'!$V$9,Model!AB$1,'Assumptions (Battery)'!$V$12,'Assumptions (Battery)'!$V$7*$AF$2480),0)</f>
        <v>-3.906824938</v>
      </c>
      <c r="AL2616" s="160">
        <f>IF($AF$2478&gt;0,IPMT('Assumptions (Battery)'!$V$9,Model!AC$1,'Assumptions (Battery)'!$V$12,'Assumptions (Battery)'!$V$7*$AF$2480),0)</f>
        <v>-3.240881411</v>
      </c>
      <c r="AM2616" s="160">
        <f>IF($AF$2478&gt;0,IPMT('Assumptions (Battery)'!$V$9,Model!AD$1,'Assumptions (Battery)'!$V$12,'Assumptions (Battery)'!$V$7*$AF$2480),0)</f>
        <v>-2.521662401</v>
      </c>
      <c r="AN2616" s="160">
        <f>IF($AF$2478&gt;0,IPMT('Assumptions (Battery)'!$V$9,Model!AE$1,'Assumptions (Battery)'!$V$12,'Assumptions (Battery)'!$V$7*$AF$2480),0)</f>
        <v>-1.74490587</v>
      </c>
      <c r="AO2616" s="160">
        <f>IF($AF$2478&gt;0,IPMT('Assumptions (Battery)'!$V$9,Model!AF$1,'Assumptions (Battery)'!$V$12,'Assumptions (Battery)'!$V$7*$AF$2480),0)</f>
        <v>-0.9060088172</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-6.426048004</v>
      </c>
      <c r="AH2617" s="160">
        <f>IF($AG$2478&gt;0,IPMT('Assumptions (Battery)'!$V$9,Model!X$1,'Assumptions (Battery)'!$V$12,'Assumptions (Battery)'!$V$7*$AG$2480),0)</f>
        <v>-5.982461196</v>
      </c>
      <c r="AI2617" s="160">
        <f>IF($AG$2478&gt;0,IPMT('Assumptions (Battery)'!$V$9,Model!Y$1,'Assumptions (Battery)'!$V$12,'Assumptions (Battery)'!$V$7*$AG$2480),0)</f>
        <v>-5.503387444</v>
      </c>
      <c r="AJ2617" s="160">
        <f>IF($AG$2478&gt;0,IPMT('Assumptions (Battery)'!$V$9,Model!Z$1,'Assumptions (Battery)'!$V$12,'Assumptions (Battery)'!$V$7*$AG$2480),0)</f>
        <v>-4.985987791</v>
      </c>
      <c r="AK2617" s="160">
        <f>IF($AG$2478&gt;0,IPMT('Assumptions (Battery)'!$V$9,Model!AA$1,'Assumptions (Battery)'!$V$12,'Assumptions (Battery)'!$V$7*$AG$2480),0)</f>
        <v>-4.427196165</v>
      </c>
      <c r="AL2617" s="160">
        <f>IF($AG$2478&gt;0,IPMT('Assumptions (Battery)'!$V$9,Model!AB$1,'Assumptions (Battery)'!$V$12,'Assumptions (Battery)'!$V$7*$AG$2480),0)</f>
        <v>-3.82370121</v>
      </c>
      <c r="AM2617" s="160">
        <f>IF($AG$2478&gt;0,IPMT('Assumptions (Battery)'!$V$9,Model!AC$1,'Assumptions (Battery)'!$V$12,'Assumptions (Battery)'!$V$7*$AG$2480),0)</f>
        <v>-3.171926659</v>
      </c>
      <c r="AN2617" s="160">
        <f>IF($AG$2478&gt;0,IPMT('Assumptions (Battery)'!$V$9,Model!AD$1,'Assumptions (Battery)'!$V$12,'Assumptions (Battery)'!$V$7*$AG$2480),0)</f>
        <v>-2.468010143</v>
      </c>
      <c r="AO2617" s="160">
        <f>IF($AG$2478&gt;0,IPMT('Assumptions (Battery)'!$V$9,Model!AE$1,'Assumptions (Battery)'!$V$12,'Assumptions (Battery)'!$V$7*$AG$2480),0)</f>
        <v>-1.707780306</v>
      </c>
      <c r="AP2617" s="160">
        <f>IF($AG$2478&gt;0,IPMT('Assumptions (Battery)'!$V$9,Model!AF$1,'Assumptions (Battery)'!$V$12,'Assumptions (Battery)'!$V$7*$AG$2480),0)</f>
        <v>-0.8867320819</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-6.473410316</v>
      </c>
      <c r="AI2618" s="160">
        <f>IF($AH$2478&gt;0,IPMT('Assumptions (Battery)'!$V$9,Model!X$1,'Assumptions (Battery)'!$V$12,'Assumptions (Battery)'!$V$7*$AH$2480),0)</f>
        <v>-6.026554112</v>
      </c>
      <c r="AJ2618" s="160">
        <f>IF($AH$2478&gt;0,IPMT('Assumptions (Battery)'!$V$9,Model!Y$1,'Assumptions (Battery)'!$V$12,'Assumptions (Battery)'!$V$7*$AH$2480),0)</f>
        <v>-5.543949412</v>
      </c>
      <c r="AK2618" s="160">
        <f>IF($AH$2478&gt;0,IPMT('Assumptions (Battery)'!$V$9,Model!Z$1,'Assumptions (Battery)'!$V$12,'Assumptions (Battery)'!$V$7*$AH$2480),0)</f>
        <v>-5.022736335</v>
      </c>
      <c r="AL2618" s="160">
        <f>IF($AH$2478&gt;0,IPMT('Assumptions (Battery)'!$V$9,Model!AA$1,'Assumptions (Battery)'!$V$12,'Assumptions (Battery)'!$V$7*$AH$2480),0)</f>
        <v>-4.459826212</v>
      </c>
      <c r="AM2618" s="160">
        <f>IF($AH$2478&gt;0,IPMT('Assumptions (Battery)'!$V$9,Model!AB$1,'Assumptions (Battery)'!$V$12,'Assumptions (Battery)'!$V$7*$AH$2480),0)</f>
        <v>-3.851883279</v>
      </c>
      <c r="AN2618" s="160">
        <f>IF($AH$2478&gt;0,IPMT('Assumptions (Battery)'!$V$9,Model!AC$1,'Assumptions (Battery)'!$V$12,'Assumptions (Battery)'!$V$7*$AH$2480),0)</f>
        <v>-3.195304912</v>
      </c>
      <c r="AO2618" s="160">
        <f>IF($AH$2478&gt;0,IPMT('Assumptions (Battery)'!$V$9,Model!AD$1,'Assumptions (Battery)'!$V$12,'Assumptions (Battery)'!$V$7*$AH$2480),0)</f>
        <v>-2.486200276</v>
      </c>
      <c r="AP2618" s="160">
        <f>IF($AH$2478&gt;0,IPMT('Assumptions (Battery)'!$V$9,Model!AE$1,'Assumptions (Battery)'!$V$12,'Assumptions (Battery)'!$V$7*$AH$2480),0)</f>
        <v>-1.720367268</v>
      </c>
      <c r="AQ2618" s="160">
        <f>IF($AH$2478&gt;0,IPMT('Assumptions (Battery)'!$V$9,Model!AF$1,'Assumptions (Battery)'!$V$12,'Assumptions (Battery)'!$V$7*$AH$2480),0)</f>
        <v>-0.89326762</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-6.520174854</v>
      </c>
      <c r="AJ2619" s="160">
        <f>IF($AI$2478&gt;0,IPMT('Assumptions (Battery)'!$V$9,Model!X$1,'Assumptions (Battery)'!$V$12,'Assumptions (Battery)'!$V$7*$AI$2480),0)</f>
        <v>-6.070090518</v>
      </c>
      <c r="AK2619" s="160">
        <f>IF($AI$2478&gt;0,IPMT('Assumptions (Battery)'!$V$9,Model!Y$1,'Assumptions (Battery)'!$V$12,'Assumptions (Battery)'!$V$7*$AI$2480),0)</f>
        <v>-5.583999435</v>
      </c>
      <c r="AL2619" s="160">
        <f>IF($AI$2478&gt;0,IPMT('Assumptions (Battery)'!$V$9,Model!Z$1,'Assumptions (Battery)'!$V$12,'Assumptions (Battery)'!$V$7*$AI$2480),0)</f>
        <v>-5.059021065</v>
      </c>
      <c r="AM2619" s="160">
        <f>IF($AI$2478&gt;0,IPMT('Assumptions (Battery)'!$V$9,Model!AA$1,'Assumptions (Battery)'!$V$12,'Assumptions (Battery)'!$V$7*$AI$2480),0)</f>
        <v>-4.492044425</v>
      </c>
      <c r="AN2619" s="160">
        <f>IF($AI$2478&gt;0,IPMT('Assumptions (Battery)'!$V$9,Model!AB$1,'Assumptions (Battery)'!$V$12,'Assumptions (Battery)'!$V$7*$AI$2480),0)</f>
        <v>-3.879709654</v>
      </c>
      <c r="AO2619" s="160">
        <f>IF($AI$2478&gt;0,IPMT('Assumptions (Battery)'!$V$9,Model!AC$1,'Assumptions (Battery)'!$V$12,'Assumptions (Battery)'!$V$7*$AI$2480),0)</f>
        <v>-3.218388102</v>
      </c>
      <c r="AP2619" s="160">
        <f>IF($AI$2478&gt;0,IPMT('Assumptions (Battery)'!$V$9,Model!AD$1,'Assumptions (Battery)'!$V$12,'Assumptions (Battery)'!$V$7*$AI$2480),0)</f>
        <v>-2.504160825</v>
      </c>
      <c r="AQ2619" s="160">
        <f>IF($AI$2478&gt;0,IPMT('Assumptions (Battery)'!$V$9,Model!AE$1,'Assumptions (Battery)'!$V$12,'Assumptions (Battery)'!$V$7*$AI$2480),0)</f>
        <v>-1.732795367</v>
      </c>
      <c r="AR2619" s="160">
        <f>IF($AI$2478&gt;0,IPMT('Assumptions (Battery)'!$V$9,Model!AF$1,'Assumptions (Battery)'!$V$12,'Assumptions (Battery)'!$V$7*$AI$2480),0)</f>
        <v>-0.8997206711</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-6.525846596</v>
      </c>
      <c r="AK2620" s="160">
        <f>IF($AJ$2478&gt;0,IPMT('Assumptions (Battery)'!$V$9,Model!X$1,'Assumptions (Battery)'!$V$12,'Assumptions (Battery)'!$V$7*$AJ$2480),0)</f>
        <v>-6.075370742</v>
      </c>
      <c r="AL2620" s="160">
        <f>IF($AJ$2478&gt;0,IPMT('Assumptions (Battery)'!$V$9,Model!Y$1,'Assumptions (Battery)'!$V$12,'Assumptions (Battery)'!$V$7*$AJ$2480),0)</f>
        <v>-5.58885682</v>
      </c>
      <c r="AM2620" s="160">
        <f>IF($AJ$2478&gt;0,IPMT('Assumptions (Battery)'!$V$9,Model!Z$1,'Assumptions (Battery)'!$V$12,'Assumptions (Battery)'!$V$7*$AJ$2480),0)</f>
        <v>-5.063421784</v>
      </c>
      <c r="AN2620" s="160">
        <f>IF($AJ$2478&gt;0,IPMT('Assumptions (Battery)'!$V$9,Model!AA$1,'Assumptions (Battery)'!$V$12,'Assumptions (Battery)'!$V$7*$AJ$2480),0)</f>
        <v>-4.495951945</v>
      </c>
      <c r="AO2620" s="160">
        <f>IF($AJ$2478&gt;0,IPMT('Assumptions (Battery)'!$V$9,Model!AB$1,'Assumptions (Battery)'!$V$12,'Assumptions (Battery)'!$V$7*$AJ$2480),0)</f>
        <v>-3.883084519</v>
      </c>
      <c r="AP2620" s="160">
        <f>IF($AJ$2478&gt;0,IPMT('Assumptions (Battery)'!$V$9,Model!AC$1,'Assumptions (Battery)'!$V$12,'Assumptions (Battery)'!$V$7*$AJ$2480),0)</f>
        <v>-3.221187699</v>
      </c>
      <c r="AQ2620" s="160">
        <f>IF($AJ$2478&gt;0,IPMT('Assumptions (Battery)'!$V$9,Model!AD$1,'Assumptions (Battery)'!$V$12,'Assumptions (Battery)'!$V$7*$AJ$2480),0)</f>
        <v>-2.506339134</v>
      </c>
      <c r="AR2620" s="160">
        <f>IF($AJ$2478&gt;0,IPMT('Assumptions (Battery)'!$V$9,Model!AE$1,'Assumptions (Battery)'!$V$12,'Assumptions (Battery)'!$V$7*$AJ$2480),0)</f>
        <v>-1.734302683</v>
      </c>
      <c r="AS2620" s="160">
        <f>IF($AJ$2478&gt;0,IPMT('Assumptions (Battery)'!$V$9,Model!AF$1,'Assumptions (Battery)'!$V$12,'Assumptions (Battery)'!$V$7*$AJ$2480),0)</f>
        <v>-0.9005033162</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-6.570509985</v>
      </c>
      <c r="AL2621" s="160">
        <f>IF($AK$2478&gt;0,IPMT('Assumptions (Battery)'!$V$9,Model!X$1,'Assumptions (Battery)'!$V$12,'Assumptions (Battery)'!$V$7*$AK$2480),0)</f>
        <v>-6.11695104</v>
      </c>
      <c r="AM2621" s="160">
        <f>IF($AK$2478&gt;0,IPMT('Assumptions (Battery)'!$V$9,Model!Y$1,'Assumptions (Battery)'!$V$12,'Assumptions (Battery)'!$V$7*$AK$2480),0)</f>
        <v>-5.62710738</v>
      </c>
      <c r="AN2621" s="160">
        <f>IF($AK$2478&gt;0,IPMT('Assumptions (Battery)'!$V$9,Model!Z$1,'Assumptions (Battery)'!$V$12,'Assumptions (Battery)'!$V$7*$AK$2480),0)</f>
        <v>-5.098076227</v>
      </c>
      <c r="AO2621" s="160">
        <f>IF($AK$2478&gt;0,IPMT('Assumptions (Battery)'!$V$9,Model!AA$1,'Assumptions (Battery)'!$V$12,'Assumptions (Battery)'!$V$7*$AK$2480),0)</f>
        <v>-4.526722581</v>
      </c>
      <c r="AP2621" s="160">
        <f>IF($AK$2478&gt;0,IPMT('Assumptions (Battery)'!$V$9,Model!AB$1,'Assumptions (Battery)'!$V$12,'Assumptions (Battery)'!$V$7*$AK$2480),0)</f>
        <v>-3.909660644</v>
      </c>
      <c r="AQ2621" s="160">
        <f>IF($AK$2478&gt;0,IPMT('Assumptions (Battery)'!$V$9,Model!AC$1,'Assumptions (Battery)'!$V$12,'Assumptions (Battery)'!$V$7*$AK$2480),0)</f>
        <v>-3.243233752</v>
      </c>
      <c r="AR2621" s="160">
        <f>IF($AK$2478&gt;0,IPMT('Assumptions (Battery)'!$V$9,Model!AD$1,'Assumptions (Battery)'!$V$12,'Assumptions (Battery)'!$V$7*$AK$2480),0)</f>
        <v>-2.523492709</v>
      </c>
      <c r="AS2621" s="160">
        <f>IF($AK$2478&gt;0,IPMT('Assumptions (Battery)'!$V$9,Model!AE$1,'Assumptions (Battery)'!$V$12,'Assumptions (Battery)'!$V$7*$AK$2480),0)</f>
        <v>-1.746172382</v>
      </c>
      <c r="AT2621" s="160">
        <f>IF($AK$2478&gt;0,IPMT('Assumptions (Battery)'!$V$9,Model!AF$1,'Assumptions (Battery)'!$V$12,'Assumptions (Battery)'!$V$7*$AK$2480),0)</f>
        <v>-0.9066664292</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-6.614410733</v>
      </c>
      <c r="AM2622" s="160">
        <f>IF($AL$2478&gt;0,IPMT('Assumptions (Battery)'!$V$9,Model!X$1,'Assumptions (Battery)'!$V$12,'Assumptions (Battery)'!$V$7*$AL$2480),0)</f>
        <v>-6.157821342</v>
      </c>
      <c r="AN2622" s="160">
        <f>IF($AL$2478&gt;0,IPMT('Assumptions (Battery)'!$V$9,Model!Y$1,'Assumptions (Battery)'!$V$12,'Assumptions (Battery)'!$V$7*$AL$2480),0)</f>
        <v>-5.6647048</v>
      </c>
      <c r="AO2622" s="160">
        <f>IF($AL$2478&gt;0,IPMT('Assumptions (Battery)'!$V$9,Model!Z$1,'Assumptions (Battery)'!$V$12,'Assumptions (Battery)'!$V$7*$AL$2480),0)</f>
        <v>-5.132138935</v>
      </c>
      <c r="AP2622" s="160">
        <f>IF($AL$2478&gt;0,IPMT('Assumptions (Battery)'!$V$9,Model!AA$1,'Assumptions (Battery)'!$V$12,'Assumptions (Battery)'!$V$7*$AL$2480),0)</f>
        <v>-4.5569678</v>
      </c>
      <c r="AQ2622" s="160">
        <f>IF($AL$2478&gt;0,IPMT('Assumptions (Battery)'!$V$9,Model!AB$1,'Assumptions (Battery)'!$V$12,'Assumptions (Battery)'!$V$7*$AL$2480),0)</f>
        <v>-3.935782974</v>
      </c>
      <c r="AR2622" s="160">
        <f>IF($AL$2478&gt;0,IPMT('Assumptions (Battery)'!$V$9,Model!AC$1,'Assumptions (Battery)'!$V$12,'Assumptions (Battery)'!$V$7*$AL$2480),0)</f>
        <v>-3.264903362</v>
      </c>
      <c r="AS2622" s="160">
        <f>IF($AL$2478&gt;0,IPMT('Assumptions (Battery)'!$V$9,Model!AD$1,'Assumptions (Battery)'!$V$12,'Assumptions (Battery)'!$V$7*$AL$2480),0)</f>
        <v>-2.540353382</v>
      </c>
      <c r="AT2622" s="160">
        <f>IF($AL$2478&gt;0,IPMT('Assumptions (Battery)'!$V$9,Model!AE$1,'Assumptions (Battery)'!$V$12,'Assumptions (Battery)'!$V$7*$AL$2480),0)</f>
        <v>-1.757839403</v>
      </c>
      <c r="AU2622" s="160">
        <f>IF($AL$2478&gt;0,IPMT('Assumptions (Battery)'!$V$9,Model!AF$1,'Assumptions (Battery)'!$V$12,'Assumptions (Battery)'!$V$7*$AL$2480),0)</f>
        <v>-0.9127243052</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-6.657536258</v>
      </c>
      <c r="AN2623" s="160">
        <f>IF($AM$2478&gt;0,IPMT('Assumptions (Battery)'!$V$9,Model!X$1,'Assumptions (Battery)'!$V$12,'Assumptions (Battery)'!$V$7*$AM$2480),0)</f>
        <v>-6.197969934</v>
      </c>
      <c r="AO2623" s="160">
        <f>IF($AM$2478&gt;0,IPMT('Assumptions (Battery)'!$V$9,Model!Y$1,'Assumptions (Battery)'!$V$12,'Assumptions (Battery)'!$V$7*$AM$2480),0)</f>
        <v>-5.701638305</v>
      </c>
      <c r="AP2623" s="160">
        <f>IF($AM$2478&gt;0,IPMT('Assumptions (Battery)'!$V$9,Model!Z$1,'Assumptions (Battery)'!$V$12,'Assumptions (Battery)'!$V$7*$AM$2480),0)</f>
        <v>-5.165600144</v>
      </c>
      <c r="AQ2623" s="160">
        <f>IF($AM$2478&gt;0,IPMT('Assumptions (Battery)'!$V$9,Model!AA$1,'Assumptions (Battery)'!$V$12,'Assumptions (Battery)'!$V$7*$AM$2480),0)</f>
        <v>-4.586678931</v>
      </c>
      <c r="AR2623" s="160">
        <f>IF($AM$2478&gt;0,IPMT('Assumptions (Battery)'!$V$9,Model!AB$1,'Assumptions (Battery)'!$V$12,'Assumptions (Battery)'!$V$7*$AM$2480),0)</f>
        <v>-3.961444021</v>
      </c>
      <c r="AS2623" s="160">
        <f>IF($AM$2478&gt;0,IPMT('Assumptions (Battery)'!$V$9,Model!AC$1,'Assumptions (Battery)'!$V$12,'Assumptions (Battery)'!$V$7*$AM$2480),0)</f>
        <v>-3.286190319</v>
      </c>
      <c r="AT2623" s="160">
        <f>IF($AM$2478&gt;0,IPMT('Assumptions (Battery)'!$V$9,Model!AD$1,'Assumptions (Battery)'!$V$12,'Assumptions (Battery)'!$V$7*$AM$2480),0)</f>
        <v>-2.556916319</v>
      </c>
      <c r="AU2623" s="160">
        <f>IF($AM$2478&gt;0,IPMT('Assumptions (Battery)'!$V$9,Model!AE$1,'Assumptions (Battery)'!$V$12,'Assumptions (Battery)'!$V$7*$AM$2480),0)</f>
        <v>-1.7693004</v>
      </c>
      <c r="AV2623" s="160">
        <f>IF($AM$2478&gt;0,IPMT('Assumptions (Battery)'!$V$9,Model!AF$1,'Assumptions (Battery)'!$V$12,'Assumptions (Battery)'!$V$7*$AM$2480),0)</f>
        <v>-0.9186752079</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-13.39965402</v>
      </c>
      <c r="AO2624" s="160">
        <f>IF($AN$2478&gt;0,IPMT('Assumptions (Battery)'!$V$9,Model!X$1,'Assumptions (Battery)'!$V$12,'Assumptions (Battery)'!$V$7*$AN$2480),0)</f>
        <v>-12.47468275</v>
      </c>
      <c r="AP2624" s="160">
        <f>IF($AN$2478&gt;0,IPMT('Assumptions (Battery)'!$V$9,Model!Y$1,'Assumptions (Battery)'!$V$12,'Assumptions (Battery)'!$V$7*$AN$2480),0)</f>
        <v>-11.47571378</v>
      </c>
      <c r="AQ2624" s="160">
        <f>IF($AN$2478&gt;0,IPMT('Assumptions (Battery)'!$V$9,Model!Z$1,'Assumptions (Battery)'!$V$12,'Assumptions (Battery)'!$V$7*$AN$2480),0)</f>
        <v>-10.3968273</v>
      </c>
      <c r="AR2624" s="160">
        <f>IF($AN$2478&gt;0,IPMT('Assumptions (Battery)'!$V$9,Model!AA$1,'Assumptions (Battery)'!$V$12,'Assumptions (Battery)'!$V$7*$AN$2480),0)</f>
        <v>-9.231629896</v>
      </c>
      <c r="AS2624" s="160">
        <f>IF($AN$2478&gt;0,IPMT('Assumptions (Battery)'!$V$9,Model!AB$1,'Assumptions (Battery)'!$V$12,'Assumptions (Battery)'!$V$7*$AN$2480),0)</f>
        <v>-7.973216702</v>
      </c>
      <c r="AT2624" s="160">
        <f>IF($AN$2478&gt;0,IPMT('Assumptions (Battery)'!$V$9,Model!AC$1,'Assumptions (Battery)'!$V$12,'Assumptions (Battery)'!$V$7*$AN$2480),0)</f>
        <v>-6.614130451</v>
      </c>
      <c r="AU2624" s="160">
        <f>IF($AN$2478&gt;0,IPMT('Assumptions (Battery)'!$V$9,Model!AD$1,'Assumptions (Battery)'!$V$12,'Assumptions (Battery)'!$V$7*$AN$2480),0)</f>
        <v>-5.146317301</v>
      </c>
      <c r="AV2624" s="160">
        <f>IF($AN$2478&gt;0,IPMT('Assumptions (Battery)'!$V$9,Model!AE$1,'Assumptions (Battery)'!$V$12,'Assumptions (Battery)'!$V$7*$AN$2480),0)</f>
        <v>-3.561079098</v>
      </c>
      <c r="AW2624" s="160">
        <f>IF($AN$2478&gt;0,IPMT('Assumptions (Battery)'!$V$9,Model!AF$1,'Assumptions (Battery)'!$V$12,'Assumptions (Battery)'!$V$7*$AN$2480),0)</f>
        <v>-1.849021839</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-13.48246799</v>
      </c>
      <c r="AP2625" s="160">
        <f>IF($AO$2478&gt;0,IPMT('Assumptions (Battery)'!$V$9,Model!X$1,'Assumptions (Battery)'!$V$12,'Assumptions (Battery)'!$V$7*$AO$2480),0)</f>
        <v>-12.55178012</v>
      </c>
      <c r="AQ2625" s="160">
        <f>IF($AO$2478&gt;0,IPMT('Assumptions (Battery)'!$V$9,Model!Y$1,'Assumptions (Battery)'!$V$12,'Assumptions (Battery)'!$V$7*$AO$2480),0)</f>
        <v>-11.54663722</v>
      </c>
      <c r="AR2625" s="160">
        <f>IF($AO$2478&gt;0,IPMT('Assumptions (Battery)'!$V$9,Model!Z$1,'Assumptions (Battery)'!$V$12,'Assumptions (Battery)'!$V$7*$AO$2480),0)</f>
        <v>-10.46108288</v>
      </c>
      <c r="AS2625" s="160">
        <f>IF($AO$2478&gt;0,IPMT('Assumptions (Battery)'!$V$9,Model!AA$1,'Assumptions (Battery)'!$V$12,'Assumptions (Battery)'!$V$7*$AO$2480),0)</f>
        <v>-9.288684204</v>
      </c>
      <c r="AT2625" s="160">
        <f>IF($AO$2478&gt;0,IPMT('Assumptions (Battery)'!$V$9,Model!AB$1,'Assumptions (Battery)'!$V$12,'Assumptions (Battery)'!$V$7*$AO$2480),0)</f>
        <v>-8.02249363</v>
      </c>
      <c r="AU2625" s="160">
        <f>IF($AO$2478&gt;0,IPMT('Assumptions (Battery)'!$V$9,Model!AC$1,'Assumptions (Battery)'!$V$12,'Assumptions (Battery)'!$V$7*$AO$2480),0)</f>
        <v>-6.655007809</v>
      </c>
      <c r="AV2625" s="160">
        <f>IF($AO$2478&gt;0,IPMT('Assumptions (Battery)'!$V$9,Model!AD$1,'Assumptions (Battery)'!$V$12,'Assumptions (Battery)'!$V$7*$AO$2480),0)</f>
        <v>-5.178123122</v>
      </c>
      <c r="AW2625" s="160">
        <f>IF($AO$2478&gt;0,IPMT('Assumptions (Battery)'!$V$9,Model!AE$1,'Assumptions (Battery)'!$V$12,'Assumptions (Battery)'!$V$7*$AO$2480),0)</f>
        <v>-3.583087661</v>
      </c>
      <c r="AX2625" s="160">
        <f>IF($AO$2478&gt;0,IPMT('Assumptions (Battery)'!$V$9,Model!AF$1,'Assumptions (Battery)'!$V$12,'Assumptions (Battery)'!$V$7*$AO$2480),0)</f>
        <v>-1.860449362</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-13.56350489</v>
      </c>
      <c r="AQ2626" s="160">
        <f>IF($AP$2478&gt;0,IPMT('Assumptions (Battery)'!$V$9,Model!X$1,'Assumptions (Battery)'!$V$12,'Assumptions (Battery)'!$V$7*$AP$2480),0)</f>
        <v>-12.62722308</v>
      </c>
      <c r="AR2626" s="160">
        <f>IF($AP$2478&gt;0,IPMT('Assumptions (Battery)'!$V$9,Model!Y$1,'Assumptions (Battery)'!$V$12,'Assumptions (Battery)'!$V$7*$AP$2480),0)</f>
        <v>-11.61603873</v>
      </c>
      <c r="AS2626" s="160">
        <f>IF($AP$2478&gt;0,IPMT('Assumptions (Battery)'!$V$9,Model!Z$1,'Assumptions (Battery)'!$V$12,'Assumptions (Battery)'!$V$7*$AP$2480),0)</f>
        <v>-10.52395963</v>
      </c>
      <c r="AT2626" s="160">
        <f>IF($AP$2478&gt;0,IPMT('Assumptions (Battery)'!$V$9,Model!AA$1,'Assumptions (Battery)'!$V$12,'Assumptions (Battery)'!$V$7*$AP$2480),0)</f>
        <v>-9.3445142</v>
      </c>
      <c r="AU2626" s="160">
        <f>IF($AP$2478&gt;0,IPMT('Assumptions (Battery)'!$V$9,Model!AB$1,'Assumptions (Battery)'!$V$12,'Assumptions (Battery)'!$V$7*$AP$2480),0)</f>
        <v>-8.070713137</v>
      </c>
      <c r="AV2626" s="160">
        <f>IF($AP$2478&gt;0,IPMT('Assumptions (Battery)'!$V$9,Model!AC$1,'Assumptions (Battery)'!$V$12,'Assumptions (Battery)'!$V$7*$AP$2480),0)</f>
        <v>-6.69500799</v>
      </c>
      <c r="AW2626" s="160">
        <f>IF($AP$2478&gt;0,IPMT('Assumptions (Battery)'!$V$9,Model!AD$1,'Assumptions (Battery)'!$V$12,'Assumptions (Battery)'!$V$7*$AP$2480),0)</f>
        <v>-5.209246431</v>
      </c>
      <c r="AX2626" s="160">
        <f>IF($AP$2478&gt;0,IPMT('Assumptions (Battery)'!$V$9,Model!AE$1,'Assumptions (Battery)'!$V$12,'Assumptions (Battery)'!$V$7*$AP$2480),0)</f>
        <v>-3.604623947</v>
      </c>
      <c r="AY2626" s="160">
        <f>IF($AP$2478&gt;0,IPMT('Assumptions (Battery)'!$V$9,Model!AF$1,'Assumptions (Battery)'!$V$12,'Assumptions (Battery)'!$V$7*$AP$2480),0)</f>
        <v>-1.871631665</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-13.64247886</v>
      </c>
      <c r="AR2627" s="160">
        <f>IF($AQ$2478&gt;0,IPMT('Assumptions (Battery)'!$V$9,Model!X$1,'Assumptions (Battery)'!$V$12,'Assumptions (Battery)'!$V$7*$AQ$2480),0)</f>
        <v>-12.70074552</v>
      </c>
      <c r="AS2627" s="160">
        <f>IF($AQ$2478&gt;0,IPMT('Assumptions (Battery)'!$V$9,Model!Y$1,'Assumptions (Battery)'!$V$12,'Assumptions (Battery)'!$V$7*$AQ$2480),0)</f>
        <v>-11.68367352</v>
      </c>
      <c r="AT2627" s="160">
        <f>IF($AQ$2478&gt;0,IPMT('Assumptions (Battery)'!$V$9,Model!Z$1,'Assumptions (Battery)'!$V$12,'Assumptions (Battery)'!$V$7*$AQ$2480),0)</f>
        <v>-10.58523575</v>
      </c>
      <c r="AU2627" s="160">
        <f>IF($AQ$2478&gt;0,IPMT('Assumptions (Battery)'!$V$9,Model!AA$1,'Assumptions (Battery)'!$V$12,'Assumptions (Battery)'!$V$7*$AQ$2480),0)</f>
        <v>-9.398922957</v>
      </c>
      <c r="AV2627" s="160">
        <f>IF($AQ$2478&gt;0,IPMT('Assumptions (Battery)'!$V$9,Model!AB$1,'Assumptions (Battery)'!$V$12,'Assumptions (Battery)'!$V$7*$AQ$2480),0)</f>
        <v>-8.117705144</v>
      </c>
      <c r="AW2627" s="160">
        <f>IF($AQ$2478&gt;0,IPMT('Assumptions (Battery)'!$V$9,Model!AC$1,'Assumptions (Battery)'!$V$12,'Assumptions (Battery)'!$V$7*$AQ$2480),0)</f>
        <v>-6.733989906</v>
      </c>
      <c r="AX2627" s="160">
        <f>IF($AQ$2478&gt;0,IPMT('Assumptions (Battery)'!$V$9,Model!AD$1,'Assumptions (Battery)'!$V$12,'Assumptions (Battery)'!$V$7*$AQ$2480),0)</f>
        <v>-5.239577449</v>
      </c>
      <c r="AY2627" s="160">
        <f>IF($AQ$2478&gt;0,IPMT('Assumptions (Battery)'!$V$9,Model!AE$1,'Assumptions (Battery)'!$V$12,'Assumptions (Battery)'!$V$7*$AQ$2480),0)</f>
        <v>-3.625611995</v>
      </c>
      <c r="AZ2627" s="160">
        <f>IF($AQ$2478&gt;0,IPMT('Assumptions (Battery)'!$V$9,Model!AF$1,'Assumptions (Battery)'!$V$12,'Assumptions (Battery)'!$V$7*$AQ$2480),0)</f>
        <v>-1.882529305</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-13.71937197</v>
      </c>
      <c r="AS2628" s="160">
        <f>IF($AR$2478&gt;0,IPMT('Assumptions (Battery)'!$V$9,Model!X$1,'Assumptions (Battery)'!$V$12,'Assumptions (Battery)'!$V$7*$AR$2480),0)</f>
        <v>-12.77233074</v>
      </c>
      <c r="AT2628" s="160">
        <f>IF($AR$2478&gt;0,IPMT('Assumptions (Battery)'!$V$9,Model!Y$1,'Assumptions (Battery)'!$V$12,'Assumptions (Battery)'!$V$7*$AR$2480),0)</f>
        <v>-11.74952621</v>
      </c>
      <c r="AU2628" s="160">
        <f>IF($AR$2478&gt;0,IPMT('Assumptions (Battery)'!$V$9,Model!Z$1,'Assumptions (Battery)'!$V$12,'Assumptions (Battery)'!$V$7*$AR$2480),0)</f>
        <v>-10.64489732</v>
      </c>
      <c r="AV2628" s="160">
        <f>IF($AR$2478&gt;0,IPMT('Assumptions (Battery)'!$V$9,Model!AA$1,'Assumptions (Battery)'!$V$12,'Assumptions (Battery)'!$V$7*$AR$2480),0)</f>
        <v>-9.45189811</v>
      </c>
      <c r="AW2628" s="160">
        <f>IF($AR$2478&gt;0,IPMT('Assumptions (Battery)'!$V$9,Model!AB$1,'Assumptions (Battery)'!$V$12,'Assumptions (Battery)'!$V$7*$AR$2480),0)</f>
        <v>-8.163458969</v>
      </c>
      <c r="AX2628" s="160">
        <f>IF($AR$2478&gt;0,IPMT('Assumptions (Battery)'!$V$9,Model!AC$1,'Assumptions (Battery)'!$V$12,'Assumptions (Battery)'!$V$7*$AR$2480),0)</f>
        <v>-6.771944696</v>
      </c>
      <c r="AY2628" s="160">
        <f>IF($AR$2478&gt;0,IPMT('Assumptions (Battery)'!$V$9,Model!AD$1,'Assumptions (Battery)'!$V$12,'Assumptions (Battery)'!$V$7*$AR$2480),0)</f>
        <v>-5.269109281</v>
      </c>
      <c r="AZ2628" s="160">
        <f>IF($AR$2478&gt;0,IPMT('Assumptions (Battery)'!$V$9,Model!AE$1,'Assumptions (Battery)'!$V$12,'Assumptions (Battery)'!$V$7*$AR$2480),0)</f>
        <v>-3.646047033</v>
      </c>
      <c r="BA2628" s="160">
        <f>IF($AR$2478&gt;0,IPMT('Assumptions (Battery)'!$V$9,Model!AF$1,'Assumptions (Battery)'!$V$12,'Assumptions (Battery)'!$V$7*$AR$2480),0)</f>
        <v>-1.893139806</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-13.79407296</v>
      </c>
      <c r="AT2629" s="160">
        <f>IF($AS$2478&gt;0,IPMT('Assumptions (Battery)'!$V$9,Model!X$1,'Assumptions (Battery)'!$V$12,'Assumptions (Battery)'!$V$7*$AS$2480),0)</f>
        <v>-12.84187516</v>
      </c>
      <c r="AU2629" s="160">
        <f>IF($AS$2478&gt;0,IPMT('Assumptions (Battery)'!$V$9,Model!Y$1,'Assumptions (Battery)'!$V$12,'Assumptions (Battery)'!$V$7*$AS$2480),0)</f>
        <v>-11.81350153</v>
      </c>
      <c r="AV2629" s="160">
        <f>IF($AS$2478&gt;0,IPMT('Assumptions (Battery)'!$V$9,Model!Z$1,'Assumptions (Battery)'!$V$12,'Assumptions (Battery)'!$V$7*$AS$2480),0)</f>
        <v>-10.70285801</v>
      </c>
      <c r="AW2629" s="160">
        <f>IF($AS$2478&gt;0,IPMT('Assumptions (Battery)'!$V$9,Model!AA$1,'Assumptions (Battery)'!$V$12,'Assumptions (Battery)'!$V$7*$AS$2480),0)</f>
        <v>-9.503363014</v>
      </c>
      <c r="AX2629" s="160">
        <f>IF($AS$2478&gt;0,IPMT('Assumptions (Battery)'!$V$9,Model!AB$1,'Assumptions (Battery)'!$V$12,'Assumptions (Battery)'!$V$7*$AS$2480),0)</f>
        <v>-8.207908414</v>
      </c>
      <c r="AY2629" s="160">
        <f>IF($AS$2478&gt;0,IPMT('Assumptions (Battery)'!$V$9,Model!AC$1,'Assumptions (Battery)'!$V$12,'Assumptions (Battery)'!$V$7*$AS$2480),0)</f>
        <v>-6.808817446</v>
      </c>
      <c r="AZ2629" s="160">
        <f>IF($AS$2478&gt;0,IPMT('Assumptions (Battery)'!$V$9,Model!AD$1,'Assumptions (Battery)'!$V$12,'Assumptions (Battery)'!$V$7*$AS$2480),0)</f>
        <v>-5.297799201</v>
      </c>
      <c r="BA2629" s="160">
        <f>IF($AS$2478&gt;0,IPMT('Assumptions (Battery)'!$V$9,Model!AE$1,'Assumptions (Battery)'!$V$12,'Assumptions (Battery)'!$V$7*$AS$2480),0)</f>
        <v>-3.665899497</v>
      </c>
      <c r="BB2629" s="160">
        <f>IF($AS$2478&gt;0,IPMT('Assumptions (Battery)'!$V$9,Model!AF$1,'Assumptions (Battery)'!$V$12,'Assumptions (Battery)'!$V$7*$AS$2480),0)</f>
        <v>-1.903447816</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-13.86646704</v>
      </c>
      <c r="AU2630" s="160">
        <f>IF($AT$2478&gt;0,IPMT('Assumptions (Battery)'!$V$9,Model!X$1,'Assumptions (Battery)'!$V$12,'Assumptions (Battery)'!$V$7*$AT$2480),0)</f>
        <v>-12.90927191</v>
      </c>
      <c r="AV2630" s="160">
        <f>IF($AT$2478&gt;0,IPMT('Assumptions (Battery)'!$V$9,Model!Y$1,'Assumptions (Battery)'!$V$12,'Assumptions (Battery)'!$V$7*$AT$2480),0)</f>
        <v>-11.87550117</v>
      </c>
      <c r="AW2630" s="160">
        <f>IF($AT$2478&gt;0,IPMT('Assumptions (Battery)'!$V$9,Model!Z$1,'Assumptions (Battery)'!$V$12,'Assumptions (Battery)'!$V$7*$AT$2480),0)</f>
        <v>-10.75902877</v>
      </c>
      <c r="AX2630" s="160">
        <f>IF($AT$2478&gt;0,IPMT('Assumptions (Battery)'!$V$9,Model!AA$1,'Assumptions (Battery)'!$V$12,'Assumptions (Battery)'!$V$7*$AT$2480),0)</f>
        <v>-9.553238579</v>
      </c>
      <c r="AY2630" s="160">
        <f>IF($AT$2478&gt;0,IPMT('Assumptions (Battery)'!$V$9,Model!AB$1,'Assumptions (Battery)'!$V$12,'Assumptions (Battery)'!$V$7*$AT$2480),0)</f>
        <v>-8.250985172</v>
      </c>
      <c r="AZ2630" s="160">
        <f>IF($AT$2478&gt;0,IPMT('Assumptions (Battery)'!$V$9,Model!AC$1,'Assumptions (Battery)'!$V$12,'Assumptions (Battery)'!$V$7*$AT$2480),0)</f>
        <v>-6.844551493</v>
      </c>
      <c r="BA2630" s="160">
        <f>IF($AT$2478&gt;0,IPMT('Assumptions (Battery)'!$V$9,Model!AD$1,'Assumptions (Battery)'!$V$12,'Assumptions (Battery)'!$V$7*$AT$2480),0)</f>
        <v>-5.32560312</v>
      </c>
      <c r="BB2630" s="160">
        <f>IF($AT$2478&gt;0,IPMT('Assumptions (Battery)'!$V$9,Model!AE$1,'Assumptions (Battery)'!$V$12,'Assumptions (Battery)'!$V$7*$AT$2480),0)</f>
        <v>-3.685138876</v>
      </c>
      <c r="BC2630" s="160">
        <f>IF($AT$2478&gt;0,IPMT('Assumptions (Battery)'!$V$9,Model!AF$1,'Assumptions (Battery)'!$V$12,'Assumptions (Battery)'!$V$7*$AT$2480),0)</f>
        <v>-1.913437493</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-13.83636161</v>
      </c>
      <c r="AV2631" s="160">
        <f>IF($AU$2478&gt;0,IPMT('Assumptions (Battery)'!$V$9,Model!X$1,'Assumptions (Battery)'!$V$12,'Assumptions (Battery)'!$V$7*$AU$2480),0)</f>
        <v>-12.88124464</v>
      </c>
      <c r="AW2631" s="160">
        <f>IF($AU$2478&gt;0,IPMT('Assumptions (Battery)'!$V$9,Model!Y$1,'Assumptions (Battery)'!$V$12,'Assumptions (Battery)'!$V$7*$AU$2480),0)</f>
        <v>-11.84971832</v>
      </c>
      <c r="AX2631" s="160">
        <f>IF($AU$2478&gt;0,IPMT('Assumptions (Battery)'!$V$9,Model!Z$1,'Assumptions (Battery)'!$V$12,'Assumptions (Battery)'!$V$7*$AU$2480),0)</f>
        <v>-10.73566989</v>
      </c>
      <c r="AY2631" s="160">
        <f>IF($AU$2478&gt;0,IPMT('Assumptions (Battery)'!$V$9,Model!AA$1,'Assumptions (Battery)'!$V$12,'Assumptions (Battery)'!$V$7*$AU$2480),0)</f>
        <v>-9.532497584</v>
      </c>
      <c r="AZ2631" s="160">
        <f>IF($AU$2478&gt;0,IPMT('Assumptions (Battery)'!$V$9,Model!AB$1,'Assumptions (Battery)'!$V$12,'Assumptions (Battery)'!$V$7*$AU$2480),0)</f>
        <v>-8.233071494</v>
      </c>
      <c r="BA2631" s="160">
        <f>IF($AU$2478&gt;0,IPMT('Assumptions (Battery)'!$V$9,Model!AC$1,'Assumptions (Battery)'!$V$12,'Assumptions (Battery)'!$V$7*$AU$2480),0)</f>
        <v>-6.829691317</v>
      </c>
      <c r="BB2631" s="160">
        <f>IF($AU$2478&gt;0,IPMT('Assumptions (Battery)'!$V$9,Model!AD$1,'Assumptions (Battery)'!$V$12,'Assumptions (Battery)'!$V$7*$AU$2480),0)</f>
        <v>-5.314040726</v>
      </c>
      <c r="BC2631" s="160">
        <f>IF($AU$2478&gt;0,IPMT('Assumptions (Battery)'!$V$9,Model!AE$1,'Assumptions (Battery)'!$V$12,'Assumptions (Battery)'!$V$7*$AU$2480),0)</f>
        <v>-3.677138087</v>
      </c>
      <c r="BD2631" s="160">
        <f>IF($AU$2478&gt;0,IPMT('Assumptions (Battery)'!$V$9,Model!AF$1,'Assumptions (Battery)'!$V$12,'Assumptions (Battery)'!$V$7*$AU$2480),0)</f>
        <v>-1.909283238</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-13.90183044</v>
      </c>
      <c r="AW2632" s="160">
        <f>IF($AV$2478&gt;0,IPMT('Assumptions (Battery)'!$V$9,Model!X$1,'Assumptions (Battery)'!$V$12,'Assumptions (Battery)'!$V$7*$AV$2480),0)</f>
        <v>-12.9421942</v>
      </c>
      <c r="AX2632" s="160">
        <f>IF($AV$2478&gt;0,IPMT('Assumptions (Battery)'!$V$9,Model!Y$1,'Assumptions (Battery)'!$V$12,'Assumptions (Battery)'!$V$7*$AV$2480),0)</f>
        <v>-11.90578705</v>
      </c>
      <c r="AY2632" s="160">
        <f>IF($AV$2478&gt;0,IPMT('Assumptions (Battery)'!$V$9,Model!Z$1,'Assumptions (Battery)'!$V$12,'Assumptions (Battery)'!$V$7*$AV$2480),0)</f>
        <v>-10.78646733</v>
      </c>
      <c r="AZ2632" s="160">
        <f>IF($AV$2478&gt;0,IPMT('Assumptions (Battery)'!$V$9,Model!AA$1,'Assumptions (Battery)'!$V$12,'Assumptions (Battery)'!$V$7*$AV$2480),0)</f>
        <v>-9.577602034</v>
      </c>
      <c r="BA2632" s="160">
        <f>IF($AV$2478&gt;0,IPMT('Assumptions (Battery)'!$V$9,Model!AB$1,'Assumptions (Battery)'!$V$12,'Assumptions (Battery)'!$V$7*$AV$2480),0)</f>
        <v>-8.272027514</v>
      </c>
      <c r="BB2632" s="160">
        <f>IF($AV$2478&gt;0,IPMT('Assumptions (Battery)'!$V$9,Model!AC$1,'Assumptions (Battery)'!$V$12,'Assumptions (Battery)'!$V$7*$AV$2480),0)</f>
        <v>-6.862007032</v>
      </c>
      <c r="BC2632" s="160">
        <f>IF($AV$2478&gt;0,IPMT('Assumptions (Battery)'!$V$9,Model!AD$1,'Assumptions (Battery)'!$V$12,'Assumptions (Battery)'!$V$7*$AV$2480),0)</f>
        <v>-5.339184911</v>
      </c>
      <c r="BD2632" s="160">
        <f>IF($AV$2478&gt;0,IPMT('Assumptions (Battery)'!$V$9,Model!AE$1,'Assumptions (Battery)'!$V$12,'Assumptions (Battery)'!$V$7*$AV$2480),0)</f>
        <v>-3.694537021</v>
      </c>
      <c r="BE2632" s="160">
        <f>IF($AV$2478&gt;0,IPMT('Assumptions (Battery)'!$V$9,Model!AF$1,'Assumptions (Battery)'!$V$12,'Assumptions (Battery)'!$V$7*$AV$2480),0)</f>
        <v>-1.918317299</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-13.96458762</v>
      </c>
      <c r="AX2633" s="160">
        <f>IF($AW$2478&gt;0,IPMT('Assumptions (Battery)'!$V$9,Model!X$1,'Assumptions (Battery)'!$V$12,'Assumptions (Battery)'!$V$7*$AW$2480),0)</f>
        <v>-13.00061927</v>
      </c>
      <c r="AY2633" s="160">
        <f>IF($AW$2478&gt;0,IPMT('Assumptions (Battery)'!$V$9,Model!Y$1,'Assumptions (Battery)'!$V$12,'Assumptions (Battery)'!$V$7*$AW$2480),0)</f>
        <v>-11.95953346</v>
      </c>
      <c r="AZ2633" s="160">
        <f>IF($AW$2478&gt;0,IPMT('Assumptions (Battery)'!$V$9,Model!Z$1,'Assumptions (Battery)'!$V$12,'Assumptions (Battery)'!$V$7*$AW$2480),0)</f>
        <v>-10.83516079</v>
      </c>
      <c r="BA2633" s="160">
        <f>IF($AW$2478&gt;0,IPMT('Assumptions (Battery)'!$V$9,Model!AA$1,'Assumptions (Battery)'!$V$12,'Assumptions (Battery)'!$V$7*$AW$2480),0)</f>
        <v>-9.620838298</v>
      </c>
      <c r="BB2633" s="160">
        <f>IF($AW$2478&gt;0,IPMT('Assumptions (Battery)'!$V$9,Model!AB$1,'Assumptions (Battery)'!$V$12,'Assumptions (Battery)'!$V$7*$AW$2480),0)</f>
        <v>-8.30937001</v>
      </c>
      <c r="BC2633" s="160">
        <f>IF($AW$2478&gt;0,IPMT('Assumptions (Battery)'!$V$9,Model!AC$1,'Assumptions (Battery)'!$V$12,'Assumptions (Battery)'!$V$7*$AW$2480),0)</f>
        <v>-6.892984258</v>
      </c>
      <c r="BD2633" s="160">
        <f>IF($AW$2478&gt;0,IPMT('Assumptions (Battery)'!$V$9,Model!AD$1,'Assumptions (Battery)'!$V$12,'Assumptions (Battery)'!$V$7*$AW$2480),0)</f>
        <v>-5.363287647</v>
      </c>
      <c r="BE2633" s="160">
        <f>IF($AW$2478&gt;0,IPMT('Assumptions (Battery)'!$V$9,Model!AE$1,'Assumptions (Battery)'!$V$12,'Assumptions (Battery)'!$V$7*$AW$2480),0)</f>
        <v>-3.711215306</v>
      </c>
      <c r="BF2633" s="160">
        <f>IF($AW$2478&gt;0,IPMT('Assumptions (Battery)'!$V$9,Model!AF$1,'Assumptions (Battery)'!$V$12,'Assumptions (Battery)'!$V$7*$AW$2480),0)</f>
        <v>-1.926977178</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-14.02450241</v>
      </c>
      <c r="AY2634" s="160">
        <f>IF($AX$2478&gt;0,IPMT('Assumptions (Battery)'!$V$9,Model!X$1,'Assumptions (Battery)'!$V$12,'Assumptions (Battery)'!$V$7*$AX$2480),0)</f>
        <v>-13.05639818</v>
      </c>
      <c r="AZ2634" s="160">
        <f>IF($AX$2478&gt;0,IPMT('Assumptions (Battery)'!$V$9,Model!Y$1,'Assumptions (Battery)'!$V$12,'Assumptions (Battery)'!$V$7*$AX$2480),0)</f>
        <v>-12.01084561</v>
      </c>
      <c r="BA2634" s="160">
        <f>IF($AX$2478&gt;0,IPMT('Assumptions (Battery)'!$V$9,Model!Z$1,'Assumptions (Battery)'!$V$12,'Assumptions (Battery)'!$V$7*$AX$2480),0)</f>
        <v>-10.88164883</v>
      </c>
      <c r="BB2634" s="160">
        <f>IF($AX$2478&gt;0,IPMT('Assumptions (Battery)'!$V$9,Model!AA$1,'Assumptions (Battery)'!$V$12,'Assumptions (Battery)'!$V$7*$AX$2480),0)</f>
        <v>-9.662116317</v>
      </c>
      <c r="BC2634" s="160">
        <f>IF($AX$2478&gt;0,IPMT('Assumptions (Battery)'!$V$9,Model!AB$1,'Assumptions (Battery)'!$V$12,'Assumptions (Battery)'!$V$7*$AX$2480),0)</f>
        <v>-8.345021199</v>
      </c>
      <c r="BD2634" s="160">
        <f>IF($AX$2478&gt;0,IPMT('Assumptions (Battery)'!$V$9,Model!AC$1,'Assumptions (Battery)'!$V$12,'Assumptions (Battery)'!$V$7*$AX$2480),0)</f>
        <v>-6.922558472</v>
      </c>
      <c r="BE2634" s="160">
        <f>IF($AX$2478&gt;0,IPMT('Assumptions (Battery)'!$V$9,Model!AD$1,'Assumptions (Battery)'!$V$12,'Assumptions (Battery)'!$V$7*$AX$2480),0)</f>
        <v>-5.386298727</v>
      </c>
      <c r="BF2634" s="160">
        <f>IF($AX$2478&gt;0,IPMT('Assumptions (Battery)'!$V$9,Model!AE$1,'Assumptions (Battery)'!$V$12,'Assumptions (Battery)'!$V$7*$AX$2480),0)</f>
        <v>-3.727138203</v>
      </c>
      <c r="BG2634" s="160">
        <f>IF($AX$2478&gt;0,IPMT('Assumptions (Battery)'!$V$9,Model!AF$1,'Assumptions (Battery)'!$V$12,'Assumptions (Battery)'!$V$7*$AX$2480),0)</f>
        <v>-1.935244836</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-14.08144002</v>
      </c>
      <c r="AZ2635" s="160">
        <f>IF($AY$2478&gt;0,IPMT('Assumptions (Battery)'!$V$9,Model!X$1,'Assumptions (Battery)'!$V$12,'Assumptions (Battery)'!$V$7*$AY$2480),0)</f>
        <v>-13.10940542</v>
      </c>
      <c r="BA2635" s="160">
        <f>IF($AY$2478&gt;0,IPMT('Assumptions (Battery)'!$V$9,Model!Y$1,'Assumptions (Battery)'!$V$12,'Assumptions (Battery)'!$V$7*$AY$2480),0)</f>
        <v>-12.05960805</v>
      </c>
      <c r="BB2635" s="160">
        <f>IF($AY$2478&gt;0,IPMT('Assumptions (Battery)'!$V$9,Model!Z$1,'Assumptions (Battery)'!$V$12,'Assumptions (Battery)'!$V$7*$AY$2480),0)</f>
        <v>-10.92582688</v>
      </c>
      <c r="BC2635" s="160">
        <f>IF($AY$2478&gt;0,IPMT('Assumptions (Battery)'!$V$9,Model!AA$1,'Assumptions (Battery)'!$V$12,'Assumptions (Battery)'!$V$7*$AY$2480),0)</f>
        <v>-9.701343227</v>
      </c>
      <c r="BD2635" s="160">
        <f>IF($AY$2478&gt;0,IPMT('Assumptions (Battery)'!$V$9,Model!AB$1,'Assumptions (Battery)'!$V$12,'Assumptions (Battery)'!$V$7*$AY$2480),0)</f>
        <v>-8.378900878</v>
      </c>
      <c r="BE2635" s="160">
        <f>IF($AY$2478&gt;0,IPMT('Assumptions (Battery)'!$V$9,Model!AC$1,'Assumptions (Battery)'!$V$12,'Assumptions (Battery)'!$V$7*$AY$2480),0)</f>
        <v>-6.950663141</v>
      </c>
      <c r="BF2635" s="160">
        <f>IF($AY$2478&gt;0,IPMT('Assumptions (Battery)'!$V$9,Model!AD$1,'Assumptions (Battery)'!$V$12,'Assumptions (Battery)'!$V$7*$AY$2480),0)</f>
        <v>-5.408166385</v>
      </c>
      <c r="BG2635" s="160">
        <f>IF($AY$2478&gt;0,IPMT('Assumptions (Battery)'!$V$9,Model!AE$1,'Assumptions (Battery)'!$V$12,'Assumptions (Battery)'!$V$7*$AY$2480),0)</f>
        <v>-3.742269889</v>
      </c>
      <c r="BH2635" s="160">
        <f>IF($AY$2478&gt;0,IPMT('Assumptions (Battery)'!$V$9,Model!AF$1,'Assumptions (Battery)'!$V$12,'Assumptions (Battery)'!$V$7*$AY$2480),0)</f>
        <v>-1.943101673</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-14.13526151</v>
      </c>
      <c r="BA2636" s="160">
        <f>IF($AZ$2478&gt;0,IPMT('Assumptions (Battery)'!$V$9,Model!X$1,'Assumptions (Battery)'!$V$12,'Assumptions (Battery)'!$V$7*$AZ$2480),0)</f>
        <v>-13.15951163</v>
      </c>
      <c r="BB2636" s="160">
        <f>IF($AZ$2478&gt;0,IPMT('Assumptions (Battery)'!$V$9,Model!Y$1,'Assumptions (Battery)'!$V$12,'Assumptions (Battery)'!$V$7*$AZ$2480),0)</f>
        <v>-12.10570177</v>
      </c>
      <c r="BC2636" s="160">
        <f>IF($AZ$2478&gt;0,IPMT('Assumptions (Battery)'!$V$9,Model!Z$1,'Assumptions (Battery)'!$V$12,'Assumptions (Battery)'!$V$7*$AZ$2480),0)</f>
        <v>-10.96758711</v>
      </c>
      <c r="BD2636" s="160">
        <f>IF($AZ$2478&gt;0,IPMT('Assumptions (Battery)'!$V$9,Model!AA$1,'Assumptions (Battery)'!$V$12,'Assumptions (Battery)'!$V$7*$AZ$2480),0)</f>
        <v>-9.738423288</v>
      </c>
      <c r="BE2636" s="160">
        <f>IF($AZ$2478&gt;0,IPMT('Assumptions (Battery)'!$V$9,Model!AB$1,'Assumptions (Battery)'!$V$12,'Assumptions (Battery)'!$V$7*$AZ$2480),0)</f>
        <v>-8.410926356</v>
      </c>
      <c r="BF2636" s="160">
        <f>IF($AZ$2478&gt;0,IPMT('Assumptions (Battery)'!$V$9,Model!AC$1,'Assumptions (Battery)'!$V$12,'Assumptions (Battery)'!$V$7*$AZ$2480),0)</f>
        <v>-6.97722967</v>
      </c>
      <c r="BG2636" s="160">
        <f>IF($AZ$2478&gt;0,IPMT('Assumptions (Battery)'!$V$9,Model!AD$1,'Assumptions (Battery)'!$V$12,'Assumptions (Battery)'!$V$7*$AZ$2480),0)</f>
        <v>-5.428837249</v>
      </c>
      <c r="BH2636" s="160">
        <f>IF($AZ$2478&gt;0,IPMT('Assumptions (Battery)'!$V$9,Model!AE$1,'Assumptions (Battery)'!$V$12,'Assumptions (Battery)'!$V$7*$AZ$2480),0)</f>
        <v>-3.756573434</v>
      </c>
      <c r="BI2636" s="160">
        <f>IF($AZ$2478&gt;0,IPMT('Assumptions (Battery)'!$V$9,Model!AF$1,'Assumptions (Battery)'!$V$12,'Assumptions (Battery)'!$V$7*$AZ$2480),0)</f>
        <v>-1.950528514</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v>
      </c>
      <c r="S2638" s="177">
        <f t="shared" si="94"/>
        <v>0</v>
      </c>
      <c r="T2638" s="177">
        <f t="shared" si="94"/>
        <v>0.0009820579632</v>
      </c>
      <c r="U2638" s="177">
        <f t="shared" si="94"/>
        <v>0.001683037055</v>
      </c>
      <c r="V2638" s="177">
        <f t="shared" si="94"/>
        <v>0.001201972972</v>
      </c>
      <c r="W2638" s="177">
        <f t="shared" si="94"/>
        <v>0.0008583557705</v>
      </c>
      <c r="X2638" s="160">
        <f t="shared" si="94"/>
        <v>80.38774353</v>
      </c>
      <c r="Y2638" s="160">
        <f t="shared" si="94"/>
        <v>214.4536861</v>
      </c>
      <c r="Z2638" s="160">
        <f t="shared" si="94"/>
        <v>302.3269616</v>
      </c>
      <c r="AA2638" s="160">
        <f t="shared" si="94"/>
        <v>356.8449536</v>
      </c>
      <c r="AB2638" s="160">
        <f t="shared" si="94"/>
        <v>387.2186891</v>
      </c>
      <c r="AC2638" s="160">
        <f t="shared" si="94"/>
        <v>417.3719542</v>
      </c>
      <c r="AD2638" s="160">
        <f t="shared" si="94"/>
        <v>450.3263503</v>
      </c>
      <c r="AE2638" s="160">
        <f t="shared" si="94"/>
        <v>459.2032719</v>
      </c>
      <c r="AF2638" s="160">
        <f t="shared" si="94"/>
        <v>443.7135596</v>
      </c>
      <c r="AG2638" s="160">
        <f t="shared" si="94"/>
        <v>429.7428038</v>
      </c>
      <c r="AH2638" s="160">
        <f t="shared" si="94"/>
        <v>419.3711136</v>
      </c>
      <c r="AI2638" s="160">
        <f t="shared" si="94"/>
        <v>413.9064477</v>
      </c>
      <c r="AJ2638" s="160">
        <f t="shared" si="94"/>
        <v>411.2194352</v>
      </c>
      <c r="AK2638" s="160">
        <f t="shared" si="94"/>
        <v>409.6500781</v>
      </c>
      <c r="AL2638" s="160">
        <f t="shared" si="94"/>
        <v>409.2509415</v>
      </c>
      <c r="AM2638" s="160">
        <f t="shared" si="94"/>
        <v>410.1156035</v>
      </c>
      <c r="AN2638" s="160">
        <f t="shared" si="94"/>
        <v>471.9870814</v>
      </c>
      <c r="AO2638" s="160">
        <f t="shared" si="94"/>
        <v>577.4112943</v>
      </c>
      <c r="AP2638" s="160">
        <f t="shared" si="94"/>
        <v>654.0950809</v>
      </c>
      <c r="AQ2638" s="160">
        <f t="shared" si="94"/>
        <v>710.3272337</v>
      </c>
      <c r="AR2638" s="160">
        <f t="shared" si="94"/>
        <v>751.9944717</v>
      </c>
      <c r="AS2638" s="160">
        <f t="shared" si="94"/>
        <v>793.7470483</v>
      </c>
      <c r="AT2638" s="160">
        <f t="shared" si="94"/>
        <v>835.6576705</v>
      </c>
      <c r="AU2638" s="160">
        <f t="shared" si="94"/>
        <v>858.0621083</v>
      </c>
      <c r="AV2638" s="160">
        <f t="shared" si="94"/>
        <v>861.1130887</v>
      </c>
      <c r="AW2638" s="160">
        <f t="shared" si="94"/>
        <v>864.4239751</v>
      </c>
      <c r="AX2638" s="160">
        <f t="shared" si="94"/>
        <v>867.8701188</v>
      </c>
      <c r="AY2638" s="160">
        <f t="shared" si="94"/>
        <v>871.3596296</v>
      </c>
      <c r="AZ2638" s="160">
        <f t="shared" si="94"/>
        <v>874.6665044</v>
      </c>
      <c r="BA2638" s="160">
        <f t="shared" si="94"/>
        <v>751.0838891</v>
      </c>
      <c r="BB2638" s="177">
        <f t="shared" si="94"/>
        <v>536.7245977</v>
      </c>
      <c r="BC2638" s="177">
        <f t="shared" si="94"/>
        <v>383.8132302</v>
      </c>
      <c r="BD2638" s="177">
        <f t="shared" si="94"/>
        <v>274.5969985</v>
      </c>
      <c r="BE2638" s="177">
        <f t="shared" si="94"/>
        <v>196.4894205</v>
      </c>
      <c r="BF2638" s="177">
        <f t="shared" si="94"/>
        <v>118.1444423</v>
      </c>
      <c r="BG2638" s="177">
        <f t="shared" si="94"/>
        <v>39.40204145</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v>
      </c>
      <c r="S2654" s="177">
        <f>IF($R$2478&gt;0,'Assumptions (Battery)'!W$13*$R$2480,0)</f>
        <v>0</v>
      </c>
      <c r="T2654" s="280">
        <f>IF($R$2478&gt;0,'Assumptions (Battery)'!X$13*$R$2480,0)</f>
        <v>0</v>
      </c>
      <c r="U2654" s="177">
        <f>IF($R$2478&gt;0,'Assumptions (Battery)'!Y$13*$R$2480,0)</f>
        <v>0</v>
      </c>
      <c r="V2654" s="177">
        <f>IF($R$2478&gt;0,'Assumptions (Battery)'!Z$13*$R$2480,0)</f>
        <v>0</v>
      </c>
      <c r="W2654" s="177">
        <f>IF($R$2478&gt;0,'Assumptions (Battery)'!AA$13*$R$2480,0)</f>
        <v>0</v>
      </c>
      <c r="X2654" s="160">
        <f>IF($R$2478&gt;0,'Assumptions (Battery)'!AB$13*$R$2480,0)</f>
        <v>0</v>
      </c>
      <c r="Y2654" s="160">
        <f>IF($R$2478&gt;0,'Assumptions (Battery)'!AC$13*$R$2480,0)</f>
        <v>0</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v>
      </c>
      <c r="T2655" s="280">
        <f>IF($S$2478&gt;0,'Assumptions (Battery)'!W$13*$S$2480,0)</f>
        <v>0</v>
      </c>
      <c r="U2655" s="160">
        <f>IF($S$2478&gt;0,'Assumptions (Battery)'!X$13*$S$2480,0)</f>
        <v>0</v>
      </c>
      <c r="V2655" s="160">
        <f>IF($S$2478&gt;0,'Assumptions (Battery)'!Y$13*$S$2480,0)</f>
        <v>0</v>
      </c>
      <c r="W2655" s="160">
        <f>IF($S$2478&gt;0,'Assumptions (Battery)'!Z$13*$S$2480,0)</f>
        <v>0</v>
      </c>
      <c r="X2655" s="160">
        <f>IF($S$2478&gt;0,'Assumptions (Battery)'!AA$13*$S$2480,0)</f>
        <v>0</v>
      </c>
      <c r="Y2655" s="160">
        <f>IF($S$2478&gt;0,'Assumptions (Battery)'!AB$13*$S$2480,0)</f>
        <v>0</v>
      </c>
      <c r="Z2655" s="160">
        <f>IF($S$2478&gt;0,'Assumptions (Battery)'!AC$13*$S$2480,0)</f>
        <v>0</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0.0009820579632</v>
      </c>
      <c r="U2656" s="160">
        <f>IF($T$2478&gt;0,'Assumptions (Battery)'!W$13*$T$2480,0)</f>
        <v>0.001683037055</v>
      </c>
      <c r="V2656" s="160">
        <f>IF($T$2478&gt;0,'Assumptions (Battery)'!X$13*$T$2480,0)</f>
        <v>0.001201972972</v>
      </c>
      <c r="W2656" s="160">
        <f>IF($T$2478&gt;0,'Assumptions (Battery)'!Y$13*$T$2480,0)</f>
        <v>0.0008583557705</v>
      </c>
      <c r="X2656" s="160">
        <f>IF($T$2478&gt;0,'Assumptions (Battery)'!Z$13*$T$2480,0)</f>
        <v>0.0006137003227</v>
      </c>
      <c r="Y2656" s="160">
        <f>IF($T$2478&gt;0,'Assumptions (Battery)'!AA$13*$T$2480,0)</f>
        <v>0.0006130130883</v>
      </c>
      <c r="Z2656" s="160">
        <f>IF($T$2478&gt;0,'Assumptions (Battery)'!AB$13*$T$2480,0)</f>
        <v>0.0006137003227</v>
      </c>
      <c r="AA2656" s="160">
        <f>IF($T$2478&gt;0,'Assumptions (Battery)'!AC$13*$T$2480,0)</f>
        <v>0.0003065065441</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80.38712983</v>
      </c>
      <c r="Y2660" s="160">
        <f>IF($X$2478&gt;0,'Assumptions (Battery)'!W13*$X$2480,0)</f>
        <v>137.7663268</v>
      </c>
      <c r="Z2660" s="160">
        <f>IF($X$2478&gt;0,'Assumptions (Battery)'!X13*$X$2480,0)</f>
        <v>98.38844652</v>
      </c>
      <c r="AA2660" s="160">
        <f>IF($X$2478&gt;0,'Assumptions (Battery)'!Y13*$X$2480,0)</f>
        <v>70.2613892</v>
      </c>
      <c r="AB2660" s="160">
        <f>IF($X$2478&gt;0,'Assumptions (Battery)'!Z13*$X$2480,0)</f>
        <v>50.23492438</v>
      </c>
      <c r="AC2660" s="160">
        <f>IF($X$2478&gt;0,'Assumptions (Battery)'!AA13*$X$2480,0)</f>
        <v>50.17867027</v>
      </c>
      <c r="AD2660" s="160">
        <f>IF($X$2478&gt;0,'Assumptions (Battery)'!AB13*$X$2480,0)</f>
        <v>50.23492438</v>
      </c>
      <c r="AE2660" s="160">
        <f>IF($X$2478&gt;0,'Assumptions (Battery)'!AC13*$X$2480,0)</f>
        <v>25.08933513</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76.68674631</v>
      </c>
      <c r="Z2661" s="160">
        <f>IF($Y$2478&gt;0,'Assumptions (Battery)'!W13*$Y$2480,0)</f>
        <v>131.4246618</v>
      </c>
      <c r="AA2661" s="160">
        <f>IF($Y$2478&gt;0,'Assumptions (Battery)'!X13*$Y$2480,0)</f>
        <v>93.85942567</v>
      </c>
      <c r="AB2661" s="160">
        <f>IF($Y$2478&gt;0,'Assumptions (Battery)'!Y13*$Y$2480,0)</f>
        <v>67.02711416</v>
      </c>
      <c r="AC2661" s="160">
        <f>IF($Y$2478&gt;0,'Assumptions (Battery)'!Z13*$Y$2480,0)</f>
        <v>47.92250836</v>
      </c>
      <c r="AD2661" s="160">
        <f>IF($Y$2478&gt;0,'Assumptions (Battery)'!AA13*$Y$2480,0)</f>
        <v>47.86884374</v>
      </c>
      <c r="AE2661" s="160">
        <f>IF($Y$2478&gt;0,'Assumptions (Battery)'!AB13*$Y$2480,0)</f>
        <v>47.92250836</v>
      </c>
      <c r="AF2661" s="160">
        <f>IF($Y$2478&gt;0,'Assumptions (Battery)'!AC13*$Y$2480,0)</f>
        <v>23.93442187</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72.51323961</v>
      </c>
      <c r="AA2662" s="160">
        <f>IF($Z$2478&gt;0,'Assumptions (Battery)'!W13*$Z$2480,0)</f>
        <v>124.272165</v>
      </c>
      <c r="AB2662" s="160">
        <f>IF($Z$2478&gt;0,'Assumptions (Battery)'!X13*$Z$2480,0)</f>
        <v>88.75133386</v>
      </c>
      <c r="AC2662" s="160">
        <f>IF($Z$2478&gt;0,'Assumptions (Battery)'!Y13*$Z$2480,0)</f>
        <v>63.3793116</v>
      </c>
      <c r="AD2662" s="160">
        <f>IF($Z$2478&gt;0,'Assumptions (Battery)'!Z13*$Z$2480,0)</f>
        <v>45.31443175</v>
      </c>
      <c r="AE2662" s="160">
        <f>IF($Z$2478&gt;0,'Assumptions (Battery)'!AA13*$Z$2480,0)</f>
        <v>45.26368771</v>
      </c>
      <c r="AF2662" s="160">
        <f>IF($Z$2478&gt;0,'Assumptions (Battery)'!AB13*$Z$2480,0)</f>
        <v>45.31443175</v>
      </c>
      <c r="AG2662" s="160">
        <f>IF($Z$2478&gt;0,'Assumptions (Battery)'!AC13*$Z$2480,0)</f>
        <v>22.63184385</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68.45166724</v>
      </c>
      <c r="AB2663" s="160">
        <f>IF($AA$2478&gt;0,'Assumptions (Battery)'!W13*$AA$2480,0)</f>
        <v>117.3114997</v>
      </c>
      <c r="AC2663" s="160">
        <f>IF($AA$2478&gt;0,'Assumptions (Battery)'!X13*$AA$2480,0)</f>
        <v>83.78024213</v>
      </c>
      <c r="AD2663" s="160">
        <f>IF($AA$2478&gt;0,'Assumptions (Battery)'!Y13*$AA$2480,0)</f>
        <v>59.82934386</v>
      </c>
      <c r="AE2663" s="160">
        <f>IF($AA$2478&gt;0,'Assumptions (Battery)'!Z13*$AA$2480,0)</f>
        <v>42.7763043</v>
      </c>
      <c r="AF2663" s="160">
        <f>IF($AA$2478&gt;0,'Assumptions (Battery)'!AA13*$AA$2480,0)</f>
        <v>42.7284025</v>
      </c>
      <c r="AG2663" s="160">
        <f>IF($AA$2478&gt;0,'Assumptions (Battery)'!AB13*$AA$2480,0)</f>
        <v>42.7763043</v>
      </c>
      <c r="AH2663" s="160">
        <f>IF($AA$2478&gt;0,'Assumptions (Battery)'!AC13*$AA$2480,0)</f>
        <v>21.36420125</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63.89381702</v>
      </c>
      <c r="AC2664" s="160">
        <f>IF($AB$2478&gt;0,'Assumptions (Battery)'!W13*$AB$2480,0)</f>
        <v>109.5003204</v>
      </c>
      <c r="AD2664" s="160">
        <f>IF($AB$2478&gt;0,'Assumptions (Battery)'!X13*$AB$2480,0)</f>
        <v>78.20173966</v>
      </c>
      <c r="AE2664" s="160">
        <f>IF($AB$2478&gt;0,'Assumptions (Battery)'!Y13*$AB$2480,0)</f>
        <v>55.84561054</v>
      </c>
      <c r="AF2664" s="160">
        <f>IF($AB$2478&gt;0,'Assumptions (Battery)'!Z13*$AB$2480,0)</f>
        <v>39.92804661</v>
      </c>
      <c r="AG2664" s="160">
        <f>IF($AB$2478&gt;0,'Assumptions (Battery)'!AA13*$AB$2480,0)</f>
        <v>39.88333435</v>
      </c>
      <c r="AH2664" s="160">
        <f>IF($AB$2478&gt;0,'Assumptions (Battery)'!AB13*$AB$2480,0)</f>
        <v>39.92804661</v>
      </c>
      <c r="AI2664" s="160">
        <f>IF($AB$2478&gt;0,'Assumptions (Battery)'!AC13*$AB$2480,0)</f>
        <v>19.94166717</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62.61090146</v>
      </c>
      <c r="AD2665" s="160">
        <f>IF($AC$2478&gt;0,'Assumptions (Battery)'!W13*$AC$2480,0)</f>
        <v>107.3016779</v>
      </c>
      <c r="AE2665" s="160">
        <f>IF($AC$2478&gt;0,'Assumptions (Battery)'!X13*$AC$2480,0)</f>
        <v>76.63153719</v>
      </c>
      <c r="AF2665" s="160">
        <f>IF($AC$2478&gt;0,'Assumptions (Battery)'!Y13*$AC$2480,0)</f>
        <v>54.72429386</v>
      </c>
      <c r="AG2665" s="160">
        <f>IF($AC$2478&gt;0,'Assumptions (Battery)'!Z13*$AC$2480,0)</f>
        <v>39.1263366</v>
      </c>
      <c r="AH2665" s="160">
        <f>IF($AC$2478&gt;0,'Assumptions (Battery)'!AA13*$AC$2480,0)</f>
        <v>39.08252211</v>
      </c>
      <c r="AI2665" s="160">
        <f>IF($AC$2478&gt;0,'Assumptions (Battery)'!AB13*$AC$2480,0)</f>
        <v>39.1263366</v>
      </c>
      <c r="AJ2665" s="160">
        <f>IF($AC$2478&gt;0,'Assumptions (Battery)'!AC13*$AC$2480,0)</f>
        <v>19.54126106</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61.57538909</v>
      </c>
      <c r="AE2666" s="160">
        <f>IF($AD$2478&gt;0,'Assumptions (Battery)'!W13*$AD$2480,0)</f>
        <v>105.5270314</v>
      </c>
      <c r="AF2666" s="160">
        <f>IF($AD$2478&gt;0,'Assumptions (Battery)'!X13*$AD$2480,0)</f>
        <v>75.36413962</v>
      </c>
      <c r="AG2666" s="160">
        <f>IF($AD$2478&gt;0,'Assumptions (Battery)'!Y13*$AD$2480,0)</f>
        <v>53.81921691</v>
      </c>
      <c r="AH2666" s="160">
        <f>IF($AD$2478&gt;0,'Assumptions (Battery)'!Z13*$AD$2480,0)</f>
        <v>38.47923195</v>
      </c>
      <c r="AI2666" s="160">
        <f>IF($AD$2478&gt;0,'Assumptions (Battery)'!AA13*$AD$2480,0)</f>
        <v>38.4361421</v>
      </c>
      <c r="AJ2666" s="160">
        <f>IF($AD$2478&gt;0,'Assumptions (Battery)'!AB13*$AD$2480,0)</f>
        <v>38.47923195</v>
      </c>
      <c r="AK2666" s="160">
        <f>IF($AD$2478&gt;0,'Assumptions (Battery)'!AC13*$AD$2480,0)</f>
        <v>19.21807105</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60.14725724</v>
      </c>
      <c r="AF2667" s="160">
        <f>IF($AE$2478&gt;0,'Assumptions (Battery)'!W13*$AE$2480,0)</f>
        <v>103.0795192</v>
      </c>
      <c r="AG2667" s="160">
        <f>IF($AE$2478&gt;0,'Assumptions (Battery)'!X13*$AE$2480,0)</f>
        <v>73.61620217</v>
      </c>
      <c r="AH2667" s="160">
        <f>IF($AE$2478&gt;0,'Assumptions (Battery)'!Y13*$AE$2480,0)</f>
        <v>52.57097571</v>
      </c>
      <c r="AI2667" s="160">
        <f>IF($AE$2478&gt;0,'Assumptions (Battery)'!Z13*$AE$2480,0)</f>
        <v>37.58677447</v>
      </c>
      <c r="AJ2667" s="160">
        <f>IF($AE$2478&gt;0,'Assumptions (Battery)'!AA13*$AE$2480,0)</f>
        <v>37.54468401</v>
      </c>
      <c r="AK2667" s="160">
        <f>IF($AE$2478&gt;0,'Assumptions (Battery)'!AB13*$AE$2480,0)</f>
        <v>37.58677447</v>
      </c>
      <c r="AL2667" s="160">
        <f>IF($AE$2478&gt;0,'Assumptions (Battery)'!AC13*$AE$2480,0)</f>
        <v>18.77234201</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58.64030418</v>
      </c>
      <c r="AG2668" s="160">
        <f>IF($AF$2478&gt;0,'Assumptions (Battery)'!W13*$AF$2480,0)</f>
        <v>100.4969244</v>
      </c>
      <c r="AH2668" s="160">
        <f>IF($AF$2478&gt;0,'Assumptions (Battery)'!X13*$AF$2480,0)</f>
        <v>71.77179287</v>
      </c>
      <c r="AI2668" s="160">
        <f>IF($AF$2478&gt;0,'Assumptions (Battery)'!Y13*$AF$2480,0)</f>
        <v>51.25384179</v>
      </c>
      <c r="AJ2668" s="160">
        <f>IF($AF$2478&gt;0,'Assumptions (Battery)'!Z13*$AF$2480,0)</f>
        <v>36.64506062</v>
      </c>
      <c r="AK2668" s="160">
        <f>IF($AF$2478&gt;0,'Assumptions (Battery)'!AA13*$AF$2480,0)</f>
        <v>36.60402472</v>
      </c>
      <c r="AL2668" s="160">
        <f>IF($AF$2478&gt;0,'Assumptions (Battery)'!AB13*$AF$2480,0)</f>
        <v>36.64506062</v>
      </c>
      <c r="AM2668" s="160">
        <f>IF($AF$2478&gt;0,'Assumptions (Battery)'!AC13*$AF$2480,0)</f>
        <v>18.30201236</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57.39264124</v>
      </c>
      <c r="AH2669" s="160">
        <f>IF($AG$2478&gt;0,'Assumptions (Battery)'!W13*$AG$2480,0)</f>
        <v>98.35869727</v>
      </c>
      <c r="AI2669" s="160">
        <f>IF($AG$2478&gt;0,'Assumptions (Battery)'!X13*$AG$2480,0)</f>
        <v>70.24473725</v>
      </c>
      <c r="AJ2669" s="160">
        <f>IF($AG$2478&gt;0,'Assumptions (Battery)'!Y13*$AG$2480,0)</f>
        <v>50.16333723</v>
      </c>
      <c r="AK2669" s="160">
        <f>IF($AG$2478&gt;0,'Assumptions (Battery)'!Z13*$AG$2480,0)</f>
        <v>35.86538042</v>
      </c>
      <c r="AL2669" s="160">
        <f>IF($AG$2478&gt;0,'Assumptions (Battery)'!AA13*$AG$2480,0)</f>
        <v>35.82521762</v>
      </c>
      <c r="AM2669" s="160">
        <f>IF($AG$2478&gt;0,'Assumptions (Battery)'!AB13*$AG$2480,0)</f>
        <v>35.86538042</v>
      </c>
      <c r="AN2669" s="160">
        <f>IF($AG$2478&gt;0,'Assumptions (Battery)'!AC13*$AG$2480,0)</f>
        <v>17.91260881</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57.81564589</v>
      </c>
      <c r="AI2670" s="160">
        <f>IF($AH$2478&gt;0,'Assumptions (Battery)'!W13*$AH$2480,0)</f>
        <v>99.08363666</v>
      </c>
      <c r="AJ2670" s="160">
        <f>IF($AH$2478&gt;0,'Assumptions (Battery)'!X13*$AH$2480,0)</f>
        <v>70.76246652</v>
      </c>
      <c r="AK2670" s="160">
        <f>IF($AH$2478&gt;0,'Assumptions (Battery)'!Y13*$AH$2480,0)</f>
        <v>50.53305928</v>
      </c>
      <c r="AL2670" s="160">
        <f>IF($AH$2478&gt;0,'Assumptions (Battery)'!Z13*$AH$2480,0)</f>
        <v>36.12972133</v>
      </c>
      <c r="AM2670" s="160">
        <f>IF($AH$2478&gt;0,'Assumptions (Battery)'!AA13*$AH$2480,0)</f>
        <v>36.08926251</v>
      </c>
      <c r="AN2670" s="160">
        <f>IF($AH$2478&gt;0,'Assumptions (Battery)'!AB13*$AH$2480,0)</f>
        <v>36.12972133</v>
      </c>
      <c r="AO2670" s="160">
        <f>IF($AH$2478&gt;0,'Assumptions (Battery)'!AC13*$AH$2480,0)</f>
        <v>18.04463126</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58.23331167</v>
      </c>
      <c r="AJ2671" s="160">
        <f>IF($AI$2478&gt;0,'Assumptions (Battery)'!W13*$AI$2480,0)</f>
        <v>99.79942636</v>
      </c>
      <c r="AK2671" s="160">
        <f>IF($AI$2478&gt;0,'Assumptions (Battery)'!X13*$AI$2480,0)</f>
        <v>71.27366138</v>
      </c>
      <c r="AL2671" s="160">
        <f>IF($AI$2478&gt;0,'Assumptions (Battery)'!Y13*$AI$2480,0)</f>
        <v>50.89811496</v>
      </c>
      <c r="AM2671" s="160">
        <f>IF($AI$2478&gt;0,'Assumptions (Battery)'!Z13*$AI$2480,0)</f>
        <v>36.39072591</v>
      </c>
      <c r="AN2671" s="160">
        <f>IF($AI$2478&gt;0,'Assumptions (Battery)'!AA13*$AI$2480,0)</f>
        <v>36.34997481</v>
      </c>
      <c r="AO2671" s="160">
        <f>IF($AI$2478&gt;0,'Assumptions (Battery)'!AB13*$AI$2480,0)</f>
        <v>36.39072591</v>
      </c>
      <c r="AP2671" s="160">
        <f>IF($AI$2478&gt;0,'Assumptions (Battery)'!AC13*$AI$2480,0)</f>
        <v>18.17498741</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58.28396741</v>
      </c>
      <c r="AK2672" s="160">
        <f>IF($AJ$2478&gt;0,'Assumptions (Battery)'!W13*$AJ$2480,0)</f>
        <v>99.88623945</v>
      </c>
      <c r="AL2672" s="160">
        <f>IF($AJ$2478&gt;0,'Assumptions (Battery)'!X13*$AJ$2480,0)</f>
        <v>71.3356606</v>
      </c>
      <c r="AM2672" s="160">
        <f>IF($AJ$2478&gt;0,'Assumptions (Battery)'!Y13*$AJ$2480,0)</f>
        <v>50.94238999</v>
      </c>
      <c r="AN2672" s="160">
        <f>IF($AJ$2478&gt;0,'Assumptions (Battery)'!Z13*$AJ$2480,0)</f>
        <v>36.42238131</v>
      </c>
      <c r="AO2672" s="160">
        <f>IF($AJ$2478&gt;0,'Assumptions (Battery)'!AA13*$AJ$2480,0)</f>
        <v>36.38159477</v>
      </c>
      <c r="AP2672" s="160">
        <f>IF($AJ$2478&gt;0,'Assumptions (Battery)'!AB13*$AJ$2480,0)</f>
        <v>36.42238131</v>
      </c>
      <c r="AQ2672" s="160">
        <f>IF($AJ$2478&gt;0,'Assumptions (Battery)'!AC13*$AJ$2480,0)</f>
        <v>18.19079739</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58.6828673</v>
      </c>
      <c r="AL2673" s="160">
        <f>IF($AK$2478&gt;0,'Assumptions (Battery)'!W13*$AK$2480,0)</f>
        <v>100.5698685</v>
      </c>
      <c r="AM2673" s="160">
        <f>IF($AK$2478&gt;0,'Assumptions (Battery)'!X13*$AK$2480,0)</f>
        <v>71.82388727</v>
      </c>
      <c r="AN2673" s="160">
        <f>IF($AK$2478&gt;0,'Assumptions (Battery)'!Y13*$AK$2480,0)</f>
        <v>51.29104357</v>
      </c>
      <c r="AO2673" s="160">
        <f>IF($AK$2478&gt;0,'Assumptions (Battery)'!Z13*$AK$2480,0)</f>
        <v>36.67165885</v>
      </c>
      <c r="AP2673" s="160">
        <f>IF($AK$2478&gt;0,'Assumptions (Battery)'!AA13*$AK$2480,0)</f>
        <v>36.63059317</v>
      </c>
      <c r="AQ2673" s="160">
        <f>IF($AK$2478&gt;0,'Assumptions (Battery)'!AB13*$AK$2480,0)</f>
        <v>36.67165885</v>
      </c>
      <c r="AR2673" s="160">
        <f>IF($AK$2478&gt;0,'Assumptions (Battery)'!AC13*$AK$2480,0)</f>
        <v>18.31529658</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59.07495586</v>
      </c>
      <c r="AM2674" s="160">
        <f>IF($AL$2478&gt;0,'Assumptions (Battery)'!W13*$AL$2480,0)</f>
        <v>101.2418243</v>
      </c>
      <c r="AN2674" s="160">
        <f>IF($AL$2478&gt;0,'Assumptions (Battery)'!X13*$AL$2480,0)</f>
        <v>72.30377733</v>
      </c>
      <c r="AO2674" s="160">
        <f>IF($AL$2478&gt;0,'Assumptions (Battery)'!Y13*$AL$2480,0)</f>
        <v>51.63374379</v>
      </c>
      <c r="AP2674" s="160">
        <f>IF($AL$2478&gt;0,'Assumptions (Battery)'!Z13*$AL$2480,0)</f>
        <v>36.91667991</v>
      </c>
      <c r="AQ2674" s="160">
        <f>IF($AL$2478&gt;0,'Assumptions (Battery)'!AA13*$AL$2480,0)</f>
        <v>36.87533984</v>
      </c>
      <c r="AR2674" s="160">
        <f>IF($AL$2478&gt;0,'Assumptions (Battery)'!AB13*$AL$2480,0)</f>
        <v>36.91667991</v>
      </c>
      <c r="AS2674" s="160">
        <f>IF($AL$2478&gt;0,'Assumptions (Battery)'!AC13*$AL$2480,0)</f>
        <v>18.43766992</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59.46012071</v>
      </c>
      <c r="AN2675" s="160">
        <f>IF($AM$2478&gt;0,'Assumptions (Battery)'!W13*$AM$2480,0)</f>
        <v>101.9019144</v>
      </c>
      <c r="AO2675" s="160">
        <f>IF($AM$2478&gt;0,'Assumptions (Battery)'!X13*$AM$2480,0)</f>
        <v>72.77519322</v>
      </c>
      <c r="AP2675" s="160">
        <f>IF($AM$2478&gt;0,'Assumptions (Battery)'!Y13*$AM$2480,0)</f>
        <v>51.97039242</v>
      </c>
      <c r="AQ2675" s="160">
        <f>IF($AM$2478&gt;0,'Assumptions (Battery)'!Z13*$AM$2480,0)</f>
        <v>37.15737424</v>
      </c>
      <c r="AR2675" s="160">
        <f>IF($AM$2478&gt;0,'Assumptions (Battery)'!AA13*$AM$2480,0)</f>
        <v>37.11576464</v>
      </c>
      <c r="AS2675" s="160">
        <f>IF($AM$2478&gt;0,'Assumptions (Battery)'!AB13*$AM$2480,0)</f>
        <v>37.15737424</v>
      </c>
      <c r="AT2675" s="160">
        <f>IF($AM$2478&gt;0,'Assumptions (Battery)'!AC13*$AM$2480,0)</f>
        <v>18.55788232</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119.6756599</v>
      </c>
      <c r="AO2676" s="160">
        <f>IF($AN$2478&gt;0,'Assumptions (Battery)'!W13*$AN$2480,0)</f>
        <v>205.0984543</v>
      </c>
      <c r="AP2676" s="160">
        <f>IF($AN$2478&gt;0,'Assumptions (Battery)'!X13*$AN$2480,0)</f>
        <v>146.474968</v>
      </c>
      <c r="AQ2676" s="160">
        <f>IF($AN$2478&gt;0,'Assumptions (Battery)'!Y13*$AN$2480,0)</f>
        <v>104.6010492</v>
      </c>
      <c r="AR2676" s="160">
        <f>IF($AN$2478&gt;0,'Assumptions (Battery)'!Z13*$AN$2480,0)</f>
        <v>74.78681897</v>
      </c>
      <c r="AS2676" s="160">
        <f>IF($AN$2478&gt;0,'Assumptions (Battery)'!AA13*$AN$2480,0)</f>
        <v>74.70307113</v>
      </c>
      <c r="AT2676" s="160">
        <f>IF($AN$2478&gt;0,'Assumptions (Battery)'!AB13*$AN$2480,0)</f>
        <v>74.78681897</v>
      </c>
      <c r="AU2676" s="160">
        <f>IF($AN$2478&gt;0,'Assumptions (Battery)'!AC13*$AN$2480,0)</f>
        <v>37.35153557</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120.4152923</v>
      </c>
      <c r="AP2677" s="160">
        <f>IF($AO$2478&gt;0,'Assumptions (Battery)'!W13*$AO$2480,0)</f>
        <v>206.3660257</v>
      </c>
      <c r="AQ2677" s="160">
        <f>IF($AO$2478&gt;0,'Assumptions (Battery)'!X13*$AO$2480,0)</f>
        <v>147.3802282</v>
      </c>
      <c r="AR2677" s="160">
        <f>IF($AO$2478&gt;0,'Assumptions (Battery)'!Y13*$AO$2480,0)</f>
        <v>105.2475158</v>
      </c>
      <c r="AS2677" s="160">
        <f>IF($AO$2478&gt;0,'Assumptions (Battery)'!Z13*$AO$2480,0)</f>
        <v>75.24902448</v>
      </c>
      <c r="AT2677" s="160">
        <f>IF($AO$2478&gt;0,'Assumptions (Battery)'!AA13*$AO$2480,0)</f>
        <v>75.16475906</v>
      </c>
      <c r="AU2677" s="160">
        <f>IF($AO$2478&gt;0,'Assumptions (Battery)'!AB13*$AO$2480,0)</f>
        <v>75.24902448</v>
      </c>
      <c r="AV2677" s="160">
        <f>IF($AO$2478&gt;0,'Assumptions (Battery)'!AC13*$AO$2480,0)</f>
        <v>37.58237953</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121.139053</v>
      </c>
      <c r="AQ2678" s="160">
        <f>IF($AP$2478&gt;0,'Assumptions (Battery)'!W13*$AP$2480,0)</f>
        <v>207.6063967</v>
      </c>
      <c r="AR2678" s="160">
        <f>IF($AP$2478&gt;0,'Assumptions (Battery)'!X13*$AP$2480,0)</f>
        <v>148.2660628</v>
      </c>
      <c r="AS2678" s="160">
        <f>IF($AP$2478&gt;0,'Assumptions (Battery)'!Y13*$AP$2480,0)</f>
        <v>105.88011</v>
      </c>
      <c r="AT2678" s="160">
        <f>IF($AP$2478&gt;0,'Assumptions (Battery)'!Z13*$AP$2480,0)</f>
        <v>75.70131165</v>
      </c>
      <c r="AU2678" s="160">
        <f>IF($AP$2478&gt;0,'Assumptions (Battery)'!AA13*$AP$2480,0)</f>
        <v>75.61653974</v>
      </c>
      <c r="AV2678" s="160">
        <f>IF($AP$2478&gt;0,'Assumptions (Battery)'!AB13*$AP$2480,0)</f>
        <v>75.70131165</v>
      </c>
      <c r="AW2678" s="160">
        <f>IF($AP$2478&gt;0,'Assumptions (Battery)'!AC13*$AP$2480,0)</f>
        <v>37.80826987</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121.8443894</v>
      </c>
      <c r="AR2679" s="160">
        <f>IF($AQ$2478&gt;0,'Assumptions (Battery)'!W13*$AQ$2480,0)</f>
        <v>208.8151921</v>
      </c>
      <c r="AS2679" s="160">
        <f>IF($AQ$2478&gt;0,'Assumptions (Battery)'!X13*$AQ$2480,0)</f>
        <v>149.1293471</v>
      </c>
      <c r="AT2679" s="160">
        <f>IF($AQ$2478&gt;0,'Assumptions (Battery)'!Y13*$AQ$2480,0)</f>
        <v>106.4966006</v>
      </c>
      <c r="AU2679" s="160">
        <f>IF($AQ$2478&gt;0,'Assumptions (Battery)'!Z13*$AQ$2480,0)</f>
        <v>76.14208516</v>
      </c>
      <c r="AV2679" s="160">
        <f>IF($AQ$2478&gt;0,'Assumptions (Battery)'!AA13*$AQ$2480,0)</f>
        <v>76.05681967</v>
      </c>
      <c r="AW2679" s="160">
        <f>IF($AQ$2478&gt;0,'Assumptions (Battery)'!AB13*$AQ$2480,0)</f>
        <v>76.14208516</v>
      </c>
      <c r="AX2679" s="160">
        <f>IF($AQ$2478&gt;0,'Assumptions (Battery)'!AC13*$AQ$2480,0)</f>
        <v>38.02840983</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122.5311409</v>
      </c>
      <c r="AS2680" s="160">
        <f>IF($AR$2478&gt;0,'Assumptions (Battery)'!W13*$AR$2480,0)</f>
        <v>209.9921373</v>
      </c>
      <c r="AT2680" s="160">
        <f>IF($AR$2478&gt;0,'Assumptions (Battery)'!X13*$AR$2480,0)</f>
        <v>149.9698849</v>
      </c>
      <c r="AU2680" s="160">
        <f>IF($AR$2478&gt;0,'Assumptions (Battery)'!Y13*$AR$2480,0)</f>
        <v>107.0968475</v>
      </c>
      <c r="AV2680" s="160">
        <f>IF($AR$2478&gt;0,'Assumptions (Battery)'!Z13*$AR$2480,0)</f>
        <v>76.57124482</v>
      </c>
      <c r="AW2680" s="160">
        <f>IF($AR$2478&gt;0,'Assumptions (Battery)'!AA13*$AR$2480,0)</f>
        <v>76.48549875</v>
      </c>
      <c r="AX2680" s="160">
        <f>IF($AR$2478&gt;0,'Assumptions (Battery)'!AB13*$AR$2480,0)</f>
        <v>76.57124482</v>
      </c>
      <c r="AY2680" s="160">
        <f>IF($AR$2478&gt;0,'Assumptions (Battery)'!AC13*$AR$2480,0)</f>
        <v>38.24274937</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123.1983142</v>
      </c>
      <c r="AT2681" s="160">
        <f>IF($AS$2478&gt;0,'Assumptions (Battery)'!W13*$AS$2480,0)</f>
        <v>211.1355293</v>
      </c>
      <c r="AU2681" s="160">
        <f>IF($AS$2478&gt;0,'Assumptions (Battery)'!X13*$AS$2480,0)</f>
        <v>150.7864601</v>
      </c>
      <c r="AV2681" s="160">
        <f>IF($AS$2478&gt;0,'Assumptions (Battery)'!Y13*$AS$2480,0)</f>
        <v>107.6799821</v>
      </c>
      <c r="AW2681" s="160">
        <f>IF($AS$2478&gt;0,'Assumptions (Battery)'!Z13*$AS$2480,0)</f>
        <v>76.98816973</v>
      </c>
      <c r="AX2681" s="160">
        <f>IF($AS$2478&gt;0,'Assumptions (Battery)'!AA13*$AS$2480,0)</f>
        <v>76.90195677</v>
      </c>
      <c r="AY2681" s="160">
        <f>IF($AS$2478&gt;0,'Assumptions (Battery)'!AB13*$AS$2480,0)</f>
        <v>76.98816973</v>
      </c>
      <c r="AZ2681" s="160">
        <f>IF($AS$2478&gt;0,'Assumptions (Battery)'!AC13*$AS$2480,0)</f>
        <v>38.45097839</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123.8448837</v>
      </c>
      <c r="AU2682" s="160">
        <f>IF($AT$2478&gt;0,'Assumptions (Battery)'!W13*$AT$2480,0)</f>
        <v>212.2436111</v>
      </c>
      <c r="AV2682" s="160">
        <f>IF($AT$2478&gt;0,'Assumptions (Battery)'!X13*$AT$2480,0)</f>
        <v>151.5778178</v>
      </c>
      <c r="AW2682" s="160">
        <f>IF($AT$2478&gt;0,'Assumptions (Battery)'!Y13*$AT$2480,0)</f>
        <v>108.2451083</v>
      </c>
      <c r="AX2682" s="160">
        <f>IF($AT$2478&gt;0,'Assumptions (Battery)'!Z13*$AT$2480,0)</f>
        <v>77.39221917</v>
      </c>
      <c r="AY2682" s="160">
        <f>IF($AT$2478&gt;0,'Assumptions (Battery)'!AA13*$AT$2480,0)</f>
        <v>77.30555375</v>
      </c>
      <c r="AZ2682" s="160">
        <f>IF($AT$2478&gt;0,'Assumptions (Battery)'!AB13*$AT$2480,0)</f>
        <v>77.39221917</v>
      </c>
      <c r="BA2682" s="160">
        <f>IF($AT$2478&gt;0,'Assumptions (Battery)'!AC13*$AT$2480,0)</f>
        <v>38.65277687</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123.5760047</v>
      </c>
      <c r="AV2683" s="160">
        <f>IF($AU$2478&gt;0,'Assumptions (Battery)'!W13*$AU$2480,0)</f>
        <v>211.7828099</v>
      </c>
      <c r="AW2683" s="160">
        <f>IF($AU$2478&gt;0,'Assumptions (Battery)'!X13*$AU$2480,0)</f>
        <v>151.2487279</v>
      </c>
      <c r="AX2683" s="160">
        <f>IF($AU$2478&gt;0,'Assumptions (Battery)'!Y13*$AU$2480,0)</f>
        <v>108.0100978</v>
      </c>
      <c r="AY2683" s="160">
        <f>IF($AU$2478&gt;0,'Assumptions (Battery)'!Z13*$AU$2480,0)</f>
        <v>77.22419325</v>
      </c>
      <c r="AZ2683" s="160">
        <f>IF($AU$2478&gt;0,'Assumptions (Battery)'!AA13*$AU$2480,0)</f>
        <v>77.13771599</v>
      </c>
      <c r="BA2683" s="160">
        <f>IF($AU$2478&gt;0,'Assumptions (Battery)'!AB13*$AU$2480,0)</f>
        <v>77.22419325</v>
      </c>
      <c r="BB2683" s="160">
        <f>IF($AU$2478&gt;0,'Assumptions (Battery)'!AC13*$AU$2480,0)</f>
        <v>38.56885799</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124.1607232</v>
      </c>
      <c r="AW2684" s="160">
        <f>IF($AV$2478&gt;0,'Assumptions (Battery)'!W13*$AV$2480,0)</f>
        <v>212.7848922</v>
      </c>
      <c r="AX2684" s="160">
        <f>IF($AV$2478&gt;0,'Assumptions (Battery)'!X13*$AV$2480,0)</f>
        <v>151.9643841</v>
      </c>
      <c r="AY2684" s="160">
        <f>IF($AV$2478&gt;0,'Assumptions (Battery)'!Y13*$AV$2480,0)</f>
        <v>108.5211639</v>
      </c>
      <c r="AZ2684" s="160">
        <f>IF($AV$2478&gt;0,'Assumptions (Battery)'!Z13*$AV$2480,0)</f>
        <v>77.58959117</v>
      </c>
      <c r="BA2684" s="160">
        <f>IF($AV$2478&gt;0,'Assumptions (Battery)'!AA13*$AV$2480,0)</f>
        <v>77.50270473</v>
      </c>
      <c r="BB2684" s="160">
        <f>IF($AV$2478&gt;0,'Assumptions (Battery)'!AB13*$AV$2480,0)</f>
        <v>77.58959117</v>
      </c>
      <c r="BC2684" s="160">
        <f>IF($AV$2478&gt;0,'Assumptions (Battery)'!AC13*$AV$2480,0)</f>
        <v>38.75135237</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124.7212232</v>
      </c>
      <c r="AX2685" s="160">
        <f>IF($AW$2478&gt;0,'Assumptions (Battery)'!W13*$AW$2480,0)</f>
        <v>213.7454692</v>
      </c>
      <c r="AY2685" s="160">
        <f>IF($AW$2478&gt;0,'Assumptions (Battery)'!X13*$AW$2480,0)</f>
        <v>152.6503984</v>
      </c>
      <c r="AZ2685" s="160">
        <f>IF($AW$2478&gt;0,'Assumptions (Battery)'!Y13*$AW$2480,0)</f>
        <v>109.0110621</v>
      </c>
      <c r="BA2685" s="160">
        <f>IF($AW$2478&gt;0,'Assumptions (Battery)'!Z13*$AW$2480,0)</f>
        <v>77.93985463</v>
      </c>
      <c r="BB2685" s="160">
        <f>IF($AW$2478&gt;0,'Assumptions (Battery)'!AA13*$AW$2480,0)</f>
        <v>77.85257596</v>
      </c>
      <c r="BC2685" s="160">
        <f>IF($AW$2478&gt;0,'Assumptions (Battery)'!AB13*$AW$2480,0)</f>
        <v>77.93985463</v>
      </c>
      <c r="BD2685" s="160">
        <f>IF($AW$2478&gt;0,'Assumptions (Battery)'!AC13*$AW$2480,0)</f>
        <v>38.92628798</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125.2563371</v>
      </c>
      <c r="AY2686" s="160">
        <f>IF($AX$2478&gt;0,'Assumptions (Battery)'!W13*$AX$2480,0)</f>
        <v>214.66254</v>
      </c>
      <c r="AZ2686" s="160">
        <f>IF($AX$2478&gt;0,'Assumptions (Battery)'!X13*$AX$2480,0)</f>
        <v>153.3053419</v>
      </c>
      <c r="BA2686" s="160">
        <f>IF($AX$2478&gt;0,'Assumptions (Battery)'!Y13*$AX$2480,0)</f>
        <v>109.4787719</v>
      </c>
      <c r="BB2686" s="160">
        <f>IF($AX$2478&gt;0,'Assumptions (Battery)'!Z13*$AX$2480,0)</f>
        <v>78.27425406</v>
      </c>
      <c r="BC2686" s="160">
        <f>IF($AX$2478&gt;0,'Assumptions (Battery)'!AA13*$AX$2480,0)</f>
        <v>78.18660092</v>
      </c>
      <c r="BD2686" s="160">
        <f>IF($AX$2478&gt;0,'Assumptions (Battery)'!AB13*$AX$2480,0)</f>
        <v>78.27425406</v>
      </c>
      <c r="BE2686" s="160">
        <f>IF($AX$2478&gt;0,'Assumptions (Battery)'!AC13*$AX$2480,0)</f>
        <v>39.09330046</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125.7648612</v>
      </c>
      <c r="AZ2687" s="160">
        <f>IF($AY$2478&gt;0,'Assumptions (Battery)'!W13*$AY$2480,0)</f>
        <v>215.5340414</v>
      </c>
      <c r="BA2687" s="160">
        <f>IF($AY$2478&gt;0,'Assumptions (Battery)'!X13*$AY$2480,0)</f>
        <v>153.9277413</v>
      </c>
      <c r="BB2687" s="160">
        <f>IF($AY$2478&gt;0,'Assumptions (Battery)'!Y13*$AY$2480,0)</f>
        <v>109.9232412</v>
      </c>
      <c r="BC2687" s="160">
        <f>IF($AY$2478&gt;0,'Assumptions (Battery)'!Z13*$AY$2480,0)</f>
        <v>78.59203714</v>
      </c>
      <c r="BD2687" s="160">
        <f>IF($AY$2478&gt;0,'Assumptions (Battery)'!AA13*$AY$2480,0)</f>
        <v>78.50402814</v>
      </c>
      <c r="BE2687" s="160">
        <f>IF($AY$2478&gt;0,'Assumptions (Battery)'!AB13*$AY$2480,0)</f>
        <v>78.59203714</v>
      </c>
      <c r="BF2687" s="160">
        <f>IF($AY$2478&gt;0,'Assumptions (Battery)'!AC13*$AY$2480,0)</f>
        <v>39.25201407</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126.2455543</v>
      </c>
      <c r="BA2688" s="160">
        <f>IF($AZ$2478&gt;0,'Assumptions (Battery)'!W13*$AZ$2480,0)</f>
        <v>216.3578464</v>
      </c>
      <c r="BB2688" s="160">
        <f>IF($AZ$2478&gt;0,'Assumptions (Battery)'!X13*$AZ$2480,0)</f>
        <v>154.5160773</v>
      </c>
      <c r="BC2688" s="160">
        <f>IF($AZ$2478&gt;0,'Assumptions (Battery)'!Y13*$AZ$2480,0)</f>
        <v>110.3433851</v>
      </c>
      <c r="BD2688" s="160">
        <f>IF($AZ$2478&gt;0,'Assumptions (Battery)'!Z13*$AZ$2480,0)</f>
        <v>78.89242828</v>
      </c>
      <c r="BE2688" s="160">
        <f>IF($AZ$2478&gt;0,'Assumptions (Battery)'!AA13*$AZ$2480,0)</f>
        <v>78.80408289</v>
      </c>
      <c r="BF2688" s="160">
        <f>IF($AZ$2478&gt;0,'Assumptions (Battery)'!AB13*$AZ$2480,0)</f>
        <v>78.89242828</v>
      </c>
      <c r="BG2688" s="160">
        <f>IF($AZ$2478&gt;0,'Assumptions (Battery)'!AC13*$AZ$2480,0)</f>
        <v>39.40204145</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v>
      </c>
      <c r="P2690" s="160">
        <f>IF(Model!P2476+Model!P2477-P2475-P2638+P2586&gt;0,(1-'Assumptions (Battery)'!O32)*(Model!P2476+Model!P2477-P2475-P2638+P2586)+Model!P2638-P2533+Model!P2534,Model!P2476+Model!P2477-P2475+P2586-P2533+Model!P2534)</f>
        <v>0</v>
      </c>
      <c r="Q2690" s="160">
        <f>IF(Model!Q2476+Model!Q2477-Q2475-Q2638+Q2586&gt;0,(1-'Assumptions (Battery)'!P32)*(Model!Q2476+Model!Q2477-Q2475-Q2638+Q2586)+Model!Q2638-Q2533+Model!Q2534,Model!Q2476+Model!Q2477-Q2475+Q2586-Q2533+Model!Q2534)</f>
        <v>0</v>
      </c>
      <c r="R2690" s="160">
        <f>IF(Model!R2476+Model!R2477-R2475-R2638+R2586&gt;0,(1-'Assumptions (Battery)'!Q32)*(Model!R2476+Model!R2477-R2475-R2638+R2586)+Model!R2638-R2533+Model!R2534,Model!R2476+Model!R2477-R2475+R2586-R2533+Model!R2534)</f>
        <v>0</v>
      </c>
      <c r="S2690" s="160">
        <f>IF(Model!S2476+Model!S2477-S2475-S2638+S2586&gt;0,(1-'Assumptions (Battery)'!R32)*(Model!S2476+Model!S2477-S2475-S2638+S2586)+Model!S2638-S2533+Model!S2534,Model!S2476+Model!S2477-S2475+S2586-S2533+Model!S2534)</f>
        <v>-0.001446970361</v>
      </c>
      <c r="T2690" s="160">
        <f>IF(Model!T2476+Model!T2477-T2475-T2638+T2586&gt;0,(1-'Assumptions (Battery)'!S32)*(Model!T2476+Model!T2477-T2475-T2638+T2586)+Model!T2638-T2533+Model!T2534,Model!T2476+Model!T2477-T2475+T2586-T2533+Model!T2534)</f>
        <v>-0.005745413605</v>
      </c>
      <c r="U2690" s="160">
        <f>IF(Model!U2476+Model!U2477-U2475-U2638+U2586&gt;0,(1-'Assumptions (Battery)'!T32)*(Model!U2476+Model!U2477-U2475-U2638+U2586)+Model!U2638-U2533+Model!U2534,Model!U2476+Model!U2477-U2475+U2586-U2533+Model!U2534)</f>
        <v>-0.0004075523837</v>
      </c>
      <c r="V2690" s="160">
        <f>IF(Model!V2476+Model!V2477-V2475-V2638+V2586&gt;0,(1-'Assumptions (Battery)'!U32)*(Model!V2476+Model!V2477-V2475-V2638+V2586)+Model!V2638-V2533+Model!V2534,Model!V2476+Model!V2477-V2475+V2586-V2533+Model!V2534)</f>
        <v>-0.0004002998158</v>
      </c>
      <c r="W2690" s="160">
        <f>IF(Model!W2476+Model!W2477-W2475-W2638+W2586&gt;0,(1-'Assumptions (Battery)'!V32)*(Model!W2476+Model!W2477-W2475-W2638+W2586)+Model!W2638-W2533+Model!W2534,Model!W2476+Model!W2477-W2475+W2586-W2533+Model!W2534)</f>
        <v>-471.3743344</v>
      </c>
      <c r="X2690" s="160">
        <f>IF(Model!X2476+Model!X2477-X2475-X2638+X2586&gt;0,(1-'Assumptions (Battery)'!W32)*(Model!X2476+Model!X2477-X2475-X2638+X2586)+Model!X2638-X2533+Model!X2534,Model!X2476+Model!X2477-X2475+X2586-X2533+Model!X2534)</f>
        <v>-480.7342901</v>
      </c>
      <c r="Y2690" s="160">
        <f>IF(Model!Y2476+Model!Y2477-Y2475-Y2638+Y2586&gt;0,(1-'Assumptions (Battery)'!X32)*(Model!Y2476+Model!Y2477-Y2475-Y2638+Y2586)+Model!Y2638-Y2533+Model!Y2534,Model!Y2476+Model!Y2477-Y2475+Y2586-Y2533+Model!Y2534)</f>
        <v>-488.6503777</v>
      </c>
      <c r="Z2690" s="160">
        <f>IF(Model!Z2476+Model!Z2477-Z2475-Z2638+Z2586&gt;0,(1-'Assumptions (Battery)'!Y32)*(Model!Z2476+Model!Z2477-Z2475-Z2638+Z2586)+Model!Z2638-Z2533+Model!Z2534,Model!Z2476+Model!Z2477-Z2475+Z2586-Z2533+Model!Z2534)</f>
        <v>-491.4990007</v>
      </c>
      <c r="AA2690" s="160">
        <f>IF(Model!AA2476+Model!AA2477-AA2475-AA2638+AA2586&gt;0,(1-'Assumptions (Battery)'!Z32)*(Model!AA2476+Model!AA2477-AA2475-AA2638+AA2586)+Model!AA2638-AA2533+Model!AA2534,Model!AA2476+Model!AA2477-AA2475+AA2586-AA2533+Model!AA2534)</f>
        <v>-492.739313</v>
      </c>
      <c r="AB2690" s="160">
        <f>IF(Model!AB2476+Model!AB2477-AB2475-AB2638+AB2586&gt;0,(1-'Assumptions (Battery)'!AA32)*(Model!AB2476+Model!AB2477-AB2475-AB2638+AB2586)+Model!AB2638-AB2533+Model!AB2534,Model!AB2476+Model!AB2477-AB2475+AB2586-AB2533+Model!AB2534)</f>
        <v>-488.3838689</v>
      </c>
      <c r="AC2690" s="160">
        <f>IF(Model!AC2476+Model!AC2477-AC2475-AC2638+AC2586&gt;0,(1-'Assumptions (Battery)'!AB32)*(Model!AC2476+Model!AC2477-AC2475-AC2638+AC2586)+Model!AC2638-AC2533+Model!AC2534,Model!AC2476+Model!AC2477-AC2475+AC2586-AC2533+Model!AC2534)</f>
        <v>-503.9396502</v>
      </c>
      <c r="AD2690" s="160">
        <f>IF(Model!AD2476+Model!AD2477-AD2475-AD2638+AD2586&gt;0,(1-'Assumptions (Battery)'!AC32)*(Model!AD2476+Model!AD2477-AD2475-AD2638+AD2586)+Model!AD2638-AD2533+Model!AD2534,Model!AD2476+Model!AD2477-AD2475+AD2586-AD2533+Model!AD2534)</f>
        <v>-520.5101531</v>
      </c>
      <c r="AE2690" s="160">
        <f>IF(Model!AE2476+Model!AE2477-AE2475-AE2638+AE2586&gt;0,(1-'Assumptions (Battery)'!AD32)*(Model!AE2476+Model!AE2477-AE2475-AE2638+AE2586)+Model!AE2638-AE2533+Model!AE2534,Model!AE2476+Model!AE2477-AE2475+AE2586-AE2533+Model!AE2534)</f>
        <v>-533.6695599</v>
      </c>
      <c r="AF2690" s="160">
        <f>IF(Model!AF2476+Model!AF2477-AF2475-AF2638+AF2586&gt;0,(1-'Assumptions (Battery)'!AE32)*(Model!AF2476+Model!AF2477-AF2475-AF2638+AF2586)+Model!AF2638-AF2533+Model!AF2534,Model!AF2476+Model!AF2477-AF2475+AF2586-AF2533+Model!AF2534)</f>
        <v>-545.4429819</v>
      </c>
      <c r="AG2690" s="160">
        <f>IF(Model!AG2476+Model!AG2477-AG2475-AG2638+AG2586&gt;0,(1-'Assumptions (Battery)'!AF32)*(Model!AG2476+Model!AG2477-AG2475-AG2638+AG2586)+Model!AG2638-AG2533+Model!AG2534,Model!AG2476+Model!AG2477-AG2475+AG2586-AG2533+Model!AG2534)</f>
        <v>-558.3281238</v>
      </c>
      <c r="AH2690" s="160">
        <f>IF(Model!AH2476+Model!AH2477-AH2475-AH2638+AH2586&gt;0,(1-'Assumptions (Battery)'!AG32)*(Model!AH2476+Model!AH2477-AH2475-AH2638+AH2586)+Model!AH2638-AH2533+Model!AH2534,Model!AH2476+Model!AH2477-AH2475+AH2586-AH2533+Model!AH2534)</f>
        <v>-566.6573274</v>
      </c>
      <c r="AI2690" s="160">
        <f>IF(Model!AI2476+Model!AI2477-AI2475-AI2638+AI2586&gt;0,(1-'Assumptions (Battery)'!AH32)*(Model!AI2476+Model!AI2477-AI2475-AI2638+AI2586)+Model!AI2638-AI2533+Model!AI2534,Model!AI2476+Model!AI2477-AI2475+AI2586-AI2533+Model!AI2534)</f>
        <v>-575.9534725</v>
      </c>
      <c r="AJ2690" s="160">
        <f>IF(Model!AJ2476+Model!AJ2477-AJ2475-AJ2638+AJ2586&gt;0,(1-'Assumptions (Battery)'!AI32)*(Model!AJ2476+Model!AJ2477-AJ2475-AJ2638+AJ2586)+Model!AJ2638-AJ2533+Model!AJ2534,Model!AJ2476+Model!AJ2477-AJ2475+AJ2586-AJ2533+Model!AJ2534)</f>
        <v>-583.3831582</v>
      </c>
      <c r="AK2690" s="160">
        <f>IF(Model!AK2476+Model!AK2477-AK2475-AK2638+AK2586&gt;0,(1-'Assumptions (Battery)'!AJ32)*(Model!AK2476+Model!AK2477-AK2475-AK2638+AK2586)+Model!AK2638-AK2533+Model!AK2534,Model!AK2476+Model!AK2477-AK2475+AK2586-AK2533+Model!AK2534)</f>
        <v>-594.5578225</v>
      </c>
      <c r="AL2690" s="160">
        <f>IF(Model!AL2476+Model!AL2477-AL2475-AL2638+AL2586&gt;0,(1-'Assumptions (Battery)'!AK32)*(Model!AL2476+Model!AL2477-AL2475-AL2638+AL2586)+Model!AL2638-AL2533+Model!AL2534,Model!AL2476+Model!AL2477-AL2475+AL2586-AL2533+Model!AL2534)</f>
        <v>-606.839836</v>
      </c>
      <c r="AM2690" s="160">
        <f>IF(Model!AM2476+Model!AM2477-AM2475-AM2638+AM2586&gt;0,(1-'Assumptions (Battery)'!AL32)*(Model!AM2476+Model!AM2477-AM2475-AM2638+AM2586)+Model!AM2638-AM2533+Model!AM2534,Model!AM2476+Model!AM2477-AM2475+AM2586-AM2533+Model!AM2534)</f>
        <v>-619.5319158</v>
      </c>
      <c r="AN2690" s="160">
        <f>IF(Model!AN2476+Model!AN2477-AN2475-AN2638+AN2586&gt;0,(1-'Assumptions (Battery)'!AM32)*(Model!AN2476+Model!AN2477-AN2475-AN2638+AN2586)+Model!AN2638-AN2533+Model!AN2534,Model!AN2476+Model!AN2477-AN2475+AN2586-AN2533+Model!AN2534)</f>
        <v>-980.0568</v>
      </c>
      <c r="AO2690" s="160">
        <f>IF(Model!AO2476+Model!AO2477-AO2475-AO2638+AO2586&gt;0,(1-'Assumptions (Battery)'!AN32)*(Model!AO2476+Model!AO2477-AO2475-AO2638+AO2586)+Model!AO2638-AO2533+Model!AO2534,Model!AO2476+Model!AO2477-AO2475+AO2586-AO2533+Model!AO2534)</f>
        <v>-1008.159545</v>
      </c>
      <c r="AP2690" s="160">
        <f>IF(Model!AP2476+Model!AP2477-AP2475-AP2638+AP2586&gt;0,(1-'Assumptions (Battery)'!AO32)*(Model!AP2476+Model!AP2477-AP2475-AP2638+AP2586)+Model!AP2638-AP2533+Model!AP2534,Model!AP2476+Model!AP2477-AP2475+AP2586-AP2533+Model!AP2534)</f>
        <v>-1036.73272</v>
      </c>
      <c r="AQ2690" s="160">
        <f>IF(Model!AQ2476+Model!AQ2477-AQ2475-AQ2638+AQ2586&gt;0,(1-'Assumptions (Battery)'!AP32)*(Model!AQ2476+Model!AQ2477-AQ2475-AQ2638+AQ2586)+Model!AQ2638-AQ2533+Model!AQ2534,Model!AQ2476+Model!AQ2477-AQ2475+AQ2586-AQ2533+Model!AQ2534)</f>
        <v>-1065.701848</v>
      </c>
      <c r="AR2690" s="160">
        <f>IF(Model!AR2476+Model!AR2477-AR2475-AR2638+AR2586&gt;0,(1-'Assumptions (Battery)'!AQ32)*(Model!AR2476+Model!AR2477-AR2475-AR2638+AR2586)+Model!AR2638-AR2533+Model!AR2534,Model!AR2476+Model!AR2477-AR2475+AR2586-AR2533+Model!AR2534)</f>
        <v>-1094.705564</v>
      </c>
      <c r="AS2690" s="160">
        <f>IF(Model!AS2476+Model!AS2477-AS2475-AS2638+AS2586&gt;0,(1-'Assumptions (Battery)'!AR32)*(Model!AS2476+Model!AS2477-AS2475-AS2638+AS2586)+Model!AS2638-AS2533+Model!AS2534,Model!AS2476+Model!AS2477-AS2475+AS2586-AS2533+Model!AS2534)</f>
        <v>-1123.727543</v>
      </c>
      <c r="AT2690" s="160">
        <f>IF(Model!AT2476+Model!AT2477-AT2475-AT2638+AT2586&gt;0,(1-'Assumptions (Battery)'!AS32)*(Model!AT2476+Model!AT2477-AT2475-AT2638+AT2586)+Model!AT2638-AT2533+Model!AT2534,Model!AT2476+Model!AT2477-AT2475+AT2586-AT2533+Model!AT2534)</f>
        <v>-1152.82169</v>
      </c>
      <c r="AU2690" s="160">
        <f>IF(Model!AU2476+Model!AU2477-AU2475-AU2638+AU2586&gt;0,(1-'Assumptions (Battery)'!AT32)*(Model!AU2476+Model!AU2477-AU2475-AU2638+AU2586)+Model!AU2638-AU2533+Model!AU2534,Model!AU2476+Model!AU2477-AU2475+AU2586-AU2533+Model!AU2534)</f>
        <v>-1174.829202</v>
      </c>
      <c r="AV2690" s="160">
        <f>IF(Model!AV2476+Model!AV2477-AV2475-AV2638+AV2586&gt;0,(1-'Assumptions (Battery)'!AU32)*(Model!AV2476+Model!AV2477-AV2475-AV2638+AV2586)+Model!AV2638-AV2533+Model!AV2534,Model!AV2476+Model!AV2477-AV2475+AV2586-AV2533+Model!AV2534)</f>
        <v>-1203.4646</v>
      </c>
      <c r="AW2690" s="160">
        <f>IF(Model!AW2476+Model!AW2477-AW2475-AW2638+AW2586&gt;0,(1-'Assumptions (Battery)'!AV32)*(Model!AW2476+Model!AW2477-AW2475-AW2638+AW2586)+Model!AW2638-AW2533+Model!AW2534,Model!AW2476+Model!AW2477-AW2475+AW2586-AW2533+Model!AW2534)</f>
        <v>-1232.049029</v>
      </c>
      <c r="AX2690" s="160">
        <f>IF(Model!AX2476+Model!AX2477-AX2475-AX2638+AX2586&gt;0,(1-'Assumptions (Battery)'!AW32)*(Model!AX2476+Model!AX2477-AX2475-AX2638+AX2586)+Model!AX2638-AX2533+Model!AX2534,Model!AX2476+Model!AX2477-AX2475+AX2586-AX2533+Model!AX2534)</f>
        <v>-1248.053499</v>
      </c>
      <c r="AY2690" s="160">
        <f>IF(Model!AY2476+Model!AY2477-AY2475-AY2638+AY2586&gt;0,(1-'Assumptions (Battery)'!AX32)*(Model!AY2476+Model!AY2477-AY2475-AY2638+AY2586)+Model!AY2638-AY2533+Model!AY2534,Model!AY2476+Model!AY2477-AY2475+AY2586-AY2533+Model!AY2534)</f>
        <v>-1263.794428</v>
      </c>
      <c r="AZ2690" s="160">
        <f>IF(Model!AZ2476+Model!AZ2477-AZ2475-AZ2638+AZ2586&gt;0,(1-'Assumptions (Battery)'!AY32)*(Model!AZ2476+Model!AZ2477-AZ2475-AZ2638+AZ2586)+Model!AZ2638-AZ2533+Model!AZ2534,Model!AZ2476+Model!AZ2477-AZ2475+AZ2586-AZ2533+Model!AZ2534)</f>
        <v>-1279.3837</v>
      </c>
      <c r="BA2690" s="160">
        <f>IF(Model!BA2476+Model!BA2477-BA2475-BA2638+BA2586&gt;0,(1-'Assumptions (Battery)'!AZ32)*(Model!BA2476+Model!BA2477-BA2475-BA2638+BA2586)+Model!BA2638-BA2533+Model!BA2534,Model!BA2476+Model!BA2477-BA2475+BA2586-BA2533+Model!BA2534)</f>
        <v>-559.0756355</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v>
      </c>
      <c r="Q2692" s="362">
        <f>Q2479*'Assumptions (Battery)'!$V$31/10^3</f>
        <v>0</v>
      </c>
      <c r="R2692" s="362">
        <f>R2479*'Assumptions (Battery)'!$V$31/10^3</f>
        <v>0</v>
      </c>
      <c r="S2692" s="362">
        <f>S2479*'Assumptions (Battery)'!$V$31/10^3</f>
        <v>0</v>
      </c>
      <c r="T2692" s="362">
        <f>T2479*'Assumptions (Battery)'!$V$31/10^3</f>
        <v>0.000276</v>
      </c>
      <c r="U2692" s="362">
        <f>U2479*'Assumptions (Battery)'!$V$31/10^3</f>
        <v>0.001104</v>
      </c>
      <c r="V2692" s="362">
        <f>V2479*'Assumptions (Battery)'!$V$31/10^3</f>
        <v>0</v>
      </c>
      <c r="W2692" s="362">
        <f>W2479*'Assumptions (Battery)'!$V$31/10^3</f>
        <v>0</v>
      </c>
      <c r="X2692" s="362">
        <f>X2479*'Assumptions (Battery)'!$V$31/10^3</f>
        <v>130.7047045</v>
      </c>
      <c r="Y2692" s="362">
        <f>Y2479*'Assumptions (Battery)'!$V$31/10^3</f>
        <v>130.7047045</v>
      </c>
      <c r="Z2692" s="362">
        <f>Z2479*'Assumptions (Battery)'!$V$31/10^3</f>
        <v>130.7047045</v>
      </c>
      <c r="AA2692" s="362">
        <f>AA2479*'Assumptions (Battery)'!$V$31/10^3</f>
        <v>130.7047045</v>
      </c>
      <c r="AB2692" s="362">
        <f>AB2479*'Assumptions (Battery)'!$V$31/10^3</f>
        <v>130.7047045</v>
      </c>
      <c r="AC2692" s="362">
        <f>AC2479*'Assumptions (Battery)'!$V$31/10^3</f>
        <v>130.7047045</v>
      </c>
      <c r="AD2692" s="362">
        <f>AD2479*'Assumptions (Battery)'!$V$31/10^3</f>
        <v>130.7047045</v>
      </c>
      <c r="AE2692" s="362">
        <f>AE2479*'Assumptions (Battery)'!$V$31/10^3</f>
        <v>130.7047045</v>
      </c>
      <c r="AF2692" s="362">
        <f>AF2479*'Assumptions (Battery)'!$V$31/10^3</f>
        <v>130.7047045</v>
      </c>
      <c r="AG2692" s="362">
        <f>AG2479*'Assumptions (Battery)'!$V$31/10^3</f>
        <v>130.7047045</v>
      </c>
      <c r="AH2692" s="362">
        <f>AH2479*'Assumptions (Battery)'!$V$31/10^3</f>
        <v>130.7047045</v>
      </c>
      <c r="AI2692" s="362">
        <f>AI2479*'Assumptions (Battery)'!$V$31/10^3</f>
        <v>130.7047045</v>
      </c>
      <c r="AJ2692" s="362">
        <f>AJ2479*'Assumptions (Battery)'!$V$31/10^3</f>
        <v>130.7047045</v>
      </c>
      <c r="AK2692" s="362">
        <f>AK2479*'Assumptions (Battery)'!$V$31/10^3</f>
        <v>130.7047045</v>
      </c>
      <c r="AL2692" s="362">
        <f>AL2479*'Assumptions (Battery)'!$V$31/10^3</f>
        <v>130.7047045</v>
      </c>
      <c r="AM2692" s="362">
        <f>AM2479*'Assumptions (Battery)'!$V$31/10^3</f>
        <v>130.7047045</v>
      </c>
      <c r="AN2692" s="362">
        <f>AN2479*'Assumptions (Battery)'!$V$31/10^3</f>
        <v>130.7047045</v>
      </c>
      <c r="AO2692" s="362">
        <f>AO2479*'Assumptions (Battery)'!$V$31/10^3</f>
        <v>261.4094089</v>
      </c>
      <c r="AP2692" s="362">
        <f>AP2479*'Assumptions (Battery)'!$V$31/10^3</f>
        <v>261.4094089</v>
      </c>
      <c r="AQ2692" s="362">
        <f>AQ2479*'Assumptions (Battery)'!$V$31/10^3</f>
        <v>261.4094089</v>
      </c>
      <c r="AR2692" s="362">
        <f>AR2479*'Assumptions (Battery)'!$V$31/10^3</f>
        <v>261.4094089</v>
      </c>
      <c r="AS2692" s="362">
        <f>AS2479*'Assumptions (Battery)'!$V$31/10^3</f>
        <v>261.4094089</v>
      </c>
      <c r="AT2692" s="362">
        <f>AT2479*'Assumptions (Battery)'!$V$31/10^3</f>
        <v>261.4094089</v>
      </c>
      <c r="AU2692" s="362">
        <f>AU2479*'Assumptions (Battery)'!$V$31/10^3</f>
        <v>261.4094089</v>
      </c>
      <c r="AV2692" s="362">
        <f>AV2479*'Assumptions (Battery)'!$V$31/10^3</f>
        <v>261.4094089</v>
      </c>
      <c r="AW2692" s="362">
        <f>AW2479*'Assumptions (Battery)'!$V$31/10^3</f>
        <v>261.4094089</v>
      </c>
      <c r="AX2692" s="362">
        <f>AX2479*'Assumptions (Battery)'!$V$31/10^3</f>
        <v>261.4094089</v>
      </c>
      <c r="AY2692" s="362">
        <f>AY2479*'Assumptions (Battery)'!$V$31/10^3</f>
        <v>261.4094089</v>
      </c>
      <c r="AZ2692" s="362">
        <f>AZ2479*'Assumptions (Battery)'!$V$31/10^3</f>
        <v>261.4094089</v>
      </c>
      <c r="BA2692" s="362">
        <f>BA2479*'Assumptions (Battery)'!$V$31/10^3</f>
        <v>261.4094089</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0.2612471889</v>
      </c>
      <c r="D2695" s="366">
        <f>('Assumptions (T&amp;D)'!D57)*'Inflation GDP Population'!C$11/'Inflation GDP Population'!$S$11</f>
        <v>0.3420622942</v>
      </c>
      <c r="E2695" s="366">
        <f>('Assumptions (T&amp;D)'!E57)*'Inflation GDP Population'!D$11/'Inflation GDP Population'!$S$11</f>
        <v>0.2512301585</v>
      </c>
      <c r="F2695" s="366">
        <f>('Assumptions (T&amp;D)'!F57)*'Inflation GDP Population'!E$11/'Inflation GDP Population'!$S$11</f>
        <v>0.2616688988</v>
      </c>
      <c r="G2695" s="366">
        <f>('Assumptions (T&amp;D)'!G57)*'Inflation GDP Population'!F$11/'Inflation GDP Population'!$S$11</f>
        <v>0.2451868644</v>
      </c>
      <c r="H2695" s="366">
        <f>('Assumptions (T&amp;D)'!H57)*'Inflation GDP Population'!G$11/'Inflation GDP Population'!$S$11</f>
        <v>0.2725996647</v>
      </c>
      <c r="I2695" s="366">
        <f>('Assumptions (T&amp;D)'!I57)*'Inflation GDP Population'!H$11/'Inflation GDP Population'!$S$11</f>
        <v>0.3157791608</v>
      </c>
      <c r="J2695" s="366">
        <f>('Assumptions (T&amp;D)'!J57)*'Inflation GDP Population'!I$11/'Inflation GDP Population'!$S$11</f>
        <v>0.3394948527</v>
      </c>
      <c r="K2695" s="366">
        <f>('Assumptions (T&amp;D)'!K57)*'Inflation GDP Population'!J$11/'Inflation GDP Population'!$S$11</f>
        <v>0.3828723313</v>
      </c>
      <c r="L2695" s="366">
        <f>('Assumptions (T&amp;D)'!L57)*'Inflation GDP Population'!K$11/'Inflation GDP Population'!$S$11</f>
        <v>0.3944896662</v>
      </c>
      <c r="M2695" s="366">
        <f>('Assumptions (T&amp;D)'!M57)*'Inflation GDP Population'!L$11/'Inflation GDP Population'!$S$11</f>
        <v>0.4358375354</v>
      </c>
      <c r="N2695" s="366">
        <f>('Assumptions (T&amp;D)'!N57)*'Inflation GDP Population'!M$11/'Inflation GDP Population'!$S$11</f>
        <v>0.4698336556</v>
      </c>
      <c r="O2695" s="366">
        <f>('Assumptions (T&amp;D)'!O57)*'Inflation GDP Population'!N$11/'Inflation GDP Population'!$S$11</f>
        <v>0.465622139</v>
      </c>
      <c r="P2695" s="366">
        <f>('Assumptions (T&amp;D)'!P57)*'Inflation GDP Population'!O$11/'Inflation GDP Population'!$S$11</f>
        <v>0.4804163168</v>
      </c>
      <c r="Q2695" s="366">
        <f>('Assumptions (T&amp;D)'!Q57)*'Inflation GDP Population'!P$11/'Inflation GDP Population'!$S$11</f>
        <v>0.562827667</v>
      </c>
      <c r="R2695" s="366">
        <f>('Assumptions (T&amp;D)'!R57)*'Inflation GDP Population'!Q$11/'Inflation GDP Population'!$S$11</f>
        <v>0.5500961662</v>
      </c>
      <c r="S2695" s="366">
        <f>('Assumptions (T&amp;D)'!S57)*'Inflation GDP Population'!R$11/'Inflation GDP Population'!$S$11</f>
        <v>0.5253956367</v>
      </c>
      <c r="T2695" s="366">
        <f>('Assumptions (T&amp;D)'!T57)*'Inflation GDP Population'!S$11/'Inflation GDP Population'!$S$11</f>
        <v>0.5403794149</v>
      </c>
      <c r="U2695" s="366">
        <f>('Assumptions (T&amp;D)'!U57)*'Inflation GDP Population'!T$11/'Inflation GDP Population'!$S$11</f>
        <v>0.545922101</v>
      </c>
      <c r="V2695" s="367">
        <f>('Assumptions (T&amp;D)'!V57)*'Inflation GDP Population'!U$16/'Inflation GDP Population'!$S$16</f>
        <v>0.578612749</v>
      </c>
      <c r="W2695" s="367">
        <f>('Assumptions (T&amp;D)'!W57)*'Inflation GDP Population'!V$16/'Inflation GDP Population'!$S$16</f>
        <v>0.5916156503</v>
      </c>
      <c r="X2695" s="367">
        <f>('Assumptions (T&amp;D)'!X57)*'Inflation GDP Population'!W$16/'Inflation GDP Population'!$S$16</f>
        <v>0.6032988586</v>
      </c>
      <c r="Y2695" s="367">
        <f>('Assumptions (T&amp;D)'!Y57)*'Inflation GDP Population'!X$16/'Inflation GDP Population'!$S$16</f>
        <v>0.6204724317</v>
      </c>
      <c r="Z2695" s="367">
        <f>('Assumptions (T&amp;D)'!Z57)*'Inflation GDP Population'!Y$16/'Inflation GDP Population'!$S$16</f>
        <v>0.6380890153</v>
      </c>
      <c r="AA2695" s="367">
        <f>('Assumptions (T&amp;D)'!AA57)*'Inflation GDP Population'!Z$16/'Inflation GDP Population'!$S$16</f>
        <v>0.6561594091</v>
      </c>
      <c r="AB2695" s="367">
        <f>('Assumptions (T&amp;D)'!AB57)*'Inflation GDP Population'!AA$16/'Inflation GDP Population'!$S$16</f>
        <v>0.6746946667</v>
      </c>
      <c r="AC2695" s="367">
        <f>('Assumptions (T&amp;D)'!AC57)*'Inflation GDP Population'!AB$16/'Inflation GDP Population'!$S$16</f>
        <v>0.6937061012</v>
      </c>
      <c r="AD2695" s="367">
        <f>('Assumptions (T&amp;D)'!AD57)*'Inflation GDP Population'!AC$16/'Inflation GDP Population'!$S$16</f>
        <v>0.7132052911</v>
      </c>
      <c r="AE2695" s="367">
        <f>('Assumptions (T&amp;D)'!AE57)*'Inflation GDP Population'!AD$16/'Inflation GDP Population'!$S$16</f>
        <v>0.7332040868</v>
      </c>
      <c r="AF2695" s="367">
        <f>('Assumptions (T&amp;D)'!AF57)*'Inflation GDP Population'!AE$16/'Inflation GDP Population'!$S$16</f>
        <v>0.7537146162</v>
      </c>
      <c r="AG2695" s="367">
        <f>('Assumptions (T&amp;D)'!AG57)*'Inflation GDP Population'!AF$16/'Inflation GDP Population'!$S$16</f>
        <v>0.7747492917</v>
      </c>
      <c r="AH2695" s="367">
        <f>('Assumptions (T&amp;D)'!AH57)*'Inflation GDP Population'!AG$16/'Inflation GDP Population'!$S$16</f>
        <v>0.7963208161</v>
      </c>
      <c r="AI2695" s="367">
        <f>('Assumptions (T&amp;D)'!AI57)*'Inflation GDP Population'!AH$16/'Inflation GDP Population'!$S$16</f>
        <v>0.8184421896</v>
      </c>
      <c r="AJ2695" s="367">
        <f>('Assumptions (T&amp;D)'!AJ57)*'Inflation GDP Population'!AI$16/'Inflation GDP Population'!$S$16</f>
        <v>0.8411267165</v>
      </c>
      <c r="AK2695" s="367">
        <f>('Assumptions (T&amp;D)'!AK57)*'Inflation GDP Population'!AJ$16/'Inflation GDP Population'!$S$16</f>
        <v>0.8643880121</v>
      </c>
      <c r="AL2695" s="367">
        <f>('Assumptions (T&amp;D)'!AL57)*'Inflation GDP Population'!AK$16/'Inflation GDP Population'!$S$16</f>
        <v>0.8882400099</v>
      </c>
      <c r="AM2695" s="367">
        <f>('Assumptions (T&amp;D)'!AM57)*'Inflation GDP Population'!AL$16/'Inflation GDP Population'!$S$16</f>
        <v>0.9126969688</v>
      </c>
      <c r="AN2695" s="367">
        <f>('Assumptions (T&amp;D)'!AN57)*'Inflation GDP Population'!AM$16/'Inflation GDP Population'!$S$16</f>
        <v>0.9377734803</v>
      </c>
      <c r="AO2695" s="367">
        <f>('Assumptions (T&amp;D)'!AO57)*'Inflation GDP Population'!AN$16/'Inflation GDP Population'!$S$16</f>
        <v>0.9634844766</v>
      </c>
      <c r="AP2695" s="367">
        <f>('Assumptions (T&amp;D)'!AP57)*'Inflation GDP Population'!AO$16/'Inflation GDP Population'!$S$16</f>
        <v>0.9898452378</v>
      </c>
      <c r="AQ2695" s="367">
        <f>('Assumptions (T&amp;D)'!AQ57)*'Inflation GDP Population'!AP$16/'Inflation GDP Population'!$S$16</f>
        <v>1.0168714</v>
      </c>
      <c r="AR2695" s="367">
        <f>('Assumptions (T&amp;D)'!AR57)*'Inflation GDP Population'!AQ$16/'Inflation GDP Population'!$S$16</f>
        <v>1.044578964</v>
      </c>
      <c r="AS2695" s="367">
        <f>('Assumptions (T&amp;D)'!AS57)*'Inflation GDP Population'!AR$16/'Inflation GDP Population'!$S$16</f>
        <v>1.072984302</v>
      </c>
      <c r="AT2695" s="367">
        <f>('Assumptions (T&amp;D)'!AT57)*'Inflation GDP Population'!AS$16/'Inflation GDP Population'!$S$16</f>
        <v>1.102104169</v>
      </c>
      <c r="AU2695" s="367">
        <f>('Assumptions (T&amp;D)'!AU57)*'Inflation GDP Population'!AT$16/'Inflation GDP Population'!$S$16</f>
        <v>1.131955707</v>
      </c>
      <c r="AV2695" s="367">
        <f>('Assumptions (T&amp;D)'!AV57)*'Inflation GDP Population'!AU$16/'Inflation GDP Population'!$S$16</f>
        <v>1.162556458</v>
      </c>
      <c r="AW2695" s="367">
        <f>('Assumptions (T&amp;D)'!AW57)*'Inflation GDP Population'!AV$16/'Inflation GDP Population'!$S$16</f>
        <v>1.193924372</v>
      </c>
      <c r="AX2695" s="367">
        <f>('Assumptions (T&amp;D)'!AX57)*'Inflation GDP Population'!AW$16/'Inflation GDP Population'!$S$16</f>
        <v>1.226077815</v>
      </c>
      <c r="AY2695" s="367">
        <f>('Assumptions (T&amp;D)'!AY57)*'Inflation GDP Population'!AX$16/'Inflation GDP Population'!$S$16</f>
        <v>1.25903558</v>
      </c>
      <c r="AZ2695" s="367">
        <f>('Assumptions (T&amp;D)'!AZ57)*'Inflation GDP Population'!AY$16/'Inflation GDP Population'!$S$16</f>
        <v>1.292816893</v>
      </c>
      <c r="BA2695" s="367">
        <f>('Assumptions (T&amp;D)'!BA57)*'Inflation GDP Population'!AZ$16/'Inflation GDP Population'!$S$16</f>
        <v>1.327441429</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86.98625021</v>
      </c>
      <c r="D2696" s="369">
        <f>'Assumptions (T&amp;D)'!D63/('Assumptions (T&amp;D)'!D9)</f>
        <v>89.59444454</v>
      </c>
      <c r="E2696" s="369">
        <f>'Assumptions (T&amp;D)'!E63/('Assumptions (T&amp;D)'!E9)</f>
        <v>95.44511396</v>
      </c>
      <c r="F2696" s="369">
        <f>'Assumptions (T&amp;D)'!F63/('Assumptions (T&amp;D)'!F9)</f>
        <v>99.90300783</v>
      </c>
      <c r="G2696" s="369">
        <f>'Assumptions (T&amp;D)'!G63/('Assumptions (T&amp;D)'!G9)</f>
        <v>102.09341</v>
      </c>
      <c r="H2696" s="369">
        <f>'Assumptions (T&amp;D)'!H63/('Assumptions (T&amp;D)'!H9)</f>
        <v>105.1313967</v>
      </c>
      <c r="I2696" s="369">
        <f>'Assumptions (T&amp;D)'!I63/('Assumptions (T&amp;D)'!I9)</f>
        <v>110.3828805</v>
      </c>
      <c r="J2696" s="369">
        <f>'Assumptions (T&amp;D)'!J63/('Assumptions (T&amp;D)'!J9)</f>
        <v>117.8424852</v>
      </c>
      <c r="K2696" s="369">
        <f>'Assumptions (T&amp;D)'!K63/('Assumptions (T&amp;D)'!K9)</f>
        <v>124.33229</v>
      </c>
      <c r="L2696" s="369">
        <f>'Assumptions (T&amp;D)'!L63/('Assumptions (T&amp;D)'!L9)</f>
        <v>132.983462</v>
      </c>
      <c r="M2696" s="369">
        <f>'Assumptions (T&amp;D)'!M63/('Assumptions (T&amp;D)'!M9)</f>
        <v>143.3466328</v>
      </c>
      <c r="N2696" s="369">
        <f>'Assumptions (T&amp;D)'!N63/('Assumptions (T&amp;D)'!N9)</f>
        <v>156.7113764</v>
      </c>
      <c r="O2696" s="369">
        <f>'Assumptions (T&amp;D)'!O63/('Assumptions (T&amp;D)'!O9)</f>
        <v>168.9535614</v>
      </c>
      <c r="P2696" s="369">
        <f>'Assumptions (T&amp;D)'!P63/('Assumptions (T&amp;D)'!P9)</f>
        <v>187.1408495</v>
      </c>
      <c r="Q2696" s="369">
        <f>'Assumptions (T&amp;D)'!Q63/('Assumptions (T&amp;D)'!Q9)</f>
        <v>207.7121156</v>
      </c>
      <c r="R2696" s="369">
        <f>'Assumptions (T&amp;D)'!R63/('Assumptions (T&amp;D)'!R9)</f>
        <v>231.1612531</v>
      </c>
      <c r="S2696" s="369">
        <f>'Assumptions (T&amp;D)'!S63/('Assumptions (T&amp;D)'!S9)</f>
        <v>256.1040177</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2.853521129</v>
      </c>
      <c r="D2697" s="371">
        <f>'Assumptions (T&amp;D)'!D65/('Assumptions (T&amp;D)'!D9)</f>
        <v>2.869892255</v>
      </c>
      <c r="E2697" s="371">
        <f>'Assumptions (T&amp;D)'!E65/('Assumptions (T&amp;D)'!E9)</f>
        <v>3.765001276</v>
      </c>
      <c r="F2697" s="371">
        <f>'Assumptions (T&amp;D)'!F65/('Assumptions (T&amp;D)'!F9)</f>
        <v>3.662955516</v>
      </c>
      <c r="G2697" s="371">
        <f>'Assumptions (T&amp;D)'!G65/('Assumptions (T&amp;D)'!G9)</f>
        <v>3.41403687</v>
      </c>
      <c r="H2697" s="371">
        <f>'Assumptions (T&amp;D)'!H65/('Assumptions (T&amp;D)'!H9)</f>
        <v>3.333133999</v>
      </c>
      <c r="I2697" s="371">
        <f>'Assumptions (T&amp;D)'!I65/('Assumptions (T&amp;D)'!I9)</f>
        <v>3.379604465</v>
      </c>
      <c r="J2697" s="371">
        <f>'Assumptions (T&amp;D)'!J65/('Assumptions (T&amp;D)'!J9)</f>
        <v>3.351414637</v>
      </c>
      <c r="K2697" s="371">
        <f>'Assumptions (T&amp;D)'!K65/('Assumptions (T&amp;D)'!K9)</f>
        <v>3.226424529</v>
      </c>
      <c r="L2697" s="371">
        <f>'Assumptions (T&amp;D)'!L65/('Assumptions (T&amp;D)'!L9)</f>
        <v>3.083261026</v>
      </c>
      <c r="M2697" s="371">
        <f>'Assumptions (T&amp;D)'!M65/('Assumptions (T&amp;D)'!M9)</f>
        <v>3.090314774</v>
      </c>
      <c r="N2697" s="371">
        <f>'Assumptions (T&amp;D)'!N65/('Assumptions (T&amp;D)'!N9)</f>
        <v>3.229172932</v>
      </c>
      <c r="O2697" s="371">
        <f>'Assumptions (T&amp;D)'!O65/('Assumptions (T&amp;D)'!O9)</f>
        <v>3.206607335</v>
      </c>
      <c r="P2697" s="371">
        <f>'Assumptions (T&amp;D)'!P65/('Assumptions (T&amp;D)'!P9)</f>
        <v>3.23723282</v>
      </c>
      <c r="Q2697" s="371">
        <f>'Assumptions (T&amp;D)'!Q65/('Assumptions (T&amp;D)'!Q9)</f>
        <v>3.240324116</v>
      </c>
      <c r="R2697" s="371">
        <f>'Assumptions (T&amp;D)'!R65/('Assumptions (T&amp;D)'!R9)</f>
        <v>3.22110365</v>
      </c>
      <c r="S2697" s="371">
        <f>'Assumptions (T&amp;D)'!S65/('Assumptions (T&amp;D)'!S9)</f>
        <v>3.235531851</v>
      </c>
      <c r="T2697" s="371">
        <f>'Assumptions (T&amp;D)'!T65/('Assumptions (T&amp;D)'!T9)</f>
        <v>3.19639359</v>
      </c>
      <c r="U2697" s="371">
        <f>'Assumptions (T&amp;D)'!U65/('Assumptions (T&amp;D)'!U9)</f>
        <v>3.19639359</v>
      </c>
      <c r="V2697" s="371">
        <f>'Assumptions (T&amp;D)'!V65/('Assumptions (T&amp;D)'!V9)</f>
        <v>3.19639359</v>
      </c>
      <c r="W2697" s="371">
        <f>'Assumptions (T&amp;D)'!W65/('Assumptions (T&amp;D)'!W9)</f>
        <v>3.19639359</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0.1467532601</v>
      </c>
      <c r="D2698" s="366">
        <f>'Assumptions (T&amp;D)'!D55*'Inflation GDP Population'!C$11/'Inflation GDP Population'!$S$11</f>
        <v>0.3160460433</v>
      </c>
      <c r="E2698" s="366">
        <f>'Assumptions (T&amp;D)'!E55*'Inflation GDP Population'!D$11/'Inflation GDP Population'!$S$11</f>
        <v>0.253938754</v>
      </c>
      <c r="F2698" s="366">
        <f>'Assumptions (T&amp;D)'!F55*'Inflation GDP Population'!E$11/'Inflation GDP Population'!$S$11</f>
        <v>0.3836715265</v>
      </c>
      <c r="G2698" s="366">
        <f>'Assumptions (T&amp;D)'!G55*'Inflation GDP Population'!F$11/'Inflation GDP Population'!$S$11</f>
        <v>0.4943898939</v>
      </c>
      <c r="H2698" s="366">
        <f>'Assumptions (T&amp;D)'!H55*'Inflation GDP Population'!G$11/'Inflation GDP Population'!$S$11</f>
        <v>0.2956785905</v>
      </c>
      <c r="I2698" s="366">
        <f>'Assumptions (T&amp;D)'!I55*'Inflation GDP Population'!H$11/'Inflation GDP Population'!$S$11</f>
        <v>0.3338144509</v>
      </c>
      <c r="J2698" s="366">
        <f>'Assumptions (T&amp;D)'!J55*'Inflation GDP Population'!I$11/'Inflation GDP Population'!$S$11</f>
        <v>0.5756688006</v>
      </c>
      <c r="K2698" s="366">
        <f>'Assumptions (T&amp;D)'!K55*'Inflation GDP Population'!J$11/'Inflation GDP Population'!$S$11</f>
        <v>0.5500551264</v>
      </c>
      <c r="L2698" s="366">
        <f>'Assumptions (T&amp;D)'!L55*'Inflation GDP Population'!K$11/'Inflation GDP Population'!$S$11</f>
        <v>0.7772012778</v>
      </c>
      <c r="M2698" s="366">
        <f>'Assumptions (T&amp;D)'!M55*'Inflation GDP Population'!L$11/'Inflation GDP Population'!$S$11</f>
        <v>1.720451071</v>
      </c>
      <c r="N2698" s="366">
        <f>'Assumptions (T&amp;D)'!N55*'Inflation GDP Population'!M$11/'Inflation GDP Population'!$S$11</f>
        <v>0.4999767738</v>
      </c>
      <c r="O2698" s="366">
        <f>'Assumptions (T&amp;D)'!O55*'Inflation GDP Population'!N$11/'Inflation GDP Population'!$S$11</f>
        <v>0.6950913496</v>
      </c>
      <c r="P2698" s="366">
        <f>'Assumptions (T&amp;D)'!P55*'Inflation GDP Population'!O$11/'Inflation GDP Population'!$S$11</f>
        <v>1.104547918</v>
      </c>
      <c r="Q2698" s="366">
        <f>'Assumptions (T&amp;D)'!Q55*'Inflation GDP Population'!P$11/'Inflation GDP Population'!$S$11</f>
        <v>0.5343805933</v>
      </c>
      <c r="R2698" s="366">
        <f>'Assumptions (T&amp;D)'!R55*'Inflation GDP Population'!Q$11/'Inflation GDP Population'!$S$11</f>
        <v>0.9921321258</v>
      </c>
      <c r="S2698" s="366">
        <f>'Assumptions (T&amp;D)'!S55*'Inflation GDP Population'!R$11/'Inflation GDP Population'!$S$11</f>
        <v>0.5884170885</v>
      </c>
      <c r="T2698" s="366">
        <f>'Assumptions (T&amp;D)'!T55*'Inflation GDP Population'!S$11/'Inflation GDP Population'!$S$11</f>
        <v>0.8428142175</v>
      </c>
      <c r="U2698" s="366">
        <f>'Assumptions (T&amp;D)'!U55*'Inflation GDP Population'!T$11/'Inflation GDP Population'!$S$11</f>
        <v>0.8534600935</v>
      </c>
      <c r="V2698" s="367">
        <f>'Assumptions (T&amp;D)'!V55*'Inflation GDP Population'!U$16/'Inflation GDP Population'!$S$16</f>
        <v>0.8846171996</v>
      </c>
      <c r="W2698" s="367">
        <f>'Assumptions (T&amp;D)'!W55*'Inflation GDP Population'!V$16/'Inflation GDP Population'!$S$16</f>
        <v>1.115738868</v>
      </c>
      <c r="X2698" s="367">
        <f>'Assumptions (T&amp;D)'!X55*'Inflation GDP Population'!W$16/'Inflation GDP Population'!$S$16</f>
        <v>1.259399118</v>
      </c>
      <c r="Y2698" s="367">
        <f>'Assumptions (T&amp;D)'!Y55*'Inflation GDP Population'!X$16/'Inflation GDP Population'!$S$16</f>
        <v>1.29182511</v>
      </c>
      <c r="Z2698" s="367">
        <f>'Assumptions (T&amp;D)'!Z55*'Inflation GDP Population'!Y$16/'Inflation GDP Population'!$S$16</f>
        <v>1.325040655</v>
      </c>
      <c r="AA2698" s="367">
        <f>'Assumptions (T&amp;D)'!AA55*'Inflation GDP Population'!Z$16/'Inflation GDP Population'!$S$16</f>
        <v>1.359064289</v>
      </c>
      <c r="AB2698" s="367">
        <f>'Assumptions (T&amp;D)'!AB55*'Inflation GDP Population'!AA$16/'Inflation GDP Population'!$S$16</f>
        <v>1.393914977</v>
      </c>
      <c r="AC2698" s="367">
        <f>'Assumptions (T&amp;D)'!AC55*'Inflation GDP Population'!AB$16/'Inflation GDP Population'!$S$16</f>
        <v>1.4320746</v>
      </c>
      <c r="AD2698" s="367">
        <f>'Assumptions (T&amp;D)'!AD55*'Inflation GDP Population'!AC$16/'Inflation GDP Population'!$S$16</f>
        <v>1.494229398</v>
      </c>
      <c r="AE2698" s="367">
        <f>'Assumptions (T&amp;D)'!AE55*'Inflation GDP Population'!AD$16/'Inflation GDP Population'!$S$16</f>
        <v>1.510907554</v>
      </c>
      <c r="AF2698" s="367">
        <f>'Assumptions (T&amp;D)'!AF55*'Inflation GDP Population'!AE$16/'Inflation GDP Population'!$S$16</f>
        <v>1.574501407</v>
      </c>
      <c r="AG2698" s="367">
        <f>'Assumptions (T&amp;D)'!AG55*'Inflation GDP Population'!AF$16/'Inflation GDP Population'!$S$16</f>
        <v>1.581268827</v>
      </c>
      <c r="AH2698" s="367">
        <f>'Assumptions (T&amp;D)'!AH55*'Inflation GDP Population'!AG$16/'Inflation GDP Population'!$S$16</f>
        <v>1.751336325</v>
      </c>
      <c r="AI2698" s="367">
        <f>'Assumptions (T&amp;D)'!AI55*'Inflation GDP Population'!AH$16/'Inflation GDP Population'!$S$16</f>
        <v>1.665309736</v>
      </c>
      <c r="AJ2698" s="367">
        <f>'Assumptions (T&amp;D)'!AJ55*'Inflation GDP Population'!AI$16/'Inflation GDP Population'!$S$16</f>
        <v>1.769113484</v>
      </c>
      <c r="AK2698" s="367">
        <f>'Assumptions (T&amp;D)'!AK55*'Inflation GDP Population'!AJ$16/'Inflation GDP Population'!$S$16</f>
        <v>1.808204552</v>
      </c>
      <c r="AL2698" s="367">
        <f>'Assumptions (T&amp;D)'!AL55*'Inflation GDP Population'!AK$16/'Inflation GDP Population'!$S$16</f>
        <v>2.162202516</v>
      </c>
      <c r="AM2698" s="367">
        <f>'Assumptions (T&amp;D)'!AM55*'Inflation GDP Population'!AL$16/'Inflation GDP Population'!$S$16</f>
        <v>2.097542215</v>
      </c>
      <c r="AN2698" s="367">
        <f>'Assumptions (T&amp;D)'!AN55*'Inflation GDP Population'!AM$16/'Inflation GDP Population'!$S$16</f>
        <v>2.329870915</v>
      </c>
      <c r="AO2698" s="367">
        <f>'Assumptions (T&amp;D)'!AO55*'Inflation GDP Population'!AN$16/'Inflation GDP Population'!$S$16</f>
        <v>2.210672858</v>
      </c>
      <c r="AP2698" s="367">
        <f>'Assumptions (T&amp;D)'!AP55*'Inflation GDP Population'!AO$16/'Inflation GDP Population'!$S$16</f>
        <v>2.412613512</v>
      </c>
      <c r="AQ2698" s="367">
        <f>'Assumptions (T&amp;D)'!AQ55*'Inflation GDP Population'!AP$16/'Inflation GDP Population'!$S$16</f>
        <v>2.669680984</v>
      </c>
      <c r="AR2698" s="367">
        <f>'Assumptions (T&amp;D)'!AR55*'Inflation GDP Population'!AQ$16/'Inflation GDP Population'!$S$16</f>
        <v>2.098356744</v>
      </c>
      <c r="AS2698" s="367">
        <f>'Assumptions (T&amp;D)'!AS55*'Inflation GDP Population'!AR$16/'Inflation GDP Population'!$S$16</f>
        <v>2.282389732</v>
      </c>
      <c r="AT2698" s="367">
        <f>'Assumptions (T&amp;D)'!AT55*'Inflation GDP Population'!AS$16/'Inflation GDP Population'!$S$16</f>
        <v>2.401679011</v>
      </c>
      <c r="AU2698" s="367">
        <f>'Assumptions (T&amp;D)'!AU55*'Inflation GDP Population'!AT$16/'Inflation GDP Population'!$S$16</f>
        <v>2.36749902</v>
      </c>
      <c r="AV2698" s="367">
        <f>'Assumptions (T&amp;D)'!AV55*'Inflation GDP Population'!AU$16/'Inflation GDP Population'!$S$16</f>
        <v>2.339847296</v>
      </c>
      <c r="AW2698" s="367">
        <f>'Assumptions (T&amp;D)'!AW55*'Inflation GDP Population'!AV$16/'Inflation GDP Population'!$S$16</f>
        <v>2.756554249</v>
      </c>
      <c r="AX2698" s="367">
        <f>'Assumptions (T&amp;D)'!AX55*'Inflation GDP Population'!AW$16/'Inflation GDP Population'!$S$16</f>
        <v>2.414300929</v>
      </c>
      <c r="AY2698" s="367">
        <f>'Assumptions (T&amp;D)'!AY55*'Inflation GDP Population'!AX$16/'Inflation GDP Population'!$S$16</f>
        <v>2.474540869</v>
      </c>
      <c r="AZ2698" s="367">
        <f>'Assumptions (T&amp;D)'!AZ55*'Inflation GDP Population'!AY$16/'Inflation GDP Population'!$S$16</f>
        <v>2.720892387</v>
      </c>
      <c r="BA2698" s="367">
        <f>'Assumptions (T&amp;D)'!BA55*'Inflation GDP Population'!AZ$16/'Inflation GDP Population'!$S$16</f>
        <v>2.390481416</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0.05870130405</v>
      </c>
      <c r="D2699" s="371">
        <f>D2698*'Assumptions (T&amp;D)'!$C$18</f>
        <v>0.1264184173</v>
      </c>
      <c r="E2699" s="371">
        <f>E2698*'Assumptions (T&amp;D)'!$C$18</f>
        <v>0.1015755016</v>
      </c>
      <c r="F2699" s="371">
        <f>F2698*'Assumptions (T&amp;D)'!$C$18</f>
        <v>0.1534686106</v>
      </c>
      <c r="G2699" s="371">
        <f>G2698*'Assumptions (T&amp;D)'!$C$18</f>
        <v>0.1977559576</v>
      </c>
      <c r="H2699" s="371">
        <f>H2698*'Assumptions (T&amp;D)'!$C$18</f>
        <v>0.1182714362</v>
      </c>
      <c r="I2699" s="371">
        <f>I2698*'Assumptions (T&amp;D)'!$C$18</f>
        <v>0.1335257804</v>
      </c>
      <c r="J2699" s="371">
        <f>J2698*'Assumptions (T&amp;D)'!$C$18</f>
        <v>0.2302675202</v>
      </c>
      <c r="K2699" s="371">
        <f>K2698*'Assumptions (T&amp;D)'!$C$18</f>
        <v>0.2200220506</v>
      </c>
      <c r="L2699" s="371">
        <f>L2698*'Assumptions (T&amp;D)'!$C$18</f>
        <v>0.3108805111</v>
      </c>
      <c r="M2699" s="371">
        <f>M2698*'Assumptions (T&amp;D)'!$C$18</f>
        <v>0.6881804286</v>
      </c>
      <c r="N2699" s="371">
        <f>N2698*'Assumptions (T&amp;D)'!$C$18</f>
        <v>0.1999907095</v>
      </c>
      <c r="O2699" s="371">
        <f>O2698*'Assumptions (T&amp;D)'!$C$18</f>
        <v>0.2780365398</v>
      </c>
      <c r="P2699" s="371">
        <f>P2698*'Assumptions (T&amp;D)'!$C$18</f>
        <v>0.4418191672</v>
      </c>
      <c r="Q2699" s="371">
        <f>Q2698*'Assumptions (T&amp;D)'!$C$18</f>
        <v>0.2137522373</v>
      </c>
      <c r="R2699" s="371">
        <f>R2698*'Assumptions (T&amp;D)'!$C$18</f>
        <v>0.3968528503</v>
      </c>
      <c r="S2699" s="371">
        <f>S2698*'Assumptions (T&amp;D)'!$C$18</f>
        <v>0.2353668354</v>
      </c>
      <c r="T2699" s="371">
        <f>T2698*'Assumptions (T&amp;D)'!$C$18</f>
        <v>0.337125687</v>
      </c>
      <c r="U2699" s="371">
        <f>U2698*'Assumptions (T&amp;D)'!$C$18</f>
        <v>0.3413840374</v>
      </c>
      <c r="V2699" s="371">
        <f>V2698*'Assumptions (T&amp;D)'!$C$18</f>
        <v>0.3538468799</v>
      </c>
      <c r="W2699" s="371">
        <f>W2698*'Assumptions (T&amp;D)'!$C$18</f>
        <v>0.4462955472</v>
      </c>
      <c r="X2699" s="371">
        <f>X2698*'Assumptions (T&amp;D)'!$C$18</f>
        <v>0.503759647</v>
      </c>
      <c r="Y2699" s="371">
        <f>Y2698*'Assumptions (T&amp;D)'!$C$18</f>
        <v>0.5167300441</v>
      </c>
      <c r="Z2699" s="371">
        <f>Z2698*'Assumptions (T&amp;D)'!$C$18</f>
        <v>0.5300162619</v>
      </c>
      <c r="AA2699" s="371">
        <f>AA2698*'Assumptions (T&amp;D)'!$C$18</f>
        <v>0.5436257158</v>
      </c>
      <c r="AB2699" s="371">
        <f>AB2698*'Assumptions (T&amp;D)'!$C$18</f>
        <v>0.5575659909</v>
      </c>
      <c r="AC2699" s="371">
        <f>AC2698*'Assumptions (T&amp;D)'!$C$18</f>
        <v>0.5728298399</v>
      </c>
      <c r="AD2699" s="371">
        <f>AD2698*'Assumptions (T&amp;D)'!$C$18</f>
        <v>0.5976917593</v>
      </c>
      <c r="AE2699" s="371">
        <f>AE2698*'Assumptions (T&amp;D)'!$C$18</f>
        <v>0.6043630215</v>
      </c>
      <c r="AF2699" s="371">
        <f>AF2698*'Assumptions (T&amp;D)'!$C$18</f>
        <v>0.6298005629</v>
      </c>
      <c r="AG2699" s="371">
        <f>AG2698*'Assumptions (T&amp;D)'!$C$18</f>
        <v>0.632507531</v>
      </c>
      <c r="AH2699" s="371">
        <f>AH2698*'Assumptions (T&amp;D)'!$C$18</f>
        <v>0.7005345301</v>
      </c>
      <c r="AI2699" s="371">
        <f>AI2698*'Assumptions (T&amp;D)'!$C$18</f>
        <v>0.6661238944</v>
      </c>
      <c r="AJ2699" s="371">
        <f>AJ2698*'Assumptions (T&amp;D)'!$C$18</f>
        <v>0.7076453936</v>
      </c>
      <c r="AK2699" s="371">
        <f>AK2698*'Assumptions (T&amp;D)'!$C$18</f>
        <v>0.7232818207</v>
      </c>
      <c r="AL2699" s="371">
        <f>AL2698*'Assumptions (T&amp;D)'!$C$18</f>
        <v>0.8648810065</v>
      </c>
      <c r="AM2699" s="371">
        <f>AM2698*'Assumptions (T&amp;D)'!$C$18</f>
        <v>0.839016886</v>
      </c>
      <c r="AN2699" s="371">
        <f>AN2698*'Assumptions (T&amp;D)'!$C$18</f>
        <v>0.9319483661</v>
      </c>
      <c r="AO2699" s="371">
        <f>AO2698*'Assumptions (T&amp;D)'!$C$18</f>
        <v>0.8842691431</v>
      </c>
      <c r="AP2699" s="371">
        <f>AP2698*'Assumptions (T&amp;D)'!$C$18</f>
        <v>0.9650454048</v>
      </c>
      <c r="AQ2699" s="371">
        <f>AQ2698*'Assumptions (T&amp;D)'!$C$18</f>
        <v>1.067872394</v>
      </c>
      <c r="AR2699" s="371">
        <f>AR2698*'Assumptions (T&amp;D)'!$C$18</f>
        <v>0.8393426977</v>
      </c>
      <c r="AS2699" s="371">
        <f>AS2698*'Assumptions (T&amp;D)'!$C$18</f>
        <v>0.912955893</v>
      </c>
      <c r="AT2699" s="371">
        <f>AT2698*'Assumptions (T&amp;D)'!$C$18</f>
        <v>0.9606716045</v>
      </c>
      <c r="AU2699" s="371">
        <f>AU2698*'Assumptions (T&amp;D)'!$C$18</f>
        <v>0.9469996082</v>
      </c>
      <c r="AV2699" s="371">
        <f>AV2698*'Assumptions (T&amp;D)'!$C$18</f>
        <v>0.9359389184</v>
      </c>
      <c r="AW2699" s="371">
        <f>AW2698*'Assumptions (T&amp;D)'!$C$18</f>
        <v>1.1026217</v>
      </c>
      <c r="AX2699" s="371">
        <f>AX2698*'Assumptions (T&amp;D)'!$C$18</f>
        <v>0.9657203717</v>
      </c>
      <c r="AY2699" s="371">
        <f>AY2698*'Assumptions (T&amp;D)'!$C$18</f>
        <v>0.9898163475</v>
      </c>
      <c r="AZ2699" s="371">
        <f>AZ2698*'Assumptions (T&amp;D)'!$C$18</f>
        <v>1.088356955</v>
      </c>
      <c r="BA2699" s="371">
        <f>BA2698*'Assumptions (T&amp;D)'!$C$18</f>
        <v>0.9561925663</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0.08805195608</v>
      </c>
      <c r="D2700" s="371">
        <f>D2698*'Assumptions (T&amp;D)'!$C$19</f>
        <v>0.189627626</v>
      </c>
      <c r="E2700" s="371">
        <f>E2698*'Assumptions (T&amp;D)'!$C$19</f>
        <v>0.1523632524</v>
      </c>
      <c r="F2700" s="371">
        <f>F2698*'Assumptions (T&amp;D)'!$C$19</f>
        <v>0.2302029159</v>
      </c>
      <c r="G2700" s="371">
        <f>G2698*'Assumptions (T&amp;D)'!$C$19</f>
        <v>0.2966339364</v>
      </c>
      <c r="H2700" s="371">
        <f>H2698*'Assumptions (T&amp;D)'!$C$19</f>
        <v>0.1774071543</v>
      </c>
      <c r="I2700" s="371">
        <f>I2698*'Assumptions (T&amp;D)'!$C$19</f>
        <v>0.2002886706</v>
      </c>
      <c r="J2700" s="371">
        <f>J2698*'Assumptions (T&amp;D)'!$C$19</f>
        <v>0.3454012803</v>
      </c>
      <c r="K2700" s="371">
        <f>K2698*'Assumptions (T&amp;D)'!$C$19</f>
        <v>0.3300330758</v>
      </c>
      <c r="L2700" s="371">
        <f>L2698*'Assumptions (T&amp;D)'!$C$19</f>
        <v>0.4663207667</v>
      </c>
      <c r="M2700" s="371">
        <f>M2698*'Assumptions (T&amp;D)'!$C$19</f>
        <v>1.032270643</v>
      </c>
      <c r="N2700" s="371">
        <f>N2698*'Assumptions (T&amp;D)'!$C$19</f>
        <v>0.2999860643</v>
      </c>
      <c r="O2700" s="371">
        <f>O2698*'Assumptions (T&amp;D)'!$C$19</f>
        <v>0.4170548097</v>
      </c>
      <c r="P2700" s="371">
        <f>P2698*'Assumptions (T&amp;D)'!$C$19</f>
        <v>0.6627287508</v>
      </c>
      <c r="Q2700" s="371">
        <f>Q2698*'Assumptions (T&amp;D)'!$C$19</f>
        <v>0.320628356</v>
      </c>
      <c r="R2700" s="371">
        <f>R2698*'Assumptions (T&amp;D)'!$C$19</f>
        <v>0.5952792755</v>
      </c>
      <c r="S2700" s="371">
        <f>S2698*'Assumptions (T&amp;D)'!$C$19</f>
        <v>0.3530502531</v>
      </c>
      <c r="T2700" s="371">
        <f>T2698*'Assumptions (T&amp;D)'!$C$19</f>
        <v>0.5056885305</v>
      </c>
      <c r="U2700" s="371">
        <f>U2698*'Assumptions (T&amp;D)'!$C$19</f>
        <v>0.5120760561</v>
      </c>
      <c r="V2700" s="371">
        <f>V2698*'Assumptions (T&amp;D)'!$C$19</f>
        <v>0.5307703198</v>
      </c>
      <c r="W2700" s="371">
        <f>W2698*'Assumptions (T&amp;D)'!$C$19</f>
        <v>0.6694433207</v>
      </c>
      <c r="X2700" s="371">
        <f>X2698*'Assumptions (T&amp;D)'!$C$19</f>
        <v>0.7556394705</v>
      </c>
      <c r="Y2700" s="371">
        <f>Y2698*'Assumptions (T&amp;D)'!$C$19</f>
        <v>0.7750950662</v>
      </c>
      <c r="Z2700" s="371">
        <f>Z2698*'Assumptions (T&amp;D)'!$C$19</f>
        <v>0.7950243929</v>
      </c>
      <c r="AA2700" s="371">
        <f>AA2698*'Assumptions (T&amp;D)'!$C$19</f>
        <v>0.8154385737</v>
      </c>
      <c r="AB2700" s="371">
        <f>AB2698*'Assumptions (T&amp;D)'!$C$19</f>
        <v>0.8363489863</v>
      </c>
      <c r="AC2700" s="371">
        <f>AC2698*'Assumptions (T&amp;D)'!$C$19</f>
        <v>0.8592447599</v>
      </c>
      <c r="AD2700" s="371">
        <f>AD2698*'Assumptions (T&amp;D)'!$C$19</f>
        <v>0.896537639</v>
      </c>
      <c r="AE2700" s="371">
        <f>AE2698*'Assumptions (T&amp;D)'!$C$19</f>
        <v>0.9065445323</v>
      </c>
      <c r="AF2700" s="371">
        <f>AF2698*'Assumptions (T&amp;D)'!$C$19</f>
        <v>0.9447008444</v>
      </c>
      <c r="AG2700" s="371">
        <f>AG2698*'Assumptions (T&amp;D)'!$C$19</f>
        <v>0.9487612964</v>
      </c>
      <c r="AH2700" s="371">
        <f>AH2698*'Assumptions (T&amp;D)'!$C$19</f>
        <v>1.050801795</v>
      </c>
      <c r="AI2700" s="371">
        <f>AI2698*'Assumptions (T&amp;D)'!$C$19</f>
        <v>0.9991858416</v>
      </c>
      <c r="AJ2700" s="371">
        <f>AJ2698*'Assumptions (T&amp;D)'!$C$19</f>
        <v>1.06146809</v>
      </c>
      <c r="AK2700" s="371">
        <f>AK2698*'Assumptions (T&amp;D)'!$C$19</f>
        <v>1.084922731</v>
      </c>
      <c r="AL2700" s="371">
        <f>AL2698*'Assumptions (T&amp;D)'!$C$19</f>
        <v>1.29732151</v>
      </c>
      <c r="AM2700" s="371">
        <f>AM2698*'Assumptions (T&amp;D)'!$C$19</f>
        <v>1.258525329</v>
      </c>
      <c r="AN2700" s="371">
        <f>AN2698*'Assumptions (T&amp;D)'!$C$19</f>
        <v>1.397922549</v>
      </c>
      <c r="AO2700" s="371">
        <f>AO2698*'Assumptions (T&amp;D)'!$C$19</f>
        <v>1.326403715</v>
      </c>
      <c r="AP2700" s="371">
        <f>AP2698*'Assumptions (T&amp;D)'!$C$19</f>
        <v>1.447568107</v>
      </c>
      <c r="AQ2700" s="371">
        <f>AQ2698*'Assumptions (T&amp;D)'!$C$19</f>
        <v>1.60180859</v>
      </c>
      <c r="AR2700" s="371">
        <f>AR2698*'Assumptions (T&amp;D)'!$C$19</f>
        <v>1.259014047</v>
      </c>
      <c r="AS2700" s="371">
        <f>AS2698*'Assumptions (T&amp;D)'!$C$19</f>
        <v>1.369433839</v>
      </c>
      <c r="AT2700" s="371">
        <f>AT2698*'Assumptions (T&amp;D)'!$C$19</f>
        <v>1.441007407</v>
      </c>
      <c r="AU2700" s="371">
        <f>AU2698*'Assumptions (T&amp;D)'!$C$19</f>
        <v>1.420499412</v>
      </c>
      <c r="AV2700" s="371">
        <f>AV2698*'Assumptions (T&amp;D)'!$C$19</f>
        <v>1.403908378</v>
      </c>
      <c r="AW2700" s="371">
        <f>AW2698*'Assumptions (T&amp;D)'!$C$19</f>
        <v>1.653932549</v>
      </c>
      <c r="AX2700" s="371">
        <f>AX2698*'Assumptions (T&amp;D)'!$C$19</f>
        <v>1.448580558</v>
      </c>
      <c r="AY2700" s="371">
        <f>AY2698*'Assumptions (T&amp;D)'!$C$19</f>
        <v>1.484724521</v>
      </c>
      <c r="AZ2700" s="371">
        <f>AZ2698*'Assumptions (T&amp;D)'!$C$19</f>
        <v>1.632535432</v>
      </c>
      <c r="BA2700" s="371">
        <f>BA2698*'Assumptions (T&amp;D)'!$C$19</f>
        <v>1.434288849</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-0.002771942169</v>
      </c>
      <c r="D2701" s="372">
        <f t="array" ref="D2701">SUM(IF(ISERROR(D2702:D2752),"",D2702:D2752))</f>
        <v>-0.008873230498</v>
      </c>
      <c r="E2701" s="372">
        <f t="array" ref="E2701">SUM(IF(ISERROR(E2702:E2752),"",E2702:E2752))</f>
        <v>-0.01409121936</v>
      </c>
      <c r="F2701" s="372">
        <f t="array" ref="F2701">SUM(IF(ISERROR(F2702:F2752),"",F2702:F2752))</f>
        <v>-0.02200751417</v>
      </c>
      <c r="G2701" s="372">
        <f t="array" ref="G2701">SUM(IF(ISERROR(G2702:G2752),"",G2702:G2752))</f>
        <v>-0.03239113175</v>
      </c>
      <c r="H2701" s="372">
        <f t="array" ref="H2701">SUM(IF(ISERROR(H2702:H2752),"",H2702:H2752))</f>
        <v>-0.03951462189</v>
      </c>
      <c r="I2701" s="372">
        <f t="array" ref="I2701">SUM(IF(ISERROR(I2702:I2752),"",I2702:I2752))</f>
        <v>-0.04769680525</v>
      </c>
      <c r="J2701" s="372">
        <f t="array" ref="J2701">SUM(IF(ISERROR(J2702:J2752),"",J2702:J2752))</f>
        <v>-0.06083589702</v>
      </c>
      <c r="K2701" s="372">
        <f t="array" ref="K2701">SUM(IF(ISERROR(K2702:K2752),"",K2702:K2752))</f>
        <v>-0.07411529296</v>
      </c>
      <c r="L2701" s="372">
        <f t="array" ref="L2701">SUM(IF(ISERROR(L2702:L2752),"",L2702:L2752))</f>
        <v>-0.09231589977</v>
      </c>
      <c r="M2701" s="372">
        <f t="array" ref="M2701">SUM(IF(ISERROR(M2702:M2752),"",M2702:M2752))</f>
        <v>-0.1291975655</v>
      </c>
      <c r="N2701" s="372">
        <f t="array" ref="N2701">SUM(IF(ISERROR(N2702:N2752),"",N2702:N2752))</f>
        <v>-0.1447782381</v>
      </c>
      <c r="O2701" s="372">
        <f t="array" ref="O2701">SUM(IF(ISERROR(O2702:O2752),"",O2702:O2752))</f>
        <v>-0.1647844052</v>
      </c>
      <c r="P2701" s="372">
        <f t="array" ref="P2701">SUM(IF(ISERROR(P2702:P2752),"",P2702:P2752))</f>
        <v>-0.1934748667</v>
      </c>
      <c r="Q2701" s="372">
        <f t="array" ref="Q2701">SUM(IF(ISERROR(Q2702:Q2752),"",Q2702:Q2752))</f>
        <v>-0.212758546</v>
      </c>
      <c r="R2701" s="372">
        <f t="array" ref="R2701">SUM(IF(ISERROR(R2702:R2752),"",R2702:R2752))</f>
        <v>-0.2360441646</v>
      </c>
      <c r="S2701" s="372">
        <f t="array" ref="S2701">SUM(IF(ISERROR(S2702:S2752),"",S2702:S2752))</f>
        <v>-0.2463960555</v>
      </c>
      <c r="T2701" s="372">
        <f t="array" ref="T2701">SUM(IF(ISERROR(T2702:T2752),"",T2702:T2752))</f>
        <v>-0.2643979788</v>
      </c>
      <c r="U2701" s="372">
        <f t="array" ref="U2701">SUM(IF(ISERROR(U2702:U2752),"",U2702:U2752))</f>
        <v>-0.2785407034</v>
      </c>
      <c r="V2701" s="372">
        <f t="array" ref="V2701">SUM(IF(ISERROR(V2702:V2752),"",V2702:V2752))</f>
        <v>-0.2897487693</v>
      </c>
      <c r="W2701" s="372">
        <f t="array" ref="W2701">SUM(IF(ISERROR(W2702:W2752),"",W2702:W2752))</f>
        <v>-0.3133836132</v>
      </c>
      <c r="X2701" s="372">
        <f t="array" ref="X2701">SUM(IF(ISERROR(X2702:X2752),"",X2702:X2752))</f>
        <v>-0.3394097235</v>
      </c>
      <c r="Y2701" s="372">
        <f t="array" ref="Y2701">SUM(IF(ISERROR(Y2702:Y2752),"",Y2702:Y2752))</f>
        <v>-0.3581210635</v>
      </c>
      <c r="Z2701" s="372">
        <f t="array" ref="Z2701">SUM(IF(ISERROR(Z2702:Z2752),"",Z2702:Z2752))</f>
        <v>-0.3793190449</v>
      </c>
      <c r="AA2701" s="372">
        <f t="array" ref="AA2701">SUM(IF(ISERROR(AA2702:AA2752),"",AA2702:AA2752))</f>
        <v>-0.3935603678</v>
      </c>
      <c r="AB2701" s="372">
        <f t="array" ref="AB2701">SUM(IF(ISERROR(AB2702:AB2752),"",AB2702:AB2752))</f>
        <v>-0.373398153</v>
      </c>
      <c r="AC2701" s="372">
        <f t="array" ref="AC2701">SUM(IF(ISERROR(AC2702:AC2752),"",AC2702:AC2752))</f>
        <v>-0.3992408933</v>
      </c>
      <c r="AD2701" s="372">
        <f t="array" ref="AD2701">SUM(IF(ISERROR(AD2702:AD2752),"",AD2702:AD2752))</f>
        <v>-0.4200925822</v>
      </c>
      <c r="AE2701" s="372">
        <f t="array" ref="AE2701">SUM(IF(ISERROR(AE2702:AE2752),"",AE2702:AE2752))</f>
        <v>-0.4267360746</v>
      </c>
      <c r="AF2701" s="372">
        <f t="array" ref="AF2701">SUM(IF(ISERROR(AF2702:AF2752),"",AF2702:AF2752))</f>
        <v>-0.4564990807</v>
      </c>
      <c r="AG2701" s="372">
        <f t="array" ref="AG2701">SUM(IF(ISERROR(AG2702:AG2752),"",AG2702:AG2752))</f>
        <v>-0.470460158</v>
      </c>
      <c r="AH2701" s="372">
        <f t="array" ref="AH2701">SUM(IF(ISERROR(AH2702:AH2752),"",AH2702:AH2752))</f>
        <v>-0.5035928371</v>
      </c>
      <c r="AI2701" s="372">
        <f t="array" ref="AI2701">SUM(IF(ISERROR(AI2702:AI2752),"",AI2702:AI2752))</f>
        <v>-0.5270356953</v>
      </c>
      <c r="AJ2701" s="372">
        <f t="array" ref="AJ2701">SUM(IF(ISERROR(AJ2702:AJ2752),"",AJ2702:AJ2752))</f>
        <v>-0.5531494258</v>
      </c>
      <c r="AK2701" s="372">
        <f t="array" ref="AK2701">SUM(IF(ISERROR(AK2702:AK2752),"",AK2702:AK2752))</f>
        <v>-0.5800614337</v>
      </c>
      <c r="AL2701" s="372">
        <f t="array" ref="AL2701">SUM(IF(ISERROR(AL2702:AL2752),"",AL2702:AL2752))</f>
        <v>-0.6061813936</v>
      </c>
      <c r="AM2701" s="372">
        <f t="array" ref="AM2701">SUM(IF(ISERROR(AM2702:AM2752),"",AM2702:AM2752))</f>
        <v>-0.6268776537</v>
      </c>
      <c r="AN2701" s="372">
        <f t="array" ref="AN2701">SUM(IF(ISERROR(AN2702:AN2752),"",AN2702:AN2752))</f>
        <v>-0.6517167453</v>
      </c>
      <c r="AO2701" s="372">
        <f t="array" ref="AO2701">SUM(IF(ISERROR(AO2702:AO2752),"",AO2702:AO2752))</f>
        <v>-0.6742257412</v>
      </c>
      <c r="AP2701" s="372">
        <f t="array" ref="AP2701">SUM(IF(ISERROR(AP2702:AP2752),"",AP2702:AP2752))</f>
        <v>-0.7003291582</v>
      </c>
      <c r="AQ2701" s="372">
        <f t="array" ref="AQ2701">SUM(IF(ISERROR(AQ2702:AQ2752),"",AQ2702:AQ2752))</f>
        <v>-0.7312076558</v>
      </c>
      <c r="AR2701" s="372">
        <f t="array" ref="AR2701">SUM(IF(ISERROR(AR2702:AR2752),"",AR2702:AR2752))</f>
        <v>-0.7513156416</v>
      </c>
      <c r="AS2701" s="372">
        <f t="array" ref="AS2701">SUM(IF(ISERROR(AS2702:AS2752),"",AS2702:AS2752))</f>
        <v>-0.773499906</v>
      </c>
      <c r="AT2701" s="372">
        <f t="array" ref="AT2701">SUM(IF(ISERROR(AT2702:AT2752),"",AT2702:AT2752))</f>
        <v>-0.7983592035</v>
      </c>
      <c r="AU2701" s="372">
        <f t="array" ref="AU2701">SUM(IF(ISERROR(AU2702:AU2752),"",AU2702:AU2752))</f>
        <v>-0.8213442377</v>
      </c>
      <c r="AV2701" s="372">
        <f t="array" ref="AV2701">SUM(IF(ISERROR(AV2702:AV2752),"",AV2702:AV2752))</f>
        <v>-0.8446423556</v>
      </c>
      <c r="AW2701" s="372">
        <f t="array" ref="AW2701">SUM(IF(ISERROR(AW2702:AW2752),"",AW2702:AW2752))</f>
        <v>-0.8704744896</v>
      </c>
      <c r="AX2701" s="372">
        <f t="array" ref="AX2701">SUM(IF(ISERROR(AX2702:AX2752),"",AX2702:AX2752))</f>
        <v>-0.8943284284</v>
      </c>
      <c r="AY2701" s="372">
        <f t="array" ref="AY2701">SUM(IF(ISERROR(AY2702:AY2752),"",AY2702:AY2752))</f>
        <v>-0.9165203051</v>
      </c>
      <c r="AZ2701" s="372">
        <f t="array" ref="AZ2701">SUM(IF(ISERROR(AZ2702:AZ2752),"",AZ2702:AZ2752))</f>
        <v>-0.9429383951</v>
      </c>
      <c r="BA2701" s="372">
        <f t="array" ref="BA2701">SUM(IF(ISERROR(BA2702:BA2752),"",BA2702:BA2752))</f>
        <v>-0.9509579564</v>
      </c>
      <c r="BB2701" s="372">
        <f t="array" ref="BB2701">SUM(IF(ISERROR(BB2702:BB2752),"",BB2702:BB2752))</f>
        <v>-0.9166558281</v>
      </c>
      <c r="BC2701" s="372">
        <f t="array" ref="BC2701">SUM(IF(ISERROR(BC2702:BC2752),"",BC2702:BC2752))</f>
        <v>-0.8719217735</v>
      </c>
      <c r="BD2701" s="372">
        <f t="array" ref="BD2701">SUM(IF(ISERROR(BD2702:BD2752),"",BD2702:BD2752))</f>
        <v>-0.8295790814</v>
      </c>
      <c r="BE2701" s="372">
        <f t="array" ref="BE2701">SUM(IF(ISERROR(BE2702:BE2752),"",BE2702:BE2752))</f>
        <v>-0.7775738923</v>
      </c>
      <c r="BF2701" s="372">
        <f t="array" ref="BF2701">SUM(IF(ISERROR(BF2702:BF2752),"",BF2702:BF2752))</f>
        <v>-0.7133585677</v>
      </c>
      <c r="BG2701" s="372">
        <f t="array" ref="BG2701">SUM(IF(ISERROR(BG2702:BG2752),"",BG2702:BG2752))</f>
        <v>-0.6677396071</v>
      </c>
      <c r="BH2701" s="372">
        <f t="array" ref="BH2701">SUM(IF(ISERROR(BH2702:BH2752),"",BH2702:BH2752))</f>
        <v>-0.6129810206</v>
      </c>
      <c r="BI2701" s="372">
        <f t="array" ref="BI2701">SUM(IF(ISERROR(BI2702:BI2752),"",BI2702:BI2752))</f>
        <v>-0.5511017149</v>
      </c>
      <c r="BJ2701" s="372">
        <f t="array" ref="BJ2701">SUM(IF(ISERROR(BJ2702:BJ2752),"",BJ2702:BJ2752))</f>
        <v>-0.4875781692</v>
      </c>
      <c r="BK2701" s="372">
        <f t="array" ref="BK2701">SUM(IF(ISERROR(BK2702:BK2752),"",BK2702:BK2752))</f>
        <v>-0.4220849362</v>
      </c>
      <c r="BL2701" s="372">
        <f t="array" ref="BL2701">SUM(IF(ISERROR(BL2702:BL2752),"",BL2702:BL2752))</f>
        <v>-0.3376923924</v>
      </c>
      <c r="BM2701" s="372">
        <f t="array" ref="BM2701">SUM(IF(ISERROR(BM2702:BM2752),"",BM2702:BM2752))</f>
        <v>-0.2622586519</v>
      </c>
      <c r="BN2701" s="372">
        <f t="array" ref="BN2701">SUM(IF(ISERROR(BN2702:BN2752),"",BN2702:BN2752))</f>
        <v>-0.1809594106</v>
      </c>
      <c r="BO2701" s="372">
        <f t="array" ref="BO2701">SUM(IF(ISERROR(BO2702:BO2752),"",BO2702:BO2752))</f>
        <v>-0.08646457718</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-0.002771942169</v>
      </c>
      <c r="D2702" s="373">
        <f>PPMT('Assumptions (T&amp;D) old'!$B$100,Model!X$1,'Assumptions (T&amp;D) old'!$B$103,Model!$C$2699)</f>
        <v>-0.002903609422</v>
      </c>
      <c r="E2702" s="373">
        <f>PPMT('Assumptions (T&amp;D) old'!$B$100,Model!Y$1,'Assumptions (T&amp;D) old'!$B$103,Model!$C$2699)</f>
        <v>-0.003041530869</v>
      </c>
      <c r="F2702" s="373">
        <f>PPMT('Assumptions (T&amp;D) old'!$B$100,Model!Z$1,'Assumptions (T&amp;D) old'!$B$103,Model!$C$2699)</f>
        <v>-0.003186003586</v>
      </c>
      <c r="G2702" s="373">
        <f>PPMT('Assumptions (T&amp;D) old'!$B$100,Model!AA$1,'Assumptions (T&amp;D) old'!$B$103,Model!$C$2699)</f>
        <v>-0.003337338756</v>
      </c>
      <c r="H2702" s="373">
        <f>PPMT('Assumptions (T&amp;D) old'!$B$100,Model!AB$1,'Assumptions (T&amp;D) old'!$B$103,Model!$C$2699)</f>
        <v>-0.003495862347</v>
      </c>
      <c r="I2702" s="373">
        <f>PPMT('Assumptions (T&amp;D) old'!$B$100,Model!AC$1,'Assumptions (T&amp;D) old'!$B$103,Model!$C$2699)</f>
        <v>-0.003661915808</v>
      </c>
      <c r="J2702" s="373">
        <f>PPMT('Assumptions (T&amp;D) old'!$B$100,Model!AD$1,'Assumptions (T&amp;D) old'!$B$103,Model!$C$2699)</f>
        <v>-0.003835856809</v>
      </c>
      <c r="K2702" s="373">
        <f>PPMT('Assumptions (T&amp;D) old'!$B$100,Model!AE$1,'Assumptions (T&amp;D) old'!$B$103,Model!$C$2699)</f>
        <v>-0.004018060008</v>
      </c>
      <c r="L2702" s="373">
        <f>PPMT('Assumptions (T&amp;D) old'!$B$100,Model!AF$1,'Assumptions (T&amp;D) old'!$B$103,Model!$C$2699)</f>
        <v>-0.004208917858</v>
      </c>
      <c r="M2702" s="373">
        <f>PPMT('Assumptions (T&amp;D) old'!$B$100,Model!AG$1,'Assumptions (T&amp;D) old'!$B$103,Model!$C$2699)</f>
        <v>-0.004408841456</v>
      </c>
      <c r="N2702" s="373">
        <f>PPMT('Assumptions (T&amp;D) old'!$B$100,Model!AH$1,'Assumptions (T&amp;D) old'!$B$103,Model!$C$2699)</f>
        <v>-0.004618261425</v>
      </c>
      <c r="O2702" s="373">
        <f>PPMT('Assumptions (T&amp;D) old'!$B$100,Model!AI$1,'Assumptions (T&amp;D) old'!$B$103,Model!$C$2699)</f>
        <v>-0.004837628843</v>
      </c>
      <c r="P2702" s="373">
        <f>PPMT('Assumptions (T&amp;D) old'!$B$100,Model!AJ$1,'Assumptions (T&amp;D) old'!$B$103,Model!$C$2699)</f>
        <v>-0.005067416213</v>
      </c>
      <c r="Q2702" s="373">
        <f>PPMT('Assumptions (T&amp;D) old'!$B$100,Model!AK$1,'Assumptions (T&amp;D) old'!$B$103,Model!$C$2699)</f>
        <v>-0.005308118483</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-0.005969621077</v>
      </c>
      <c r="E2703" s="373">
        <f>PPMT('Assumptions (T&amp;D) old'!$B$100,Model!X$1,'Assumptions (T&amp;D) old'!$B$103,Model!$D$2699)</f>
        <v>-0.006253178078</v>
      </c>
      <c r="F2703" s="373">
        <f>PPMT('Assumptions (T&amp;D) old'!$B$100,Model!Y$1,'Assumptions (T&amp;D) old'!$B$103,Model!$D$2699)</f>
        <v>-0.006550204037</v>
      </c>
      <c r="G2703" s="373">
        <f>PPMT('Assumptions (T&amp;D) old'!$B$100,Model!Z$1,'Assumptions (T&amp;D) old'!$B$103,Model!$D$2699)</f>
        <v>-0.006861338728</v>
      </c>
      <c r="H2703" s="373">
        <f>PPMT('Assumptions (T&amp;D) old'!$B$100,Model!AA$1,'Assumptions (T&amp;D) old'!$B$103,Model!$D$2699)</f>
        <v>-0.007187252318</v>
      </c>
      <c r="I2703" s="373">
        <f>PPMT('Assumptions (T&amp;D) old'!$B$100,Model!AB$1,'Assumptions (T&amp;D) old'!$B$103,Model!$D$2699)</f>
        <v>-0.007528646803</v>
      </c>
      <c r="J2703" s="373">
        <f>PPMT('Assumptions (T&amp;D) old'!$B$100,Model!AC$1,'Assumptions (T&amp;D) old'!$B$103,Model!$D$2699)</f>
        <v>-0.007886257526</v>
      </c>
      <c r="K2703" s="373">
        <f>PPMT('Assumptions (T&amp;D) old'!$B$100,Model!AD$1,'Assumptions (T&amp;D) old'!$B$103,Model!$D$2699)</f>
        <v>-0.008260854759</v>
      </c>
      <c r="L2703" s="373">
        <f>PPMT('Assumptions (T&amp;D) old'!$B$100,Model!AE$1,'Assumptions (T&amp;D) old'!$B$103,Model!$D$2699)</f>
        <v>-0.00865324536</v>
      </c>
      <c r="M2703" s="373">
        <f>PPMT('Assumptions (T&amp;D) old'!$B$100,Model!AF$1,'Assumptions (T&amp;D) old'!$B$103,Model!$D$2699)</f>
        <v>-0.009064274514</v>
      </c>
      <c r="N2703" s="373">
        <f>PPMT('Assumptions (T&amp;D) old'!$B$100,Model!AG$1,'Assumptions (T&amp;D) old'!$B$103,Model!$D$2699)</f>
        <v>-0.009494827554</v>
      </c>
      <c r="O2703" s="373">
        <f>PPMT('Assumptions (T&amp;D) old'!$B$100,Model!AH$1,'Assumptions (T&amp;D) old'!$B$103,Model!$D$2699)</f>
        <v>-0.009945831862</v>
      </c>
      <c r="P2703" s="373">
        <f>PPMT('Assumptions (T&amp;D) old'!$B$100,Model!AI$1,'Assumptions (T&amp;D) old'!$B$103,Model!$D$2699)</f>
        <v>-0.01041825888</v>
      </c>
      <c r="Q2703" s="373">
        <f>PPMT('Assumptions (T&amp;D) old'!$B$100,Model!AJ$1,'Assumptions (T&amp;D) old'!$B$103,Model!$D$2699)</f>
        <v>-0.01091312617</v>
      </c>
      <c r="R2703" s="373">
        <f>PPMT('Assumptions (T&amp;D) old'!$B$100,Model!AK$1,'Assumptions (T&amp;D) old'!$B$103,Model!$D$2699)</f>
        <v>-0.01143149967</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-0.004796510415</v>
      </c>
      <c r="F2704" s="373">
        <f>PPMT('Assumptions (T&amp;D) old'!$B$100,Model!X$1,'Assumptions (T&amp;D) old'!$B$103,Model!$E$2699)</f>
        <v>-0.005024344659</v>
      </c>
      <c r="G2704" s="373">
        <f>PPMT('Assumptions (T&amp;D) old'!$B$100,Model!Y$1,'Assumptions (T&amp;D) old'!$B$103,Model!$E$2699)</f>
        <v>-0.005263001031</v>
      </c>
      <c r="H2704" s="373">
        <f>PPMT('Assumptions (T&amp;D) old'!$B$100,Model!Z$1,'Assumptions (T&amp;D) old'!$B$103,Model!$E$2699)</f>
        <v>-0.00551299358</v>
      </c>
      <c r="I2704" s="373">
        <f>PPMT('Assumptions (T&amp;D) old'!$B$100,Model!AA$1,'Assumptions (T&amp;D) old'!$B$103,Model!$E$2699)</f>
        <v>-0.005774860775</v>
      </c>
      <c r="J2704" s="373">
        <f>PPMT('Assumptions (T&amp;D) old'!$B$100,Model!AB$1,'Assumptions (T&amp;D) old'!$B$103,Model!$E$2699)</f>
        <v>-0.006049166661</v>
      </c>
      <c r="K2704" s="373">
        <f>PPMT('Assumptions (T&amp;D) old'!$B$100,Model!AC$1,'Assumptions (T&amp;D) old'!$B$103,Model!$E$2699)</f>
        <v>-0.006336502078</v>
      </c>
      <c r="L2704" s="373">
        <f>PPMT('Assumptions (T&amp;D) old'!$B$100,Model!AD$1,'Assumptions (T&amp;D) old'!$B$103,Model!$E$2699)</f>
        <v>-0.006637485927</v>
      </c>
      <c r="M2704" s="373">
        <f>PPMT('Assumptions (T&amp;D) old'!$B$100,Model!AE$1,'Assumptions (T&amp;D) old'!$B$103,Model!$E$2699)</f>
        <v>-0.006952766508</v>
      </c>
      <c r="N2704" s="373">
        <f>PPMT('Assumptions (T&amp;D) old'!$B$100,Model!AF$1,'Assumptions (T&amp;D) old'!$B$103,Model!$E$2699)</f>
        <v>-0.007283022917</v>
      </c>
      <c r="O2704" s="373">
        <f>PPMT('Assumptions (T&amp;D) old'!$B$100,Model!AG$1,'Assumptions (T&amp;D) old'!$B$103,Model!$E$2699)</f>
        <v>-0.007628966506</v>
      </c>
      <c r="P2704" s="373">
        <f>PPMT('Assumptions (T&amp;D) old'!$B$100,Model!AH$1,'Assumptions (T&amp;D) old'!$B$103,Model!$E$2699)</f>
        <v>-0.007991342415</v>
      </c>
      <c r="Q2704" s="373">
        <f>PPMT('Assumptions (T&amp;D) old'!$B$100,Model!AI$1,'Assumptions (T&amp;D) old'!$B$103,Model!$E$2699)</f>
        <v>-0.00837093118</v>
      </c>
      <c r="R2704" s="373">
        <f>PPMT('Assumptions (T&amp;D) old'!$B$100,Model!AJ$1,'Assumptions (T&amp;D) old'!$B$103,Model!$E$2699)</f>
        <v>-0.008768550411</v>
      </c>
      <c r="S2704" s="373">
        <f>PPMT('Assumptions (T&amp;D) old'!$B$100,Model!AK$1,'Assumptions (T&amp;D) old'!$B$103,Model!$E$2699)</f>
        <v>-0.009185056555</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-0.007246961888</v>
      </c>
      <c r="G2705" s="373">
        <f>PPMT('Assumptions (T&amp;D) old'!$B$100,Model!X$1,'Assumptions (T&amp;D) old'!$B$103,Model!$F$2699)</f>
        <v>-0.007591192578</v>
      </c>
      <c r="H2705" s="373">
        <f>PPMT('Assumptions (T&amp;D) old'!$B$100,Model!Y$1,'Assumptions (T&amp;D) old'!$B$103,Model!$F$2699)</f>
        <v>-0.007951774225</v>
      </c>
      <c r="I2705" s="373">
        <f>PPMT('Assumptions (T&amp;D) old'!$B$100,Model!Z$1,'Assumptions (T&amp;D) old'!$B$103,Model!$F$2699)</f>
        <v>-0.008329483501</v>
      </c>
      <c r="J2705" s="373">
        <f>PPMT('Assumptions (T&amp;D) old'!$B$100,Model!AA$1,'Assumptions (T&amp;D) old'!$B$103,Model!$F$2699)</f>
        <v>-0.008725133967</v>
      </c>
      <c r="K2705" s="373">
        <f>PPMT('Assumptions (T&amp;D) old'!$B$100,Model!AB$1,'Assumptions (T&amp;D) old'!$B$103,Model!$F$2699)</f>
        <v>-0.009139577831</v>
      </c>
      <c r="L2705" s="373">
        <f>PPMT('Assumptions (T&amp;D) old'!$B$100,Model!AC$1,'Assumptions (T&amp;D) old'!$B$103,Model!$F$2699)</f>
        <v>-0.009573707778</v>
      </c>
      <c r="M2705" s="373">
        <f>PPMT('Assumptions (T&amp;D) old'!$B$100,Model!AD$1,'Assumptions (T&amp;D) old'!$B$103,Model!$F$2699)</f>
        <v>-0.0100284589</v>
      </c>
      <c r="N2705" s="373">
        <f>PPMT('Assumptions (T&amp;D) old'!$B$100,Model!AE$1,'Assumptions (T&amp;D) old'!$B$103,Model!$F$2699)</f>
        <v>-0.01050481069</v>
      </c>
      <c r="O2705" s="373">
        <f>PPMT('Assumptions (T&amp;D) old'!$B$100,Model!AF$1,'Assumptions (T&amp;D) old'!$B$103,Model!$F$2699)</f>
        <v>-0.0110037892</v>
      </c>
      <c r="P2705" s="373">
        <f>PPMT('Assumptions (T&amp;D) old'!$B$100,Model!AG$1,'Assumptions (T&amp;D) old'!$B$103,Model!$F$2699)</f>
        <v>-0.01152646919</v>
      </c>
      <c r="Q2705" s="373">
        <f>PPMT('Assumptions (T&amp;D) old'!$B$100,Model!AH$1,'Assumptions (T&amp;D) old'!$B$103,Model!$F$2699)</f>
        <v>-0.01207397648</v>
      </c>
      <c r="R2705" s="373">
        <f>PPMT('Assumptions (T&amp;D) old'!$B$100,Model!AI$1,'Assumptions (T&amp;D) old'!$B$103,Model!$F$2699)</f>
        <v>-0.01264749036</v>
      </c>
      <c r="S2705" s="373">
        <f>PPMT('Assumptions (T&amp;D) old'!$B$100,Model!AJ$1,'Assumptions (T&amp;D) old'!$B$103,Model!$F$2699)</f>
        <v>-0.01324824615</v>
      </c>
      <c r="T2705" s="373">
        <f>PPMT('Assumptions (T&amp;D) old'!$B$100,Model!AK$1,'Assumptions (T&amp;D) old'!$B$103,Model!$F$2699)</f>
        <v>-0.01387753784</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-0.009338260653</v>
      </c>
      <c r="H2706" s="373">
        <f>PPMT('Assumptions (T&amp;D) old'!$B$100,Model!X$1,'Assumptions (T&amp;D) old'!$B$103,Model!$G$2699)</f>
        <v>-0.009781828034</v>
      </c>
      <c r="I2706" s="373">
        <f>PPMT('Assumptions (T&amp;D) old'!$B$100,Model!Y$1,'Assumptions (T&amp;D) old'!$B$103,Model!$G$2699)</f>
        <v>-0.01024646487</v>
      </c>
      <c r="J2706" s="373">
        <f>PPMT('Assumptions (T&amp;D) old'!$B$100,Model!Z$1,'Assumptions (T&amp;D) old'!$B$103,Model!$G$2699)</f>
        <v>-0.01073317195</v>
      </c>
      <c r="K2706" s="373">
        <f>PPMT('Assumptions (T&amp;D) old'!$B$100,Model!AA$1,'Assumptions (T&amp;D) old'!$B$103,Model!$G$2699)</f>
        <v>-0.01124299761</v>
      </c>
      <c r="L2706" s="373">
        <f>PPMT('Assumptions (T&amp;D) old'!$B$100,Model!AB$1,'Assumptions (T&amp;D) old'!$B$103,Model!$G$2699)</f>
        <v>-0.01177704</v>
      </c>
      <c r="M2706" s="373">
        <f>PPMT('Assumptions (T&amp;D) old'!$B$100,Model!AC$1,'Assumptions (T&amp;D) old'!$B$103,Model!$G$2699)</f>
        <v>-0.0123364494</v>
      </c>
      <c r="N2706" s="373">
        <f>PPMT('Assumptions (T&amp;D) old'!$B$100,Model!AD$1,'Assumptions (T&amp;D) old'!$B$103,Model!$G$2699)</f>
        <v>-0.01292243075</v>
      </c>
      <c r="O2706" s="373">
        <f>PPMT('Assumptions (T&amp;D) old'!$B$100,Model!AE$1,'Assumptions (T&amp;D) old'!$B$103,Model!$G$2699)</f>
        <v>-0.01353624621</v>
      </c>
      <c r="P2706" s="373">
        <f>PPMT('Assumptions (T&amp;D) old'!$B$100,Model!AF$1,'Assumptions (T&amp;D) old'!$B$103,Model!$G$2699)</f>
        <v>-0.0141792179</v>
      </c>
      <c r="Q2706" s="373">
        <f>PPMT('Assumptions (T&amp;D) old'!$B$100,Model!AG$1,'Assumptions (T&amp;D) old'!$B$103,Model!$G$2699)</f>
        <v>-0.01485273075</v>
      </c>
      <c r="R2706" s="373">
        <f>PPMT('Assumptions (T&amp;D) old'!$B$100,Model!AH$1,'Assumptions (T&amp;D) old'!$B$103,Model!$G$2699)</f>
        <v>-0.01555823546</v>
      </c>
      <c r="S2706" s="373">
        <f>PPMT('Assumptions (T&amp;D) old'!$B$100,Model!AI$1,'Assumptions (T&amp;D) old'!$B$103,Model!$G$2699)</f>
        <v>-0.01629725165</v>
      </c>
      <c r="T2706" s="373">
        <f>PPMT('Assumptions (T&amp;D) old'!$B$100,Model!AJ$1,'Assumptions (T&amp;D) old'!$B$103,Model!$G$2699)</f>
        <v>-0.0170713711</v>
      </c>
      <c r="U2706" s="373">
        <f>PPMT('Assumptions (T&amp;D) old'!$B$100,Model!AK$1,'Assumptions (T&amp;D) old'!$B$103,Model!$G$2699)</f>
        <v>-0.01788226123</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-0.005584911385</v>
      </c>
      <c r="I2707" s="373">
        <f>PPMT('Assumptions (T&amp;D) old'!$B$100,Model!X$1,'Assumptions (T&amp;D) old'!$B$103,Model!$H$2699)</f>
        <v>-0.005850194676</v>
      </c>
      <c r="J2707" s="373">
        <f>PPMT('Assumptions (T&amp;D) old'!$B$100,Model!Y$1,'Assumptions (T&amp;D) old'!$B$103,Model!$H$2699)</f>
        <v>-0.006128078923</v>
      </c>
      <c r="K2707" s="373">
        <f>PPMT('Assumptions (T&amp;D) old'!$B$100,Model!Z$1,'Assumptions (T&amp;D) old'!$B$103,Model!$H$2699)</f>
        <v>-0.006419162672</v>
      </c>
      <c r="L2707" s="373">
        <f>PPMT('Assumptions (T&amp;D) old'!$B$100,Model!AA$1,'Assumptions (T&amp;D) old'!$B$103,Model!$H$2699)</f>
        <v>-0.006724072899</v>
      </c>
      <c r="M2707" s="373">
        <f>PPMT('Assumptions (T&amp;D) old'!$B$100,Model!AB$1,'Assumptions (T&amp;D) old'!$B$103,Model!$H$2699)</f>
        <v>-0.007043466362</v>
      </c>
      <c r="N2707" s="373">
        <f>PPMT('Assumptions (T&amp;D) old'!$B$100,Model!AC$1,'Assumptions (T&amp;D) old'!$B$103,Model!$H$2699)</f>
        <v>-0.007378031014</v>
      </c>
      <c r="O2707" s="373">
        <f>PPMT('Assumptions (T&amp;D) old'!$B$100,Model!AD$1,'Assumptions (T&amp;D) old'!$B$103,Model!$H$2699)</f>
        <v>-0.007728487487</v>
      </c>
      <c r="P2707" s="373">
        <f>PPMT('Assumptions (T&amp;D) old'!$B$100,Model!AE$1,'Assumptions (T&amp;D) old'!$B$103,Model!$H$2699)</f>
        <v>-0.008095590643</v>
      </c>
      <c r="Q2707" s="373">
        <f>PPMT('Assumptions (T&amp;D) old'!$B$100,Model!AF$1,'Assumptions (T&amp;D) old'!$B$103,Model!$H$2699)</f>
        <v>-0.008480131198</v>
      </c>
      <c r="R2707" s="373">
        <f>PPMT('Assumptions (T&amp;D) old'!$B$100,Model!AG$1,'Assumptions (T&amp;D) old'!$B$103,Model!$H$2699)</f>
        <v>-0.00888293743</v>
      </c>
      <c r="S2707" s="373">
        <f>PPMT('Assumptions (T&amp;D) old'!$B$100,Model!AH$1,'Assumptions (T&amp;D) old'!$B$103,Model!$H$2699)</f>
        <v>-0.009304876958</v>
      </c>
      <c r="T2707" s="373">
        <f>PPMT('Assumptions (T&amp;D) old'!$B$100,Model!AI$1,'Assumptions (T&amp;D) old'!$B$103,Model!$H$2699)</f>
        <v>-0.009746858614</v>
      </c>
      <c r="U2707" s="373">
        <f>PPMT('Assumptions (T&amp;D) old'!$B$100,Model!AJ$1,'Assumptions (T&amp;D) old'!$B$103,Model!$H$2699)</f>
        <v>-0.0102098344</v>
      </c>
      <c r="V2707" s="373">
        <f>PPMT('Assumptions (T&amp;D) old'!$B$100,Model!AK$1,'Assumptions (T&amp;D) old'!$B$103,Model!$H$2699)</f>
        <v>-0.01069480153</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-0.006305238823</v>
      </c>
      <c r="J2708" s="373">
        <f>PPMT('Assumptions (T&amp;D) old'!$B$100,Model!X$1,'Assumptions (T&amp;D) old'!$B$103,Model!$I$2699)</f>
        <v>-0.006604737667</v>
      </c>
      <c r="K2708" s="373">
        <f>PPMT('Assumptions (T&amp;D) old'!$B$100,Model!Y$1,'Assumptions (T&amp;D) old'!$B$103,Model!$I$2699)</f>
        <v>-0.006918462706</v>
      </c>
      <c r="L2708" s="373">
        <f>PPMT('Assumptions (T&amp;D) old'!$B$100,Model!Z$1,'Assumptions (T&amp;D) old'!$B$103,Model!$I$2699)</f>
        <v>-0.007247089684</v>
      </c>
      <c r="M2708" s="373">
        <f>PPMT('Assumptions (T&amp;D) old'!$B$100,Model!AA$1,'Assumptions (T&amp;D) old'!$B$103,Model!$I$2699)</f>
        <v>-0.007591326444</v>
      </c>
      <c r="N2708" s="373">
        <f>PPMT('Assumptions (T&amp;D) old'!$B$100,Model!AB$1,'Assumptions (T&amp;D) old'!$B$103,Model!$I$2699)</f>
        <v>-0.007951914451</v>
      </c>
      <c r="O2708" s="373">
        <f>PPMT('Assumptions (T&amp;D) old'!$B$100,Model!AC$1,'Assumptions (T&amp;D) old'!$B$103,Model!$I$2699)</f>
        <v>-0.008329630387</v>
      </c>
      <c r="P2708" s="373">
        <f>PPMT('Assumptions (T&amp;D) old'!$B$100,Model!AD$1,'Assumptions (T&amp;D) old'!$B$103,Model!$I$2699)</f>
        <v>-0.00872528783</v>
      </c>
      <c r="Q2708" s="373">
        <f>PPMT('Assumptions (T&amp;D) old'!$B$100,Model!AE$1,'Assumptions (T&amp;D) old'!$B$103,Model!$I$2699)</f>
        <v>-0.009139739002</v>
      </c>
      <c r="R2708" s="373">
        <f>PPMT('Assumptions (T&amp;D) old'!$B$100,Model!AF$1,'Assumptions (T&amp;D) old'!$B$103,Model!$I$2699)</f>
        <v>-0.009573876605</v>
      </c>
      <c r="S2708" s="373">
        <f>PPMT('Assumptions (T&amp;D) old'!$B$100,Model!AG$1,'Assumptions (T&amp;D) old'!$B$103,Model!$I$2699)</f>
        <v>-0.01002863574</v>
      </c>
      <c r="T2708" s="373">
        <f>PPMT('Assumptions (T&amp;D) old'!$B$100,Model!AH$1,'Assumptions (T&amp;D) old'!$B$103,Model!$I$2699)</f>
        <v>-0.01050499594</v>
      </c>
      <c r="U2708" s="373">
        <f>PPMT('Assumptions (T&amp;D) old'!$B$100,Model!AI$1,'Assumptions (T&amp;D) old'!$B$103,Model!$I$2699)</f>
        <v>-0.01100398325</v>
      </c>
      <c r="V2708" s="373">
        <f>PPMT('Assumptions (T&amp;D) old'!$B$100,Model!AJ$1,'Assumptions (T&amp;D) old'!$B$103,Model!$I$2699)</f>
        <v>-0.01152667245</v>
      </c>
      <c r="W2708" s="373">
        <f>PPMT('Assumptions (T&amp;D) old'!$B$100,Model!AK$1,'Assumptions (T&amp;D) old'!$B$103,Model!$I$2699)</f>
        <v>-0.01207418939</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-0.01087349352</v>
      </c>
      <c r="K2709" s="373">
        <f>PPMT('Assumptions (T&amp;D) old'!$B$100,Model!X$1,'Assumptions (T&amp;D) old'!$B$103,Model!$J$2699)</f>
        <v>-0.01138998447</v>
      </c>
      <c r="L2709" s="373">
        <f>PPMT('Assumptions (T&amp;D) old'!$B$100,Model!Y$1,'Assumptions (T&amp;D) old'!$B$103,Model!$J$2699)</f>
        <v>-0.01193100873</v>
      </c>
      <c r="M2709" s="373">
        <f>PPMT('Assumptions (T&amp;D) old'!$B$100,Model!Z$1,'Assumptions (T&amp;D) old'!$B$103,Model!$J$2699)</f>
        <v>-0.01249773164</v>
      </c>
      <c r="N2709" s="373">
        <f>PPMT('Assumptions (T&amp;D) old'!$B$100,Model!AA$1,'Assumptions (T&amp;D) old'!$B$103,Model!$J$2699)</f>
        <v>-0.0130913739</v>
      </c>
      <c r="O2709" s="373">
        <f>PPMT('Assumptions (T&amp;D) old'!$B$100,Model!AB$1,'Assumptions (T&amp;D) old'!$B$103,Model!$J$2699)</f>
        <v>-0.01371321416</v>
      </c>
      <c r="P2709" s="373">
        <f>PPMT('Assumptions (T&amp;D) old'!$B$100,Model!AC$1,'Assumptions (T&amp;D) old'!$B$103,Model!$J$2699)</f>
        <v>-0.01436459183</v>
      </c>
      <c r="Q2709" s="373">
        <f>PPMT('Assumptions (T&amp;D) old'!$B$100,Model!AD$1,'Assumptions (T&amp;D) old'!$B$103,Model!$J$2699)</f>
        <v>-0.01504690994</v>
      </c>
      <c r="R2709" s="373">
        <f>PPMT('Assumptions (T&amp;D) old'!$B$100,Model!AE$1,'Assumptions (T&amp;D) old'!$B$103,Model!$J$2699)</f>
        <v>-0.01576163816</v>
      </c>
      <c r="S2709" s="373">
        <f>PPMT('Assumptions (T&amp;D) old'!$B$100,Model!AF$1,'Assumptions (T&amp;D) old'!$B$103,Model!$J$2699)</f>
        <v>-0.01651031597</v>
      </c>
      <c r="T2709" s="373">
        <f>PPMT('Assumptions (T&amp;D) old'!$B$100,Model!AG$1,'Assumptions (T&amp;D) old'!$B$103,Model!$J$2699)</f>
        <v>-0.01729455598</v>
      </c>
      <c r="U2709" s="373">
        <f>PPMT('Assumptions (T&amp;D) old'!$B$100,Model!AH$1,'Assumptions (T&amp;D) old'!$B$103,Model!$J$2699)</f>
        <v>-0.01811604739</v>
      </c>
      <c r="V2709" s="373">
        <f>PPMT('Assumptions (T&amp;D) old'!$B$100,Model!AI$1,'Assumptions (T&amp;D) old'!$B$103,Model!$J$2699)</f>
        <v>-0.01897655964</v>
      </c>
      <c r="W2709" s="373">
        <f>PPMT('Assumptions (T&amp;D) old'!$B$100,Model!AJ$1,'Assumptions (T&amp;D) old'!$B$103,Model!$J$2699)</f>
        <v>-0.01987794623</v>
      </c>
      <c r="X2709" s="373">
        <f>PPMT('Assumptions (T&amp;D) old'!$B$100,Model!AK$1,'Assumptions (T&amp;D) old'!$B$103,Model!$J$2699)</f>
        <v>-0.02082214867</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-0.01038969082</v>
      </c>
      <c r="L2710" s="373">
        <f>PPMT('Assumptions (T&amp;D) old'!$B$100,Model!X$1,'Assumptions (T&amp;D) old'!$B$103,Model!$K$2699)</f>
        <v>-0.01088320114</v>
      </c>
      <c r="M2710" s="373">
        <f>PPMT('Assumptions (T&amp;D) old'!$B$100,Model!Y$1,'Assumptions (T&amp;D) old'!$B$103,Model!$K$2699)</f>
        <v>-0.01140015319</v>
      </c>
      <c r="N2710" s="373">
        <f>PPMT('Assumptions (T&amp;D) old'!$B$100,Model!Z$1,'Assumptions (T&amp;D) old'!$B$103,Model!$K$2699)</f>
        <v>-0.01194166047</v>
      </c>
      <c r="O2710" s="373">
        <f>PPMT('Assumptions (T&amp;D) old'!$B$100,Model!AA$1,'Assumptions (T&amp;D) old'!$B$103,Model!$K$2699)</f>
        <v>-0.01250888934</v>
      </c>
      <c r="P2710" s="373">
        <f>PPMT('Assumptions (T&amp;D) old'!$B$100,Model!AB$1,'Assumptions (T&amp;D) old'!$B$103,Model!$K$2699)</f>
        <v>-0.01310306158</v>
      </c>
      <c r="Q2710" s="373">
        <f>PPMT('Assumptions (T&amp;D) old'!$B$100,Model!AC$1,'Assumptions (T&amp;D) old'!$B$103,Model!$K$2699)</f>
        <v>-0.01372545701</v>
      </c>
      <c r="R2710" s="373">
        <f>PPMT('Assumptions (T&amp;D) old'!$B$100,Model!AD$1,'Assumptions (T&amp;D) old'!$B$103,Model!$K$2699)</f>
        <v>-0.01437741622</v>
      </c>
      <c r="S2710" s="373">
        <f>PPMT('Assumptions (T&amp;D) old'!$B$100,Model!AE$1,'Assumptions (T&amp;D) old'!$B$103,Model!$K$2699)</f>
        <v>-0.01506034349</v>
      </c>
      <c r="T2710" s="373">
        <f>PPMT('Assumptions (T&amp;D) old'!$B$100,Model!AF$1,'Assumptions (T&amp;D) old'!$B$103,Model!$K$2699)</f>
        <v>-0.0157757098</v>
      </c>
      <c r="U2710" s="373">
        <f>PPMT('Assumptions (T&amp;D) old'!$B$100,Model!AG$1,'Assumptions (T&amp;D) old'!$B$103,Model!$K$2699)</f>
        <v>-0.01652505602</v>
      </c>
      <c r="V2710" s="373">
        <f>PPMT('Assumptions (T&amp;D) old'!$B$100,Model!AH$1,'Assumptions (T&amp;D) old'!$B$103,Model!$K$2699)</f>
        <v>-0.01730999618</v>
      </c>
      <c r="W2710" s="373">
        <f>PPMT('Assumptions (T&amp;D) old'!$B$100,Model!AI$1,'Assumptions (T&amp;D) old'!$B$103,Model!$K$2699)</f>
        <v>-0.018132221</v>
      </c>
      <c r="X2710" s="373">
        <f>PPMT('Assumptions (T&amp;D) old'!$B$100,Model!AJ$1,'Assumptions (T&amp;D) old'!$B$103,Model!$K$2699)</f>
        <v>-0.01899350149</v>
      </c>
      <c r="Y2710" s="373">
        <f>PPMT('Assumptions (T&amp;D) old'!$B$100,Model!AK$1,'Assumptions (T&amp;D) old'!$B$103,Model!$K$2699)</f>
        <v>-0.01989569282</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-0.0146801304</v>
      </c>
      <c r="M2711" s="373">
        <f>PPMT('Assumptions (T&amp;D) old'!$B$100,Model!X$1,'Assumptions (T&amp;D) old'!$B$103,Model!$L$2699)</f>
        <v>-0.0153774366</v>
      </c>
      <c r="N2711" s="373">
        <f>PPMT('Assumptions (T&amp;D) old'!$B$100,Model!Y$1,'Assumptions (T&amp;D) old'!$B$103,Model!$L$2699)</f>
        <v>-0.01610786483</v>
      </c>
      <c r="O2711" s="373">
        <f>PPMT('Assumptions (T&amp;D) old'!$B$100,Model!Z$1,'Assumptions (T&amp;D) old'!$B$103,Model!$L$2699)</f>
        <v>-0.01687298841</v>
      </c>
      <c r="P2711" s="373">
        <f>PPMT('Assumptions (T&amp;D) old'!$B$100,Model!AA$1,'Assumptions (T&amp;D) old'!$B$103,Model!$L$2699)</f>
        <v>-0.01767445536</v>
      </c>
      <c r="Q2711" s="373">
        <f>PPMT('Assumptions (T&amp;D) old'!$B$100,Model!AB$1,'Assumptions (T&amp;D) old'!$B$103,Model!$L$2699)</f>
        <v>-0.01851399199</v>
      </c>
      <c r="R2711" s="373">
        <f>PPMT('Assumptions (T&amp;D) old'!$B$100,Model!AC$1,'Assumptions (T&amp;D) old'!$B$103,Model!$L$2699)</f>
        <v>-0.01939340661</v>
      </c>
      <c r="S2711" s="373">
        <f>PPMT('Assumptions (T&amp;D) old'!$B$100,Model!AD$1,'Assumptions (T&amp;D) old'!$B$103,Model!$L$2699)</f>
        <v>-0.02031459343</v>
      </c>
      <c r="T2711" s="373">
        <f>PPMT('Assumptions (T&amp;D) old'!$B$100,Model!AE$1,'Assumptions (T&amp;D) old'!$B$103,Model!$L$2699)</f>
        <v>-0.02127953661</v>
      </c>
      <c r="U2711" s="373">
        <f>PPMT('Assumptions (T&amp;D) old'!$B$100,Model!AF$1,'Assumptions (T&amp;D) old'!$B$103,Model!$L$2699)</f>
        <v>-0.0222903146</v>
      </c>
      <c r="V2711" s="373">
        <f>PPMT('Assumptions (T&amp;D) old'!$B$100,Model!AG$1,'Assumptions (T&amp;D) old'!$B$103,Model!$L$2699)</f>
        <v>-0.02334910455</v>
      </c>
      <c r="W2711" s="373">
        <f>PPMT('Assumptions (T&amp;D) old'!$B$100,Model!AH$1,'Assumptions (T&amp;D) old'!$B$103,Model!$L$2699)</f>
        <v>-0.02445818701</v>
      </c>
      <c r="X2711" s="373">
        <f>PPMT('Assumptions (T&amp;D) old'!$B$100,Model!AI$1,'Assumptions (T&amp;D) old'!$B$103,Model!$L$2699)</f>
        <v>-0.0256199509</v>
      </c>
      <c r="Y2711" s="373">
        <f>PPMT('Assumptions (T&amp;D) old'!$B$100,Model!AJ$1,'Assumptions (T&amp;D) old'!$B$103,Model!$L$2699)</f>
        <v>-0.02683689856</v>
      </c>
      <c r="Z2711" s="373">
        <f>PPMT('Assumptions (T&amp;D) old'!$B$100,Model!AK$1,'Assumptions (T&amp;D) old'!$B$103,Model!$L$2699)</f>
        <v>-0.02811165125</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-0.03249666052</v>
      </c>
      <c r="N2712" s="373">
        <f>PPMT('Assumptions (T&amp;D) old'!$B$100,Model!X$1,'Assumptions (T&amp;D) old'!$B$103,Model!$M$2699)</f>
        <v>-0.03404025189</v>
      </c>
      <c r="O2712" s="373">
        <f>PPMT('Assumptions (T&amp;D) old'!$B$100,Model!Y$1,'Assumptions (T&amp;D) old'!$B$103,Model!$M$2699)</f>
        <v>-0.03565716386</v>
      </c>
      <c r="P2712" s="373">
        <f>PPMT('Assumptions (T&amp;D) old'!$B$100,Model!Z$1,'Assumptions (T&amp;D) old'!$B$103,Model!$M$2699)</f>
        <v>-0.03735087914</v>
      </c>
      <c r="Q2712" s="373">
        <f>PPMT('Assumptions (T&amp;D) old'!$B$100,Model!AA$1,'Assumptions (T&amp;D) old'!$B$103,Model!$M$2699)</f>
        <v>-0.0391250459</v>
      </c>
      <c r="R2712" s="373">
        <f>PPMT('Assumptions (T&amp;D) old'!$B$100,Model!AB$1,'Assumptions (T&amp;D) old'!$B$103,Model!$M$2699)</f>
        <v>-0.04098348558</v>
      </c>
      <c r="S2712" s="373">
        <f>PPMT('Assumptions (T&amp;D) old'!$B$100,Model!AC$1,'Assumptions (T&amp;D) old'!$B$103,Model!$M$2699)</f>
        <v>-0.04293020114</v>
      </c>
      <c r="T2712" s="373">
        <f>PPMT('Assumptions (T&amp;D) old'!$B$100,Model!AD$1,'Assumptions (T&amp;D) old'!$B$103,Model!$M$2699)</f>
        <v>-0.0449693857</v>
      </c>
      <c r="U2712" s="373">
        <f>PPMT('Assumptions (T&amp;D) old'!$B$100,Model!AE$1,'Assumptions (T&amp;D) old'!$B$103,Model!$M$2699)</f>
        <v>-0.04710543152</v>
      </c>
      <c r="V2712" s="373">
        <f>PPMT('Assumptions (T&amp;D) old'!$B$100,Model!AF$1,'Assumptions (T&amp;D) old'!$B$103,Model!$M$2699)</f>
        <v>-0.04934293952</v>
      </c>
      <c r="W2712" s="373">
        <f>PPMT('Assumptions (T&amp;D) old'!$B$100,Model!AG$1,'Assumptions (T&amp;D) old'!$B$103,Model!$M$2699)</f>
        <v>-0.05168672914</v>
      </c>
      <c r="X2712" s="373">
        <f>PPMT('Assumptions (T&amp;D) old'!$B$100,Model!AH$1,'Assumptions (T&amp;D) old'!$B$103,Model!$M$2699)</f>
        <v>-0.05414184878</v>
      </c>
      <c r="Y2712" s="373">
        <f>PPMT('Assumptions (T&amp;D) old'!$B$100,Model!AI$1,'Assumptions (T&amp;D) old'!$B$103,Model!$M$2699)</f>
        <v>-0.05671358659</v>
      </c>
      <c r="Z2712" s="373">
        <f>PPMT('Assumptions (T&amp;D) old'!$B$100,Model!AJ$1,'Assumptions (T&amp;D) old'!$B$103,Model!$M$2699)</f>
        <v>-0.05940748196</v>
      </c>
      <c r="AA2712" s="373">
        <f>PPMT('Assumptions (T&amp;D) old'!$B$100,Model!AK$1,'Assumptions (T&amp;D) old'!$B$103,Model!$M$2699)</f>
        <v>-0.06222933735</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-0.009443788176</v>
      </c>
      <c r="O2713" s="373">
        <f>PPMT('Assumptions (T&amp;D) old'!$B$100,Model!X$1,'Assumptions (T&amp;D) old'!$B$103,Model!$N$2699)</f>
        <v>-0.009892368114</v>
      </c>
      <c r="P2713" s="373">
        <f>PPMT('Assumptions (T&amp;D) old'!$B$100,Model!Y$1,'Assumptions (T&amp;D) old'!$B$103,Model!$N$2699)</f>
        <v>-0.0103622556</v>
      </c>
      <c r="Q2713" s="373">
        <f>PPMT('Assumptions (T&amp;D) old'!$B$100,Model!Z$1,'Assumptions (T&amp;D) old'!$B$103,Model!$N$2699)</f>
        <v>-0.01085446274</v>
      </c>
      <c r="R2713" s="373">
        <f>PPMT('Assumptions (T&amp;D) old'!$B$100,Model!AA$1,'Assumptions (T&amp;D) old'!$B$103,Model!$N$2699)</f>
        <v>-0.01137004972</v>
      </c>
      <c r="S2713" s="373">
        <f>PPMT('Assumptions (T&amp;D) old'!$B$100,Model!AB$1,'Assumptions (T&amp;D) old'!$B$103,Model!$N$2699)</f>
        <v>-0.01191012708</v>
      </c>
      <c r="T2713" s="373">
        <f>PPMT('Assumptions (T&amp;D) old'!$B$100,Model!AC$1,'Assumptions (T&amp;D) old'!$B$103,Model!$N$2699)</f>
        <v>-0.01247585812</v>
      </c>
      <c r="U2713" s="373">
        <f>PPMT('Assumptions (T&amp;D) old'!$B$100,Model!AD$1,'Assumptions (T&amp;D) old'!$B$103,Model!$N$2699)</f>
        <v>-0.01306846138</v>
      </c>
      <c r="V2713" s="373">
        <f>PPMT('Assumptions (T&amp;D) old'!$B$100,Model!AE$1,'Assumptions (T&amp;D) old'!$B$103,Model!$N$2699)</f>
        <v>-0.0136892133</v>
      </c>
      <c r="W2713" s="373">
        <f>PPMT('Assumptions (T&amp;D) old'!$B$100,Model!AF$1,'Assumptions (T&amp;D) old'!$B$103,Model!$N$2699)</f>
        <v>-0.01433945093</v>
      </c>
      <c r="X2713" s="373">
        <f>PPMT('Assumptions (T&amp;D) old'!$B$100,Model!AG$1,'Assumptions (T&amp;D) old'!$B$103,Model!$N$2699)</f>
        <v>-0.01502057485</v>
      </c>
      <c r="Y2713" s="373">
        <f>PPMT('Assumptions (T&amp;D) old'!$B$100,Model!AH$1,'Assumptions (T&amp;D) old'!$B$103,Model!$N$2699)</f>
        <v>-0.01573405215</v>
      </c>
      <c r="Z2713" s="373">
        <f>PPMT('Assumptions (T&amp;D) old'!$B$100,Model!AI$1,'Assumptions (T&amp;D) old'!$B$103,Model!$N$2699)</f>
        <v>-0.01648141963</v>
      </c>
      <c r="AA2713" s="373">
        <f>PPMT('Assumptions (T&amp;D) old'!$B$100,Model!AJ$1,'Assumptions (T&amp;D) old'!$B$103,Model!$N$2699)</f>
        <v>-0.01726428706</v>
      </c>
      <c r="AB2713" s="373">
        <f>PPMT('Assumptions (T&amp;D) old'!$B$100,Model!AK$1,'Assumptions (T&amp;D) old'!$B$103,Model!$N$2699)</f>
        <v>-0.0180843407</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-0.01312920082</v>
      </c>
      <c r="P2714" s="373">
        <f>PPMT('Assumptions (T&amp;D) old'!$B$100,Model!X$1,'Assumptions (T&amp;D) old'!$B$103,Model!$O$2699)</f>
        <v>-0.01375283786</v>
      </c>
      <c r="Q2714" s="373">
        <f>PPMT('Assumptions (T&amp;D) old'!$B$100,Model!Y$1,'Assumptions (T&amp;D) old'!$B$103,Model!$O$2699)</f>
        <v>-0.01440609766</v>
      </c>
      <c r="R2714" s="373">
        <f>PPMT('Assumptions (T&amp;D) old'!$B$100,Model!Z$1,'Assumptions (T&amp;D) old'!$B$103,Model!$O$2699)</f>
        <v>-0.01509038729</v>
      </c>
      <c r="S2714" s="373">
        <f>PPMT('Assumptions (T&amp;D) old'!$B$100,Model!AA$1,'Assumptions (T&amp;D) old'!$B$103,Model!$O$2699)</f>
        <v>-0.01580718069</v>
      </c>
      <c r="T2714" s="373">
        <f>PPMT('Assumptions (T&amp;D) old'!$B$100,Model!AB$1,'Assumptions (T&amp;D) old'!$B$103,Model!$O$2699)</f>
        <v>-0.01655802177</v>
      </c>
      <c r="U2714" s="373">
        <f>PPMT('Assumptions (T&amp;D) old'!$B$100,Model!AC$1,'Assumptions (T&amp;D) old'!$B$103,Model!$O$2699)</f>
        <v>-0.01734452781</v>
      </c>
      <c r="V2714" s="373">
        <f>PPMT('Assumptions (T&amp;D) old'!$B$100,Model!AD$1,'Assumptions (T&amp;D) old'!$B$103,Model!$O$2699)</f>
        <v>-0.01816839288</v>
      </c>
      <c r="W2714" s="373">
        <f>PPMT('Assumptions (T&amp;D) old'!$B$100,Model!AE$1,'Assumptions (T&amp;D) old'!$B$103,Model!$O$2699)</f>
        <v>-0.01903139154</v>
      </c>
      <c r="X2714" s="373">
        <f>PPMT('Assumptions (T&amp;D) old'!$B$100,Model!AF$1,'Assumptions (T&amp;D) old'!$B$103,Model!$O$2699)</f>
        <v>-0.01993538264</v>
      </c>
      <c r="Y2714" s="373">
        <f>PPMT('Assumptions (T&amp;D) old'!$B$100,Model!AG$1,'Assumptions (T&amp;D) old'!$B$103,Model!$O$2699)</f>
        <v>-0.02088231331</v>
      </c>
      <c r="Z2714" s="373">
        <f>PPMT('Assumptions (T&amp;D) old'!$B$100,Model!AH$1,'Assumptions (T&amp;D) old'!$B$103,Model!$O$2699)</f>
        <v>-0.0218742232</v>
      </c>
      <c r="AA2714" s="373">
        <f>PPMT('Assumptions (T&amp;D) old'!$B$100,Model!AI$1,'Assumptions (T&amp;D) old'!$B$103,Model!$O$2699)</f>
        <v>-0.0229132488</v>
      </c>
      <c r="AB2714" s="373">
        <f>PPMT('Assumptions (T&amp;D) old'!$B$100,Model!AJ$1,'Assumptions (T&amp;D) old'!$B$103,Model!$O$2699)</f>
        <v>-0.02400162812</v>
      </c>
      <c r="AC2714" s="373">
        <f>PPMT('Assumptions (T&amp;D) old'!$B$100,Model!AK$1,'Assumptions (T&amp;D) old'!$B$103,Model!$O$2699)</f>
        <v>-0.02514170545</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-0.02086320228</v>
      </c>
      <c r="Q2715" s="373">
        <f>PPMT('Assumptions (T&amp;D) old'!$B$100,Model!X$1,'Assumptions (T&amp;D) old'!$B$103,Model!$P$2699)</f>
        <v>-0.02185420439</v>
      </c>
      <c r="R2715" s="373">
        <f>PPMT('Assumptions (T&amp;D) old'!$B$100,Model!Y$1,'Assumptions (T&amp;D) old'!$B$103,Model!$P$2699)</f>
        <v>-0.0228922791</v>
      </c>
      <c r="S2715" s="373">
        <f>PPMT('Assumptions (T&amp;D) old'!$B$100,Model!Z$1,'Assumptions (T&amp;D) old'!$B$103,Model!$P$2699)</f>
        <v>-0.02397966235</v>
      </c>
      <c r="T2715" s="373">
        <f>PPMT('Assumptions (T&amp;D) old'!$B$100,Model!AA$1,'Assumptions (T&amp;D) old'!$B$103,Model!$P$2699)</f>
        <v>-0.02511869632</v>
      </c>
      <c r="U2715" s="373">
        <f>PPMT('Assumptions (T&amp;D) old'!$B$100,Model!AB$1,'Assumptions (T&amp;D) old'!$B$103,Model!$P$2699)</f>
        <v>-0.02631183439</v>
      </c>
      <c r="V2715" s="373">
        <f>PPMT('Assumptions (T&amp;D) old'!$B$100,Model!AC$1,'Assumptions (T&amp;D) old'!$B$103,Model!$P$2699)</f>
        <v>-0.02756164653</v>
      </c>
      <c r="W2715" s="373">
        <f>PPMT('Assumptions (T&amp;D) old'!$B$100,Model!AD$1,'Assumptions (T&amp;D) old'!$B$103,Model!$P$2699)</f>
        <v>-0.02887082474</v>
      </c>
      <c r="X2715" s="373">
        <f>PPMT('Assumptions (T&amp;D) old'!$B$100,Model!AE$1,'Assumptions (T&amp;D) old'!$B$103,Model!$P$2699)</f>
        <v>-0.03024218891</v>
      </c>
      <c r="Y2715" s="373">
        <f>PPMT('Assumptions (T&amp;D) old'!$B$100,Model!AF$1,'Assumptions (T&amp;D) old'!$B$103,Model!$P$2699)</f>
        <v>-0.03167869288</v>
      </c>
      <c r="Z2715" s="373">
        <f>PPMT('Assumptions (T&amp;D) old'!$B$100,Model!AG$1,'Assumptions (T&amp;D) old'!$B$103,Model!$P$2699)</f>
        <v>-0.0331834308</v>
      </c>
      <c r="AA2715" s="373">
        <f>PPMT('Assumptions (T&amp;D) old'!$B$100,Model!AH$1,'Assumptions (T&amp;D) old'!$B$103,Model!$P$2699)</f>
        <v>-0.03475964376</v>
      </c>
      <c r="AB2715" s="373">
        <f>PPMT('Assumptions (T&amp;D) old'!$B$100,Model!AI$1,'Assumptions (T&amp;D) old'!$B$103,Model!$P$2699)</f>
        <v>-0.03641072684</v>
      </c>
      <c r="AC2715" s="373">
        <f>PPMT('Assumptions (T&amp;D) old'!$B$100,Model!AJ$1,'Assumptions (T&amp;D) old'!$B$103,Model!$P$2699)</f>
        <v>-0.03814023636</v>
      </c>
      <c r="AD2715" s="373">
        <f>PPMT('Assumptions (T&amp;D) old'!$B$100,Model!AK$1,'Assumptions (T&amp;D) old'!$B$103,Model!$P$2699)</f>
        <v>-0.03995189759</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-0.01009362313</v>
      </c>
      <c r="R2716" s="373">
        <f>PPMT('Assumptions (T&amp;D) old'!$B$100,Model!X$1,'Assumptions (T&amp;D) old'!$B$103,Model!$Q$2699)</f>
        <v>-0.01057307023</v>
      </c>
      <c r="S2716" s="373">
        <f>PPMT('Assumptions (T&amp;D) old'!$B$100,Model!Y$1,'Assumptions (T&amp;D) old'!$B$103,Model!$Q$2699)</f>
        <v>-0.01107529106</v>
      </c>
      <c r="T2716" s="373">
        <f>PPMT('Assumptions (T&amp;D) old'!$B$100,Model!Z$1,'Assumptions (T&amp;D) old'!$B$103,Model!$Q$2699)</f>
        <v>-0.01160136739</v>
      </c>
      <c r="U2716" s="373">
        <f>PPMT('Assumptions (T&amp;D) old'!$B$100,Model!AA$1,'Assumptions (T&amp;D) old'!$B$103,Model!$Q$2699)</f>
        <v>-0.01215243234</v>
      </c>
      <c r="V2716" s="373">
        <f>PPMT('Assumptions (T&amp;D) old'!$B$100,Model!AB$1,'Assumptions (T&amp;D) old'!$B$103,Model!$Q$2699)</f>
        <v>-0.01272967288</v>
      </c>
      <c r="W2716" s="373">
        <f>PPMT('Assumptions (T&amp;D) old'!$B$100,Model!AC$1,'Assumptions (T&amp;D) old'!$B$103,Model!$Q$2699)</f>
        <v>-0.01333433234</v>
      </c>
      <c r="X2716" s="373">
        <f>PPMT('Assumptions (T&amp;D) old'!$B$100,Model!AD$1,'Assumptions (T&amp;D) old'!$B$103,Model!$Q$2699)</f>
        <v>-0.01396771313</v>
      </c>
      <c r="Y2716" s="373">
        <f>PPMT('Assumptions (T&amp;D) old'!$B$100,Model!AE$1,'Assumptions (T&amp;D) old'!$B$103,Model!$Q$2699)</f>
        <v>-0.0146311795</v>
      </c>
      <c r="Z2716" s="373">
        <f>PPMT('Assumptions (T&amp;D) old'!$B$100,Model!AF$1,'Assumptions (T&amp;D) old'!$B$103,Model!$Q$2699)</f>
        <v>-0.01532616052</v>
      </c>
      <c r="AA2716" s="373">
        <f>PPMT('Assumptions (T&amp;D) old'!$B$100,Model!AG$1,'Assumptions (T&amp;D) old'!$B$103,Model!$Q$2699)</f>
        <v>-0.01605415315</v>
      </c>
      <c r="AB2716" s="373">
        <f>PPMT('Assumptions (T&amp;D) old'!$B$100,Model!AH$1,'Assumptions (T&amp;D) old'!$B$103,Model!$Q$2699)</f>
        <v>-0.01681672542</v>
      </c>
      <c r="AC2716" s="373">
        <f>PPMT('Assumptions (T&amp;D) old'!$B$100,Model!AI$1,'Assumptions (T&amp;D) old'!$B$103,Model!$Q$2699)</f>
        <v>-0.01761551988</v>
      </c>
      <c r="AD2716" s="373">
        <f>PPMT('Assumptions (T&amp;D) old'!$B$100,Model!AJ$1,'Assumptions (T&amp;D) old'!$B$103,Model!$Q$2699)</f>
        <v>-0.01845225708</v>
      </c>
      <c r="AE2716" s="373">
        <f>PPMT('Assumptions (T&amp;D) old'!$B$100,Model!AK$1,'Assumptions (T&amp;D) old'!$B$103,Model!$Q$2699)</f>
        <v>-0.01932873929</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-0.01873984179</v>
      </c>
      <c r="S2717" s="373">
        <f>PPMT('Assumptions (T&amp;D) old'!$B$100,Model!X$1,'Assumptions (T&amp;D) old'!$B$103,Model!$R$2699)</f>
        <v>-0.01962998427</v>
      </c>
      <c r="T2717" s="373">
        <f>PPMT('Assumptions (T&amp;D) old'!$B$100,Model!Y$1,'Assumptions (T&amp;D) old'!$B$103,Model!$R$2699)</f>
        <v>-0.02056240852</v>
      </c>
      <c r="U2717" s="373">
        <f>PPMT('Assumptions (T&amp;D) old'!$B$100,Model!Z$1,'Assumptions (T&amp;D) old'!$B$103,Model!$R$2699)</f>
        <v>-0.02153912293</v>
      </c>
      <c r="V2717" s="373">
        <f>PPMT('Assumptions (T&amp;D) old'!$B$100,Model!AA$1,'Assumptions (T&amp;D) old'!$B$103,Model!$R$2699)</f>
        <v>-0.02256223127</v>
      </c>
      <c r="W2717" s="373">
        <f>PPMT('Assumptions (T&amp;D) old'!$B$100,Model!AB$1,'Assumptions (T&amp;D) old'!$B$103,Model!$R$2699)</f>
        <v>-0.02363393725</v>
      </c>
      <c r="X2717" s="373">
        <f>PPMT('Assumptions (T&amp;D) old'!$B$100,Model!AC$1,'Assumptions (T&amp;D) old'!$B$103,Model!$R$2699)</f>
        <v>-0.02475654927</v>
      </c>
      <c r="Y2717" s="373">
        <f>PPMT('Assumptions (T&amp;D) old'!$B$100,Model!AD$1,'Assumptions (T&amp;D) old'!$B$103,Model!$R$2699)</f>
        <v>-0.02593248536</v>
      </c>
      <c r="Z2717" s="373">
        <f>PPMT('Assumptions (T&amp;D) old'!$B$100,Model!AE$1,'Assumptions (T&amp;D) old'!$B$103,Model!$R$2699)</f>
        <v>-0.02716427842</v>
      </c>
      <c r="AA2717" s="373">
        <f>PPMT('Assumptions (T&amp;D) old'!$B$100,Model!AF$1,'Assumptions (T&amp;D) old'!$B$103,Model!$R$2699)</f>
        <v>-0.02845458164</v>
      </c>
      <c r="AB2717" s="373">
        <f>PPMT('Assumptions (T&amp;D) old'!$B$100,Model!AG$1,'Assumptions (T&amp;D) old'!$B$103,Model!$R$2699)</f>
        <v>-0.02980617427</v>
      </c>
      <c r="AC2717" s="373">
        <f>PPMT('Assumptions (T&amp;D) old'!$B$100,Model!AH$1,'Assumptions (T&amp;D) old'!$B$103,Model!$R$2699)</f>
        <v>-0.03122196755</v>
      </c>
      <c r="AD2717" s="373">
        <f>PPMT('Assumptions (T&amp;D) old'!$B$100,Model!AI$1,'Assumptions (T&amp;D) old'!$B$103,Model!$R$2699)</f>
        <v>-0.03270501101</v>
      </c>
      <c r="AE2717" s="373">
        <f>PPMT('Assumptions (T&amp;D) old'!$B$100,Model!AJ$1,'Assumptions (T&amp;D) old'!$B$103,Model!$R$2699)</f>
        <v>-0.03425849903</v>
      </c>
      <c r="AF2717" s="373">
        <f>PPMT('Assumptions (T&amp;D) old'!$B$100,Model!AK$1,'Assumptions (T&amp;D) old'!$B$103,Model!$R$2699)</f>
        <v>-0.03588577774</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-0.01111428897</v>
      </c>
      <c r="T2718" s="373">
        <f>PPMT('Assumptions (T&amp;D) old'!$B$100,Model!X$1,'Assumptions (T&amp;D) old'!$B$103,Model!$S$2699)</f>
        <v>-0.0116422177</v>
      </c>
      <c r="U2718" s="373">
        <f>PPMT('Assumptions (T&amp;D) old'!$B$100,Model!Y$1,'Assumptions (T&amp;D) old'!$B$103,Model!$S$2699)</f>
        <v>-0.01219522304</v>
      </c>
      <c r="V2718" s="373">
        <f>PPMT('Assumptions (T&amp;D) old'!$B$100,Model!Z$1,'Assumptions (T&amp;D) old'!$B$103,Model!$S$2699)</f>
        <v>-0.01277449613</v>
      </c>
      <c r="W2718" s="373">
        <f>PPMT('Assumptions (T&amp;D) old'!$B$100,Model!AA$1,'Assumptions (T&amp;D) old'!$B$103,Model!$S$2699)</f>
        <v>-0.0133812847</v>
      </c>
      <c r="X2718" s="373">
        <f>PPMT('Assumptions (T&amp;D) old'!$B$100,Model!AB$1,'Assumptions (T&amp;D) old'!$B$103,Model!$S$2699)</f>
        <v>-0.01401689572</v>
      </c>
      <c r="Y2718" s="373">
        <f>PPMT('Assumptions (T&amp;D) old'!$B$100,Model!AC$1,'Assumptions (T&amp;D) old'!$B$103,Model!$S$2699)</f>
        <v>-0.01468269827</v>
      </c>
      <c r="Z2718" s="373">
        <f>PPMT('Assumptions (T&amp;D) old'!$B$100,Model!AD$1,'Assumptions (T&amp;D) old'!$B$103,Model!$S$2699)</f>
        <v>-0.01538012643</v>
      </c>
      <c r="AA2718" s="373">
        <f>PPMT('Assumptions (T&amp;D) old'!$B$100,Model!AE$1,'Assumptions (T&amp;D) old'!$B$103,Model!$S$2699)</f>
        <v>-0.01611068244</v>
      </c>
      <c r="AB2718" s="373">
        <f>PPMT('Assumptions (T&amp;D) old'!$B$100,Model!AF$1,'Assumptions (T&amp;D) old'!$B$103,Model!$S$2699)</f>
        <v>-0.01687593986</v>
      </c>
      <c r="AC2718" s="373">
        <f>PPMT('Assumptions (T&amp;D) old'!$B$100,Model!AG$1,'Assumptions (T&amp;D) old'!$B$103,Model!$S$2699)</f>
        <v>-0.017677547</v>
      </c>
      <c r="AD2718" s="373">
        <f>PPMT('Assumptions (T&amp;D) old'!$B$100,Model!AH$1,'Assumptions (T&amp;D) old'!$B$103,Model!$S$2699)</f>
        <v>-0.01851723048</v>
      </c>
      <c r="AE2718" s="373">
        <f>PPMT('Assumptions (T&amp;D) old'!$B$100,Model!AI$1,'Assumptions (T&amp;D) old'!$B$103,Model!$S$2699)</f>
        <v>-0.01939679893</v>
      </c>
      <c r="AF2718" s="373">
        <f>PPMT('Assumptions (T&amp;D) old'!$B$100,Model!AJ$1,'Assumptions (T&amp;D) old'!$B$103,Model!$S$2699)</f>
        <v>-0.02031814688</v>
      </c>
      <c r="AG2718" s="373">
        <f>PPMT('Assumptions (T&amp;D) old'!$B$100,Model!AK$1,'Assumptions (T&amp;D) old'!$B$103,Model!$S$2699)</f>
        <v>-0.02128325885</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-0.01591945738</v>
      </c>
      <c r="U2719" s="373">
        <f>PPMT('Assumptions (T&amp;D) old'!$B$100,Model!X$1,'Assumptions (T&amp;D) old'!$B$103,Model!$T$2699)</f>
        <v>-0.01667563161</v>
      </c>
      <c r="V2719" s="373">
        <f>PPMT('Assumptions (T&amp;D) old'!$B$100,Model!Y$1,'Assumptions (T&amp;D) old'!$B$103,Model!$T$2699)</f>
        <v>-0.01746772411</v>
      </c>
      <c r="W2719" s="373">
        <f>PPMT('Assumptions (T&amp;D) old'!$B$100,Model!Z$1,'Assumptions (T&amp;D) old'!$B$103,Model!$T$2699)</f>
        <v>-0.018297441</v>
      </c>
      <c r="X2719" s="373">
        <f>PPMT('Assumptions (T&amp;D) old'!$B$100,Model!AA$1,'Assumptions (T&amp;D) old'!$B$103,Model!$T$2699)</f>
        <v>-0.01916656945</v>
      </c>
      <c r="Y2719" s="373">
        <f>PPMT('Assumptions (T&amp;D) old'!$B$100,Model!AB$1,'Assumptions (T&amp;D) old'!$B$103,Model!$T$2699)</f>
        <v>-0.0200769815</v>
      </c>
      <c r="Z2719" s="373">
        <f>PPMT('Assumptions (T&amp;D) old'!$B$100,Model!AC$1,'Assumptions (T&amp;D) old'!$B$103,Model!$T$2699)</f>
        <v>-0.02103063812</v>
      </c>
      <c r="AA2719" s="373">
        <f>PPMT('Assumptions (T&amp;D) old'!$B$100,Model!AD$1,'Assumptions (T&amp;D) old'!$B$103,Model!$T$2699)</f>
        <v>-0.02202959343</v>
      </c>
      <c r="AB2719" s="373">
        <f>PPMT('Assumptions (T&amp;D) old'!$B$100,Model!AE$1,'Assumptions (T&amp;D) old'!$B$103,Model!$T$2699)</f>
        <v>-0.02307599912</v>
      </c>
      <c r="AC2719" s="373">
        <f>PPMT('Assumptions (T&amp;D) old'!$B$100,Model!AF$1,'Assumptions (T&amp;D) old'!$B$103,Model!$T$2699)</f>
        <v>-0.02417210908</v>
      </c>
      <c r="AD2719" s="373">
        <f>PPMT('Assumptions (T&amp;D) old'!$B$100,Model!AG$1,'Assumptions (T&amp;D) old'!$B$103,Model!$T$2699)</f>
        <v>-0.02532028426</v>
      </c>
      <c r="AE2719" s="373">
        <f>PPMT('Assumptions (T&amp;D) old'!$B$100,Model!AH$1,'Assumptions (T&amp;D) old'!$B$103,Model!$T$2699)</f>
        <v>-0.02652299776</v>
      </c>
      <c r="AF2719" s="373">
        <f>PPMT('Assumptions (T&amp;D) old'!$B$100,Model!AI$1,'Assumptions (T&amp;D) old'!$B$103,Model!$T$2699)</f>
        <v>-0.02778284015</v>
      </c>
      <c r="AG2719" s="373">
        <f>PPMT('Assumptions (T&amp;D) old'!$B$100,Model!AJ$1,'Assumptions (T&amp;D) old'!$B$103,Model!$T$2699)</f>
        <v>-0.02910252506</v>
      </c>
      <c r="AH2719" s="373">
        <f>PPMT('Assumptions (T&amp;D) old'!$B$100,Model!AK$1,'Assumptions (T&amp;D) old'!$B$103,Model!$T$2699)</f>
        <v>-0.030484895</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-0.01612054152</v>
      </c>
      <c r="V2720" s="373">
        <f>PPMT('Assumptions (T&amp;D) old'!$B$100,Model!X$1,'Assumptions (T&amp;D) old'!$B$103,Model!$U$2699)</f>
        <v>-0.01688626724</v>
      </c>
      <c r="W2720" s="373">
        <f>PPMT('Assumptions (T&amp;D) old'!$B$100,Model!Y$1,'Assumptions (T&amp;D) old'!$B$103,Model!$U$2699)</f>
        <v>-0.01768836493</v>
      </c>
      <c r="X2720" s="373">
        <f>PPMT('Assumptions (T&amp;D) old'!$B$100,Model!Z$1,'Assumptions (T&amp;D) old'!$B$103,Model!$U$2699)</f>
        <v>-0.01852856227</v>
      </c>
      <c r="Y2720" s="373">
        <f>PPMT('Assumptions (T&amp;D) old'!$B$100,Model!AA$1,'Assumptions (T&amp;D) old'!$B$103,Model!$U$2699)</f>
        <v>-0.01940866897</v>
      </c>
      <c r="Z2720" s="373">
        <f>PPMT('Assumptions (T&amp;D) old'!$B$100,Model!AB$1,'Assumptions (T&amp;D) old'!$B$103,Model!$U$2699)</f>
        <v>-0.02033058075</v>
      </c>
      <c r="AA2720" s="373">
        <f>PPMT('Assumptions (T&amp;D) old'!$B$100,Model!AC$1,'Assumptions (T&amp;D) old'!$B$103,Model!$U$2699)</f>
        <v>-0.02129628334</v>
      </c>
      <c r="AB2720" s="373">
        <f>PPMT('Assumptions (T&amp;D) old'!$B$100,Model!AD$1,'Assumptions (T&amp;D) old'!$B$103,Model!$U$2699)</f>
        <v>-0.02230785679</v>
      </c>
      <c r="AC2720" s="373">
        <f>PPMT('Assumptions (T&amp;D) old'!$B$100,Model!AE$1,'Assumptions (T&amp;D) old'!$B$103,Model!$U$2699)</f>
        <v>-0.02336747999</v>
      </c>
      <c r="AD2720" s="373">
        <f>PPMT('Assumptions (T&amp;D) old'!$B$100,Model!AF$1,'Assumptions (T&amp;D) old'!$B$103,Model!$U$2699)</f>
        <v>-0.02447743529</v>
      </c>
      <c r="AE2720" s="373">
        <f>PPMT('Assumptions (T&amp;D) old'!$B$100,Model!AG$1,'Assumptions (T&amp;D) old'!$B$103,Model!$U$2699)</f>
        <v>-0.02564011347</v>
      </c>
      <c r="AF2720" s="373">
        <f>PPMT('Assumptions (T&amp;D) old'!$B$100,Model!AH$1,'Assumptions (T&amp;D) old'!$B$103,Model!$U$2699)</f>
        <v>-0.02685801886</v>
      </c>
      <c r="AG2720" s="373">
        <f>PPMT('Assumptions (T&amp;D) old'!$B$100,Model!AI$1,'Assumptions (T&amp;D) old'!$B$103,Model!$U$2699)</f>
        <v>-0.02813377475</v>
      </c>
      <c r="AH2720" s="373">
        <f>PPMT('Assumptions (T&amp;D) old'!$B$100,Model!AJ$1,'Assumptions (T&amp;D) old'!$B$103,Model!$U$2699)</f>
        <v>-0.02947012905</v>
      </c>
      <c r="AI2720" s="373">
        <f>PPMT('Assumptions (T&amp;D) old'!$B$100,Model!AK$1,'Assumptions (T&amp;D) old'!$B$103,Model!$U$2699)</f>
        <v>-0.03086996018</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-0.01670905107</v>
      </c>
      <c r="W2721" s="373">
        <f>PPMT('Assumptions (T&amp;D) old'!$B$100,Model!X$1,'Assumptions (T&amp;D) old'!$B$103,Model!$V$2699)</f>
        <v>-0.017502731</v>
      </c>
      <c r="X2721" s="373">
        <f>PPMT('Assumptions (T&amp;D) old'!$B$100,Model!Y$1,'Assumptions (T&amp;D) old'!$B$103,Model!$V$2699)</f>
        <v>-0.01833411072</v>
      </c>
      <c r="Y2721" s="373">
        <f>PPMT('Assumptions (T&amp;D) old'!$B$100,Model!Z$1,'Assumptions (T&amp;D) old'!$B$103,Model!$V$2699)</f>
        <v>-0.01920498098</v>
      </c>
      <c r="Z2721" s="373">
        <f>PPMT('Assumptions (T&amp;D) old'!$B$100,Model!AA$1,'Assumptions (T&amp;D) old'!$B$103,Model!$V$2699)</f>
        <v>-0.02011721758</v>
      </c>
      <c r="AA2721" s="373">
        <f>PPMT('Assumptions (T&amp;D) old'!$B$100,Model!AB$1,'Assumptions (T&amp;D) old'!$B$103,Model!$V$2699)</f>
        <v>-0.02107278541</v>
      </c>
      <c r="AB2721" s="373">
        <f>PPMT('Assumptions (T&amp;D) old'!$B$100,Model!AC$1,'Assumptions (T&amp;D) old'!$B$103,Model!$V$2699)</f>
        <v>-0.02207374272</v>
      </c>
      <c r="AC2721" s="373">
        <f>PPMT('Assumptions (T&amp;D) old'!$B$100,Model!AD$1,'Assumptions (T&amp;D) old'!$B$103,Model!$V$2699)</f>
        <v>-0.0231222455</v>
      </c>
      <c r="AD2721" s="373">
        <f>PPMT('Assumptions (T&amp;D) old'!$B$100,Model!AE$1,'Assumptions (T&amp;D) old'!$B$103,Model!$V$2699)</f>
        <v>-0.02422055216</v>
      </c>
      <c r="AE2721" s="373">
        <f>PPMT('Assumptions (T&amp;D) old'!$B$100,Model!AF$1,'Assumptions (T&amp;D) old'!$B$103,Model!$V$2699)</f>
        <v>-0.02537102839</v>
      </c>
      <c r="AF2721" s="373">
        <f>PPMT('Assumptions (T&amp;D) old'!$B$100,Model!AG$1,'Assumptions (T&amp;D) old'!$B$103,Model!$V$2699)</f>
        <v>-0.02657615224</v>
      </c>
      <c r="AG2721" s="373">
        <f>PPMT('Assumptions (T&amp;D) old'!$B$100,Model!AH$1,'Assumptions (T&amp;D) old'!$B$103,Model!$V$2699)</f>
        <v>-0.02783851947</v>
      </c>
      <c r="AH2721" s="373">
        <f>PPMT('Assumptions (T&amp;D) old'!$B$100,Model!AI$1,'Assumptions (T&amp;D) old'!$B$103,Model!$V$2699)</f>
        <v>-0.02916084914</v>
      </c>
      <c r="AI2721" s="373">
        <f>PPMT('Assumptions (T&amp;D) old'!$B$100,Model!AJ$1,'Assumptions (T&amp;D) old'!$B$103,Model!$V$2699)</f>
        <v>-0.03054598948</v>
      </c>
      <c r="AJ2721" s="373">
        <f>PPMT('Assumptions (T&amp;D) old'!$B$100,Model!AK$1,'Assumptions (T&amp;D) old'!$B$103,Model!$V$2699)</f>
        <v>-0.03199692398</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-0.02107458202</v>
      </c>
      <c r="X2722" s="373">
        <f>PPMT('Assumptions (T&amp;D) old'!$B$100,Model!X$1,'Assumptions (T&amp;D) old'!$B$103,Model!$W$2699)</f>
        <v>-0.02207562467</v>
      </c>
      <c r="Y2722" s="373">
        <f>PPMT('Assumptions (T&amp;D) old'!$B$100,Model!Y$1,'Assumptions (T&amp;D) old'!$B$103,Model!$W$2699)</f>
        <v>-0.02312421684</v>
      </c>
      <c r="Z2722" s="373">
        <f>PPMT('Assumptions (T&amp;D) old'!$B$100,Model!Z$1,'Assumptions (T&amp;D) old'!$B$103,Model!$W$2699)</f>
        <v>-0.02422261714</v>
      </c>
      <c r="AA2722" s="373">
        <f>PPMT('Assumptions (T&amp;D) old'!$B$100,Model!AA$1,'Assumptions (T&amp;D) old'!$B$103,Model!$W$2699)</f>
        <v>-0.02537319145</v>
      </c>
      <c r="AB2722" s="373">
        <f>PPMT('Assumptions (T&amp;D) old'!$B$100,Model!AB$1,'Assumptions (T&amp;D) old'!$B$103,Model!$W$2699)</f>
        <v>-0.02657841804</v>
      </c>
      <c r="AC2722" s="373">
        <f>PPMT('Assumptions (T&amp;D) old'!$B$100,Model!AC$1,'Assumptions (T&amp;D) old'!$B$103,Model!$W$2699)</f>
        <v>-0.0278408929</v>
      </c>
      <c r="AD2722" s="373">
        <f>PPMT('Assumptions (T&amp;D) old'!$B$100,Model!AD$1,'Assumptions (T&amp;D) old'!$B$103,Model!$W$2699)</f>
        <v>-0.02916333531</v>
      </c>
      <c r="AE2722" s="373">
        <f>PPMT('Assumptions (T&amp;D) old'!$B$100,Model!AE$1,'Assumptions (T&amp;D) old'!$B$103,Model!$W$2699)</f>
        <v>-0.03054859374</v>
      </c>
      <c r="AF2722" s="373">
        <f>PPMT('Assumptions (T&amp;D) old'!$B$100,Model!AF$1,'Assumptions (T&amp;D) old'!$B$103,Model!$W$2699)</f>
        <v>-0.03199965194</v>
      </c>
      <c r="AG2722" s="373">
        <f>PPMT('Assumptions (T&amp;D) old'!$B$100,Model!AG$1,'Assumptions (T&amp;D) old'!$B$103,Model!$W$2699)</f>
        <v>-0.03351963541</v>
      </c>
      <c r="AH2722" s="373">
        <f>PPMT('Assumptions (T&amp;D) old'!$B$100,Model!AH$1,'Assumptions (T&amp;D) old'!$B$103,Model!$W$2699)</f>
        <v>-0.03511181809</v>
      </c>
      <c r="AI2722" s="373">
        <f>PPMT('Assumptions (T&amp;D) old'!$B$100,Model!AI$1,'Assumptions (T&amp;D) old'!$B$103,Model!$W$2699)</f>
        <v>-0.03677962945</v>
      </c>
      <c r="AJ2722" s="373">
        <f>PPMT('Assumptions (T&amp;D) old'!$B$100,Model!AJ$1,'Assumptions (T&amp;D) old'!$B$103,Model!$W$2699)</f>
        <v>-0.03852666185</v>
      </c>
      <c r="AK2722" s="373">
        <f>PPMT('Assumptions (T&amp;D) old'!$B$100,Model!AK$1,'Assumptions (T&amp;D) old'!$B$103,Model!$W$2699)</f>
        <v>-0.04035667829</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-0.023788102</v>
      </c>
      <c r="Y2723" s="373">
        <f>PPMT('Assumptions (T&amp;D) old'!$B$100,Model!X$1,'Assumptions (T&amp;D) old'!$B$103,Model!$X$2699)</f>
        <v>-0.02491803685</v>
      </c>
      <c r="Z2723" s="373">
        <f>PPMT('Assumptions (T&amp;D) old'!$B$100,Model!Y$1,'Assumptions (T&amp;D) old'!$B$103,Model!$X$2699)</f>
        <v>-0.0261016436</v>
      </c>
      <c r="AA2723" s="373">
        <f>PPMT('Assumptions (T&amp;D) old'!$B$100,Model!Z$1,'Assumptions (T&amp;D) old'!$B$103,Model!$X$2699)</f>
        <v>-0.02734147167</v>
      </c>
      <c r="AB2723" s="373">
        <f>PPMT('Assumptions (T&amp;D) old'!$B$100,Model!AA$1,'Assumptions (T&amp;D) old'!$B$103,Model!$X$2699)</f>
        <v>-0.02864019157</v>
      </c>
      <c r="AC2723" s="373">
        <f>PPMT('Assumptions (T&amp;D) old'!$B$100,Model!AB$1,'Assumptions (T&amp;D) old'!$B$103,Model!$X$2699)</f>
        <v>-0.03000060067</v>
      </c>
      <c r="AD2723" s="373">
        <f>PPMT('Assumptions (T&amp;D) old'!$B$100,Model!AC$1,'Assumptions (T&amp;D) old'!$B$103,Model!$X$2699)</f>
        <v>-0.03142562921</v>
      </c>
      <c r="AE2723" s="373">
        <f>PPMT('Assumptions (T&amp;D) old'!$B$100,Model!AD$1,'Assumptions (T&amp;D) old'!$B$103,Model!$X$2699)</f>
        <v>-0.03291834659</v>
      </c>
      <c r="AF2723" s="373">
        <f>PPMT('Assumptions (T&amp;D) old'!$B$100,Model!AE$1,'Assumptions (T&amp;D) old'!$B$103,Model!$X$2699)</f>
        <v>-0.03448196806</v>
      </c>
      <c r="AG2723" s="373">
        <f>PPMT('Assumptions (T&amp;D) old'!$B$100,Model!AF$1,'Assumptions (T&amp;D) old'!$B$103,Model!$X$2699)</f>
        <v>-0.03611986154</v>
      </c>
      <c r="AH2723" s="373">
        <f>PPMT('Assumptions (T&amp;D) old'!$B$100,Model!AG$1,'Assumptions (T&amp;D) old'!$B$103,Model!$X$2699)</f>
        <v>-0.03783555496</v>
      </c>
      <c r="AI2723" s="373">
        <f>PPMT('Assumptions (T&amp;D) old'!$B$100,Model!AH$1,'Assumptions (T&amp;D) old'!$B$103,Model!$X$2699)</f>
        <v>-0.03963274382</v>
      </c>
      <c r="AJ2723" s="373">
        <f>PPMT('Assumptions (T&amp;D) old'!$B$100,Model!AI$1,'Assumptions (T&amp;D) old'!$B$103,Model!$X$2699)</f>
        <v>-0.04151529915</v>
      </c>
      <c r="AK2723" s="373">
        <f>PPMT('Assumptions (T&amp;D) old'!$B$100,Model!AJ$1,'Assumptions (T&amp;D) old'!$B$103,Model!$X$2699)</f>
        <v>-0.04348727586</v>
      </c>
      <c r="AL2723" s="373">
        <f>PPMT('Assumptions (T&amp;D) old'!$B$100,Model!AK$1,'Assumptions (T&amp;D) old'!$B$103,Model!$X$2699)</f>
        <v>-0.04555292147</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-0.02440057887</v>
      </c>
      <c r="Z2724" s="373">
        <f>PPMT('Assumptions (T&amp;D) old'!$B$100,Model!X$1,'Assumptions (T&amp;D) old'!$B$103,Model!$Y$2699)</f>
        <v>-0.02555960636</v>
      </c>
      <c r="AA2724" s="373">
        <f>PPMT('Assumptions (T&amp;D) old'!$B$100,Model!Y$1,'Assumptions (T&amp;D) old'!$B$103,Model!$Y$2699)</f>
        <v>-0.02677368767</v>
      </c>
      <c r="AB2724" s="373">
        <f>PPMT('Assumptions (T&amp;D) old'!$B$100,Model!Z$1,'Assumptions (T&amp;D) old'!$B$103,Model!$Y$2699)</f>
        <v>-0.02804543783</v>
      </c>
      <c r="AC2724" s="373">
        <f>PPMT('Assumptions (T&amp;D) old'!$B$100,Model!AA$1,'Assumptions (T&amp;D) old'!$B$103,Model!$Y$2699)</f>
        <v>-0.02937759613</v>
      </c>
      <c r="AD2724" s="373">
        <f>PPMT('Assumptions (T&amp;D) old'!$B$100,Model!AB$1,'Assumptions (T&amp;D) old'!$B$103,Model!$Y$2699)</f>
        <v>-0.03077303194</v>
      </c>
      <c r="AE2724" s="373">
        <f>PPMT('Assumptions (T&amp;D) old'!$B$100,Model!AC$1,'Assumptions (T&amp;D) old'!$B$103,Model!$Y$2699)</f>
        <v>-0.03223475096</v>
      </c>
      <c r="AF2724" s="373">
        <f>PPMT('Assumptions (T&amp;D) old'!$B$100,Model!AD$1,'Assumptions (T&amp;D) old'!$B$103,Model!$Y$2699)</f>
        <v>-0.03376590163</v>
      </c>
      <c r="AG2724" s="373">
        <f>PPMT('Assumptions (T&amp;D) old'!$B$100,Model!AE$1,'Assumptions (T&amp;D) old'!$B$103,Model!$Y$2699)</f>
        <v>-0.03536978196</v>
      </c>
      <c r="AH2724" s="373">
        <f>PPMT('Assumptions (T&amp;D) old'!$B$100,Model!AF$1,'Assumptions (T&amp;D) old'!$B$103,Model!$Y$2699)</f>
        <v>-0.0370498466</v>
      </c>
      <c r="AI2724" s="373">
        <f>PPMT('Assumptions (T&amp;D) old'!$B$100,Model!AG$1,'Assumptions (T&amp;D) old'!$B$103,Model!$Y$2699)</f>
        <v>-0.03880971432</v>
      </c>
      <c r="AJ2724" s="373">
        <f>PPMT('Assumptions (T&amp;D) old'!$B$100,Model!AH$1,'Assumptions (T&amp;D) old'!$B$103,Model!$Y$2699)</f>
        <v>-0.04065317575</v>
      </c>
      <c r="AK2724" s="373">
        <f>PPMT('Assumptions (T&amp;D) old'!$B$100,Model!AI$1,'Assumptions (T&amp;D) old'!$B$103,Model!$Y$2699)</f>
        <v>-0.04258420159</v>
      </c>
      <c r="AL2724" s="373">
        <f>PPMT('Assumptions (T&amp;D) old'!$B$100,Model!AJ$1,'Assumptions (T&amp;D) old'!$B$103,Model!$Y$2699)</f>
        <v>-0.04460695117</v>
      </c>
      <c r="AM2724" s="373">
        <f>PPMT('Assumptions (T&amp;D) old'!$B$100,Model!AK$1,'Assumptions (T&amp;D) old'!$B$103,Model!$Y$2699)</f>
        <v>-0.04672578135</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-0.02502796914</v>
      </c>
      <c r="AA2725" s="373">
        <f>PPMT('Assumptions (T&amp;D) old'!$B$100,Model!X$1,'Assumptions (T&amp;D) old'!$B$103,Model!$Z$2699)</f>
        <v>-0.02621679768</v>
      </c>
      <c r="AB2725" s="373">
        <f>PPMT('Assumptions (T&amp;D) old'!$B$100,Model!Y$1,'Assumptions (T&amp;D) old'!$B$103,Model!$Z$2699)</f>
        <v>-0.02746209557</v>
      </c>
      <c r="AC2725" s="373">
        <f>PPMT('Assumptions (T&amp;D) old'!$B$100,Model!Z$1,'Assumptions (T&amp;D) old'!$B$103,Model!$Z$2699)</f>
        <v>-0.02876654511</v>
      </c>
      <c r="AD2725" s="373">
        <f>PPMT('Assumptions (T&amp;D) old'!$B$100,Model!AA$1,'Assumptions (T&amp;D) old'!$B$103,Model!$Z$2699)</f>
        <v>-0.030132956</v>
      </c>
      <c r="AE2725" s="373">
        <f>PPMT('Assumptions (T&amp;D) old'!$B$100,Model!AB$1,'Assumptions (T&amp;D) old'!$B$103,Model!$Z$2699)</f>
        <v>-0.03156427141</v>
      </c>
      <c r="AF2725" s="373">
        <f>PPMT('Assumptions (T&amp;D) old'!$B$100,Model!AC$1,'Assumptions (T&amp;D) old'!$B$103,Model!$Z$2699)</f>
        <v>-0.0330635743</v>
      </c>
      <c r="AG2725" s="373">
        <f>PPMT('Assumptions (T&amp;D) old'!$B$100,Model!AD$1,'Assumptions (T&amp;D) old'!$B$103,Model!$Z$2699)</f>
        <v>-0.03463409408</v>
      </c>
      <c r="AH2725" s="373">
        <f>PPMT('Assumptions (T&amp;D) old'!$B$100,Model!AE$1,'Assumptions (T&amp;D) old'!$B$103,Model!$Z$2699)</f>
        <v>-0.03627921355</v>
      </c>
      <c r="AI2725" s="373">
        <f>PPMT('Assumptions (T&amp;D) old'!$B$100,Model!AF$1,'Assumptions (T&amp;D) old'!$B$103,Model!$Z$2699)</f>
        <v>-0.03800247619</v>
      </c>
      <c r="AJ2725" s="373">
        <f>PPMT('Assumptions (T&amp;D) old'!$B$100,Model!AG$1,'Assumptions (T&amp;D) old'!$B$103,Model!$Z$2699)</f>
        <v>-0.03980759381</v>
      </c>
      <c r="AK2725" s="373">
        <f>PPMT('Assumptions (T&amp;D) old'!$B$100,Model!AH$1,'Assumptions (T&amp;D) old'!$B$103,Model!$Z$2699)</f>
        <v>-0.04169845452</v>
      </c>
      <c r="AL2725" s="373">
        <f>PPMT('Assumptions (T&amp;D) old'!$B$100,Model!AI$1,'Assumptions (T&amp;D) old'!$B$103,Model!$Z$2699)</f>
        <v>-0.04367913111</v>
      </c>
      <c r="AM2725" s="373">
        <f>PPMT('Assumptions (T&amp;D) old'!$B$100,Model!AJ$1,'Assumptions (T&amp;D) old'!$B$103,Model!$Z$2699)</f>
        <v>-0.04575388984</v>
      </c>
      <c r="AN2725" s="373">
        <f>PPMT('Assumptions (T&amp;D) old'!$B$100,Model!AK$1,'Assumptions (T&amp;D) old'!$B$103,Model!$Z$2699)</f>
        <v>-0.0479271996</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-0.02567062299</v>
      </c>
      <c r="AB2726" s="373">
        <f>PPMT('Assumptions (T&amp;D) old'!$B$100,Model!X$1,'Assumptions (T&amp;D) old'!$B$103,Model!$AA$2699)</f>
        <v>-0.02688997759</v>
      </c>
      <c r="AC2726" s="373">
        <f>PPMT('Assumptions (T&amp;D) old'!$B$100,Model!Y$1,'Assumptions (T&amp;D) old'!$B$103,Model!$AA$2699)</f>
        <v>-0.02816725152</v>
      </c>
      <c r="AD2726" s="373">
        <f>PPMT('Assumptions (T&amp;D) old'!$B$100,Model!Z$1,'Assumptions (T&amp;D) old'!$B$103,Model!$AA$2699)</f>
        <v>-0.02950519597</v>
      </c>
      <c r="AE2726" s="373">
        <f>PPMT('Assumptions (T&amp;D) old'!$B$100,Model!AA$1,'Assumptions (T&amp;D) old'!$B$103,Model!$AA$2699)</f>
        <v>-0.03090669278</v>
      </c>
      <c r="AF2726" s="373">
        <f>PPMT('Assumptions (T&amp;D) old'!$B$100,Model!AB$1,'Assumptions (T&amp;D) old'!$B$103,Model!$AA$2699)</f>
        <v>-0.03237476069</v>
      </c>
      <c r="AG2726" s="373">
        <f>PPMT('Assumptions (T&amp;D) old'!$B$100,Model!AC$1,'Assumptions (T&amp;D) old'!$B$103,Model!$AA$2699)</f>
        <v>-0.03391256182</v>
      </c>
      <c r="AH2726" s="373">
        <f>PPMT('Assumptions (T&amp;D) old'!$B$100,Model!AD$1,'Assumptions (T&amp;D) old'!$B$103,Model!$AA$2699)</f>
        <v>-0.0355234085</v>
      </c>
      <c r="AI2726" s="373">
        <f>PPMT('Assumptions (T&amp;D) old'!$B$100,Model!AE$1,'Assumptions (T&amp;D) old'!$B$103,Model!$AA$2699)</f>
        <v>-0.03721077041</v>
      </c>
      <c r="AJ2726" s="373">
        <f>PPMT('Assumptions (T&amp;D) old'!$B$100,Model!AF$1,'Assumptions (T&amp;D) old'!$B$103,Model!$AA$2699)</f>
        <v>-0.038978282</v>
      </c>
      <c r="AK2726" s="373">
        <f>PPMT('Assumptions (T&amp;D) old'!$B$100,Model!AG$1,'Assumptions (T&amp;D) old'!$B$103,Model!$AA$2699)</f>
        <v>-0.0408297504</v>
      </c>
      <c r="AL2726" s="373">
        <f>PPMT('Assumptions (T&amp;D) old'!$B$100,Model!AH$1,'Assumptions (T&amp;D) old'!$B$103,Model!$AA$2699)</f>
        <v>-0.04276916354</v>
      </c>
      <c r="AM2726" s="373">
        <f>PPMT('Assumptions (T&amp;D) old'!$B$100,Model!AI$1,'Assumptions (T&amp;D) old'!$B$103,Model!$AA$2699)</f>
        <v>-0.04480069881</v>
      </c>
      <c r="AN2726" s="373">
        <f>PPMT('Assumptions (T&amp;D) old'!$B$100,Model!AJ$1,'Assumptions (T&amp;D) old'!$B$103,Model!$AA$2699)</f>
        <v>-0.046928732</v>
      </c>
      <c r="AO2726" s="373">
        <f>PPMT('Assumptions (T&amp;D) old'!$B$100,Model!AK$1,'Assumptions (T&amp;D) old'!$B$103,Model!$AA$2699)</f>
        <v>-0.04915784677</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-0.0263288986</v>
      </c>
      <c r="AC2727" s="373">
        <f>PPMT('Assumptions (T&amp;D) old'!$B$100,Model!X$1,'Assumptions (T&amp;D) old'!$B$103,Model!$AB$2699)</f>
        <v>-0.02757952128</v>
      </c>
      <c r="AD2727" s="373">
        <f>PPMT('Assumptions (T&amp;D) old'!$B$100,Model!Y$1,'Assumptions (T&amp;D) old'!$B$103,Model!$AB$2699)</f>
        <v>-0.02888954854</v>
      </c>
      <c r="AE2727" s="373">
        <f>PPMT('Assumptions (T&amp;D) old'!$B$100,Model!Z$1,'Assumptions (T&amp;D) old'!$B$103,Model!$AB$2699)</f>
        <v>-0.0302618021</v>
      </c>
      <c r="AF2727" s="373">
        <f>PPMT('Assumptions (T&amp;D) old'!$B$100,Model!AA$1,'Assumptions (T&amp;D) old'!$B$103,Model!$AB$2699)</f>
        <v>-0.0316992377</v>
      </c>
      <c r="AG2727" s="373">
        <f>PPMT('Assumptions (T&amp;D) old'!$B$100,Model!AB$1,'Assumptions (T&amp;D) old'!$B$103,Model!$AB$2699)</f>
        <v>-0.03320495149</v>
      </c>
      <c r="AH2727" s="373">
        <f>PPMT('Assumptions (T&amp;D) old'!$B$100,Model!AC$1,'Assumptions (T&amp;D) old'!$B$103,Model!$AB$2699)</f>
        <v>-0.03478218668</v>
      </c>
      <c r="AI2727" s="373">
        <f>PPMT('Assumptions (T&amp;D) old'!$B$100,Model!AD$1,'Assumptions (T&amp;D) old'!$B$103,Model!$AB$2699)</f>
        <v>-0.03643434055</v>
      </c>
      <c r="AJ2727" s="373">
        <f>PPMT('Assumptions (T&amp;D) old'!$B$100,Model!AE$1,'Assumptions (T&amp;D) old'!$B$103,Model!$AB$2699)</f>
        <v>-0.03816497173</v>
      </c>
      <c r="AK2727" s="373">
        <f>PPMT('Assumptions (T&amp;D) old'!$B$100,Model!AF$1,'Assumptions (T&amp;D) old'!$B$103,Model!$AB$2699)</f>
        <v>-0.03997780788</v>
      </c>
      <c r="AL2727" s="373">
        <f>PPMT('Assumptions (T&amp;D) old'!$B$100,Model!AG$1,'Assumptions (T&amp;D) old'!$B$103,Model!$AB$2699)</f>
        <v>-0.04187675376</v>
      </c>
      <c r="AM2727" s="373">
        <f>PPMT('Assumptions (T&amp;D) old'!$B$100,Model!AH$1,'Assumptions (T&amp;D) old'!$B$103,Model!$AB$2699)</f>
        <v>-0.04386589956</v>
      </c>
      <c r="AN2727" s="373">
        <f>PPMT('Assumptions (T&amp;D) old'!$B$100,Model!AI$1,'Assumptions (T&amp;D) old'!$B$103,Model!$AB$2699)</f>
        <v>-0.04594952979</v>
      </c>
      <c r="AO2727" s="373">
        <f>PPMT('Assumptions (T&amp;D) old'!$B$100,Model!AJ$1,'Assumptions (T&amp;D) old'!$B$103,Model!$AB$2699)</f>
        <v>-0.04813213246</v>
      </c>
      <c r="AP2727" s="373">
        <f>PPMT('Assumptions (T&amp;D) old'!$B$100,Model!AK$1,'Assumptions (T&amp;D) old'!$B$103,Model!$AB$2699)</f>
        <v>-0.05041840875</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-0.02704967487</v>
      </c>
      <c r="AD2728" s="373">
        <f>PPMT('Assumptions (T&amp;D) old'!$B$100,Model!X$1,'Assumptions (T&amp;D) old'!$B$103,Model!$AC$2699)</f>
        <v>-0.02833453442</v>
      </c>
      <c r="AE2728" s="373">
        <f>PPMT('Assumptions (T&amp;D) old'!$B$100,Model!Y$1,'Assumptions (T&amp;D) old'!$B$103,Model!$AC$2699)</f>
        <v>-0.02968042481</v>
      </c>
      <c r="AF2728" s="373">
        <f>PPMT('Assumptions (T&amp;D) old'!$B$100,Model!Z$1,'Assumptions (T&amp;D) old'!$B$103,Model!$AC$2699)</f>
        <v>-0.03109024499</v>
      </c>
      <c r="AG2728" s="373">
        <f>PPMT('Assumptions (T&amp;D) old'!$B$100,Model!AA$1,'Assumptions (T&amp;D) old'!$B$103,Model!$AC$2699)</f>
        <v>-0.03256703162</v>
      </c>
      <c r="AH2728" s="373">
        <f>PPMT('Assumptions (T&amp;D) old'!$B$100,Model!AB$1,'Assumptions (T&amp;D) old'!$B$103,Model!$AC$2699)</f>
        <v>-0.03411396563</v>
      </c>
      <c r="AI2728" s="373">
        <f>PPMT('Assumptions (T&amp;D) old'!$B$100,Model!AC$1,'Assumptions (T&amp;D) old'!$B$103,Model!$AC$2699)</f>
        <v>-0.03573437899</v>
      </c>
      <c r="AJ2728" s="373">
        <f>PPMT('Assumptions (T&amp;D) old'!$B$100,Model!AD$1,'Assumptions (T&amp;D) old'!$B$103,Model!$AC$2699)</f>
        <v>-0.03743176199</v>
      </c>
      <c r="AK2728" s="373">
        <f>PPMT('Assumptions (T&amp;D) old'!$B$100,Model!AE$1,'Assumptions (T&amp;D) old'!$B$103,Model!$AC$2699)</f>
        <v>-0.03920977069</v>
      </c>
      <c r="AL2728" s="373">
        <f>PPMT('Assumptions (T&amp;D) old'!$B$100,Model!AF$1,'Assumptions (T&amp;D) old'!$B$103,Model!$AC$2699)</f>
        <v>-0.0410722348</v>
      </c>
      <c r="AM2728" s="373">
        <f>PPMT('Assumptions (T&amp;D) old'!$B$100,Model!AG$1,'Assumptions (T&amp;D) old'!$B$103,Model!$AC$2699)</f>
        <v>-0.04302316595</v>
      </c>
      <c r="AN2728" s="373">
        <f>PPMT('Assumptions (T&amp;D) old'!$B$100,Model!AH$1,'Assumptions (T&amp;D) old'!$B$103,Model!$AC$2699)</f>
        <v>-0.04506676633</v>
      </c>
      <c r="AO2728" s="373">
        <f>PPMT('Assumptions (T&amp;D) old'!$B$100,Model!AI$1,'Assumptions (T&amp;D) old'!$B$103,Model!$AC$2699)</f>
        <v>-0.04720743773</v>
      </c>
      <c r="AP2728" s="373">
        <f>PPMT('Assumptions (T&amp;D) old'!$B$100,Model!AJ$1,'Assumptions (T&amp;D) old'!$B$103,Model!$AC$2699)</f>
        <v>-0.04944979103</v>
      </c>
      <c r="AQ2728" s="373">
        <f>PPMT('Assumptions (T&amp;D) old'!$B$100,Model!AK$1,'Assumptions (T&amp;D) old'!$B$103,Model!$AC$2699)</f>
        <v>-0.0517986561</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-0.0282236829</v>
      </c>
      <c r="AE2729" s="373">
        <f>PPMT('Assumptions (T&amp;D) old'!$B$100,Model!X$1,'Assumptions (T&amp;D) old'!$B$103,Model!$AD$2699)</f>
        <v>-0.02956430784</v>
      </c>
      <c r="AF2729" s="373">
        <f>PPMT('Assumptions (T&amp;D) old'!$B$100,Model!Y$1,'Assumptions (T&amp;D) old'!$B$103,Model!$AD$2699)</f>
        <v>-0.03096861246</v>
      </c>
      <c r="AG2729" s="373">
        <f>PPMT('Assumptions (T&amp;D) old'!$B$100,Model!Z$1,'Assumptions (T&amp;D) old'!$B$103,Model!$AD$2699)</f>
        <v>-0.03243962156</v>
      </c>
      <c r="AH2729" s="373">
        <f>PPMT('Assumptions (T&amp;D) old'!$B$100,Model!AA$1,'Assumptions (T&amp;D) old'!$B$103,Model!$AD$2699)</f>
        <v>-0.03398050358</v>
      </c>
      <c r="AI2729" s="373">
        <f>PPMT('Assumptions (T&amp;D) old'!$B$100,Model!AB$1,'Assumptions (T&amp;D) old'!$B$103,Model!$AD$2699)</f>
        <v>-0.0355945775</v>
      </c>
      <c r="AJ2729" s="373">
        <f>PPMT('Assumptions (T&amp;D) old'!$B$100,Model!AC$1,'Assumptions (T&amp;D) old'!$B$103,Model!$AD$2699)</f>
        <v>-0.03728531993</v>
      </c>
      <c r="AK2729" s="373">
        <f>PPMT('Assumptions (T&amp;D) old'!$B$100,Model!AD$1,'Assumptions (T&amp;D) old'!$B$103,Model!$AD$2699)</f>
        <v>-0.03905637263</v>
      </c>
      <c r="AL2729" s="373">
        <f>PPMT('Assumptions (T&amp;D) old'!$B$100,Model!AE$1,'Assumptions (T&amp;D) old'!$B$103,Model!$AD$2699)</f>
        <v>-0.04091155033</v>
      </c>
      <c r="AM2729" s="373">
        <f>PPMT('Assumptions (T&amp;D) old'!$B$100,Model!AF$1,'Assumptions (T&amp;D) old'!$B$103,Model!$AD$2699)</f>
        <v>-0.04285484897</v>
      </c>
      <c r="AN2729" s="373">
        <f>PPMT('Assumptions (T&amp;D) old'!$B$100,Model!AG$1,'Assumptions (T&amp;D) old'!$B$103,Model!$AD$2699)</f>
        <v>-0.0448904543</v>
      </c>
      <c r="AO2729" s="373">
        <f>PPMT('Assumptions (T&amp;D) old'!$B$100,Model!AH$1,'Assumptions (T&amp;D) old'!$B$103,Model!$AD$2699)</f>
        <v>-0.04702275087</v>
      </c>
      <c r="AP2729" s="373">
        <f>PPMT('Assumptions (T&amp;D) old'!$B$100,Model!AI$1,'Assumptions (T&amp;D) old'!$B$103,Model!$AD$2699)</f>
        <v>-0.04925633154</v>
      </c>
      <c r="AQ2729" s="373">
        <f>PPMT('Assumptions (T&amp;D) old'!$B$100,Model!AJ$1,'Assumptions (T&amp;D) old'!$B$103,Model!$AD$2699)</f>
        <v>-0.05159600729</v>
      </c>
      <c r="AR2729" s="373">
        <f>PPMT('Assumptions (T&amp;D) old'!$B$100,Model!AK$1,'Assumptions (T&amp;D) old'!$B$103,Model!$AD$2699)</f>
        <v>-0.05404681764</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-0.02853870747</v>
      </c>
      <c r="AF2730" s="373">
        <f>PPMT('Assumptions (T&amp;D) old'!$B$100,Model!X$1,'Assumptions (T&amp;D) old'!$B$103,Model!$AE$2699)</f>
        <v>-0.02989429608</v>
      </c>
      <c r="AG2730" s="373">
        <f>PPMT('Assumptions (T&amp;D) old'!$B$100,Model!Y$1,'Assumptions (T&amp;D) old'!$B$103,Model!$AE$2699)</f>
        <v>-0.03131427514</v>
      </c>
      <c r="AH2730" s="373">
        <f>PPMT('Assumptions (T&amp;D) old'!$B$100,Model!Z$1,'Assumptions (T&amp;D) old'!$B$103,Model!$AE$2699)</f>
        <v>-0.03280170321</v>
      </c>
      <c r="AI2730" s="373">
        <f>PPMT('Assumptions (T&amp;D) old'!$B$100,Model!AA$1,'Assumptions (T&amp;D) old'!$B$103,Model!$AE$2699)</f>
        <v>-0.03435978411</v>
      </c>
      <c r="AJ2730" s="373">
        <f>PPMT('Assumptions (T&amp;D) old'!$B$100,Model!AB$1,'Assumptions (T&amp;D) old'!$B$103,Model!$AE$2699)</f>
        <v>-0.03599187386</v>
      </c>
      <c r="AK2730" s="373">
        <f>PPMT('Assumptions (T&amp;D) old'!$B$100,Model!AC$1,'Assumptions (T&amp;D) old'!$B$103,Model!$AE$2699)</f>
        <v>-0.03770148787</v>
      </c>
      <c r="AL2730" s="373">
        <f>PPMT('Assumptions (T&amp;D) old'!$B$100,Model!AD$1,'Assumptions (T&amp;D) old'!$B$103,Model!$AE$2699)</f>
        <v>-0.03949230854</v>
      </c>
      <c r="AM2730" s="373">
        <f>PPMT('Assumptions (T&amp;D) old'!$B$100,Model!AE$1,'Assumptions (T&amp;D) old'!$B$103,Model!$AE$2699)</f>
        <v>-0.0413681932</v>
      </c>
      <c r="AN2730" s="373">
        <f>PPMT('Assumptions (T&amp;D) old'!$B$100,Model!AF$1,'Assumptions (T&amp;D) old'!$B$103,Model!$AE$2699)</f>
        <v>-0.04333318237</v>
      </c>
      <c r="AO2730" s="373">
        <f>PPMT('Assumptions (T&amp;D) old'!$B$100,Model!AG$1,'Assumptions (T&amp;D) old'!$B$103,Model!$AE$2699)</f>
        <v>-0.04539150854</v>
      </c>
      <c r="AP2730" s="373">
        <f>PPMT('Assumptions (T&amp;D) old'!$B$100,Model!AH$1,'Assumptions (T&amp;D) old'!$B$103,Model!$AE$2699)</f>
        <v>-0.04754760519</v>
      </c>
      <c r="AQ2730" s="373">
        <f>PPMT('Assumptions (T&amp;D) old'!$B$100,Model!AI$1,'Assumptions (T&amp;D) old'!$B$103,Model!$AE$2699)</f>
        <v>-0.04980611644</v>
      </c>
      <c r="AR2730" s="373">
        <f>PPMT('Assumptions (T&amp;D) old'!$B$100,Model!AJ$1,'Assumptions (T&amp;D) old'!$B$103,Model!$AE$2699)</f>
        <v>-0.05217190697</v>
      </c>
      <c r="AS2730" s="373">
        <f>PPMT('Assumptions (T&amp;D) old'!$B$100,Model!AK$1,'Assumptions (T&amp;D) old'!$B$103,Model!$AE$2699)</f>
        <v>-0.05465007255</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-0.02973989703</v>
      </c>
      <c r="AG2731" s="373">
        <f>PPMT('Assumptions (T&amp;D) old'!$B$100,Model!X$1,'Assumptions (T&amp;D) old'!$B$103,Model!$AF$2699)</f>
        <v>-0.03115254214</v>
      </c>
      <c r="AH2731" s="373">
        <f>PPMT('Assumptions (T&amp;D) old'!$B$100,Model!Y$1,'Assumptions (T&amp;D) old'!$B$103,Model!$AF$2699)</f>
        <v>-0.0326322879</v>
      </c>
      <c r="AI2731" s="373">
        <f>PPMT('Assumptions (T&amp;D) old'!$B$100,Model!Z$1,'Assumptions (T&amp;D) old'!$B$103,Model!$AF$2699)</f>
        <v>-0.03418232157</v>
      </c>
      <c r="AJ2731" s="373">
        <f>PPMT('Assumptions (T&amp;D) old'!$B$100,Model!AA$1,'Assumptions (T&amp;D) old'!$B$103,Model!$AF$2699)</f>
        <v>-0.03580598185</v>
      </c>
      <c r="AK2731" s="373">
        <f>PPMT('Assumptions (T&amp;D) old'!$B$100,Model!AB$1,'Assumptions (T&amp;D) old'!$B$103,Model!$AF$2699)</f>
        <v>-0.03750676598</v>
      </c>
      <c r="AL2731" s="373">
        <f>PPMT('Assumptions (T&amp;D) old'!$B$100,Model!AC$1,'Assumptions (T&amp;D) old'!$B$103,Model!$AF$2699)</f>
        <v>-0.03928833737</v>
      </c>
      <c r="AM2731" s="373">
        <f>PPMT('Assumptions (T&amp;D) old'!$B$100,Model!AD$1,'Assumptions (T&amp;D) old'!$B$103,Model!$AF$2699)</f>
        <v>-0.04115453339</v>
      </c>
      <c r="AN2731" s="373">
        <f>PPMT('Assumptions (T&amp;D) old'!$B$100,Model!AE$1,'Assumptions (T&amp;D) old'!$B$103,Model!$AF$2699)</f>
        <v>-0.04310937373</v>
      </c>
      <c r="AO2731" s="373">
        <f>PPMT('Assumptions (T&amp;D) old'!$B$100,Model!AF$1,'Assumptions (T&amp;D) old'!$B$103,Model!$AF$2699)</f>
        <v>-0.04515706898</v>
      </c>
      <c r="AP2731" s="373">
        <f>PPMT('Assumptions (T&amp;D) old'!$B$100,Model!AG$1,'Assumptions (T&amp;D) old'!$B$103,Model!$AF$2699)</f>
        <v>-0.04730202976</v>
      </c>
      <c r="AQ2731" s="373">
        <f>PPMT('Assumptions (T&amp;D) old'!$B$100,Model!AH$1,'Assumptions (T&amp;D) old'!$B$103,Model!$AF$2699)</f>
        <v>-0.04954887617</v>
      </c>
      <c r="AR2731" s="373">
        <f>PPMT('Assumptions (T&amp;D) old'!$B$100,Model!AI$1,'Assumptions (T&amp;D) old'!$B$103,Model!$AF$2699)</f>
        <v>-0.05190244779</v>
      </c>
      <c r="AS2731" s="373">
        <f>PPMT('Assumptions (T&amp;D) old'!$B$100,Model!AJ$1,'Assumptions (T&amp;D) old'!$B$103,Model!$AF$2699)</f>
        <v>-0.05436781406</v>
      </c>
      <c r="AT2731" s="373">
        <f>PPMT('Assumptions (T&amp;D) old'!$B$100,Model!AK$1,'Assumptions (T&amp;D) old'!$B$103,Model!$AF$2699)</f>
        <v>-0.05695028523</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-0.02986772314</v>
      </c>
      <c r="AH2732" s="373">
        <f>PPMT('Assumptions (T&amp;D) old'!$B$100,Model!X$1,'Assumptions (T&amp;D) old'!$B$103,Model!$AG$2699)</f>
        <v>-0.03128643998</v>
      </c>
      <c r="AI2732" s="373">
        <f>PPMT('Assumptions (T&amp;D) old'!$B$100,Model!Y$1,'Assumptions (T&amp;D) old'!$B$103,Model!$AG$2699)</f>
        <v>-0.03277254588</v>
      </c>
      <c r="AJ2732" s="373">
        <f>PPMT('Assumptions (T&amp;D) old'!$B$100,Model!Z$1,'Assumptions (T&amp;D) old'!$B$103,Model!$AG$2699)</f>
        <v>-0.03432924181</v>
      </c>
      <c r="AK2732" s="373">
        <f>PPMT('Assumptions (T&amp;D) old'!$B$100,Model!AA$1,'Assumptions (T&amp;D) old'!$B$103,Model!$AG$2699)</f>
        <v>-0.0359598808</v>
      </c>
      <c r="AL2732" s="373">
        <f>PPMT('Assumptions (T&amp;D) old'!$B$100,Model!AB$1,'Assumptions (T&amp;D) old'!$B$103,Model!$AG$2699)</f>
        <v>-0.03766797514</v>
      </c>
      <c r="AM2732" s="373">
        <f>PPMT('Assumptions (T&amp;D) old'!$B$100,Model!AC$1,'Assumptions (T&amp;D) old'!$B$103,Model!$AG$2699)</f>
        <v>-0.03945720396</v>
      </c>
      <c r="AN2732" s="373">
        <f>PPMT('Assumptions (T&amp;D) old'!$B$100,Model!AD$1,'Assumptions (T&amp;D) old'!$B$103,Model!$AG$2699)</f>
        <v>-0.04133142114</v>
      </c>
      <c r="AO2732" s="373">
        <f>PPMT('Assumptions (T&amp;D) old'!$B$100,Model!AE$1,'Assumptions (T&amp;D) old'!$B$103,Model!$AG$2699)</f>
        <v>-0.04329466365</v>
      </c>
      <c r="AP2732" s="373">
        <f>PPMT('Assumptions (T&amp;D) old'!$B$100,Model!AF$1,'Assumptions (T&amp;D) old'!$B$103,Model!$AG$2699)</f>
        <v>-0.04535116017</v>
      </c>
      <c r="AQ2732" s="373">
        <f>PPMT('Assumptions (T&amp;D) old'!$B$100,Model!AG$1,'Assumptions (T&amp;D) old'!$B$103,Model!$AG$2699)</f>
        <v>-0.04750534028</v>
      </c>
      <c r="AR2732" s="373">
        <f>PPMT('Assumptions (T&amp;D) old'!$B$100,Model!AH$1,'Assumptions (T&amp;D) old'!$B$103,Model!$AG$2699)</f>
        <v>-0.04976184394</v>
      </c>
      <c r="AS2732" s="373">
        <f>PPMT('Assumptions (T&amp;D) old'!$B$100,Model!AI$1,'Assumptions (T&amp;D) old'!$B$103,Model!$AG$2699)</f>
        <v>-0.05212553153</v>
      </c>
      <c r="AT2732" s="373">
        <f>PPMT('Assumptions (T&amp;D) old'!$B$100,Model!AJ$1,'Assumptions (T&amp;D) old'!$B$103,Model!$AG$2699)</f>
        <v>-0.05460149428</v>
      </c>
      <c r="AU2732" s="373">
        <f>PPMT('Assumptions (T&amp;D) old'!$B$100,Model!AK$1,'Assumptions (T&amp;D) old'!$B$103,Model!$AG$2699)</f>
        <v>-0.05719506526</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-0.0330800352</v>
      </c>
      <c r="AI2733" s="373">
        <f>PPMT('Assumptions (T&amp;D) old'!$B$100,Model!X$1,'Assumptions (T&amp;D) old'!$B$103,Model!$AH$2699)</f>
        <v>-0.03465133688</v>
      </c>
      <c r="AJ2733" s="373">
        <f>PPMT('Assumptions (T&amp;D) old'!$B$100,Model!Y$1,'Assumptions (T&amp;D) old'!$B$103,Model!$AH$2699)</f>
        <v>-0.03629727538</v>
      </c>
      <c r="AK2733" s="373">
        <f>PPMT('Assumptions (T&amp;D) old'!$B$100,Model!Z$1,'Assumptions (T&amp;D) old'!$B$103,Model!$AH$2699)</f>
        <v>-0.03802139596</v>
      </c>
      <c r="AL2733" s="373">
        <f>PPMT('Assumptions (T&amp;D) old'!$B$100,Model!AA$1,'Assumptions (T&amp;D) old'!$B$103,Model!$AH$2699)</f>
        <v>-0.03982741227</v>
      </c>
      <c r="AM2733" s="373">
        <f>PPMT('Assumptions (T&amp;D) old'!$B$100,Model!AB$1,'Assumptions (T&amp;D) old'!$B$103,Model!$AH$2699)</f>
        <v>-0.04171921435</v>
      </c>
      <c r="AN2733" s="373">
        <f>PPMT('Assumptions (T&amp;D) old'!$B$100,Model!AC$1,'Assumptions (T&amp;D) old'!$B$103,Model!$AH$2699)</f>
        <v>-0.04370087703</v>
      </c>
      <c r="AO2733" s="373">
        <f>PPMT('Assumptions (T&amp;D) old'!$B$100,Model!AD$1,'Assumptions (T&amp;D) old'!$B$103,Model!$AH$2699)</f>
        <v>-0.04577666869</v>
      </c>
      <c r="AP2733" s="373">
        <f>PPMT('Assumptions (T&amp;D) old'!$B$100,Model!AE$1,'Assumptions (T&amp;D) old'!$B$103,Model!$AH$2699)</f>
        <v>-0.04795106045</v>
      </c>
      <c r="AQ2733" s="373">
        <f>PPMT('Assumptions (T&amp;D) old'!$B$100,Model!AF$1,'Assumptions (T&amp;D) old'!$B$103,Model!$AH$2699)</f>
        <v>-0.05022873582</v>
      </c>
      <c r="AR2733" s="373">
        <f>PPMT('Assumptions (T&amp;D) old'!$B$100,Model!AG$1,'Assumptions (T&amp;D) old'!$B$103,Model!$AH$2699)</f>
        <v>-0.05261460078</v>
      </c>
      <c r="AS2733" s="373">
        <f>PPMT('Assumptions (T&amp;D) old'!$B$100,Model!AH$1,'Assumptions (T&amp;D) old'!$B$103,Model!$AH$2699)</f>
        <v>-0.05511379431</v>
      </c>
      <c r="AT2733" s="373">
        <f>PPMT('Assumptions (T&amp;D) old'!$B$100,Model!AI$1,'Assumptions (T&amp;D) old'!$B$103,Model!$AH$2699)</f>
        <v>-0.05773169954</v>
      </c>
      <c r="AU2733" s="373">
        <f>PPMT('Assumptions (T&amp;D) old'!$B$100,Model!AJ$1,'Assumptions (T&amp;D) old'!$B$103,Model!$AH$2699)</f>
        <v>-0.06047395527</v>
      </c>
      <c r="AV2733" s="373">
        <f>PPMT('Assumptions (T&amp;D) old'!$B$100,Model!AK$1,'Assumptions (T&amp;D) old'!$B$103,Model!$AH$2699)</f>
        <v>-0.06334646815</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-0.03145512595</v>
      </c>
      <c r="AJ2734" s="373">
        <f>PPMT('Assumptions (T&amp;D) old'!$B$100,Model!X$1,'Assumptions (T&amp;D) old'!$B$103,Model!$AI$2699)</f>
        <v>-0.03294924443</v>
      </c>
      <c r="AK2734" s="373">
        <f>PPMT('Assumptions (T&amp;D) old'!$B$100,Model!Y$1,'Assumptions (T&amp;D) old'!$B$103,Model!$AI$2699)</f>
        <v>-0.03451433354</v>
      </c>
      <c r="AL2734" s="373">
        <f>PPMT('Assumptions (T&amp;D) old'!$B$100,Model!Z$1,'Assumptions (T&amp;D) old'!$B$103,Model!$AI$2699)</f>
        <v>-0.03615376439</v>
      </c>
      <c r="AM2734" s="373">
        <f>PPMT('Assumptions (T&amp;D) old'!$B$100,Model!AA$1,'Assumptions (T&amp;D) old'!$B$103,Model!$AI$2699)</f>
        <v>-0.0378710682</v>
      </c>
      <c r="AN2734" s="373">
        <f>PPMT('Assumptions (T&amp;D) old'!$B$100,Model!AB$1,'Assumptions (T&amp;D) old'!$B$103,Model!$AI$2699)</f>
        <v>-0.03966994393</v>
      </c>
      <c r="AO2734" s="373">
        <f>PPMT('Assumptions (T&amp;D) old'!$B$100,Model!AC$1,'Assumptions (T&amp;D) old'!$B$103,Model!$AI$2699)</f>
        <v>-0.04155426627</v>
      </c>
      <c r="AP2734" s="373">
        <f>PPMT('Assumptions (T&amp;D) old'!$B$100,Model!AD$1,'Assumptions (T&amp;D) old'!$B$103,Model!$AI$2699)</f>
        <v>-0.04352809392</v>
      </c>
      <c r="AQ2734" s="373">
        <f>PPMT('Assumptions (T&amp;D) old'!$B$100,Model!AE$1,'Assumptions (T&amp;D) old'!$B$103,Model!$AI$2699)</f>
        <v>-0.04559567838</v>
      </c>
      <c r="AR2734" s="373">
        <f>PPMT('Assumptions (T&amp;D) old'!$B$100,Model!AF$1,'Assumptions (T&amp;D) old'!$B$103,Model!$AI$2699)</f>
        <v>-0.0477614731</v>
      </c>
      <c r="AS2734" s="373">
        <f>PPMT('Assumptions (T&amp;D) old'!$B$100,Model!AG$1,'Assumptions (T&amp;D) old'!$B$103,Model!$AI$2699)</f>
        <v>-0.05003014308</v>
      </c>
      <c r="AT2734" s="373">
        <f>PPMT('Assumptions (T&amp;D) old'!$B$100,Model!AH$1,'Assumptions (T&amp;D) old'!$B$103,Model!$AI$2699)</f>
        <v>-0.05240657487</v>
      </c>
      <c r="AU2734" s="373">
        <f>PPMT('Assumptions (T&amp;D) old'!$B$100,Model!AI$1,'Assumptions (T&amp;D) old'!$B$103,Model!$AI$2699)</f>
        <v>-0.05489588718</v>
      </c>
      <c r="AV2734" s="373">
        <f>PPMT('Assumptions (T&amp;D) old'!$B$100,Model!AJ$1,'Assumptions (T&amp;D) old'!$B$103,Model!$AI$2699)</f>
        <v>-0.05750344182</v>
      </c>
      <c r="AW2734" s="373">
        <f>PPMT('Assumptions (T&amp;D) old'!$B$100,Model!AK$1,'Assumptions (T&amp;D) old'!$B$103,Model!$AI$2699)</f>
        <v>-0.06023485531</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-0.03341581824</v>
      </c>
      <c r="AK2735" s="373">
        <f>PPMT('Assumptions (T&amp;D) old'!$B$100,Model!X$1,'Assumptions (T&amp;D) old'!$B$103,Model!$AJ$2699)</f>
        <v>-0.03500306961</v>
      </c>
      <c r="AL2735" s="373">
        <f>PPMT('Assumptions (T&amp;D) old'!$B$100,Model!Y$1,'Assumptions (T&amp;D) old'!$B$103,Model!$AJ$2699)</f>
        <v>-0.03666571542</v>
      </c>
      <c r="AM2735" s="373">
        <f>PPMT('Assumptions (T&amp;D) old'!$B$100,Model!Z$1,'Assumptions (T&amp;D) old'!$B$103,Model!$AJ$2699)</f>
        <v>-0.0384073369</v>
      </c>
      <c r="AN2735" s="373">
        <f>PPMT('Assumptions (T&amp;D) old'!$B$100,Model!AA$1,'Assumptions (T&amp;D) old'!$B$103,Model!$AJ$2699)</f>
        <v>-0.0402316854</v>
      </c>
      <c r="AO2735" s="373">
        <f>PPMT('Assumptions (T&amp;D) old'!$B$100,Model!AB$1,'Assumptions (T&amp;D) old'!$B$103,Model!$AJ$2699)</f>
        <v>-0.04214269046</v>
      </c>
      <c r="AP2735" s="373">
        <f>PPMT('Assumptions (T&amp;D) old'!$B$100,Model!AC$1,'Assumptions (T&amp;D) old'!$B$103,Model!$AJ$2699)</f>
        <v>-0.04414446826</v>
      </c>
      <c r="AQ2735" s="373">
        <f>PPMT('Assumptions (T&amp;D) old'!$B$100,Model!AD$1,'Assumptions (T&amp;D) old'!$B$103,Model!$AJ$2699)</f>
        <v>-0.0462413305</v>
      </c>
      <c r="AR2735" s="373">
        <f>PPMT('Assumptions (T&amp;D) old'!$B$100,Model!AE$1,'Assumptions (T&amp;D) old'!$B$103,Model!$AJ$2699)</f>
        <v>-0.0484377937</v>
      </c>
      <c r="AS2735" s="373">
        <f>PPMT('Assumptions (T&amp;D) old'!$B$100,Model!AF$1,'Assumptions (T&amp;D) old'!$B$103,Model!$AJ$2699)</f>
        <v>-0.0507385889</v>
      </c>
      <c r="AT2735" s="373">
        <f>PPMT('Assumptions (T&amp;D) old'!$B$100,Model!AG$1,'Assumptions (T&amp;D) old'!$B$103,Model!$AJ$2699)</f>
        <v>-0.05314867187</v>
      </c>
      <c r="AU2735" s="373">
        <f>PPMT('Assumptions (T&amp;D) old'!$B$100,Model!AH$1,'Assumptions (T&amp;D) old'!$B$103,Model!$AJ$2699)</f>
        <v>-0.05567323378</v>
      </c>
      <c r="AV2735" s="373">
        <f>PPMT('Assumptions (T&amp;D) old'!$B$100,Model!AI$1,'Assumptions (T&amp;D) old'!$B$103,Model!$AJ$2699)</f>
        <v>-0.05831771239</v>
      </c>
      <c r="AW2735" s="373">
        <f>PPMT('Assumptions (T&amp;D) old'!$B$100,Model!AJ$1,'Assumptions (T&amp;D) old'!$B$103,Model!$AJ$2699)</f>
        <v>-0.06108780373</v>
      </c>
      <c r="AX2735" s="373">
        <f>PPMT('Assumptions (T&amp;D) old'!$B$100,Model!AK$1,'Assumptions (T&amp;D) old'!$B$103,Model!$AJ$2699)</f>
        <v>-0.0639894744</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-0.03415418807</v>
      </c>
      <c r="AL2736" s="373">
        <f>PPMT('Assumptions (T&amp;D) old'!$B$100,Model!X$1,'Assumptions (T&amp;D) old'!$B$103,Model!$AK$2699)</f>
        <v>-0.03577651201</v>
      </c>
      <c r="AM2736" s="373">
        <f>PPMT('Assumptions (T&amp;D) old'!$B$100,Model!Y$1,'Assumptions (T&amp;D) old'!$B$103,Model!$AK$2699)</f>
        <v>-0.03747589633</v>
      </c>
      <c r="AN2736" s="373">
        <f>PPMT('Assumptions (T&amp;D) old'!$B$100,Model!Z$1,'Assumptions (T&amp;D) old'!$B$103,Model!$AK$2699)</f>
        <v>-0.0392560014</v>
      </c>
      <c r="AO2736" s="373">
        <f>PPMT('Assumptions (T&amp;D) old'!$B$100,Model!AA$1,'Assumptions (T&amp;D) old'!$B$103,Model!$AK$2699)</f>
        <v>-0.04112066147</v>
      </c>
      <c r="AP2736" s="373">
        <f>PPMT('Assumptions (T&amp;D) old'!$B$100,Model!AB$1,'Assumptions (T&amp;D) old'!$B$103,Model!$AK$2699)</f>
        <v>-0.04307389289</v>
      </c>
      <c r="AQ2736" s="373">
        <f>PPMT('Assumptions (T&amp;D) old'!$B$100,Model!AC$1,'Assumptions (T&amp;D) old'!$B$103,Model!$AK$2699)</f>
        <v>-0.0451199028</v>
      </c>
      <c r="AR2736" s="373">
        <f>PPMT('Assumptions (T&amp;D) old'!$B$100,Model!AD$1,'Assumptions (T&amp;D) old'!$B$103,Model!$AK$2699)</f>
        <v>-0.04726309818</v>
      </c>
      <c r="AS2736" s="373">
        <f>PPMT('Assumptions (T&amp;D) old'!$B$100,Model!AE$1,'Assumptions (T&amp;D) old'!$B$103,Model!$AK$2699)</f>
        <v>-0.04950809535</v>
      </c>
      <c r="AT2736" s="373">
        <f>PPMT('Assumptions (T&amp;D) old'!$B$100,Model!AF$1,'Assumptions (T&amp;D) old'!$B$103,Model!$AK$2699)</f>
        <v>-0.05185972988</v>
      </c>
      <c r="AU2736" s="373">
        <f>PPMT('Assumptions (T&amp;D) old'!$B$100,Model!AG$1,'Assumptions (T&amp;D) old'!$B$103,Model!$AK$2699)</f>
        <v>-0.05432306705</v>
      </c>
      <c r="AV2736" s="373">
        <f>PPMT('Assumptions (T&amp;D) old'!$B$100,Model!AH$1,'Assumptions (T&amp;D) old'!$B$103,Model!$AK$2699)</f>
        <v>-0.05690341273</v>
      </c>
      <c r="AW2736" s="373">
        <f>PPMT('Assumptions (T&amp;D) old'!$B$100,Model!AI$1,'Assumptions (T&amp;D) old'!$B$103,Model!$AK$2699)</f>
        <v>-0.05960632483</v>
      </c>
      <c r="AX2736" s="373">
        <f>PPMT('Assumptions (T&amp;D) old'!$B$100,Model!AJ$1,'Assumptions (T&amp;D) old'!$B$103,Model!$AK$2699)</f>
        <v>-0.06243762526</v>
      </c>
      <c r="AY2736" s="373">
        <f>PPMT('Assumptions (T&amp;D) old'!$B$100,Model!AK$1,'Assumptions (T&amp;D) old'!$B$103,Model!$AK$2699)</f>
        <v>-0.06540341246</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-0.04084066226</v>
      </c>
      <c r="AM2737" s="373">
        <f>PPMT('Assumptions (T&amp;D) old'!$B$100,Model!X$1,'Assumptions (T&amp;D) old'!$B$103,Model!$AL$2699)</f>
        <v>-0.04278059372</v>
      </c>
      <c r="AN2737" s="373">
        <f>PPMT('Assumptions (T&amp;D) old'!$B$100,Model!Y$1,'Assumptions (T&amp;D) old'!$B$103,Model!$AL$2699)</f>
        <v>-0.04481267192</v>
      </c>
      <c r="AO2737" s="373">
        <f>PPMT('Assumptions (T&amp;D) old'!$B$100,Model!Z$1,'Assumptions (T&amp;D) old'!$B$103,Model!$AL$2699)</f>
        <v>-0.04694127383</v>
      </c>
      <c r="AP2737" s="373">
        <f>PPMT('Assumptions (T&amp;D) old'!$B$100,Model!AA$1,'Assumptions (T&amp;D) old'!$B$103,Model!$AL$2699)</f>
        <v>-0.04917098434</v>
      </c>
      <c r="AQ2737" s="373">
        <f>PPMT('Assumptions (T&amp;D) old'!$B$100,Model!AB$1,'Assumptions (T&amp;D) old'!$B$103,Model!$AL$2699)</f>
        <v>-0.0515066061</v>
      </c>
      <c r="AR2737" s="373">
        <f>PPMT('Assumptions (T&amp;D) old'!$B$100,Model!AC$1,'Assumptions (T&amp;D) old'!$B$103,Model!$AL$2699)</f>
        <v>-0.05395316989</v>
      </c>
      <c r="AS2737" s="373">
        <f>PPMT('Assumptions (T&amp;D) old'!$B$100,Model!AD$1,'Assumptions (T&amp;D) old'!$B$103,Model!$AL$2699)</f>
        <v>-0.05651594546</v>
      </c>
      <c r="AT2737" s="373">
        <f>PPMT('Assumptions (T&amp;D) old'!$B$100,Model!AE$1,'Assumptions (T&amp;D) old'!$B$103,Model!$AL$2699)</f>
        <v>-0.05920045286</v>
      </c>
      <c r="AU2737" s="373">
        <f>PPMT('Assumptions (T&amp;D) old'!$B$100,Model!AF$1,'Assumptions (T&amp;D) old'!$B$103,Model!$AL$2699)</f>
        <v>-0.06201247438</v>
      </c>
      <c r="AV2737" s="373">
        <f>PPMT('Assumptions (T&amp;D) old'!$B$100,Model!AG$1,'Assumptions (T&amp;D) old'!$B$103,Model!$AL$2699)</f>
        <v>-0.06495806691</v>
      </c>
      <c r="AW2737" s="373">
        <f>PPMT('Assumptions (T&amp;D) old'!$B$100,Model!AH$1,'Assumptions (T&amp;D) old'!$B$103,Model!$AL$2699)</f>
        <v>-0.06804357509</v>
      </c>
      <c r="AX2737" s="373">
        <f>PPMT('Assumptions (T&amp;D) old'!$B$100,Model!AI$1,'Assumptions (T&amp;D) old'!$B$103,Model!$AL$2699)</f>
        <v>-0.0712756449</v>
      </c>
      <c r="AY2737" s="373">
        <f>PPMT('Assumptions (T&amp;D) old'!$B$100,Model!AJ$1,'Assumptions (T&amp;D) old'!$B$103,Model!$AL$2699)</f>
        <v>-0.07466123804</v>
      </c>
      <c r="AZ2737" s="373">
        <f>PPMT('Assumptions (T&amp;D) old'!$B$100,Model!AK$1,'Assumptions (T&amp;D) old'!$B$103,Model!$AL$2699)</f>
        <v>-0.07820764684</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-0.03961932915</v>
      </c>
      <c r="AN2738" s="373">
        <f>PPMT('Assumptions (T&amp;D) old'!$B$100,Model!X$1,'Assumptions (T&amp;D) old'!$B$103,Model!$AM$2699)</f>
        <v>-0.04150124728</v>
      </c>
      <c r="AO2738" s="373">
        <f>PPMT('Assumptions (T&amp;D) old'!$B$100,Model!Y$1,'Assumptions (T&amp;D) old'!$B$103,Model!$AM$2699)</f>
        <v>-0.04347255653</v>
      </c>
      <c r="AP2738" s="373">
        <f>PPMT('Assumptions (T&amp;D) old'!$B$100,Model!Z$1,'Assumptions (T&amp;D) old'!$B$103,Model!$AM$2699)</f>
        <v>-0.04553750296</v>
      </c>
      <c r="AQ2738" s="373">
        <f>PPMT('Assumptions (T&amp;D) old'!$B$100,Model!AA$1,'Assumptions (T&amp;D) old'!$B$103,Model!$AM$2699)</f>
        <v>-0.04770053435</v>
      </c>
      <c r="AR2738" s="373">
        <f>PPMT('Assumptions (T&amp;D) old'!$B$100,Model!AB$1,'Assumptions (T&amp;D) old'!$B$103,Model!$AM$2699)</f>
        <v>-0.04996630974</v>
      </c>
      <c r="AS2738" s="373">
        <f>PPMT('Assumptions (T&amp;D) old'!$B$100,Model!AC$1,'Assumptions (T&amp;D) old'!$B$103,Model!$AM$2699)</f>
        <v>-0.05233970945</v>
      </c>
      <c r="AT2738" s="373">
        <f>PPMT('Assumptions (T&amp;D) old'!$B$100,Model!AD$1,'Assumptions (T&amp;D) old'!$B$103,Model!$AM$2699)</f>
        <v>-0.05482584565</v>
      </c>
      <c r="AU2738" s="373">
        <f>PPMT('Assumptions (T&amp;D) old'!$B$100,Model!AE$1,'Assumptions (T&amp;D) old'!$B$103,Model!$AM$2699)</f>
        <v>-0.05743007331</v>
      </c>
      <c r="AV2738" s="373">
        <f>PPMT('Assumptions (T&amp;D) old'!$B$100,Model!AF$1,'Assumptions (T&amp;D) old'!$B$103,Model!$AM$2699)</f>
        <v>-0.0601580018</v>
      </c>
      <c r="AW2738" s="373">
        <f>PPMT('Assumptions (T&amp;D) old'!$B$100,Model!AG$1,'Assumptions (T&amp;D) old'!$B$103,Model!$AM$2699)</f>
        <v>-0.06301550688</v>
      </c>
      <c r="AX2738" s="373">
        <f>PPMT('Assumptions (T&amp;D) old'!$B$100,Model!AH$1,'Assumptions (T&amp;D) old'!$B$103,Model!$AM$2699)</f>
        <v>-0.06600874346</v>
      </c>
      <c r="AY2738" s="373">
        <f>PPMT('Assumptions (T&amp;D) old'!$B$100,Model!AI$1,'Assumptions (T&amp;D) old'!$B$103,Model!$AM$2699)</f>
        <v>-0.06914415877</v>
      </c>
      <c r="AZ2738" s="373">
        <f>PPMT('Assumptions (T&amp;D) old'!$B$100,Model!AJ$1,'Assumptions (T&amp;D) old'!$B$103,Model!$AM$2699)</f>
        <v>-0.07242850632</v>
      </c>
      <c r="BA2738" s="373">
        <f>PPMT('Assumptions (T&amp;D) old'!$B$100,Model!AK$1,'Assumptions (T&amp;D) old'!$B$103,Model!$AM$2699)</f>
        <v>-0.07586886037</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-0.04400765906</v>
      </c>
      <c r="AO2739" s="373">
        <f>PPMT('Assumptions (T&amp;D) old'!$B$100,Model!X$1,'Assumptions (T&amp;D) old'!$B$103,Model!$AN$2699)</f>
        <v>-0.04609802287</v>
      </c>
      <c r="AP2739" s="373">
        <f>PPMT('Assumptions (T&amp;D) old'!$B$100,Model!Y$1,'Assumptions (T&amp;D) old'!$B$103,Model!$AN$2699)</f>
        <v>-0.04828767895</v>
      </c>
      <c r="AQ2739" s="373">
        <f>PPMT('Assumptions (T&amp;D) old'!$B$100,Model!Z$1,'Assumptions (T&amp;D) old'!$B$103,Model!$AN$2699)</f>
        <v>-0.0505813437</v>
      </c>
      <c r="AR2739" s="373">
        <f>PPMT('Assumptions (T&amp;D) old'!$B$100,Model!AA$1,'Assumptions (T&amp;D) old'!$B$103,Model!$AN$2699)</f>
        <v>-0.05298395753</v>
      </c>
      <c r="AS2739" s="373">
        <f>PPMT('Assumptions (T&amp;D) old'!$B$100,Model!AB$1,'Assumptions (T&amp;D) old'!$B$103,Model!$AN$2699)</f>
        <v>-0.05550069551</v>
      </c>
      <c r="AT2739" s="373">
        <f>PPMT('Assumptions (T&amp;D) old'!$B$100,Model!AC$1,'Assumptions (T&amp;D) old'!$B$103,Model!$AN$2699)</f>
        <v>-0.05813697855</v>
      </c>
      <c r="AU2739" s="373">
        <f>PPMT('Assumptions (T&amp;D) old'!$B$100,Model!AD$1,'Assumptions (T&amp;D) old'!$B$103,Model!$AN$2699)</f>
        <v>-0.06089848503</v>
      </c>
      <c r="AV2739" s="373">
        <f>PPMT('Assumptions (T&amp;D) old'!$B$100,Model!AE$1,'Assumptions (T&amp;D) old'!$B$103,Model!$AN$2699)</f>
        <v>-0.06379116307</v>
      </c>
      <c r="AW2739" s="373">
        <f>PPMT('Assumptions (T&amp;D) old'!$B$100,Model!AF$1,'Assumptions (T&amp;D) old'!$B$103,Model!$AN$2699)</f>
        <v>-0.06682124331</v>
      </c>
      <c r="AX2739" s="373">
        <f>PPMT('Assumptions (T&amp;D) old'!$B$100,Model!AG$1,'Assumptions (T&amp;D) old'!$B$103,Model!$AN$2699)</f>
        <v>-0.06999525237</v>
      </c>
      <c r="AY2739" s="373">
        <f>PPMT('Assumptions (T&amp;D) old'!$B$100,Model!AH$1,'Assumptions (T&amp;D) old'!$B$103,Model!$AN$2699)</f>
        <v>-0.07332002686</v>
      </c>
      <c r="AZ2739" s="373">
        <f>PPMT('Assumptions (T&amp;D) old'!$B$100,Model!AI$1,'Assumptions (T&amp;D) old'!$B$103,Model!$AN$2699)</f>
        <v>-0.07680272813</v>
      </c>
      <c r="BA2739" s="373">
        <f>PPMT('Assumptions (T&amp;D) old'!$B$100,Model!AJ$1,'Assumptions (T&amp;D) old'!$B$103,Model!$AN$2699)</f>
        <v>-0.08045085772</v>
      </c>
      <c r="BB2739" s="373">
        <f>PPMT('Assumptions (T&amp;D) old'!$B$100,Model!AK$1,'Assumptions (T&amp;D) old'!$B$103,Model!$AN$2699)</f>
        <v>-0.08427227346</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-0.04175619206</v>
      </c>
      <c r="AP2740" s="373">
        <f>PPMT('Assumptions (T&amp;D) old'!$B$100,Model!X$1,'Assumptions (T&amp;D) old'!$B$103,Model!$AO$2699)</f>
        <v>-0.04373961118</v>
      </c>
      <c r="AQ2740" s="373">
        <f>PPMT('Assumptions (T&amp;D) old'!$B$100,Model!Y$1,'Assumptions (T&amp;D) old'!$B$103,Model!$AO$2699)</f>
        <v>-0.04581724271</v>
      </c>
      <c r="AR2740" s="373">
        <f>PPMT('Assumptions (T&amp;D) old'!$B$100,Model!Z$1,'Assumptions (T&amp;D) old'!$B$103,Model!$AO$2699)</f>
        <v>-0.04799356174</v>
      </c>
      <c r="AS2740" s="373">
        <f>PPMT('Assumptions (T&amp;D) old'!$B$100,Model!AA$1,'Assumptions (T&amp;D) old'!$B$103,Model!$AO$2699)</f>
        <v>-0.05027325593</v>
      </c>
      <c r="AT2740" s="373">
        <f>PPMT('Assumptions (T&amp;D) old'!$B$100,Model!AB$1,'Assumptions (T&amp;D) old'!$B$103,Model!$AO$2699)</f>
        <v>-0.05266123558</v>
      </c>
      <c r="AU2740" s="373">
        <f>PPMT('Assumptions (T&amp;D) old'!$B$100,Model!AC$1,'Assumptions (T&amp;D) old'!$B$103,Model!$AO$2699)</f>
        <v>-0.05516264427</v>
      </c>
      <c r="AV2740" s="373">
        <f>PPMT('Assumptions (T&amp;D) old'!$B$100,Model!AD$1,'Assumptions (T&amp;D) old'!$B$103,Model!$AO$2699)</f>
        <v>-0.05778286988</v>
      </c>
      <c r="AW2740" s="373">
        <f>PPMT('Assumptions (T&amp;D) old'!$B$100,Model!AE$1,'Assumptions (T&amp;D) old'!$B$103,Model!$AO$2699)</f>
        <v>-0.0605275562</v>
      </c>
      <c r="AX2740" s="373">
        <f>PPMT('Assumptions (T&amp;D) old'!$B$100,Model!AF$1,'Assumptions (T&amp;D) old'!$B$103,Model!$AO$2699)</f>
        <v>-0.06340261511</v>
      </c>
      <c r="AY2740" s="373">
        <f>PPMT('Assumptions (T&amp;D) old'!$B$100,Model!AG$1,'Assumptions (T&amp;D) old'!$B$103,Model!$AO$2699)</f>
        <v>-0.06641423933</v>
      </c>
      <c r="AZ2740" s="373">
        <f>PPMT('Assumptions (T&amp;D) old'!$B$100,Model!AH$1,'Assumptions (T&amp;D) old'!$B$103,Model!$AO$2699)</f>
        <v>-0.0695689157</v>
      </c>
      <c r="BA2740" s="373">
        <f>PPMT('Assumptions (T&amp;D) old'!$B$100,Model!AI$1,'Assumptions (T&amp;D) old'!$B$103,Model!$AO$2699)</f>
        <v>-0.0728734392</v>
      </c>
      <c r="BB2740" s="373">
        <f>PPMT('Assumptions (T&amp;D) old'!$B$100,Model!AJ$1,'Assumptions (T&amp;D) old'!$B$103,Model!$AO$2699)</f>
        <v>-0.07633492756</v>
      </c>
      <c r="BC2740" s="373">
        <f>PPMT('Assumptions (T&amp;D) old'!$B$100,Model!AK$1,'Assumptions (T&amp;D) old'!$B$103,Model!$AO$2699)</f>
        <v>-0.07996083662</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-0.04557053877</v>
      </c>
      <c r="AQ2741" s="373">
        <f>PPMT('Assumptions (T&amp;D) old'!$B$100,Model!X$1,'Assumptions (T&amp;D) old'!$B$103,Model!$AP$2699)</f>
        <v>-0.04773513936</v>
      </c>
      <c r="AR2741" s="373">
        <f>PPMT('Assumptions (T&amp;D) old'!$B$100,Model!Y$1,'Assumptions (T&amp;D) old'!$B$103,Model!$AP$2699)</f>
        <v>-0.05000255848</v>
      </c>
      <c r="AS2741" s="373">
        <f>PPMT('Assumptions (T&amp;D) old'!$B$100,Model!Z$1,'Assumptions (T&amp;D) old'!$B$103,Model!$AP$2699)</f>
        <v>-0.05237768001</v>
      </c>
      <c r="AT2741" s="373">
        <f>PPMT('Assumptions (T&amp;D) old'!$B$100,Model!AA$1,'Assumptions (T&amp;D) old'!$B$103,Model!$AP$2699)</f>
        <v>-0.05486561981</v>
      </c>
      <c r="AU2741" s="373">
        <f>PPMT('Assumptions (T&amp;D) old'!$B$100,Model!AB$1,'Assumptions (T&amp;D) old'!$B$103,Model!$AP$2699)</f>
        <v>-0.05747173675</v>
      </c>
      <c r="AV2741" s="373">
        <f>PPMT('Assumptions (T&amp;D) old'!$B$100,Model!AC$1,'Assumptions (T&amp;D) old'!$B$103,Model!$AP$2699)</f>
        <v>-0.06020164425</v>
      </c>
      <c r="AW2741" s="373">
        <f>PPMT('Assumptions (T&amp;D) old'!$B$100,Model!AD$1,'Assumptions (T&amp;D) old'!$B$103,Model!$AP$2699)</f>
        <v>-0.06306122235</v>
      </c>
      <c r="AX2741" s="373">
        <f>PPMT('Assumptions (T&amp;D) old'!$B$100,Model!AE$1,'Assumptions (T&amp;D) old'!$B$103,Model!$AP$2699)</f>
        <v>-0.06605663041</v>
      </c>
      <c r="AY2741" s="373">
        <f>PPMT('Assumptions (T&amp;D) old'!$B$100,Model!AF$1,'Assumptions (T&amp;D) old'!$B$103,Model!$AP$2699)</f>
        <v>-0.06919432036</v>
      </c>
      <c r="AZ2741" s="373">
        <f>PPMT('Assumptions (T&amp;D) old'!$B$100,Model!AG$1,'Assumptions (T&amp;D) old'!$B$103,Model!$AP$2699)</f>
        <v>-0.07248105058</v>
      </c>
      <c r="BA2741" s="373">
        <f>PPMT('Assumptions (T&amp;D) old'!$B$100,Model!AH$1,'Assumptions (T&amp;D) old'!$B$103,Model!$AP$2699)</f>
        <v>-0.07592390048</v>
      </c>
      <c r="BB2741" s="373">
        <f>PPMT('Assumptions (T&amp;D) old'!$B$100,Model!AI$1,'Assumptions (T&amp;D) old'!$B$103,Model!$AP$2699)</f>
        <v>-0.07953028575</v>
      </c>
      <c r="BC2741" s="373">
        <f>PPMT('Assumptions (T&amp;D) old'!$B$100,Model!AJ$1,'Assumptions (T&amp;D) old'!$B$103,Model!$AP$2699)</f>
        <v>-0.08330797432</v>
      </c>
      <c r="BD2741" s="373">
        <f>PPMT('Assumptions (T&amp;D) old'!$B$100,Model!AK$1,'Assumptions (T&amp;D) old'!$B$103,Model!$AP$2699)</f>
        <v>-0.0872651031</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-0.05042614583</v>
      </c>
      <c r="AR2742" s="373">
        <f>PPMT('Assumptions (T&amp;D) old'!$B$100,Model!X$1,'Assumptions (T&amp;D) old'!$B$103,Model!$AQ$2699)</f>
        <v>-0.05282138775</v>
      </c>
      <c r="AS2742" s="373">
        <f>PPMT('Assumptions (T&amp;D) old'!$B$100,Model!Y$1,'Assumptions (T&amp;D) old'!$B$103,Model!$AQ$2699)</f>
        <v>-0.05533040367</v>
      </c>
      <c r="AT2742" s="373">
        <f>PPMT('Assumptions (T&amp;D) old'!$B$100,Model!Z$1,'Assumptions (T&amp;D) old'!$B$103,Model!$AQ$2699)</f>
        <v>-0.05795859785</v>
      </c>
      <c r="AU2742" s="373">
        <f>PPMT('Assumptions (T&amp;D) old'!$B$100,Model!AA$1,'Assumptions (T&amp;D) old'!$B$103,Model!$AQ$2699)</f>
        <v>-0.06071163124</v>
      </c>
      <c r="AV2742" s="373">
        <f>PPMT('Assumptions (T&amp;D) old'!$B$100,Model!AB$1,'Assumptions (T&amp;D) old'!$B$103,Model!$AQ$2699)</f>
        <v>-0.06359543373</v>
      </c>
      <c r="AW2742" s="373">
        <f>PPMT('Assumptions (T&amp;D) old'!$B$100,Model!AC$1,'Assumptions (T&amp;D) old'!$B$103,Model!$AQ$2699)</f>
        <v>-0.06661621683</v>
      </c>
      <c r="AX2742" s="373">
        <f>PPMT('Assumptions (T&amp;D) old'!$B$100,Model!AD$1,'Assumptions (T&amp;D) old'!$B$103,Model!$AQ$2699)</f>
        <v>-0.06978048713</v>
      </c>
      <c r="AY2742" s="373">
        <f>PPMT('Assumptions (T&amp;D) old'!$B$100,Model!AE$1,'Assumptions (T&amp;D) old'!$B$103,Model!$AQ$2699)</f>
        <v>-0.07309506027</v>
      </c>
      <c r="AZ2742" s="373">
        <f>PPMT('Assumptions (T&amp;D) old'!$B$100,Model!AF$1,'Assumptions (T&amp;D) old'!$B$103,Model!$AQ$2699)</f>
        <v>-0.07656707563</v>
      </c>
      <c r="BA2742" s="373">
        <f>PPMT('Assumptions (T&amp;D) old'!$B$100,Model!AG$1,'Assumptions (T&amp;D) old'!$B$103,Model!$AQ$2699)</f>
        <v>-0.08020401172</v>
      </c>
      <c r="BB2742" s="373">
        <f>PPMT('Assumptions (T&amp;D) old'!$B$100,Model!AH$1,'Assumptions (T&amp;D) old'!$B$103,Model!$AQ$2699)</f>
        <v>-0.08401370228</v>
      </c>
      <c r="BC2742" s="373">
        <f>PPMT('Assumptions (T&amp;D) old'!$B$100,Model!AI$1,'Assumptions (T&amp;D) old'!$B$103,Model!$AQ$2699)</f>
        <v>-0.08800435314</v>
      </c>
      <c r="BD2742" s="373">
        <f>PPMT('Assumptions (T&amp;D) old'!$B$100,Model!AJ$1,'Assumptions (T&amp;D) old'!$B$103,Model!$AQ$2699)</f>
        <v>-0.09218455991</v>
      </c>
      <c r="BE2742" s="373">
        <f>PPMT('Assumptions (T&amp;D) old'!$B$100,Model!AK$1,'Assumptions (T&amp;D) old'!$B$103,Model!$AQ$2699)</f>
        <v>-0.09656332651</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-0.03963471434</v>
      </c>
      <c r="AS2743" s="373">
        <f>PPMT('Assumptions (T&amp;D) old'!$B$100,Model!X$1,'Assumptions (T&amp;D) old'!$B$103,Model!$AR$2699)</f>
        <v>-0.04151736327</v>
      </c>
      <c r="AT2743" s="373">
        <f>PPMT('Assumptions (T&amp;D) old'!$B$100,Model!Y$1,'Assumptions (T&amp;D) old'!$B$103,Model!$AR$2699)</f>
        <v>-0.04348943803</v>
      </c>
      <c r="AU2743" s="373">
        <f>PPMT('Assumptions (T&amp;D) old'!$B$100,Model!Z$1,'Assumptions (T&amp;D) old'!$B$103,Model!$AR$2699)</f>
        <v>-0.04555518634</v>
      </c>
      <c r="AV2743" s="373">
        <f>PPMT('Assumptions (T&amp;D) old'!$B$100,Model!AA$1,'Assumptions (T&amp;D) old'!$B$103,Model!$AR$2699)</f>
        <v>-0.04771905769</v>
      </c>
      <c r="AW2743" s="373">
        <f>PPMT('Assumptions (T&amp;D) old'!$B$100,Model!AB$1,'Assumptions (T&amp;D) old'!$B$103,Model!$AR$2699)</f>
        <v>-0.04998571293</v>
      </c>
      <c r="AX2743" s="373">
        <f>PPMT('Assumptions (T&amp;D) old'!$B$100,Model!AC$1,'Assumptions (T&amp;D) old'!$B$103,Model!$AR$2699)</f>
        <v>-0.05236003429</v>
      </c>
      <c r="AY2743" s="373">
        <f>PPMT('Assumptions (T&amp;D) old'!$B$100,Model!AD$1,'Assumptions (T&amp;D) old'!$B$103,Model!$AR$2699)</f>
        <v>-0.05484713592</v>
      </c>
      <c r="AZ2743" s="373">
        <f>PPMT('Assumptions (T&amp;D) old'!$B$100,Model!AE$1,'Assumptions (T&amp;D) old'!$B$103,Model!$AR$2699)</f>
        <v>-0.05745237488</v>
      </c>
      <c r="BA2743" s="373">
        <f>PPMT('Assumptions (T&amp;D) old'!$B$100,Model!AF$1,'Assumptions (T&amp;D) old'!$B$103,Model!$AR$2699)</f>
        <v>-0.06018136268</v>
      </c>
      <c r="BB2743" s="373">
        <f>PPMT('Assumptions (T&amp;D) old'!$B$100,Model!AG$1,'Assumptions (T&amp;D) old'!$B$103,Model!$AR$2699)</f>
        <v>-0.06303997741</v>
      </c>
      <c r="BC2743" s="373">
        <f>PPMT('Assumptions (T&amp;D) old'!$B$100,Model!AH$1,'Assumptions (T&amp;D) old'!$B$103,Model!$AR$2699)</f>
        <v>-0.06603437634</v>
      </c>
      <c r="BD2743" s="373">
        <f>PPMT('Assumptions (T&amp;D) old'!$B$100,Model!AI$1,'Assumptions (T&amp;D) old'!$B$103,Model!$AR$2699)</f>
        <v>-0.06917100921</v>
      </c>
      <c r="BE2743" s="373">
        <f>PPMT('Assumptions (T&amp;D) old'!$B$100,Model!AJ$1,'Assumptions (T&amp;D) old'!$B$103,Model!$AR$2699)</f>
        <v>-0.07245663215</v>
      </c>
      <c r="BF2743" s="373">
        <f>PPMT('Assumptions (T&amp;D) old'!$B$100,Model!AK$1,'Assumptions (T&amp;D) old'!$B$103,Model!$AR$2699)</f>
        <v>-0.07589832218</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-0.04311081293</v>
      </c>
      <c r="AT2744" s="373">
        <f>PPMT('Assumptions (T&amp;D) old'!$B$100,Model!X$1,'Assumptions (T&amp;D) old'!$B$103,Model!$AS$2699)</f>
        <v>-0.04515857655</v>
      </c>
      <c r="AU2744" s="373">
        <f>PPMT('Assumptions (T&amp;D) old'!$B$100,Model!Y$1,'Assumptions (T&amp;D) old'!$B$103,Model!$AS$2699)</f>
        <v>-0.04730360893</v>
      </c>
      <c r="AV2744" s="373">
        <f>PPMT('Assumptions (T&amp;D) old'!$B$100,Model!Z$1,'Assumptions (T&amp;D) old'!$B$103,Model!$AS$2699)</f>
        <v>-0.04955053036</v>
      </c>
      <c r="AW2744" s="373">
        <f>PPMT('Assumptions (T&amp;D) old'!$B$100,Model!AA$1,'Assumptions (T&amp;D) old'!$B$103,Model!$AS$2699)</f>
        <v>-0.05190418055</v>
      </c>
      <c r="AX2744" s="373">
        <f>PPMT('Assumptions (T&amp;D) old'!$B$100,Model!AB$1,'Assumptions (T&amp;D) old'!$B$103,Model!$AS$2699)</f>
        <v>-0.05436962913</v>
      </c>
      <c r="AY2744" s="373">
        <f>PPMT('Assumptions (T&amp;D) old'!$B$100,Model!AC$1,'Assumptions (T&amp;D) old'!$B$103,Model!$AS$2699)</f>
        <v>-0.05695218651</v>
      </c>
      <c r="AZ2744" s="373">
        <f>PPMT('Assumptions (T&amp;D) old'!$B$100,Model!AD$1,'Assumptions (T&amp;D) old'!$B$103,Model!$AS$2699)</f>
        <v>-0.05965741537</v>
      </c>
      <c r="BA2744" s="373">
        <f>PPMT('Assumptions (T&amp;D) old'!$B$100,Model!AE$1,'Assumptions (T&amp;D) old'!$B$103,Model!$AS$2699)</f>
        <v>-0.0624911426</v>
      </c>
      <c r="BB2744" s="373">
        <f>PPMT('Assumptions (T&amp;D) old'!$B$100,Model!AF$1,'Assumptions (T&amp;D) old'!$B$103,Model!$AS$2699)</f>
        <v>-0.06545947187</v>
      </c>
      <c r="BC2744" s="373">
        <f>PPMT('Assumptions (T&amp;D) old'!$B$100,Model!AG$1,'Assumptions (T&amp;D) old'!$B$103,Model!$AS$2699)</f>
        <v>-0.06856879679</v>
      </c>
      <c r="BD2744" s="373">
        <f>PPMT('Assumptions (T&amp;D) old'!$B$100,Model!AH$1,'Assumptions (T&amp;D) old'!$B$103,Model!$AS$2699)</f>
        <v>-0.07182581463</v>
      </c>
      <c r="BE2744" s="373">
        <f>PPMT('Assumptions (T&amp;D) old'!$B$100,Model!AI$1,'Assumptions (T&amp;D) old'!$B$103,Model!$AS$2699)</f>
        <v>-0.07523754083</v>
      </c>
      <c r="BF2744" s="373">
        <f>PPMT('Assumptions (T&amp;D) old'!$B$100,Model!AJ$1,'Assumptions (T&amp;D) old'!$B$103,Model!$AS$2699)</f>
        <v>-0.07881132402</v>
      </c>
      <c r="BG2744" s="373">
        <f>PPMT('Assumptions (T&amp;D) old'!$B$100,Model!AK$1,'Assumptions (T&amp;D) old'!$B$103,Model!$AS$2699)</f>
        <v>-0.08255486191</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-0.04536400296</v>
      </c>
      <c r="AU2745" s="373">
        <f>PPMT('Assumptions (T&amp;D) old'!$B$100,Model!X$1,'Assumptions (T&amp;D) old'!$B$103,Model!$AT$2699)</f>
        <v>-0.0475187931</v>
      </c>
      <c r="AV2745" s="373">
        <f>PPMT('Assumptions (T&amp;D) old'!$B$100,Model!Y$1,'Assumptions (T&amp;D) old'!$B$103,Model!$AT$2699)</f>
        <v>-0.04977593577</v>
      </c>
      <c r="AW2745" s="373">
        <f>PPMT('Assumptions (T&amp;D) old'!$B$100,Model!Z$1,'Assumptions (T&amp;D) old'!$B$103,Model!$AT$2699)</f>
        <v>-0.05214029272</v>
      </c>
      <c r="AX2745" s="373">
        <f>PPMT('Assumptions (T&amp;D) old'!$B$100,Model!AA$1,'Assumptions (T&amp;D) old'!$B$103,Model!$AT$2699)</f>
        <v>-0.05461695663</v>
      </c>
      <c r="AY2745" s="373">
        <f>PPMT('Assumptions (T&amp;D) old'!$B$100,Model!AB$1,'Assumptions (T&amp;D) old'!$B$103,Model!$AT$2699)</f>
        <v>-0.05721126207</v>
      </c>
      <c r="AZ2745" s="373">
        <f>PPMT('Assumptions (T&amp;D) old'!$B$100,Model!AC$1,'Assumptions (T&amp;D) old'!$B$103,Model!$AT$2699)</f>
        <v>-0.05992879701</v>
      </c>
      <c r="BA2745" s="373">
        <f>PPMT('Assumptions (T&amp;D) old'!$B$100,Model!AD$1,'Assumptions (T&amp;D) old'!$B$103,Model!$AT$2699)</f>
        <v>-0.06277541487</v>
      </c>
      <c r="BB2745" s="373">
        <f>PPMT('Assumptions (T&amp;D) old'!$B$100,Model!AE$1,'Assumptions (T&amp;D) old'!$B$103,Model!$AT$2699)</f>
        <v>-0.06575724708</v>
      </c>
      <c r="BC2745" s="373">
        <f>PPMT('Assumptions (T&amp;D) old'!$B$100,Model!AF$1,'Assumptions (T&amp;D) old'!$B$103,Model!$AT$2699)</f>
        <v>-0.06888071632</v>
      </c>
      <c r="BD2745" s="373">
        <f>PPMT('Assumptions (T&amp;D) old'!$B$100,Model!AG$1,'Assumptions (T&amp;D) old'!$B$103,Model!$AT$2699)</f>
        <v>-0.07215255034</v>
      </c>
      <c r="BE2745" s="373">
        <f>PPMT('Assumptions (T&amp;D) old'!$B$100,Model!AH$1,'Assumptions (T&amp;D) old'!$B$103,Model!$AT$2699)</f>
        <v>-0.07557979648</v>
      </c>
      <c r="BF2745" s="373">
        <f>PPMT('Assumptions (T&amp;D) old'!$B$100,Model!AI$1,'Assumptions (T&amp;D) old'!$B$103,Model!$AT$2699)</f>
        <v>-0.07916983681</v>
      </c>
      <c r="BG2745" s="373">
        <f>PPMT('Assumptions (T&amp;D) old'!$B$100,Model!AJ$1,'Assumptions (T&amp;D) old'!$B$103,Model!$AT$2699)</f>
        <v>-0.08293040406</v>
      </c>
      <c r="BH2745" s="373">
        <f>PPMT('Assumptions (T&amp;D) old'!$B$100,Model!AK$1,'Assumptions (T&amp;D) old'!$B$103,Model!$AT$2699)</f>
        <v>-0.08686959826</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-0.04471839578</v>
      </c>
      <c r="AV2746" s="373">
        <f>PPMT('Assumptions (T&amp;D) old'!$B$100,Model!X$1,'Assumptions (T&amp;D) old'!$B$103,Model!$AU$2699)</f>
        <v>-0.04684251958</v>
      </c>
      <c r="AW2746" s="373">
        <f>PPMT('Assumptions (T&amp;D) old'!$B$100,Model!Y$1,'Assumptions (T&amp;D) old'!$B$103,Model!$AU$2699)</f>
        <v>-0.04906753926</v>
      </c>
      <c r="AX2746" s="373">
        <f>PPMT('Assumptions (T&amp;D) old'!$B$100,Model!Z$1,'Assumptions (T&amp;D) old'!$B$103,Model!$AU$2699)</f>
        <v>-0.05139824738</v>
      </c>
      <c r="AY2746" s="373">
        <f>PPMT('Assumptions (T&amp;D) old'!$B$100,Model!AA$1,'Assumptions (T&amp;D) old'!$B$103,Model!$AU$2699)</f>
        <v>-0.05383966413</v>
      </c>
      <c r="AZ2746" s="373">
        <f>PPMT('Assumptions (T&amp;D) old'!$B$100,Model!AB$1,'Assumptions (T&amp;D) old'!$B$103,Model!$AU$2699)</f>
        <v>-0.05639704818</v>
      </c>
      <c r="BA2746" s="373">
        <f>PPMT('Assumptions (T&amp;D) old'!$B$100,Model!AC$1,'Assumptions (T&amp;D) old'!$B$103,Model!$AU$2699)</f>
        <v>-0.05907590796</v>
      </c>
      <c r="BB2746" s="373">
        <f>PPMT('Assumptions (T&amp;D) old'!$B$100,Model!AD$1,'Assumptions (T&amp;D) old'!$B$103,Model!$AU$2699)</f>
        <v>-0.06188201359</v>
      </c>
      <c r="BC2746" s="373">
        <f>PPMT('Assumptions (T&amp;D) old'!$B$100,Model!AE$1,'Assumptions (T&amp;D) old'!$B$103,Model!$AU$2699)</f>
        <v>-0.06482140924</v>
      </c>
      <c r="BD2746" s="373">
        <f>PPMT('Assumptions (T&amp;D) old'!$B$100,Model!AF$1,'Assumptions (T&amp;D) old'!$B$103,Model!$AU$2699)</f>
        <v>-0.06790042618</v>
      </c>
      <c r="BE2746" s="373">
        <f>PPMT('Assumptions (T&amp;D) old'!$B$100,Model!AG$1,'Assumptions (T&amp;D) old'!$B$103,Model!$AU$2699)</f>
        <v>-0.07112569642</v>
      </c>
      <c r="BF2746" s="373">
        <f>PPMT('Assumptions (T&amp;D) old'!$B$100,Model!AH$1,'Assumptions (T&amp;D) old'!$B$103,Model!$AU$2699)</f>
        <v>-0.074504167</v>
      </c>
      <c r="BG2746" s="373">
        <f>PPMT('Assumptions (T&amp;D) old'!$B$100,Model!AI$1,'Assumptions (T&amp;D) old'!$B$103,Model!$AU$2699)</f>
        <v>-0.07804311493</v>
      </c>
      <c r="BH2746" s="373">
        <f>PPMT('Assumptions (T&amp;D) old'!$B$100,Model!AJ$1,'Assumptions (T&amp;D) old'!$B$103,Model!$AU$2699)</f>
        <v>-0.08175016289</v>
      </c>
      <c r="BI2746" s="373">
        <f>PPMT('Assumptions (T&amp;D) old'!$B$100,Model!AK$1,'Assumptions (T&amp;D) old'!$B$103,Model!$AU$2699)</f>
        <v>-0.08563329563</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-0.04419609747</v>
      </c>
      <c r="AW2747" s="373">
        <f>PPMT('Assumptions (T&amp;D) old'!$B$100,Model!X$1,'Assumptions (T&amp;D) old'!$B$103,Model!$AV$2699)</f>
        <v>-0.0462954121</v>
      </c>
      <c r="AX2747" s="373">
        <f>PPMT('Assumptions (T&amp;D) old'!$B$100,Model!Y$1,'Assumptions (T&amp;D) old'!$B$103,Model!$AV$2699)</f>
        <v>-0.04849444417</v>
      </c>
      <c r="AY2747" s="373">
        <f>PPMT('Assumptions (T&amp;D) old'!$B$100,Model!Z$1,'Assumptions (T&amp;D) old'!$B$103,Model!$AV$2699)</f>
        <v>-0.05079793027</v>
      </c>
      <c r="AZ2747" s="373">
        <f>PPMT('Assumptions (T&amp;D) old'!$B$100,Model!AA$1,'Assumptions (T&amp;D) old'!$B$103,Model!$AV$2699)</f>
        <v>-0.05321083196</v>
      </c>
      <c r="BA2747" s="373">
        <f>PPMT('Assumptions (T&amp;D) old'!$B$100,Model!AB$1,'Assumptions (T&amp;D) old'!$B$103,Model!$AV$2699)</f>
        <v>-0.05573834648</v>
      </c>
      <c r="BB2747" s="373">
        <f>PPMT('Assumptions (T&amp;D) old'!$B$100,Model!AC$1,'Assumptions (T&amp;D) old'!$B$103,Model!$AV$2699)</f>
        <v>-0.05838591793</v>
      </c>
      <c r="BC2747" s="373">
        <f>PPMT('Assumptions (T&amp;D) old'!$B$100,Model!AD$1,'Assumptions (T&amp;D) old'!$B$103,Model!$AV$2699)</f>
        <v>-0.06115924903</v>
      </c>
      <c r="BD2747" s="373">
        <f>PPMT('Assumptions (T&amp;D) old'!$B$100,Model!AE$1,'Assumptions (T&amp;D) old'!$B$103,Model!$AV$2699)</f>
        <v>-0.06406431336</v>
      </c>
      <c r="BE2747" s="373">
        <f>PPMT('Assumptions (T&amp;D) old'!$B$100,Model!AF$1,'Assumptions (T&amp;D) old'!$B$103,Model!$AV$2699)</f>
        <v>-0.06710736825</v>
      </c>
      <c r="BF2747" s="373">
        <f>PPMT('Assumptions (T&amp;D) old'!$B$100,Model!AG$1,'Assumptions (T&amp;D) old'!$B$103,Model!$AV$2699)</f>
        <v>-0.07029496824</v>
      </c>
      <c r="BG2747" s="373">
        <f>PPMT('Assumptions (T&amp;D) old'!$B$100,Model!AH$1,'Assumptions (T&amp;D) old'!$B$103,Model!$AV$2699)</f>
        <v>-0.07363397923</v>
      </c>
      <c r="BH2747" s="373">
        <f>PPMT('Assumptions (T&amp;D) old'!$B$100,Model!AI$1,'Assumptions (T&amp;D) old'!$B$103,Model!$AV$2699)</f>
        <v>-0.07713159325</v>
      </c>
      <c r="BI2747" s="373">
        <f>PPMT('Assumptions (T&amp;D) old'!$B$100,Model!AJ$1,'Assumptions (T&amp;D) old'!$B$103,Model!$AV$2699)</f>
        <v>-0.08079534392</v>
      </c>
      <c r="BJ2747" s="373">
        <f>PPMT('Assumptions (T&amp;D) old'!$B$100,Model!AK$1,'Assumptions (T&amp;D) old'!$B$103,Model!$AV$2699)</f>
        <v>-0.08463312276</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-0.05206704748</v>
      </c>
      <c r="AX2748" s="373">
        <f>PPMT('Assumptions (T&amp;D) old'!$B$100,Model!X$1,'Assumptions (T&amp;D) old'!$B$103,Model!$AW$2699)</f>
        <v>-0.05454023224</v>
      </c>
      <c r="AY2748" s="373">
        <f>PPMT('Assumptions (T&amp;D) old'!$B$100,Model!Y$1,'Assumptions (T&amp;D) old'!$B$103,Model!$AW$2699)</f>
        <v>-0.05713089327</v>
      </c>
      <c r="AZ2748" s="373">
        <f>PPMT('Assumptions (T&amp;D) old'!$B$100,Model!Z$1,'Assumptions (T&amp;D) old'!$B$103,Model!$AW$2699)</f>
        <v>-0.0598446107</v>
      </c>
      <c r="BA2748" s="373">
        <f>PPMT('Assumptions (T&amp;D) old'!$B$100,Model!AA$1,'Assumptions (T&amp;D) old'!$B$103,Model!$AW$2699)</f>
        <v>-0.06268722971</v>
      </c>
      <c r="BB2748" s="373">
        <f>PPMT('Assumptions (T&amp;D) old'!$B$100,Model!AB$1,'Assumptions (T&amp;D) old'!$B$103,Model!$AW$2699)</f>
        <v>-0.06566487312</v>
      </c>
      <c r="BC2748" s="373">
        <f>PPMT('Assumptions (T&amp;D) old'!$B$100,Model!AC$1,'Assumptions (T&amp;D) old'!$B$103,Model!$AW$2699)</f>
        <v>-0.06878395459</v>
      </c>
      <c r="BD2748" s="373">
        <f>PPMT('Assumptions (T&amp;D) old'!$B$100,Model!AD$1,'Assumptions (T&amp;D) old'!$B$103,Model!$AW$2699)</f>
        <v>-0.07205119243</v>
      </c>
      <c r="BE2748" s="373">
        <f>PPMT('Assumptions (T&amp;D) old'!$B$100,Model!AE$1,'Assumptions (T&amp;D) old'!$B$103,Model!$AW$2699)</f>
        <v>-0.07547362407</v>
      </c>
      <c r="BF2748" s="373">
        <f>PPMT('Assumptions (T&amp;D) old'!$B$100,Model!AF$1,'Assumptions (T&amp;D) old'!$B$103,Model!$AW$2699)</f>
        <v>-0.07905862122</v>
      </c>
      <c r="BG2748" s="373">
        <f>PPMT('Assumptions (T&amp;D) old'!$B$100,Model!AG$1,'Assumptions (T&amp;D) old'!$B$103,Model!$AW$2699)</f>
        <v>-0.08281390573</v>
      </c>
      <c r="BH2748" s="373">
        <f>PPMT('Assumptions (T&amp;D) old'!$B$100,Model!AH$1,'Assumptions (T&amp;D) old'!$B$103,Model!$AW$2699)</f>
        <v>-0.08674756625</v>
      </c>
      <c r="BI2748" s="373">
        <f>PPMT('Assumptions (T&amp;D) old'!$B$100,Model!AI$1,'Assumptions (T&amp;D) old'!$B$103,Model!$AW$2699)</f>
        <v>-0.09086807564</v>
      </c>
      <c r="BJ2748" s="373">
        <f>PPMT('Assumptions (T&amp;D) old'!$B$100,Model!AJ$1,'Assumptions (T&amp;D) old'!$B$103,Model!$AW$2699)</f>
        <v>-0.09518430924</v>
      </c>
      <c r="BK2748" s="373">
        <f>PPMT('Assumptions (T&amp;D) old'!$B$100,Model!AK$1,'Assumptions (T&amp;D) old'!$B$103,Model!$AW$2699)</f>
        <v>-0.09970556393</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-0.04560241148</v>
      </c>
      <c r="AY2749" s="373">
        <f>PPMT('Assumptions (T&amp;D) old'!$B$100,Model!X$1,'Assumptions (T&amp;D) old'!$B$103,Model!$AX$2699)</f>
        <v>-0.04776852602</v>
      </c>
      <c r="AZ2749" s="373">
        <f>PPMT('Assumptions (T&amp;D) old'!$B$100,Model!Y$1,'Assumptions (T&amp;D) old'!$B$103,Model!$AX$2699)</f>
        <v>-0.05003753101</v>
      </c>
      <c r="BA2749" s="373">
        <f>PPMT('Assumptions (T&amp;D) old'!$B$100,Model!Z$1,'Assumptions (T&amp;D) old'!$B$103,Model!$AX$2699)</f>
        <v>-0.05241431373</v>
      </c>
      <c r="BB2749" s="373">
        <f>PPMT('Assumptions (T&amp;D) old'!$B$100,Model!AA$1,'Assumptions (T&amp;D) old'!$B$103,Model!$AX$2699)</f>
        <v>-0.05490399363</v>
      </c>
      <c r="BC2749" s="373">
        <f>PPMT('Assumptions (T&amp;D) old'!$B$100,Model!AB$1,'Assumptions (T&amp;D) old'!$B$103,Model!$AX$2699)</f>
        <v>-0.05751193333</v>
      </c>
      <c r="BD2749" s="373">
        <f>PPMT('Assumptions (T&amp;D) old'!$B$100,Model!AC$1,'Assumptions (T&amp;D) old'!$B$103,Model!$AX$2699)</f>
        <v>-0.06024375016</v>
      </c>
      <c r="BE2749" s="373">
        <f>PPMT('Assumptions (T&amp;D) old'!$B$100,Model!AD$1,'Assumptions (T&amp;D) old'!$B$103,Model!$AX$2699)</f>
        <v>-0.0631053283</v>
      </c>
      <c r="BF2749" s="373">
        <f>PPMT('Assumptions (T&amp;D) old'!$B$100,Model!AE$1,'Assumptions (T&amp;D) old'!$B$103,Model!$AX$2699)</f>
        <v>-0.06610283139</v>
      </c>
      <c r="BG2749" s="373">
        <f>PPMT('Assumptions (T&amp;D) old'!$B$100,Model!AF$1,'Assumptions (T&amp;D) old'!$B$103,Model!$AX$2699)</f>
        <v>-0.06924271588</v>
      </c>
      <c r="BH2749" s="373">
        <f>PPMT('Assumptions (T&amp;D) old'!$B$100,Model!AG$1,'Assumptions (T&amp;D) old'!$B$103,Model!$AX$2699)</f>
        <v>-0.07253174489</v>
      </c>
      <c r="BI2749" s="373">
        <f>PPMT('Assumptions (T&amp;D) old'!$B$100,Model!AH$1,'Assumptions (T&amp;D) old'!$B$103,Model!$AX$2699)</f>
        <v>-0.07597700277</v>
      </c>
      <c r="BJ2749" s="373">
        <f>PPMT('Assumptions (T&amp;D) old'!$B$100,Model!AI$1,'Assumptions (T&amp;D) old'!$B$103,Model!$AX$2699)</f>
        <v>-0.0795859104</v>
      </c>
      <c r="BK2749" s="373">
        <f>PPMT('Assumptions (T&amp;D) old'!$B$100,Model!AJ$1,'Assumptions (T&amp;D) old'!$B$103,Model!$AX$2699)</f>
        <v>-0.08336624114</v>
      </c>
      <c r="BL2749" s="373">
        <f>PPMT('Assumptions (T&amp;D) old'!$B$100,Model!AK$1,'Assumptions (T&amp;D) old'!$B$103,Model!$AX$2699)</f>
        <v>-0.0873261376</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-0.04674025079</v>
      </c>
      <c r="AZ2750" s="373">
        <f>PPMT('Assumptions (T&amp;D) old'!$B$100,Model!X$1,'Assumptions (T&amp;D) old'!$B$103,Model!$AY$2699)</f>
        <v>-0.0489604127</v>
      </c>
      <c r="BA2750" s="373">
        <f>PPMT('Assumptions (T&amp;D) old'!$B$100,Model!Y$1,'Assumptions (T&amp;D) old'!$B$103,Model!$AY$2699)</f>
        <v>-0.0512860323</v>
      </c>
      <c r="BB2750" s="373">
        <f>PPMT('Assumptions (T&amp;D) old'!$B$100,Model!Z$1,'Assumptions (T&amp;D) old'!$B$103,Model!$AY$2699)</f>
        <v>-0.05372211884</v>
      </c>
      <c r="BC2750" s="373">
        <f>PPMT('Assumptions (T&amp;D) old'!$B$100,Model!AA$1,'Assumptions (T&amp;D) old'!$B$103,Model!$AY$2699)</f>
        <v>-0.05627391948</v>
      </c>
      <c r="BD2750" s="373">
        <f>PPMT('Assumptions (T&amp;D) old'!$B$100,Model!AB$1,'Assumptions (T&amp;D) old'!$B$103,Model!$AY$2699)</f>
        <v>-0.05894693066</v>
      </c>
      <c r="BE2750" s="373">
        <f>PPMT('Assumptions (T&amp;D) old'!$B$100,Model!AC$1,'Assumptions (T&amp;D) old'!$B$103,Model!$AY$2699)</f>
        <v>-0.06174690987</v>
      </c>
      <c r="BF2750" s="373">
        <f>PPMT('Assumptions (T&amp;D) old'!$B$100,Model!AD$1,'Assumptions (T&amp;D) old'!$B$103,Model!$AY$2699)</f>
        <v>-0.06467988808</v>
      </c>
      <c r="BG2750" s="373">
        <f>PPMT('Assumptions (T&amp;D) old'!$B$100,Model!AE$1,'Assumptions (T&amp;D) old'!$B$103,Model!$AY$2699)</f>
        <v>-0.06775218277</v>
      </c>
      <c r="BH2750" s="373">
        <f>PPMT('Assumptions (T&amp;D) old'!$B$100,Model!AF$1,'Assumptions (T&amp;D) old'!$B$103,Model!$AY$2699)</f>
        <v>-0.07097041145</v>
      </c>
      <c r="BI2750" s="373">
        <f>PPMT('Assumptions (T&amp;D) old'!$B$100,Model!AG$1,'Assumptions (T&amp;D) old'!$B$103,Model!$AY$2699)</f>
        <v>-0.07434150599</v>
      </c>
      <c r="BJ2750" s="373">
        <f>PPMT('Assumptions (T&amp;D) old'!$B$100,Model!AH$1,'Assumptions (T&amp;D) old'!$B$103,Model!$AY$2699)</f>
        <v>-0.07787272753</v>
      </c>
      <c r="BK2750" s="373">
        <f>PPMT('Assumptions (T&amp;D) old'!$B$100,Model!AI$1,'Assumptions (T&amp;D) old'!$B$103,Model!$AY$2699)</f>
        <v>-0.08157168209</v>
      </c>
      <c r="BL2750" s="373">
        <f>PPMT('Assumptions (T&amp;D) old'!$B$100,Model!AJ$1,'Assumptions (T&amp;D) old'!$B$103,Model!$AY$2699)</f>
        <v>-0.08544633698</v>
      </c>
      <c r="BM2750" s="373">
        <f>PPMT('Assumptions (T&amp;D) old'!$B$100,Model!AK$1,'Assumptions (T&amp;D) old'!$B$103,Model!$AY$2699)</f>
        <v>-0.08950503799</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-0.05139345006</v>
      </c>
      <c r="BA2751" s="373">
        <f>PPMT('Assumptions (T&amp;D) old'!$B$100,Model!X$1,'Assumptions (T&amp;D) old'!$B$103,Model!$AZ$2699)</f>
        <v>-0.05383463893</v>
      </c>
      <c r="BB2751" s="373">
        <f>PPMT('Assumptions (T&amp;D) old'!$B$100,Model!Y$1,'Assumptions (T&amp;D) old'!$B$103,Model!$AZ$2699)</f>
        <v>-0.05639178428</v>
      </c>
      <c r="BC2751" s="373">
        <f>PPMT('Assumptions (T&amp;D) old'!$B$100,Model!Z$1,'Assumptions (T&amp;D) old'!$B$103,Model!$AZ$2699)</f>
        <v>-0.05907039404</v>
      </c>
      <c r="BD2751" s="373">
        <f>PPMT('Assumptions (T&amp;D) old'!$B$100,Model!AA$1,'Assumptions (T&amp;D) old'!$B$103,Model!$AZ$2699)</f>
        <v>-0.06187623775</v>
      </c>
      <c r="BE2751" s="373">
        <f>PPMT('Assumptions (T&amp;D) old'!$B$100,Model!AB$1,'Assumptions (T&amp;D) old'!$B$103,Model!$AZ$2699)</f>
        <v>-0.06481535905</v>
      </c>
      <c r="BF2751" s="373">
        <f>PPMT('Assumptions (T&amp;D) old'!$B$100,Model!AC$1,'Assumptions (T&amp;D) old'!$B$103,Model!$AZ$2699)</f>
        <v>-0.0678940886</v>
      </c>
      <c r="BG2751" s="373">
        <f>PPMT('Assumptions (T&amp;D) old'!$B$100,Model!AD$1,'Assumptions (T&amp;D) old'!$B$103,Model!$AZ$2699)</f>
        <v>-0.07111905781</v>
      </c>
      <c r="BH2751" s="373">
        <f>PPMT('Assumptions (T&amp;D) old'!$B$100,Model!AE$1,'Assumptions (T&amp;D) old'!$B$103,Model!$AZ$2699)</f>
        <v>-0.07449721306</v>
      </c>
      <c r="BI2751" s="373">
        <f>PPMT('Assumptions (T&amp;D) old'!$B$100,Model!AF$1,'Assumptions (T&amp;D) old'!$B$103,Model!$AZ$2699)</f>
        <v>-0.07803583068</v>
      </c>
      <c r="BJ2751" s="373">
        <f>PPMT('Assumptions (T&amp;D) old'!$B$100,Model!AG$1,'Assumptions (T&amp;D) old'!$B$103,Model!$AZ$2699)</f>
        <v>-0.08174253263</v>
      </c>
      <c r="BK2751" s="373">
        <f>PPMT('Assumptions (T&amp;D) old'!$B$100,Model!AH$1,'Assumptions (T&amp;D) old'!$B$103,Model!$AZ$2699)</f>
        <v>-0.08562530293</v>
      </c>
      <c r="BL2751" s="373">
        <f>PPMT('Assumptions (T&amp;D) old'!$B$100,Model!AI$1,'Assumptions (T&amp;D) old'!$B$103,Model!$AZ$2699)</f>
        <v>-0.08969250482</v>
      </c>
      <c r="BM2751" s="373">
        <f>PPMT('Assumptions (T&amp;D) old'!$B$100,Model!AJ$1,'Assumptions (T&amp;D) old'!$B$103,Model!$AZ$2699)</f>
        <v>-0.0939528988</v>
      </c>
      <c r="BN2751" s="373">
        <f>PPMT('Assumptions (T&amp;D) old'!$B$100,Model!AK$1,'Assumptions (T&amp;D) old'!$B$103,Model!$AZ$2699)</f>
        <v>-0.09841566149</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-0.04515249769</v>
      </c>
      <c r="BB2752" s="373">
        <f>PPMT('Assumptions (T&amp;D) old'!$B$100,Model!X$1,'Assumptions (T&amp;D) old'!$B$103,Model!$BA$2699)</f>
        <v>-0.04729724133</v>
      </c>
      <c r="BC2752" s="373">
        <f>PPMT('Assumptions (T&amp;D) old'!$B$100,Model!Y$1,'Assumptions (T&amp;D) old'!$B$103,Model!$BA$2699)</f>
        <v>-0.0495438603</v>
      </c>
      <c r="BD2752" s="373">
        <f>PPMT('Assumptions (T&amp;D) old'!$B$100,Model!Z$1,'Assumptions (T&amp;D) old'!$B$103,Model!$BA$2699)</f>
        <v>-0.05189719366</v>
      </c>
      <c r="BE2752" s="373">
        <f>PPMT('Assumptions (T&amp;D) old'!$B$100,Model!AA$1,'Assumptions (T&amp;D) old'!$B$103,Model!$BA$2699)</f>
        <v>-0.05436231036</v>
      </c>
      <c r="BF2752" s="373">
        <f>PPMT('Assumptions (T&amp;D) old'!$B$100,Model!AB$1,'Assumptions (T&amp;D) old'!$B$103,Model!$BA$2699)</f>
        <v>-0.0569445201</v>
      </c>
      <c r="BG2752" s="373">
        <f>PPMT('Assumptions (T&amp;D) old'!$B$100,Model!AC$1,'Assumptions (T&amp;D) old'!$B$103,Model!$BA$2699)</f>
        <v>-0.05964938481</v>
      </c>
      <c r="BH2752" s="373">
        <f>PPMT('Assumptions (T&amp;D) old'!$B$100,Model!AD$1,'Assumptions (T&amp;D) old'!$B$103,Model!$BA$2699)</f>
        <v>-0.06248273059</v>
      </c>
      <c r="BI2752" s="373">
        <f>PPMT('Assumptions (T&amp;D) old'!$B$100,Model!AE$1,'Assumptions (T&amp;D) old'!$B$103,Model!$BA$2699)</f>
        <v>-0.06545066029</v>
      </c>
      <c r="BJ2752" s="373">
        <f>PPMT('Assumptions (T&amp;D) old'!$B$100,Model!AF$1,'Assumptions (T&amp;D) old'!$B$103,Model!$BA$2699)</f>
        <v>-0.06855956665</v>
      </c>
      <c r="BK2752" s="373">
        <f>PPMT('Assumptions (T&amp;D) old'!$B$100,Model!AG$1,'Assumptions (T&amp;D) old'!$B$103,Model!$BA$2699)</f>
        <v>-0.07181614607</v>
      </c>
      <c r="BL2752" s="373">
        <f>PPMT('Assumptions (T&amp;D) old'!$B$100,Model!AH$1,'Assumptions (T&amp;D) old'!$B$103,Model!$BA$2699)</f>
        <v>-0.07522741301</v>
      </c>
      <c r="BM2752" s="373">
        <f>PPMT('Assumptions (T&amp;D) old'!$B$100,Model!AI$1,'Assumptions (T&amp;D) old'!$B$103,Model!$BA$2699)</f>
        <v>-0.07880071513</v>
      </c>
      <c r="BN2752" s="373">
        <f>PPMT('Assumptions (T&amp;D) old'!$B$100,Model!AJ$1,'Assumptions (T&amp;D) old'!$B$103,Model!$BA$2699)</f>
        <v>-0.08254374909</v>
      </c>
      <c r="BO2752" s="373">
        <f>PPMT('Assumptions (T&amp;D) old'!$B$100,Model!AK$1,'Assumptions (T&amp;D) old'!$B$103,Model!$BA$2699)</f>
        <v>-0.08646457718</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-0.002788311942</v>
      </c>
      <c r="D2753" s="372">
        <f t="array" ref="D2753">SUM(IF(ISERROR(D2754:D2804),"",D2754:D2804))</f>
        <v>-0.008661519513</v>
      </c>
      <c r="E2753" s="372">
        <f t="array" ref="E2753">SUM(IF(ISERROR(E2754:E2804),"",E2754:E2804))</f>
        <v>-0.01306487739</v>
      </c>
      <c r="F2753" s="372">
        <f t="array" ref="F2753">SUM(IF(ISERROR(F2754:F2804),"",F2754:F2804))</f>
        <v>-0.01968530347</v>
      </c>
      <c r="G2753" s="372">
        <f t="array" ref="G2753">SUM(IF(ISERROR(G2754:G2804),"",G2754:G2804))</f>
        <v>-0.02803335454</v>
      </c>
      <c r="H2753" s="372">
        <f t="array" ref="H2753">SUM(IF(ISERROR(H2754:H2804),"",H2754:H2804))</f>
        <v>-0.032112669</v>
      </c>
      <c r="I2753" s="372">
        <f t="array" ref="I2753">SUM(IF(ISERROR(I2754:I2804),"",I2754:I2804))</f>
        <v>-0.03657819902</v>
      </c>
      <c r="J2753" s="372">
        <f t="array" ref="J2753">SUM(IF(ISERROR(J2754:J2804),"",J2754:J2804))</f>
        <v>-0.04525030799</v>
      </c>
      <c r="K2753" s="372">
        <f t="array" ref="K2753">SUM(IF(ISERROR(K2754:K2804),"",K2754:K2804))</f>
        <v>-0.05281165028</v>
      </c>
      <c r="L2753" s="372">
        <f t="array" ref="L2753">SUM(IF(ISERROR(L2754:L2804),"",L2754:L2804))</f>
        <v>-0.06405799814</v>
      </c>
      <c r="M2753" s="372">
        <f t="array" ref="M2753">SUM(IF(ISERROR(M2754:M2804),"",M2754:M2804))</f>
        <v>-0.09236156326</v>
      </c>
      <c r="N2753" s="372">
        <f t="array" ref="N2753">SUM(IF(ISERROR(N2754:N2804),"",N2754:N2804))</f>
        <v>-0.0957242376</v>
      </c>
      <c r="O2753" s="372">
        <f t="array" ref="O2753">SUM(IF(ISERROR(O2754:O2804),"",O2754:O2804))</f>
        <v>-0.1020540069</v>
      </c>
      <c r="P2753" s="372">
        <f t="array" ref="P2753">SUM(IF(ISERROR(P2754:P2804),"",P2754:P2804))</f>
        <v>-0.1152131581</v>
      </c>
      <c r="Q2753" s="372">
        <f t="array" ref="Q2753">SUM(IF(ISERROR(Q2754:Q2804),"",Q2754:Q2804))</f>
        <v>-0.1161763332</v>
      </c>
      <c r="R2753" s="372">
        <f t="array" ref="R2753">SUM(IF(ISERROR(R2754:R2804),"",R2754:R2804))</f>
        <v>-0.1249208127</v>
      </c>
      <c r="S2753" s="372">
        <f t="array" ref="S2753">SUM(IF(ISERROR(S2754:S2804),"",S2754:S2804))</f>
        <v>-0.1248886396</v>
      </c>
      <c r="T2753" s="372">
        <f t="array" ref="T2753">SUM(IF(ISERROR(T2754:T2804),"",T2754:T2804))</f>
        <v>-0.129198297</v>
      </c>
      <c r="U2753" s="372">
        <f t="array" ref="U2753">SUM(IF(ISERROR(U2754:U2804),"",U2754:U2804))</f>
        <v>-0.1328551348</v>
      </c>
      <c r="V2753" s="372">
        <f t="array" ref="V2753">SUM(IF(ISERROR(V2754:V2804),"",V2754:V2804))</f>
        <v>-0.1364321782</v>
      </c>
      <c r="W2753" s="372">
        <f t="array" ref="W2753">SUM(IF(ISERROR(W2754:W2804),"",W2754:W2804))</f>
        <v>-0.1438681502</v>
      </c>
      <c r="X2753" s="372">
        <f t="array" ref="X2753">SUM(IF(ISERROR(X2754:X2804),"",X2754:X2804))</f>
        <v>-0.1529110118</v>
      </c>
      <c r="Y2753" s="372">
        <f t="array" ref="Y2753">SUM(IF(ISERROR(Y2754:Y2804),"",Y2754:Y2804))</f>
        <v>-0.161333727</v>
      </c>
      <c r="Z2753" s="372">
        <f t="array" ref="Z2753">SUM(IF(ISERROR(Z2754:Z2804),"",Z2754:Z2804))</f>
        <v>-0.1694987489</v>
      </c>
      <c r="AA2753" s="372">
        <f t="array" ref="AA2753">SUM(IF(ISERROR(AA2754:AA2804),"",AA2754:AA2804))</f>
        <v>-0.1773033158</v>
      </c>
      <c r="AB2753" s="372">
        <f t="array" ref="AB2753">SUM(IF(ISERROR(AB2754:AB2804),"",AB2754:AB2804))</f>
        <v>-0.1850935829</v>
      </c>
      <c r="AC2753" s="372">
        <f t="array" ref="AC2753">SUM(IF(ISERROR(AC2754:AC2804),"",AC2754:AC2804))</f>
        <v>-0.194566588</v>
      </c>
      <c r="AD2753" s="372">
        <f t="array" ref="AD2753">SUM(IF(ISERROR(AD2754:AD2804),"",AD2754:AD2804))</f>
        <v>-0.2039930042</v>
      </c>
      <c r="AE2753" s="372">
        <f t="array" ref="AE2753">SUM(IF(ISERROR(AE2754:AE2804),"",AE2754:AE2804))</f>
        <v>-0.21274585</v>
      </c>
      <c r="AF2753" s="372">
        <f t="array" ref="AF2753">SUM(IF(ISERROR(AF2754:AF2804),"",AF2754:AF2804))</f>
        <v>-0.2223914132</v>
      </c>
      <c r="AG2753" s="372">
        <f t="array" ref="AG2753">SUM(IF(ISERROR(AG2754:AG2804),"",AG2754:AG2804))</f>
        <v>-0.2307518146</v>
      </c>
      <c r="AH2753" s="372">
        <f t="array" ref="AH2753">SUM(IF(ISERROR(AH2754:AH2804),"",AH2754:AH2804))</f>
        <v>-0.2416803473</v>
      </c>
      <c r="AI2753" s="372">
        <f t="array" ref="AI2753">SUM(IF(ISERROR(AI2754:AI2804),"",AI2754:AI2804))</f>
        <v>-0.2494005725</v>
      </c>
      <c r="AJ2753" s="372">
        <f t="array" ref="AJ2753">SUM(IF(ISERROR(AJ2754:AJ2804),"",AJ2754:AJ2804))</f>
        <v>-0.2579795332</v>
      </c>
      <c r="AK2753" s="372">
        <f t="array" ref="AK2753">SUM(IF(ISERROR(AK2754:AK2804),"",AK2754:AK2804))</f>
        <v>-0.2660608219</v>
      </c>
      <c r="AL2753" s="372">
        <f t="array" ref="AL2753">SUM(IF(ISERROR(AL2754:AL2804),"",AL2754:AL2804))</f>
        <v>-0.2795897516</v>
      </c>
      <c r="AM2753" s="372">
        <f t="array" ref="AM2753">SUM(IF(ISERROR(AM2754:AM2804),"",AM2754:AM2804))</f>
        <v>-0.2906494375</v>
      </c>
      <c r="AN2753" s="372">
        <f t="array" ref="AN2753">SUM(IF(ISERROR(AN2754:AN2804),"",AN2754:AN2804))</f>
        <v>-0.3051402964</v>
      </c>
      <c r="AO2753" s="372">
        <f t="array" ref="AO2753">SUM(IF(ISERROR(AO2754:AO2804),"",AO2754:AO2804))</f>
        <v>-0.3161865353</v>
      </c>
      <c r="AP2753" s="372">
        <f t="array" ref="AP2753">SUM(IF(ISERROR(AP2754:AP2804),"",AP2754:AP2804))</f>
        <v>-0.3300004693</v>
      </c>
      <c r="AQ2753" s="372">
        <f t="array" ref="AQ2753">SUM(IF(ISERROR(AQ2754:AQ2804),"",AQ2754:AQ2804))</f>
        <v>-0.347458773</v>
      </c>
      <c r="AR2753" s="372">
        <f t="array" ref="AR2753">SUM(IF(ISERROR(AR2754:AR2804),"",AR2754:AR2804))</f>
        <v>-0.3525951875</v>
      </c>
      <c r="AS2753" s="372">
        <f t="array" ref="AS2753">SUM(IF(ISERROR(AS2754:AS2804),"",AS2754:AS2804))</f>
        <v>-0.3602730994</v>
      </c>
      <c r="AT2753" s="372">
        <f t="array" ref="AT2753">SUM(IF(ISERROR(AT2754:AT2804),"",AT2754:AT2804))</f>
        <v>-0.3691637551</v>
      </c>
      <c r="AU2753" s="372">
        <f t="array" ref="AU2753">SUM(IF(ISERROR(AU2754:AU2804),"",AU2754:AU2804))</f>
        <v>-0.3762241743</v>
      </c>
      <c r="AV2753" s="372">
        <f t="array" ref="AV2753">SUM(IF(ISERROR(AV2754:AV2804),"",AV2754:AV2804))</f>
        <v>-0.3816674216</v>
      </c>
      <c r="AW2753" s="372">
        <f t="array" ref="AW2753">SUM(IF(ISERROR(AW2754:AW2804),"",AW2754:AW2804))</f>
        <v>-0.3939214405</v>
      </c>
      <c r="AX2753" s="372">
        <f t="array" ref="AX2753">SUM(IF(ISERROR(AX2754:AX2804),"",AX2754:AX2804))</f>
        <v>-0.3984456199</v>
      </c>
      <c r="AY2753" s="372">
        <f t="array" ref="AY2753">SUM(IF(ISERROR(AY2754:AY2804),"",AY2754:AY2804))</f>
        <v>-0.402981296</v>
      </c>
      <c r="AZ2753" s="372">
        <f t="array" ref="AZ2753">SUM(IF(ISERROR(AZ2754:AZ2804),"",AZ2754:AZ2804))</f>
        <v>-0.4111435369</v>
      </c>
      <c r="BA2753" s="372">
        <f t="array" ref="BA2753">SUM(IF(ISERROR(BA2754:BA2804),"",BA2754:BA2804))</f>
        <v>-0.41177311</v>
      </c>
      <c r="BB2753" s="372">
        <f t="array" ref="BB2753">SUM(IF(ISERROR(BB2754:BB2804),"",BB2754:BB2804))</f>
        <v>-0.3666026071</v>
      </c>
      <c r="BC2753" s="372">
        <f t="array" ref="BC2753">SUM(IF(ISERROR(BC2754:BC2804),"",BC2754:BC2804))</f>
        <v>-0.3230614553</v>
      </c>
      <c r="BD2753" s="372">
        <f t="array" ref="BD2753">SUM(IF(ISERROR(BD2754:BD2804),"",BD2754:BD2804))</f>
        <v>-0.281645171</v>
      </c>
      <c r="BE2753" s="372">
        <f t="array" ref="BE2753">SUM(IF(ISERROR(BE2754:BE2804),"",BE2754:BE2804))</f>
        <v>-0.2422401647</v>
      </c>
      <c r="BF2753" s="372">
        <f t="array" ref="BF2753">SUM(IF(ISERROR(BF2754:BF2804),"",BF2754:BF2804))</f>
        <v>-0.2053054048</v>
      </c>
      <c r="BG2753" s="372">
        <f t="array" ref="BG2753">SUM(IF(ISERROR(BG2754:BG2804),"",BG2754:BG2804))</f>
        <v>-0.1714208728</v>
      </c>
      <c r="BH2753" s="372">
        <f t="array" ref="BH2753">SUM(IF(ISERROR(BH2754:BH2804),"",BH2754:BH2804))</f>
        <v>-0.1397032415</v>
      </c>
      <c r="BI2753" s="372">
        <f t="array" ref="BI2753">SUM(IF(ISERROR(BI2754:BI2804),"",BI2754:BI2804))</f>
        <v>-0.110586643</v>
      </c>
      <c r="BJ2753" s="372">
        <f t="array" ref="BJ2753">SUM(IF(ISERROR(BJ2754:BJ2804),"",BJ2754:BJ2804))</f>
        <v>-0.08440931153</v>
      </c>
      <c r="BK2753" s="372">
        <f t="array" ref="BK2753">SUM(IF(ISERROR(BK2754:BK2804),"",BK2754:BK2804))</f>
        <v>-0.06124934849</v>
      </c>
      <c r="BL2753" s="372">
        <f t="array" ref="BL2753">SUM(IF(ISERROR(BL2754:BL2804),"",BL2754:BL2804))</f>
        <v>-0.04120031402</v>
      </c>
      <c r="BM2753" s="372">
        <f t="array" ref="BM2753">SUM(IF(ISERROR(BM2754:BM2804),"",BM2754:BM2804))</f>
        <v>-0.02515992538</v>
      </c>
      <c r="BN2753" s="372">
        <f t="array" ref="BN2753">SUM(IF(ISERROR(BN2754:BN2804),"",BN2754:BN2804))</f>
        <v>-0.01270263942</v>
      </c>
      <c r="BO2753" s="372">
        <f t="array" ref="BO2753">SUM(IF(ISERROR(BO2754:BO2804),"",BO2754:BO2804))</f>
        <v>-0.004107067416</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-0.002788311942</v>
      </c>
      <c r="D2754" s="373">
        <f>IPMT('Assumptions (T&amp;D) old'!$B$100,Model!X$1,'Assumptions (T&amp;D) old'!$B$103,Model!$C$2699)</f>
        <v>-0.002656644689</v>
      </c>
      <c r="E2754" s="373">
        <f>IPMT('Assumptions (T&amp;D) old'!$B$100,Model!Y$1,'Assumptions (T&amp;D) old'!$B$103,Model!$C$2699)</f>
        <v>-0.002518723242</v>
      </c>
      <c r="F2754" s="373">
        <f>IPMT('Assumptions (T&amp;D) old'!$B$100,Model!Z$1,'Assumptions (T&amp;D) old'!$B$103,Model!$C$2699)</f>
        <v>-0.002374250526</v>
      </c>
      <c r="G2754" s="373">
        <f>IPMT('Assumptions (T&amp;D) old'!$B$100,Model!AA$1,'Assumptions (T&amp;D) old'!$B$103,Model!$C$2699)</f>
        <v>-0.002222915355</v>
      </c>
      <c r="H2754" s="373">
        <f>IPMT('Assumptions (T&amp;D) old'!$B$100,Model!AB$1,'Assumptions (T&amp;D) old'!$B$103,Model!$C$2699)</f>
        <v>-0.002064391764</v>
      </c>
      <c r="I2754" s="373">
        <f>IPMT('Assumptions (T&amp;D) old'!$B$100,Model!AC$1,'Assumptions (T&amp;D) old'!$B$103,Model!$C$2699)</f>
        <v>-0.001898338303</v>
      </c>
      <c r="J2754" s="373">
        <f>IPMT('Assumptions (T&amp;D) old'!$B$100,Model!AD$1,'Assumptions (T&amp;D) old'!$B$103,Model!$C$2699)</f>
        <v>-0.001724397302</v>
      </c>
      <c r="K2754" s="373">
        <f>IPMT('Assumptions (T&amp;D) old'!$B$100,Model!AE$1,'Assumptions (T&amp;D) old'!$B$103,Model!$C$2699)</f>
        <v>-0.001542194104</v>
      </c>
      <c r="L2754" s="373">
        <f>IPMT('Assumptions (T&amp;D) old'!$B$100,Model!AF$1,'Assumptions (T&amp;D) old'!$B$103,Model!$C$2699)</f>
        <v>-0.001351336253</v>
      </c>
      <c r="M2754" s="373">
        <f>IPMT('Assumptions (T&amp;D) old'!$B$100,Model!AG$1,'Assumptions (T&amp;D) old'!$B$103,Model!$C$2699)</f>
        <v>-0.001151412655</v>
      </c>
      <c r="N2754" s="373">
        <f>IPMT('Assumptions (T&amp;D) old'!$B$100,Model!AH$1,'Assumptions (T&amp;D) old'!$B$103,Model!$C$2699)</f>
        <v>-0.0009419926858</v>
      </c>
      <c r="O2754" s="373">
        <f>IPMT('Assumptions (T&amp;D) old'!$B$100,Model!AI$1,'Assumptions (T&amp;D) old'!$B$103,Model!$C$2699)</f>
        <v>-0.0007226252681</v>
      </c>
      <c r="P2754" s="373">
        <f>IPMT('Assumptions (T&amp;D) old'!$B$100,Model!AJ$1,'Assumptions (T&amp;D) old'!$B$103,Model!$C$2699)</f>
        <v>-0.0004928378981</v>
      </c>
      <c r="Q2754" s="373">
        <f>IPMT('Assumptions (T&amp;D) old'!$B$100,Model!AK$1,'Assumptions (T&amp;D) old'!$B$103,Model!$C$2699)</f>
        <v>-0.000252135628</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-0.006004874823</v>
      </c>
      <c r="E2755" s="373">
        <f>IPMT('Assumptions (T&amp;D) old'!$B$100,Model!X$1,'Assumptions (T&amp;D) old'!$B$103,Model!$D$2699)</f>
        <v>-0.005721317822</v>
      </c>
      <c r="F2755" s="373">
        <f>IPMT('Assumptions (T&amp;D) old'!$B$100,Model!Y$1,'Assumptions (T&amp;D) old'!$B$103,Model!$D$2699)</f>
        <v>-0.005424291863</v>
      </c>
      <c r="G2755" s="373">
        <f>IPMT('Assumptions (T&amp;D) old'!$B$100,Model!Z$1,'Assumptions (T&amp;D) old'!$B$103,Model!$D$2699)</f>
        <v>-0.005113157172</v>
      </c>
      <c r="H2755" s="373">
        <f>IPMT('Assumptions (T&amp;D) old'!$B$100,Model!AA$1,'Assumptions (T&amp;D) old'!$B$103,Model!$D$2699)</f>
        <v>-0.004787243582</v>
      </c>
      <c r="I2755" s="373">
        <f>IPMT('Assumptions (T&amp;D) old'!$B$100,Model!AB$1,'Assumptions (T&amp;D) old'!$B$103,Model!$D$2699)</f>
        <v>-0.004445849097</v>
      </c>
      <c r="J2755" s="373">
        <f>IPMT('Assumptions (T&amp;D) old'!$B$100,Model!AC$1,'Assumptions (T&amp;D) old'!$B$103,Model!$D$2699)</f>
        <v>-0.004088238374</v>
      </c>
      <c r="K2755" s="373">
        <f>IPMT('Assumptions (T&amp;D) old'!$B$100,Model!AD$1,'Assumptions (T&amp;D) old'!$B$103,Model!$D$2699)</f>
        <v>-0.003713641141</v>
      </c>
      <c r="L2755" s="373">
        <f>IPMT('Assumptions (T&amp;D) old'!$B$100,Model!AE$1,'Assumptions (T&amp;D) old'!$B$103,Model!$D$2699)</f>
        <v>-0.00332125054</v>
      </c>
      <c r="M2755" s="373">
        <f>IPMT('Assumptions (T&amp;D) old'!$B$100,Model!AF$1,'Assumptions (T&amp;D) old'!$B$103,Model!$D$2699)</f>
        <v>-0.002910221386</v>
      </c>
      <c r="N2755" s="373">
        <f>IPMT('Assumptions (T&amp;D) old'!$B$100,Model!AG$1,'Assumptions (T&amp;D) old'!$B$103,Model!$D$2699)</f>
        <v>-0.002479668346</v>
      </c>
      <c r="O2755" s="373">
        <f>IPMT('Assumptions (T&amp;D) old'!$B$100,Model!AH$1,'Assumptions (T&amp;D) old'!$B$103,Model!$D$2699)</f>
        <v>-0.002028664037</v>
      </c>
      <c r="P2755" s="373">
        <f>IPMT('Assumptions (T&amp;D) old'!$B$100,Model!AI$1,'Assumptions (T&amp;D) old'!$B$103,Model!$D$2699)</f>
        <v>-0.001556237024</v>
      </c>
      <c r="Q2755" s="373">
        <f>IPMT('Assumptions (T&amp;D) old'!$B$100,Model!AJ$1,'Assumptions (T&amp;D) old'!$B$103,Model!$D$2699)</f>
        <v>-0.001061369727</v>
      </c>
      <c r="R2755" s="373">
        <f>IPMT('Assumptions (T&amp;D) old'!$B$100,Model!AK$1,'Assumptions (T&amp;D) old'!$B$103,Model!$D$2699)</f>
        <v>-0.0005429962341</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-0.004824836327</v>
      </c>
      <c r="F2756" s="373">
        <f>IPMT('Assumptions (T&amp;D) old'!$B$100,Model!X$1,'Assumptions (T&amp;D) old'!$B$103,Model!$E$2699)</f>
        <v>-0.004597002082</v>
      </c>
      <c r="G2756" s="373">
        <f>IPMT('Assumptions (T&amp;D) old'!$B$100,Model!Y$1,'Assumptions (T&amp;D) old'!$B$103,Model!$E$2699)</f>
        <v>-0.004358345711</v>
      </c>
      <c r="H2756" s="373">
        <f>IPMT('Assumptions (T&amp;D) old'!$B$100,Model!Z$1,'Assumptions (T&amp;D) old'!$B$103,Model!$E$2699)</f>
        <v>-0.004108353162</v>
      </c>
      <c r="I2756" s="373">
        <f>IPMT('Assumptions (T&amp;D) old'!$B$100,Model!AA$1,'Assumptions (T&amp;D) old'!$B$103,Model!$E$2699)</f>
        <v>-0.003846485967</v>
      </c>
      <c r="J2756" s="373">
        <f>IPMT('Assumptions (T&amp;D) old'!$B$100,Model!AB$1,'Assumptions (T&amp;D) old'!$B$103,Model!$E$2699)</f>
        <v>-0.00357218008</v>
      </c>
      <c r="K2756" s="373">
        <f>IPMT('Assumptions (T&amp;D) old'!$B$100,Model!AC$1,'Assumptions (T&amp;D) old'!$B$103,Model!$E$2699)</f>
        <v>-0.003284844664</v>
      </c>
      <c r="L2756" s="373">
        <f>IPMT('Assumptions (T&amp;D) old'!$B$100,Model!AD$1,'Assumptions (T&amp;D) old'!$B$103,Model!$E$2699)</f>
        <v>-0.002983860815</v>
      </c>
      <c r="M2756" s="373">
        <f>IPMT('Assumptions (T&amp;D) old'!$B$100,Model!AE$1,'Assumptions (T&amp;D) old'!$B$103,Model!$E$2699)</f>
        <v>-0.002668580233</v>
      </c>
      <c r="N2756" s="373">
        <f>IPMT('Assumptions (T&amp;D) old'!$B$100,Model!AF$1,'Assumptions (T&amp;D) old'!$B$103,Model!$E$2699)</f>
        <v>-0.002338323824</v>
      </c>
      <c r="O2756" s="373">
        <f>IPMT('Assumptions (T&amp;D) old'!$B$100,Model!AG$1,'Assumptions (T&amp;D) old'!$B$103,Model!$E$2699)</f>
        <v>-0.001992380236</v>
      </c>
      <c r="P2756" s="373">
        <f>IPMT('Assumptions (T&amp;D) old'!$B$100,Model!AH$1,'Assumptions (T&amp;D) old'!$B$103,Model!$E$2699)</f>
        <v>-0.001630004327</v>
      </c>
      <c r="Q2756" s="373">
        <f>IPMT('Assumptions (T&amp;D) old'!$B$100,Model!AI$1,'Assumptions (T&amp;D) old'!$B$103,Model!$E$2699)</f>
        <v>-0.001250415562</v>
      </c>
      <c r="R2756" s="373">
        <f>IPMT('Assumptions (T&amp;D) old'!$B$100,Model!AJ$1,'Assumptions (T&amp;D) old'!$B$103,Model!$E$2699)</f>
        <v>-0.0008527963309</v>
      </c>
      <c r="S2756" s="373">
        <f>IPMT('Assumptions (T&amp;D) old'!$B$100,Model!AK$1,'Assumptions (T&amp;D) old'!$B$103,Model!$E$2699)</f>
        <v>-0.0004362901864</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-0.007289759003</v>
      </c>
      <c r="G2757" s="373">
        <f>IPMT('Assumptions (T&amp;D) old'!$B$100,Model!X$1,'Assumptions (T&amp;D) old'!$B$103,Model!$F$2699)</f>
        <v>-0.006945528313</v>
      </c>
      <c r="H2757" s="373">
        <f>IPMT('Assumptions (T&amp;D) old'!$B$100,Model!Y$1,'Assumptions (T&amp;D) old'!$B$103,Model!$F$2699)</f>
        <v>-0.006584946666</v>
      </c>
      <c r="I2757" s="373">
        <f>IPMT('Assumptions (T&amp;D) old'!$B$100,Model!Z$1,'Assumptions (T&amp;D) old'!$B$103,Model!$F$2699)</f>
        <v>-0.00620723739</v>
      </c>
      <c r="J2757" s="373">
        <f>IPMT('Assumptions (T&amp;D) old'!$B$100,Model!AA$1,'Assumptions (T&amp;D) old'!$B$103,Model!$F$2699)</f>
        <v>-0.005811586924</v>
      </c>
      <c r="K2757" s="373">
        <f>IPMT('Assumptions (T&amp;D) old'!$B$100,Model!AB$1,'Assumptions (T&amp;D) old'!$B$103,Model!$F$2699)</f>
        <v>-0.00539714306</v>
      </c>
      <c r="L2757" s="373">
        <f>IPMT('Assumptions (T&amp;D) old'!$B$100,Model!AC$1,'Assumptions (T&amp;D) old'!$B$103,Model!$F$2699)</f>
        <v>-0.004963013113</v>
      </c>
      <c r="M2757" s="373">
        <f>IPMT('Assumptions (T&amp;D) old'!$B$100,Model!AD$1,'Assumptions (T&amp;D) old'!$B$103,Model!$F$2699)</f>
        <v>-0.004508261994</v>
      </c>
      <c r="N2757" s="373">
        <f>IPMT('Assumptions (T&amp;D) old'!$B$100,Model!AE$1,'Assumptions (T&amp;D) old'!$B$103,Model!$F$2699)</f>
        <v>-0.004031910196</v>
      </c>
      <c r="O2757" s="373">
        <f>IPMT('Assumptions (T&amp;D) old'!$B$100,Model!AF$1,'Assumptions (T&amp;D) old'!$B$103,Model!$F$2699)</f>
        <v>-0.003532931688</v>
      </c>
      <c r="P2757" s="373">
        <f>IPMT('Assumptions (T&amp;D) old'!$B$100,Model!AG$1,'Assumptions (T&amp;D) old'!$B$103,Model!$F$2699)</f>
        <v>-0.003010251701</v>
      </c>
      <c r="Q2757" s="373">
        <f>IPMT('Assumptions (T&amp;D) old'!$B$100,Model!AH$1,'Assumptions (T&amp;D) old'!$B$103,Model!$F$2699)</f>
        <v>-0.002462744414</v>
      </c>
      <c r="R2757" s="373">
        <f>IPMT('Assumptions (T&amp;D) old'!$B$100,Model!AI$1,'Assumptions (T&amp;D) old'!$B$103,Model!$F$2699)</f>
        <v>-0.001889230532</v>
      </c>
      <c r="S2757" s="373">
        <f>IPMT('Assumptions (T&amp;D) old'!$B$100,Model!AJ$1,'Assumptions (T&amp;D) old'!$B$103,Model!$F$2699)</f>
        <v>-0.00128847474</v>
      </c>
      <c r="T2757" s="373">
        <f>IPMT('Assumptions (T&amp;D) old'!$B$100,Model!AK$1,'Assumptions (T&amp;D) old'!$B$103,Model!$F$2699)</f>
        <v>-0.0006591830476</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-0.009393407985</v>
      </c>
      <c r="H2758" s="373">
        <f>IPMT('Assumptions (T&amp;D) old'!$B$100,Model!X$1,'Assumptions (T&amp;D) old'!$B$103,Model!$G$2699)</f>
        <v>-0.008949840604</v>
      </c>
      <c r="I2758" s="373">
        <f>IPMT('Assumptions (T&amp;D) old'!$B$100,Model!Y$1,'Assumptions (T&amp;D) old'!$B$103,Model!$G$2699)</f>
        <v>-0.008485203772</v>
      </c>
      <c r="J2758" s="373">
        <f>IPMT('Assumptions (T&amp;D) old'!$B$100,Model!Z$1,'Assumptions (T&amp;D) old'!$B$103,Model!$G$2699)</f>
        <v>-0.007998496691</v>
      </c>
      <c r="K2758" s="373">
        <f>IPMT('Assumptions (T&amp;D) old'!$B$100,Model!AA$1,'Assumptions (T&amp;D) old'!$B$103,Model!$G$2699)</f>
        <v>-0.007488671024</v>
      </c>
      <c r="L2758" s="373">
        <f>IPMT('Assumptions (T&amp;D) old'!$B$100,Model!AB$1,'Assumptions (T&amp;D) old'!$B$103,Model!$G$2699)</f>
        <v>-0.006954628637</v>
      </c>
      <c r="M2758" s="373">
        <f>IPMT('Assumptions (T&amp;D) old'!$B$100,Model!AC$1,'Assumptions (T&amp;D) old'!$B$103,Model!$G$2699)</f>
        <v>-0.006395219237</v>
      </c>
      <c r="N2758" s="373">
        <f>IPMT('Assumptions (T&amp;D) old'!$B$100,Model!AD$1,'Assumptions (T&amp;D) old'!$B$103,Model!$G$2699)</f>
        <v>-0.00580923789</v>
      </c>
      <c r="O2758" s="373">
        <f>IPMT('Assumptions (T&amp;D) old'!$B$100,Model!AE$1,'Assumptions (T&amp;D) old'!$B$103,Model!$G$2699)</f>
        <v>-0.00519542243</v>
      </c>
      <c r="P2758" s="373">
        <f>IPMT('Assumptions (T&amp;D) old'!$B$100,Model!AF$1,'Assumptions (T&amp;D) old'!$B$103,Model!$G$2699)</f>
        <v>-0.004552450735</v>
      </c>
      <c r="Q2758" s="373">
        <f>IPMT('Assumptions (T&amp;D) old'!$B$100,Model!AG$1,'Assumptions (T&amp;D) old'!$B$103,Model!$G$2699)</f>
        <v>-0.003878937884</v>
      </c>
      <c r="R2758" s="373">
        <f>IPMT('Assumptions (T&amp;D) old'!$B$100,Model!AH$1,'Assumptions (T&amp;D) old'!$B$103,Model!$G$2699)</f>
        <v>-0.003173433174</v>
      </c>
      <c r="S2758" s="373">
        <f>IPMT('Assumptions (T&amp;D) old'!$B$100,Model!AI$1,'Assumptions (T&amp;D) old'!$B$103,Model!$G$2699)</f>
        <v>-0.002434416989</v>
      </c>
      <c r="T2758" s="373">
        <f>IPMT('Assumptions (T&amp;D) old'!$B$100,Model!AJ$1,'Assumptions (T&amp;D) old'!$B$103,Model!$G$2699)</f>
        <v>-0.001660297536</v>
      </c>
      <c r="U2758" s="373">
        <f>IPMT('Assumptions (T&amp;D) old'!$B$100,Model!AK$1,'Assumptions (T&amp;D) old'!$B$103,Model!$G$2699)</f>
        <v>-0.0008494074084</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-0.005617893219</v>
      </c>
      <c r="I2759" s="373">
        <f>IPMT('Assumptions (T&amp;D) old'!$B$100,Model!X$1,'Assumptions (T&amp;D) old'!$B$103,Model!$H$2699)</f>
        <v>-0.005352609928</v>
      </c>
      <c r="J2759" s="373">
        <f>IPMT('Assumptions (T&amp;D) old'!$B$100,Model!Y$1,'Assumptions (T&amp;D) old'!$B$103,Model!$H$2699)</f>
        <v>-0.005074725681</v>
      </c>
      <c r="K2759" s="373">
        <f>IPMT('Assumptions (T&amp;D) old'!$B$100,Model!Z$1,'Assumptions (T&amp;D) old'!$B$103,Model!$H$2699)</f>
        <v>-0.004783641932</v>
      </c>
      <c r="L2759" s="373">
        <f>IPMT('Assumptions (T&amp;D) old'!$B$100,Model!AA$1,'Assumptions (T&amp;D) old'!$B$103,Model!$H$2699)</f>
        <v>-0.004478731705</v>
      </c>
      <c r="M2759" s="373">
        <f>IPMT('Assumptions (T&amp;D) old'!$B$100,Model!AB$1,'Assumptions (T&amp;D) old'!$B$103,Model!$H$2699)</f>
        <v>-0.004159338243</v>
      </c>
      <c r="N2759" s="373">
        <f>IPMT('Assumptions (T&amp;D) old'!$B$100,Model!AC$1,'Assumptions (T&amp;D) old'!$B$103,Model!$H$2699)</f>
        <v>-0.00382477359</v>
      </c>
      <c r="O2759" s="373">
        <f>IPMT('Assumptions (T&amp;D) old'!$B$100,Model!AD$1,'Assumptions (T&amp;D) old'!$B$103,Model!$H$2699)</f>
        <v>-0.003474317117</v>
      </c>
      <c r="P2759" s="373">
        <f>IPMT('Assumptions (T&amp;D) old'!$B$100,Model!AE$1,'Assumptions (T&amp;D) old'!$B$103,Model!$H$2699)</f>
        <v>-0.003107213962</v>
      </c>
      <c r="Q2759" s="373">
        <f>IPMT('Assumptions (T&amp;D) old'!$B$100,Model!AF$1,'Assumptions (T&amp;D) old'!$B$103,Model!$H$2699)</f>
        <v>-0.002722673406</v>
      </c>
      <c r="R2759" s="373">
        <f>IPMT('Assumptions (T&amp;D) old'!$B$100,Model!AG$1,'Assumptions (T&amp;D) old'!$B$103,Model!$H$2699)</f>
        <v>-0.002319867174</v>
      </c>
      <c r="S2759" s="373">
        <f>IPMT('Assumptions (T&amp;D) old'!$B$100,Model!AH$1,'Assumptions (T&amp;D) old'!$B$103,Model!$H$2699)</f>
        <v>-0.001897927646</v>
      </c>
      <c r="T2759" s="373">
        <f>IPMT('Assumptions (T&amp;D) old'!$B$100,Model!AI$1,'Assumptions (T&amp;D) old'!$B$103,Model!$H$2699)</f>
        <v>-0.001455945991</v>
      </c>
      <c r="U2759" s="373">
        <f>IPMT('Assumptions (T&amp;D) old'!$B$100,Model!AJ$1,'Assumptions (T&amp;D) old'!$B$103,Model!$H$2699)</f>
        <v>-0.0009929702067</v>
      </c>
      <c r="V2759" s="373">
        <f>IPMT('Assumptions (T&amp;D) old'!$B$100,Model!AK$1,'Assumptions (T&amp;D) old'!$B$103,Model!$H$2699)</f>
        <v>-0.0005080030728</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-0.006342474568</v>
      </c>
      <c r="J2760" s="373">
        <f>IPMT('Assumptions (T&amp;D) old'!$B$100,Model!X$1,'Assumptions (T&amp;D) old'!$B$103,Model!$I$2699)</f>
        <v>-0.006042975724</v>
      </c>
      <c r="K2760" s="373">
        <f>IPMT('Assumptions (T&amp;D) old'!$B$100,Model!Y$1,'Assumptions (T&amp;D) old'!$B$103,Model!$I$2699)</f>
        <v>-0.005729250685</v>
      </c>
      <c r="L2760" s="373">
        <f>IPMT('Assumptions (T&amp;D) old'!$B$100,Model!Z$1,'Assumptions (T&amp;D) old'!$B$103,Model!$I$2699)</f>
        <v>-0.005400623706</v>
      </c>
      <c r="M2760" s="373">
        <f>IPMT('Assumptions (T&amp;D) old'!$B$100,Model!AA$1,'Assumptions (T&amp;D) old'!$B$103,Model!$I$2699)</f>
        <v>-0.005056386946</v>
      </c>
      <c r="N2760" s="373">
        <f>IPMT('Assumptions (T&amp;D) old'!$B$100,Model!AB$1,'Assumptions (T&amp;D) old'!$B$103,Model!$I$2699)</f>
        <v>-0.00469579894</v>
      </c>
      <c r="O2760" s="373">
        <f>IPMT('Assumptions (T&amp;D) old'!$B$100,Model!AC$1,'Assumptions (T&amp;D) old'!$B$103,Model!$I$2699)</f>
        <v>-0.004318083004</v>
      </c>
      <c r="P2760" s="373">
        <f>IPMT('Assumptions (T&amp;D) old'!$B$100,Model!AD$1,'Assumptions (T&amp;D) old'!$B$103,Model!$I$2699)</f>
        <v>-0.00392242556</v>
      </c>
      <c r="Q2760" s="373">
        <f>IPMT('Assumptions (T&amp;D) old'!$B$100,Model!AE$1,'Assumptions (T&amp;D) old'!$B$103,Model!$I$2699)</f>
        <v>-0.003507974388</v>
      </c>
      <c r="R2760" s="373">
        <f>IPMT('Assumptions (T&amp;D) old'!$B$100,Model!AF$1,'Assumptions (T&amp;D) old'!$B$103,Model!$I$2699)</f>
        <v>-0.003073836786</v>
      </c>
      <c r="S2760" s="373">
        <f>IPMT('Assumptions (T&amp;D) old'!$B$100,Model!AG$1,'Assumptions (T&amp;D) old'!$B$103,Model!$I$2699)</f>
        <v>-0.002619077647</v>
      </c>
      <c r="T2760" s="373">
        <f>IPMT('Assumptions (T&amp;D) old'!$B$100,Model!AH$1,'Assumptions (T&amp;D) old'!$B$103,Model!$I$2699)</f>
        <v>-0.002142717449</v>
      </c>
      <c r="U2760" s="373">
        <f>IPMT('Assumptions (T&amp;D) old'!$B$100,Model!AI$1,'Assumptions (T&amp;D) old'!$B$103,Model!$I$2699)</f>
        <v>-0.001643730142</v>
      </c>
      <c r="V2760" s="373">
        <f>IPMT('Assumptions (T&amp;D) old'!$B$100,Model!AJ$1,'Assumptions (T&amp;D) old'!$B$103,Model!$I$2699)</f>
        <v>-0.001121040938</v>
      </c>
      <c r="W2760" s="373">
        <f>IPMT('Assumptions (T&amp;D) old'!$B$100,Model!AK$1,'Assumptions (T&amp;D) old'!$B$103,Model!$I$2699)</f>
        <v>-0.0005735239962</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-0.01093770721</v>
      </c>
      <c r="K2761" s="373">
        <f>IPMT('Assumptions (T&amp;D) old'!$B$100,Model!X$1,'Assumptions (T&amp;D) old'!$B$103,Model!$J$2699)</f>
        <v>-0.01042121627</v>
      </c>
      <c r="L2761" s="373">
        <f>IPMT('Assumptions (T&amp;D) old'!$B$100,Model!Y$1,'Assumptions (T&amp;D) old'!$B$103,Model!$J$2699)</f>
        <v>-0.009880192007</v>
      </c>
      <c r="M2761" s="373">
        <f>IPMT('Assumptions (T&amp;D) old'!$B$100,Model!Z$1,'Assumptions (T&amp;D) old'!$B$103,Model!$J$2699)</f>
        <v>-0.009313469092</v>
      </c>
      <c r="N2761" s="373">
        <f>IPMT('Assumptions (T&amp;D) old'!$B$100,Model!AA$1,'Assumptions (T&amp;D) old'!$B$103,Model!$J$2699)</f>
        <v>-0.008719826839</v>
      </c>
      <c r="O2761" s="373">
        <f>IPMT('Assumptions (T&amp;D) old'!$B$100,Model!AB$1,'Assumptions (T&amp;D) old'!$B$103,Model!$J$2699)</f>
        <v>-0.008097986579</v>
      </c>
      <c r="P2761" s="373">
        <f>IPMT('Assumptions (T&amp;D) old'!$B$100,Model!AC$1,'Assumptions (T&amp;D) old'!$B$103,Model!$J$2699)</f>
        <v>-0.007446608907</v>
      </c>
      <c r="Q2761" s="373">
        <f>IPMT('Assumptions (T&amp;D) old'!$B$100,Model!AD$1,'Assumptions (T&amp;D) old'!$B$103,Model!$J$2699)</f>
        <v>-0.006764290795</v>
      </c>
      <c r="R2761" s="373">
        <f>IPMT('Assumptions (T&amp;D) old'!$B$100,Model!AE$1,'Assumptions (T&amp;D) old'!$B$103,Model!$J$2699)</f>
        <v>-0.006049562573</v>
      </c>
      <c r="S2761" s="373">
        <f>IPMT('Assumptions (T&amp;D) old'!$B$100,Model!AF$1,'Assumptions (T&amp;D) old'!$B$103,Model!$J$2699)</f>
        <v>-0.00530088476</v>
      </c>
      <c r="T2761" s="373">
        <f>IPMT('Assumptions (T&amp;D) old'!$B$100,Model!AG$1,'Assumptions (T&amp;D) old'!$B$103,Model!$J$2699)</f>
        <v>-0.004516644751</v>
      </c>
      <c r="U2761" s="373">
        <f>IPMT('Assumptions (T&amp;D) old'!$B$100,Model!AH$1,'Assumptions (T&amp;D) old'!$B$103,Model!$J$2699)</f>
        <v>-0.003695153342</v>
      </c>
      <c r="V2761" s="373">
        <f>IPMT('Assumptions (T&amp;D) old'!$B$100,Model!AI$1,'Assumptions (T&amp;D) old'!$B$103,Model!$J$2699)</f>
        <v>-0.002834641091</v>
      </c>
      <c r="W2761" s="373">
        <f>IPMT('Assumptions (T&amp;D) old'!$B$100,Model!AJ$1,'Assumptions (T&amp;D) old'!$B$103,Model!$J$2699)</f>
        <v>-0.001933254508</v>
      </c>
      <c r="X2761" s="373">
        <f>IPMT('Assumptions (T&amp;D) old'!$B$100,Model!AK$1,'Assumptions (T&amp;D) old'!$B$103,Model!$J$2699)</f>
        <v>-0.0009890520619</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-0.0104510474</v>
      </c>
      <c r="L2762" s="373">
        <f>IPMT('Assumptions (T&amp;D) old'!$B$100,Model!X$1,'Assumptions (T&amp;D) old'!$B$103,Model!$K$2699)</f>
        <v>-0.009957537087</v>
      </c>
      <c r="M2762" s="373">
        <f>IPMT('Assumptions (T&amp;D) old'!$B$100,Model!Y$1,'Assumptions (T&amp;D) old'!$B$103,Model!$K$2699)</f>
        <v>-0.009440585033</v>
      </c>
      <c r="N2762" s="373">
        <f>IPMT('Assumptions (T&amp;D) old'!$B$100,Model!Z$1,'Assumptions (T&amp;D) old'!$B$103,Model!$K$2699)</f>
        <v>-0.008899077757</v>
      </c>
      <c r="O2762" s="373">
        <f>IPMT('Assumptions (T&amp;D) old'!$B$100,Model!AA$1,'Assumptions (T&amp;D) old'!$B$103,Model!$K$2699)</f>
        <v>-0.008331848885</v>
      </c>
      <c r="P2762" s="373">
        <f>IPMT('Assumptions (T&amp;D) old'!$B$100,Model!AB$1,'Assumptions (T&amp;D) old'!$B$103,Model!$K$2699)</f>
        <v>-0.007737676641</v>
      </c>
      <c r="Q2762" s="373">
        <f>IPMT('Assumptions (T&amp;D) old'!$B$100,Model!AC$1,'Assumptions (T&amp;D) old'!$B$103,Model!$K$2699)</f>
        <v>-0.007115281216</v>
      </c>
      <c r="R2762" s="373">
        <f>IPMT('Assumptions (T&amp;D) old'!$B$100,Model!AD$1,'Assumptions (T&amp;D) old'!$B$103,Model!$K$2699)</f>
        <v>-0.006463322008</v>
      </c>
      <c r="S2762" s="373">
        <f>IPMT('Assumptions (T&amp;D) old'!$B$100,Model!AE$1,'Assumptions (T&amp;D) old'!$B$103,Model!$K$2699)</f>
        <v>-0.005780394738</v>
      </c>
      <c r="T2762" s="373">
        <f>IPMT('Assumptions (T&amp;D) old'!$B$100,Model!AF$1,'Assumptions (T&amp;D) old'!$B$103,Model!$K$2699)</f>
        <v>-0.005065028422</v>
      </c>
      <c r="U2762" s="373">
        <f>IPMT('Assumptions (T&amp;D) old'!$B$100,Model!AG$1,'Assumptions (T&amp;D) old'!$B$103,Model!$K$2699)</f>
        <v>-0.004315682206</v>
      </c>
      <c r="V2762" s="373">
        <f>IPMT('Assumptions (T&amp;D) old'!$B$100,Model!AH$1,'Assumptions (T&amp;D) old'!$B$103,Model!$K$2699)</f>
        <v>-0.003530742046</v>
      </c>
      <c r="W2762" s="373">
        <f>IPMT('Assumptions (T&amp;D) old'!$B$100,Model!AI$1,'Assumptions (T&amp;D) old'!$B$103,Model!$K$2699)</f>
        <v>-0.002708517227</v>
      </c>
      <c r="X2762" s="373">
        <f>IPMT('Assumptions (T&amp;D) old'!$B$100,Model!AJ$1,'Assumptions (T&amp;D) old'!$B$103,Model!$K$2699)</f>
        <v>-0.00184723673</v>
      </c>
      <c r="Y2762" s="373">
        <f>IPMT('Assumptions (T&amp;D) old'!$B$100,Model!AK$1,'Assumptions (T&amp;D) old'!$B$103,Model!$K$2699)</f>
        <v>-0.0009450454087</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-0.01476682428</v>
      </c>
      <c r="M2763" s="373">
        <f>IPMT('Assumptions (T&amp;D) old'!$B$100,Model!X$1,'Assumptions (T&amp;D) old'!$B$103,Model!$L$2699)</f>
        <v>-0.01406951808</v>
      </c>
      <c r="N2763" s="373">
        <f>IPMT('Assumptions (T&amp;D) old'!$B$100,Model!Y$1,'Assumptions (T&amp;D) old'!$B$103,Model!$L$2699)</f>
        <v>-0.01333908985</v>
      </c>
      <c r="O2763" s="373">
        <f>IPMT('Assumptions (T&amp;D) old'!$B$100,Model!Z$1,'Assumptions (T&amp;D) old'!$B$103,Model!$L$2699)</f>
        <v>-0.01257396627</v>
      </c>
      <c r="P2763" s="373">
        <f>IPMT('Assumptions (T&amp;D) old'!$B$100,Model!AA$1,'Assumptions (T&amp;D) old'!$B$103,Model!$L$2699)</f>
        <v>-0.01177249932</v>
      </c>
      <c r="Q2763" s="373">
        <f>IPMT('Assumptions (T&amp;D) old'!$B$100,Model!AB$1,'Assumptions (T&amp;D) old'!$B$103,Model!$L$2699)</f>
        <v>-0.01093296269</v>
      </c>
      <c r="R2763" s="373">
        <f>IPMT('Assumptions (T&amp;D) old'!$B$100,Model!AC$1,'Assumptions (T&amp;D) old'!$B$103,Model!$L$2699)</f>
        <v>-0.01005354807</v>
      </c>
      <c r="S2763" s="373">
        <f>IPMT('Assumptions (T&amp;D) old'!$B$100,Model!AD$1,'Assumptions (T&amp;D) old'!$B$103,Model!$L$2699)</f>
        <v>-0.009132361254</v>
      </c>
      <c r="T2763" s="373">
        <f>IPMT('Assumptions (T&amp;D) old'!$B$100,Model!AE$1,'Assumptions (T&amp;D) old'!$B$103,Model!$L$2699)</f>
        <v>-0.008167418066</v>
      </c>
      <c r="U2763" s="373">
        <f>IPMT('Assumptions (T&amp;D) old'!$B$100,Model!AF$1,'Assumptions (T&amp;D) old'!$B$103,Model!$L$2699)</f>
        <v>-0.007156640077</v>
      </c>
      <c r="V2763" s="373">
        <f>IPMT('Assumptions (T&amp;D) old'!$B$100,Model!AG$1,'Assumptions (T&amp;D) old'!$B$103,Model!$L$2699)</f>
        <v>-0.006097850133</v>
      </c>
      <c r="W2763" s="373">
        <f>IPMT('Assumptions (T&amp;D) old'!$B$100,Model!AH$1,'Assumptions (T&amp;D) old'!$B$103,Model!$L$2699)</f>
        <v>-0.004988767667</v>
      </c>
      <c r="X2763" s="373">
        <f>IPMT('Assumptions (T&amp;D) old'!$B$100,Model!AI$1,'Assumptions (T&amp;D) old'!$B$103,Model!$L$2699)</f>
        <v>-0.003827003784</v>
      </c>
      <c r="Y2763" s="373">
        <f>IPMT('Assumptions (T&amp;D) old'!$B$100,Model!AJ$1,'Assumptions (T&amp;D) old'!$B$103,Model!$L$2699)</f>
        <v>-0.002610056116</v>
      </c>
      <c r="Z2763" s="373">
        <f>IPMT('Assumptions (T&amp;D) old'!$B$100,Model!AK$1,'Assumptions (T&amp;D) old'!$B$103,Model!$L$2699)</f>
        <v>-0.001335303434</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-0.03268857036</v>
      </c>
      <c r="N2764" s="373">
        <f>IPMT('Assumptions (T&amp;D) old'!$B$100,Model!X$1,'Assumptions (T&amp;D) old'!$B$103,Model!$M$2699)</f>
        <v>-0.03114497898</v>
      </c>
      <c r="O2764" s="373">
        <f>IPMT('Assumptions (T&amp;D) old'!$B$100,Model!Y$1,'Assumptions (T&amp;D) old'!$B$103,Model!$M$2699)</f>
        <v>-0.02952806702</v>
      </c>
      <c r="P2764" s="373">
        <f>IPMT('Assumptions (T&amp;D) old'!$B$100,Model!Z$1,'Assumptions (T&amp;D) old'!$B$103,Model!$M$2699)</f>
        <v>-0.02783435173</v>
      </c>
      <c r="Q2764" s="373">
        <f>IPMT('Assumptions (T&amp;D) old'!$B$100,Model!AA$1,'Assumptions (T&amp;D) old'!$B$103,Model!$M$2699)</f>
        <v>-0.02606018498</v>
      </c>
      <c r="R2764" s="373">
        <f>IPMT('Assumptions (T&amp;D) old'!$B$100,Model!AB$1,'Assumptions (T&amp;D) old'!$B$103,Model!$M$2699)</f>
        <v>-0.0242017453</v>
      </c>
      <c r="S2764" s="373">
        <f>IPMT('Assumptions (T&amp;D) old'!$B$100,Model!AC$1,'Assumptions (T&amp;D) old'!$B$103,Model!$M$2699)</f>
        <v>-0.02225502973</v>
      </c>
      <c r="T2764" s="373">
        <f>IPMT('Assumptions (T&amp;D) old'!$B$100,Model!AD$1,'Assumptions (T&amp;D) old'!$B$103,Model!$M$2699)</f>
        <v>-0.02021584518</v>
      </c>
      <c r="U2764" s="373">
        <f>IPMT('Assumptions (T&amp;D) old'!$B$100,Model!AE$1,'Assumptions (T&amp;D) old'!$B$103,Model!$M$2699)</f>
        <v>-0.01807979936</v>
      </c>
      <c r="V2764" s="373">
        <f>IPMT('Assumptions (T&amp;D) old'!$B$100,Model!AF$1,'Assumptions (T&amp;D) old'!$B$103,Model!$M$2699)</f>
        <v>-0.01584229136</v>
      </c>
      <c r="W2764" s="373">
        <f>IPMT('Assumptions (T&amp;D) old'!$B$100,Model!AG$1,'Assumptions (T&amp;D) old'!$B$103,Model!$M$2699)</f>
        <v>-0.01349850173</v>
      </c>
      <c r="X2764" s="373">
        <f>IPMT('Assumptions (T&amp;D) old'!$B$100,Model!AH$1,'Assumptions (T&amp;D) old'!$B$103,Model!$M$2699)</f>
        <v>-0.0110433821</v>
      </c>
      <c r="Y2764" s="373">
        <f>IPMT('Assumptions (T&amp;D) old'!$B$100,Model!AI$1,'Assumptions (T&amp;D) old'!$B$103,Model!$M$2699)</f>
        <v>-0.00847164428</v>
      </c>
      <c r="Z2764" s="373">
        <f>IPMT('Assumptions (T&amp;D) old'!$B$100,Model!AJ$1,'Assumptions (T&amp;D) old'!$B$103,Model!$M$2699)</f>
        <v>-0.005777748917</v>
      </c>
      <c r="AA2764" s="373">
        <f>IPMT('Assumptions (T&amp;D) old'!$B$100,Model!AK$1,'Assumptions (T&amp;D) old'!$B$103,Model!$M$2699)</f>
        <v>-0.002955893524</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-0.009499558703</v>
      </c>
      <c r="O2765" s="373">
        <f>IPMT('Assumptions (T&amp;D) old'!$B$100,Model!X$1,'Assumptions (T&amp;D) old'!$B$103,Model!$N$2699)</f>
        <v>-0.009050978765</v>
      </c>
      <c r="P2765" s="373">
        <f>IPMT('Assumptions (T&amp;D) old'!$B$100,Model!Y$1,'Assumptions (T&amp;D) old'!$B$103,Model!$N$2699)</f>
        <v>-0.008581091279</v>
      </c>
      <c r="Q2765" s="373">
        <f>IPMT('Assumptions (T&amp;D) old'!$B$100,Model!Z$1,'Assumptions (T&amp;D) old'!$B$103,Model!$N$2699)</f>
        <v>-0.008088884138</v>
      </c>
      <c r="R2765" s="373">
        <f>IPMT('Assumptions (T&amp;D) old'!$B$100,Model!AA$1,'Assumptions (T&amp;D) old'!$B$103,Model!$N$2699)</f>
        <v>-0.007573297158</v>
      </c>
      <c r="S2765" s="373">
        <f>IPMT('Assumptions (T&amp;D) old'!$B$100,Model!AB$1,'Assumptions (T&amp;D) old'!$B$103,Model!$N$2699)</f>
        <v>-0.007033219796</v>
      </c>
      <c r="T2765" s="373">
        <f>IPMT('Assumptions (T&amp;D) old'!$B$100,Model!AC$1,'Assumptions (T&amp;D) old'!$B$103,Model!$N$2699)</f>
        <v>-0.00646748876</v>
      </c>
      <c r="U2765" s="373">
        <f>IPMT('Assumptions (T&amp;D) old'!$B$100,Model!AD$1,'Assumptions (T&amp;D) old'!$B$103,Model!$N$2699)</f>
        <v>-0.005874885499</v>
      </c>
      <c r="V2765" s="373">
        <f>IPMT('Assumptions (T&amp;D) old'!$B$100,Model!AE$1,'Assumptions (T&amp;D) old'!$B$103,Model!$N$2699)</f>
        <v>-0.005254133584</v>
      </c>
      <c r="W2765" s="373">
        <f>IPMT('Assumptions (T&amp;D) old'!$B$100,Model!AF$1,'Assumptions (T&amp;D) old'!$B$103,Model!$N$2699)</f>
        <v>-0.004603895952</v>
      </c>
      <c r="X2765" s="373">
        <f>IPMT('Assumptions (T&amp;D) old'!$B$100,Model!AG$1,'Assumptions (T&amp;D) old'!$B$103,Model!$N$2699)</f>
        <v>-0.003922772033</v>
      </c>
      <c r="Y2765" s="373">
        <f>IPMT('Assumptions (T&amp;D) old'!$B$100,Model!AH$1,'Assumptions (T&amp;D) old'!$B$103,Model!$N$2699)</f>
        <v>-0.003209294728</v>
      </c>
      <c r="Z2765" s="373">
        <f>IPMT('Assumptions (T&amp;D) old'!$B$100,Model!AI$1,'Assumptions (T&amp;D) old'!$B$103,Model!$N$2699)</f>
        <v>-0.002461927251</v>
      </c>
      <c r="AA2765" s="373">
        <f>IPMT('Assumptions (T&amp;D) old'!$B$100,Model!AJ$1,'Assumptions (T&amp;D) old'!$B$103,Model!$N$2699)</f>
        <v>-0.001679059818</v>
      </c>
      <c r="AB2765" s="373">
        <f>IPMT('Assumptions (T&amp;D) old'!$B$100,Model!AK$1,'Assumptions (T&amp;D) old'!$B$103,Model!$N$2699)</f>
        <v>-0.0008590061831</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-0.01320673564</v>
      </c>
      <c r="P2766" s="373">
        <f>IPMT('Assumptions (T&amp;D) old'!$B$100,Model!X$1,'Assumptions (T&amp;D) old'!$B$103,Model!$O$2699)</f>
        <v>-0.0125830986</v>
      </c>
      <c r="Q2766" s="373">
        <f>IPMT('Assumptions (T&amp;D) old'!$B$100,Model!Y$1,'Assumptions (T&amp;D) old'!$B$103,Model!$O$2699)</f>
        <v>-0.0119298388</v>
      </c>
      <c r="R2766" s="373">
        <f>IPMT('Assumptions (T&amp;D) old'!$B$100,Model!Z$1,'Assumptions (T&amp;D) old'!$B$103,Model!$O$2699)</f>
        <v>-0.01124554917</v>
      </c>
      <c r="S2766" s="373">
        <f>IPMT('Assumptions (T&amp;D) old'!$B$100,Model!AA$1,'Assumptions (T&amp;D) old'!$B$103,Model!$O$2699)</f>
        <v>-0.01052875577</v>
      </c>
      <c r="T2766" s="373">
        <f>IPMT('Assumptions (T&amp;D) old'!$B$100,Model!AB$1,'Assumptions (T&amp;D) old'!$B$103,Model!$O$2699)</f>
        <v>-0.009777914687</v>
      </c>
      <c r="U2766" s="373">
        <f>IPMT('Assumptions (T&amp;D) old'!$B$100,Model!AC$1,'Assumptions (T&amp;D) old'!$B$103,Model!$O$2699)</f>
        <v>-0.008991408653</v>
      </c>
      <c r="V2766" s="373">
        <f>IPMT('Assumptions (T&amp;D) old'!$B$100,Model!AD$1,'Assumptions (T&amp;D) old'!$B$103,Model!$O$2699)</f>
        <v>-0.008167543582</v>
      </c>
      <c r="W2766" s="373">
        <f>IPMT('Assumptions (T&amp;D) old'!$B$100,Model!AE$1,'Assumptions (T&amp;D) old'!$B$103,Model!$O$2699)</f>
        <v>-0.00730454492</v>
      </c>
      <c r="X2766" s="373">
        <f>IPMT('Assumptions (T&amp;D) old'!$B$100,Model!AF$1,'Assumptions (T&amp;D) old'!$B$103,Model!$O$2699)</f>
        <v>-0.006400553822</v>
      </c>
      <c r="Y2766" s="373">
        <f>IPMT('Assumptions (T&amp;D) old'!$B$100,Model!AG$1,'Assumptions (T&amp;D) old'!$B$103,Model!$O$2699)</f>
        <v>-0.005453623147</v>
      </c>
      <c r="Z2766" s="373">
        <f>IPMT('Assumptions (T&amp;D) old'!$B$100,Model!AH$1,'Assumptions (T&amp;D) old'!$B$103,Model!$O$2699)</f>
        <v>-0.004461713264</v>
      </c>
      <c r="AA2766" s="373">
        <f>IPMT('Assumptions (T&amp;D) old'!$B$100,Model!AI$1,'Assumptions (T&amp;D) old'!$B$103,Model!$O$2699)</f>
        <v>-0.003422687662</v>
      </c>
      <c r="AB2766" s="373">
        <f>IPMT('Assumptions (T&amp;D) old'!$B$100,Model!AJ$1,'Assumptions (T&amp;D) old'!$B$103,Model!$O$2699)</f>
        <v>-0.002334308344</v>
      </c>
      <c r="AC2766" s="373">
        <f>IPMT('Assumptions (T&amp;D) old'!$B$100,Model!AK$1,'Assumptions (T&amp;D) old'!$B$103,Model!$O$2699)</f>
        <v>-0.001194231009</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-0.02098641044</v>
      </c>
      <c r="Q2767" s="373">
        <f>IPMT('Assumptions (T&amp;D) old'!$B$100,Model!X$1,'Assumptions (T&amp;D) old'!$B$103,Model!$P$2699)</f>
        <v>-0.01999540833</v>
      </c>
      <c r="R2767" s="373">
        <f>IPMT('Assumptions (T&amp;D) old'!$B$100,Model!Y$1,'Assumptions (T&amp;D) old'!$B$103,Model!$P$2699)</f>
        <v>-0.01895733363</v>
      </c>
      <c r="S2767" s="373">
        <f>IPMT('Assumptions (T&amp;D) old'!$B$100,Model!Z$1,'Assumptions (T&amp;D) old'!$B$103,Model!$P$2699)</f>
        <v>-0.01786995037</v>
      </c>
      <c r="T2767" s="373">
        <f>IPMT('Assumptions (T&amp;D) old'!$B$100,Model!AA$1,'Assumptions (T&amp;D) old'!$B$103,Model!$P$2699)</f>
        <v>-0.01673091641</v>
      </c>
      <c r="U2767" s="373">
        <f>IPMT('Assumptions (T&amp;D) old'!$B$100,Model!AB$1,'Assumptions (T&amp;D) old'!$B$103,Model!$P$2699)</f>
        <v>-0.01553777833</v>
      </c>
      <c r="V2767" s="373">
        <f>IPMT('Assumptions (T&amp;D) old'!$B$100,Model!AC$1,'Assumptions (T&amp;D) old'!$B$103,Model!$P$2699)</f>
        <v>-0.0142879662</v>
      </c>
      <c r="W2767" s="373">
        <f>IPMT('Assumptions (T&amp;D) old'!$B$100,Model!AD$1,'Assumptions (T&amp;D) old'!$B$103,Model!$P$2699)</f>
        <v>-0.01297878799</v>
      </c>
      <c r="X2767" s="373">
        <f>IPMT('Assumptions (T&amp;D) old'!$B$100,Model!AE$1,'Assumptions (T&amp;D) old'!$B$103,Model!$P$2699)</f>
        <v>-0.01160742381</v>
      </c>
      <c r="Y2767" s="373">
        <f>IPMT('Assumptions (T&amp;D) old'!$B$100,Model!AF$1,'Assumptions (T&amp;D) old'!$B$103,Model!$P$2699)</f>
        <v>-0.01017091984</v>
      </c>
      <c r="Z2767" s="373">
        <f>IPMT('Assumptions (T&amp;D) old'!$B$100,Model!AG$1,'Assumptions (T&amp;D) old'!$B$103,Model!$P$2699)</f>
        <v>-0.008666181929</v>
      </c>
      <c r="AA2767" s="373">
        <f>IPMT('Assumptions (T&amp;D) old'!$B$100,Model!AH$1,'Assumptions (T&amp;D) old'!$B$103,Model!$P$2699)</f>
        <v>-0.007089968966</v>
      </c>
      <c r="AB2767" s="373">
        <f>IPMT('Assumptions (T&amp;D) old'!$B$100,Model!AI$1,'Assumptions (T&amp;D) old'!$B$103,Model!$P$2699)</f>
        <v>-0.005438885887</v>
      </c>
      <c r="AC2767" s="373">
        <f>IPMT('Assumptions (T&amp;D) old'!$B$100,Model!AJ$1,'Assumptions (T&amp;D) old'!$B$103,Model!$P$2699)</f>
        <v>-0.003709376363</v>
      </c>
      <c r="AD2767" s="373">
        <f>IPMT('Assumptions (T&amp;D) old'!$B$100,Model!AK$1,'Assumptions (T&amp;D) old'!$B$103,Model!$P$2699)</f>
        <v>-0.001897715135</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-0.01015323127</v>
      </c>
      <c r="R2768" s="373">
        <f>IPMT('Assumptions (T&amp;D) old'!$B$100,Model!X$1,'Assumptions (T&amp;D) old'!$B$103,Model!$Q$2699)</f>
        <v>-0.009673784175</v>
      </c>
      <c r="S2768" s="373">
        <f>IPMT('Assumptions (T&amp;D) old'!$B$100,Model!Y$1,'Assumptions (T&amp;D) old'!$B$103,Model!$Q$2699)</f>
        <v>-0.009171563339</v>
      </c>
      <c r="T2768" s="373">
        <f>IPMT('Assumptions (T&amp;D) old'!$B$100,Model!Z$1,'Assumptions (T&amp;D) old'!$B$103,Model!$Q$2699)</f>
        <v>-0.008645487013</v>
      </c>
      <c r="U2768" s="373">
        <f>IPMT('Assumptions (T&amp;D) old'!$B$100,Model!AA$1,'Assumptions (T&amp;D) old'!$B$103,Model!$Q$2699)</f>
        <v>-0.008094422062</v>
      </c>
      <c r="V2768" s="373">
        <f>IPMT('Assumptions (T&amp;D) old'!$B$100,Model!AB$1,'Assumptions (T&amp;D) old'!$B$103,Model!$Q$2699)</f>
        <v>-0.007517181526</v>
      </c>
      <c r="W2768" s="373">
        <f>IPMT('Assumptions (T&amp;D) old'!$B$100,Model!AC$1,'Assumptions (T&amp;D) old'!$B$103,Model!$Q$2699)</f>
        <v>-0.006912522065</v>
      </c>
      <c r="X2768" s="373">
        <f>IPMT('Assumptions (T&amp;D) old'!$B$100,Model!AD$1,'Assumptions (T&amp;D) old'!$B$103,Model!$Q$2699)</f>
        <v>-0.006279141278</v>
      </c>
      <c r="Y2768" s="373">
        <f>IPMT('Assumptions (T&amp;D) old'!$B$100,Model!AE$1,'Assumptions (T&amp;D) old'!$B$103,Model!$Q$2699)</f>
        <v>-0.005615674905</v>
      </c>
      <c r="Z2768" s="373">
        <f>IPMT('Assumptions (T&amp;D) old'!$B$100,Model!AF$1,'Assumptions (T&amp;D) old'!$B$103,Model!$Q$2699)</f>
        <v>-0.004920693879</v>
      </c>
      <c r="AA2768" s="373">
        <f>IPMT('Assumptions (T&amp;D) old'!$B$100,Model!AG$1,'Assumptions (T&amp;D) old'!$B$103,Model!$Q$2699)</f>
        <v>-0.004192701254</v>
      </c>
      <c r="AB2768" s="373">
        <f>IPMT('Assumptions (T&amp;D) old'!$B$100,Model!AH$1,'Assumptions (T&amp;D) old'!$B$103,Model!$Q$2699)</f>
        <v>-0.003430128979</v>
      </c>
      <c r="AC2768" s="373">
        <f>IPMT('Assumptions (T&amp;D) old'!$B$100,Model!AI$1,'Assumptions (T&amp;D) old'!$B$103,Model!$Q$2699)</f>
        <v>-0.002631334522</v>
      </c>
      <c r="AD2768" s="373">
        <f>IPMT('Assumptions (T&amp;D) old'!$B$100,Model!AJ$1,'Assumptions (T&amp;D) old'!$B$103,Model!$Q$2699)</f>
        <v>-0.001794597327</v>
      </c>
      <c r="AE2768" s="373">
        <f>IPMT('Assumptions (T&amp;D) old'!$B$100,Model!AK$1,'Assumptions (T&amp;D) old'!$B$103,Model!$Q$2699)</f>
        <v>-0.0009181151161</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-0.01885051039</v>
      </c>
      <c r="S2769" s="373">
        <f>IPMT('Assumptions (T&amp;D) old'!$B$100,Model!X$1,'Assumptions (T&amp;D) old'!$B$103,Model!$R$2699)</f>
        <v>-0.01796036791</v>
      </c>
      <c r="T2769" s="373">
        <f>IPMT('Assumptions (T&amp;D) old'!$B$100,Model!Y$1,'Assumptions (T&amp;D) old'!$B$103,Model!$R$2699)</f>
        <v>-0.01702794365</v>
      </c>
      <c r="U2769" s="373">
        <f>IPMT('Assumptions (T&amp;D) old'!$B$100,Model!Z$1,'Assumptions (T&amp;D) old'!$B$103,Model!$R$2699)</f>
        <v>-0.01605122925</v>
      </c>
      <c r="V2769" s="373">
        <f>IPMT('Assumptions (T&amp;D) old'!$B$100,Model!AA$1,'Assumptions (T&amp;D) old'!$B$103,Model!$R$2699)</f>
        <v>-0.01502812091</v>
      </c>
      <c r="W2769" s="373">
        <f>IPMT('Assumptions (T&amp;D) old'!$B$100,Model!AB$1,'Assumptions (T&amp;D) old'!$B$103,Model!$R$2699)</f>
        <v>-0.01395641492</v>
      </c>
      <c r="X2769" s="373">
        <f>IPMT('Assumptions (T&amp;D) old'!$B$100,Model!AC$1,'Assumptions (T&amp;D) old'!$B$103,Model!$R$2699)</f>
        <v>-0.0128338029</v>
      </c>
      <c r="Y2769" s="373">
        <f>IPMT('Assumptions (T&amp;D) old'!$B$100,Model!AD$1,'Assumptions (T&amp;D) old'!$B$103,Model!$R$2699)</f>
        <v>-0.01165786681</v>
      </c>
      <c r="Z2769" s="373">
        <f>IPMT('Assumptions (T&amp;D) old'!$B$100,Model!AE$1,'Assumptions (T&amp;D) old'!$B$103,Model!$R$2699)</f>
        <v>-0.01042607376</v>
      </c>
      <c r="AA2769" s="373">
        <f>IPMT('Assumptions (T&amp;D) old'!$B$100,Model!AF$1,'Assumptions (T&amp;D) old'!$B$103,Model!$R$2699)</f>
        <v>-0.009135770534</v>
      </c>
      <c r="AB2769" s="373">
        <f>IPMT('Assumptions (T&amp;D) old'!$B$100,Model!AG$1,'Assumptions (T&amp;D) old'!$B$103,Model!$R$2699)</f>
        <v>-0.007784177906</v>
      </c>
      <c r="AC2769" s="373">
        <f>IPMT('Assumptions (T&amp;D) old'!$B$100,Model!AH$1,'Assumptions (T&amp;D) old'!$B$103,Model!$R$2699)</f>
        <v>-0.006368384628</v>
      </c>
      <c r="AD2769" s="373">
        <f>IPMT('Assumptions (T&amp;D) old'!$B$100,Model!AI$1,'Assumptions (T&amp;D) old'!$B$103,Model!$R$2699)</f>
        <v>-0.004885341169</v>
      </c>
      <c r="AE2769" s="373">
        <f>IPMT('Assumptions (T&amp;D) old'!$B$100,Model!AJ$1,'Assumptions (T&amp;D) old'!$B$103,Model!$R$2699)</f>
        <v>-0.003331853146</v>
      </c>
      <c r="AF2769" s="373">
        <f>IPMT('Assumptions (T&amp;D) old'!$B$100,Model!AK$1,'Assumptions (T&amp;D) old'!$B$103,Model!$R$2699)</f>
        <v>-0.001704574442</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-0.01117992468</v>
      </c>
      <c r="T2770" s="373">
        <f>IPMT('Assumptions (T&amp;D) old'!$B$100,Model!X$1,'Assumptions (T&amp;D) old'!$B$103,Model!$S$2699)</f>
        <v>-0.01065199595</v>
      </c>
      <c r="U2770" s="373">
        <f>IPMT('Assumptions (T&amp;D) old'!$B$100,Model!Y$1,'Assumptions (T&amp;D) old'!$B$103,Model!$S$2699)</f>
        <v>-0.01009899061</v>
      </c>
      <c r="V2770" s="373">
        <f>IPMT('Assumptions (T&amp;D) old'!$B$100,Model!Z$1,'Assumptions (T&amp;D) old'!$B$103,Model!$S$2699)</f>
        <v>-0.00951971752</v>
      </c>
      <c r="W2770" s="373">
        <f>IPMT('Assumptions (T&amp;D) old'!$B$100,Model!AA$1,'Assumptions (T&amp;D) old'!$B$103,Model!$S$2699)</f>
        <v>-0.008912928954</v>
      </c>
      <c r="X2770" s="373">
        <f>IPMT('Assumptions (T&amp;D) old'!$B$100,Model!AB$1,'Assumptions (T&amp;D) old'!$B$103,Model!$S$2699)</f>
        <v>-0.008277317931</v>
      </c>
      <c r="Y2770" s="373">
        <f>IPMT('Assumptions (T&amp;D) old'!$B$100,Model!AC$1,'Assumptions (T&amp;D) old'!$B$103,Model!$S$2699)</f>
        <v>-0.007611515384</v>
      </c>
      <c r="Z2770" s="373">
        <f>IPMT('Assumptions (T&amp;D) old'!$B$100,Model!AD$1,'Assumptions (T&amp;D) old'!$B$103,Model!$S$2699)</f>
        <v>-0.006914087216</v>
      </c>
      <c r="AA2770" s="373">
        <f>IPMT('Assumptions (T&amp;D) old'!$B$100,Model!AE$1,'Assumptions (T&amp;D) old'!$B$103,Model!$S$2699)</f>
        <v>-0.006183531211</v>
      </c>
      <c r="AB2770" s="373">
        <f>IPMT('Assumptions (T&amp;D) old'!$B$100,Model!AF$1,'Assumptions (T&amp;D) old'!$B$103,Model!$S$2699)</f>
        <v>-0.005418273795</v>
      </c>
      <c r="AC2770" s="373">
        <f>IPMT('Assumptions (T&amp;D) old'!$B$100,Model!AG$1,'Assumptions (T&amp;D) old'!$B$103,Model!$S$2699)</f>
        <v>-0.004616666652</v>
      </c>
      <c r="AD2770" s="373">
        <f>IPMT('Assumptions (T&amp;D) old'!$B$100,Model!AH$1,'Assumptions (T&amp;D) old'!$B$103,Model!$S$2699)</f>
        <v>-0.003776983169</v>
      </c>
      <c r="AE2770" s="373">
        <f>IPMT('Assumptions (T&amp;D) old'!$B$100,Model!AI$1,'Assumptions (T&amp;D) old'!$B$103,Model!$S$2699)</f>
        <v>-0.002897414721</v>
      </c>
      <c r="AF2770" s="373">
        <f>IPMT('Assumptions (T&amp;D) old'!$B$100,Model!AJ$1,'Assumptions (T&amp;D) old'!$B$103,Model!$S$2699)</f>
        <v>-0.001976066772</v>
      </c>
      <c r="AG2770" s="373">
        <f>IPMT('Assumptions (T&amp;D) old'!$B$100,Model!AK$1,'Assumptions (T&amp;D) old'!$B$103,Model!$S$2699)</f>
        <v>-0.001010954796</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-0.01601347013</v>
      </c>
      <c r="U2771" s="373">
        <f>IPMT('Assumptions (T&amp;D) old'!$B$100,Model!X$1,'Assumptions (T&amp;D) old'!$B$103,Model!$T$2699)</f>
        <v>-0.01525729591</v>
      </c>
      <c r="V2771" s="373">
        <f>IPMT('Assumptions (T&amp;D) old'!$B$100,Model!Y$1,'Assumptions (T&amp;D) old'!$B$103,Model!$T$2699)</f>
        <v>-0.01446520341</v>
      </c>
      <c r="W2771" s="373">
        <f>IPMT('Assumptions (T&amp;D) old'!$B$100,Model!Z$1,'Assumptions (T&amp;D) old'!$B$103,Model!$T$2699)</f>
        <v>-0.01363548651</v>
      </c>
      <c r="X2771" s="373">
        <f>IPMT('Assumptions (T&amp;D) old'!$B$100,Model!AA$1,'Assumptions (T&amp;D) old'!$B$103,Model!$T$2699)</f>
        <v>-0.01276635806</v>
      </c>
      <c r="Y2771" s="373">
        <f>IPMT('Assumptions (T&amp;D) old'!$B$100,Model!AB$1,'Assumptions (T&amp;D) old'!$B$103,Model!$T$2699)</f>
        <v>-0.01185594601</v>
      </c>
      <c r="Z2771" s="373">
        <f>IPMT('Assumptions (T&amp;D) old'!$B$100,Model!AC$1,'Assumptions (T&amp;D) old'!$B$103,Model!$T$2699)</f>
        <v>-0.01090228939</v>
      </c>
      <c r="AA2771" s="373">
        <f>IPMT('Assumptions (T&amp;D) old'!$B$100,Model!AD$1,'Assumptions (T&amp;D) old'!$B$103,Model!$T$2699)</f>
        <v>-0.009903334083</v>
      </c>
      <c r="AB2771" s="373">
        <f>IPMT('Assumptions (T&amp;D) old'!$B$100,Model!AE$1,'Assumptions (T&amp;D) old'!$B$103,Model!$T$2699)</f>
        <v>-0.008856928395</v>
      </c>
      <c r="AC2771" s="373">
        <f>IPMT('Assumptions (T&amp;D) old'!$B$100,Model!AF$1,'Assumptions (T&amp;D) old'!$B$103,Model!$T$2699)</f>
        <v>-0.007760818437</v>
      </c>
      <c r="AD2771" s="373">
        <f>IPMT('Assumptions (T&amp;D) old'!$B$100,Model!AG$1,'Assumptions (T&amp;D) old'!$B$103,Model!$T$2699)</f>
        <v>-0.006612643256</v>
      </c>
      <c r="AE2771" s="373">
        <f>IPMT('Assumptions (T&amp;D) old'!$B$100,Model!AH$1,'Assumptions (T&amp;D) old'!$B$103,Model!$T$2699)</f>
        <v>-0.005409929754</v>
      </c>
      <c r="AF2771" s="373">
        <f>IPMT('Assumptions (T&amp;D) old'!$B$100,Model!AI$1,'Assumptions (T&amp;D) old'!$B$103,Model!$T$2699)</f>
        <v>-0.00415008736</v>
      </c>
      <c r="AG2771" s="373">
        <f>IPMT('Assumptions (T&amp;D) old'!$B$100,Model!AJ$1,'Assumptions (T&amp;D) old'!$B$103,Model!$T$2699)</f>
        <v>-0.002830402453</v>
      </c>
      <c r="AH2771" s="373">
        <f>IPMT('Assumptions (T&amp;D) old'!$B$100,Model!AK$1,'Assumptions (T&amp;D) old'!$B$103,Model!$T$2699)</f>
        <v>-0.001448032513</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-0.01621574178</v>
      </c>
      <c r="V2772" s="373">
        <f>IPMT('Assumptions (T&amp;D) old'!$B$100,Model!X$1,'Assumptions (T&amp;D) old'!$B$103,Model!$U$2699)</f>
        <v>-0.01545001606</v>
      </c>
      <c r="W2772" s="373">
        <f>IPMT('Assumptions (T&amp;D) old'!$B$100,Model!Y$1,'Assumptions (T&amp;D) old'!$B$103,Model!$U$2699)</f>
        <v>-0.01464791836</v>
      </c>
      <c r="X2772" s="373">
        <f>IPMT('Assumptions (T&amp;D) old'!$B$100,Model!Z$1,'Assumptions (T&amp;D) old'!$B$103,Model!$U$2699)</f>
        <v>-0.01380772103</v>
      </c>
      <c r="Y2772" s="373">
        <f>IPMT('Assumptions (T&amp;D) old'!$B$100,Model!AA$1,'Assumptions (T&amp;D) old'!$B$103,Model!$U$2699)</f>
        <v>-0.01292761432</v>
      </c>
      <c r="Z2772" s="373">
        <f>IPMT('Assumptions (T&amp;D) old'!$B$100,Model!AB$1,'Assumptions (T&amp;D) old'!$B$103,Model!$U$2699)</f>
        <v>-0.01200570254</v>
      </c>
      <c r="AA2772" s="373">
        <f>IPMT('Assumptions (T&amp;D) old'!$B$100,Model!AC$1,'Assumptions (T&amp;D) old'!$B$103,Model!$U$2699)</f>
        <v>-0.01103999996</v>
      </c>
      <c r="AB2772" s="373">
        <f>IPMT('Assumptions (T&amp;D) old'!$B$100,Model!AD$1,'Assumptions (T&amp;D) old'!$B$103,Model!$U$2699)</f>
        <v>-0.0100284265</v>
      </c>
      <c r="AC2772" s="373">
        <f>IPMT('Assumptions (T&amp;D) old'!$B$100,Model!AE$1,'Assumptions (T&amp;D) old'!$B$103,Model!$U$2699)</f>
        <v>-0.008968803301</v>
      </c>
      <c r="AD2772" s="373">
        <f>IPMT('Assumptions (T&amp;D) old'!$B$100,Model!AF$1,'Assumptions (T&amp;D) old'!$B$103,Model!$U$2699)</f>
        <v>-0.007858848002</v>
      </c>
      <c r="AE2772" s="373">
        <f>IPMT('Assumptions (T&amp;D) old'!$B$100,Model!AG$1,'Assumptions (T&amp;D) old'!$B$103,Model!$U$2699)</f>
        <v>-0.006696169825</v>
      </c>
      <c r="AF2772" s="373">
        <f>IPMT('Assumptions (T&amp;D) old'!$B$100,Model!AH$1,'Assumptions (T&amp;D) old'!$B$103,Model!$U$2699)</f>
        <v>-0.005478264435</v>
      </c>
      <c r="AG2772" s="373">
        <f>IPMT('Assumptions (T&amp;D) old'!$B$100,Model!AI$1,'Assumptions (T&amp;D) old'!$B$103,Model!$U$2699)</f>
        <v>-0.00420250854</v>
      </c>
      <c r="AH2772" s="373">
        <f>IPMT('Assumptions (T&amp;D) old'!$B$100,Model!AJ$1,'Assumptions (T&amp;D) old'!$B$103,Model!$U$2699)</f>
        <v>-0.002866154239</v>
      </c>
      <c r="AI2772" s="373">
        <f>IPMT('Assumptions (T&amp;D) old'!$B$100,Model!AK$1,'Assumptions (T&amp;D) old'!$B$103,Model!$U$2699)</f>
        <v>-0.001466323109</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-0.01680772679</v>
      </c>
      <c r="W2773" s="373">
        <f>IPMT('Assumptions (T&amp;D) old'!$B$100,Model!X$1,'Assumptions (T&amp;D) old'!$B$103,Model!$V$2699)</f>
        <v>-0.01601404687</v>
      </c>
      <c r="X2773" s="373">
        <f>IPMT('Assumptions (T&amp;D) old'!$B$100,Model!Y$1,'Assumptions (T&amp;D) old'!$B$103,Model!$V$2699)</f>
        <v>-0.01518266714</v>
      </c>
      <c r="Y2773" s="373">
        <f>IPMT('Assumptions (T&amp;D) old'!$B$100,Model!Z$1,'Assumptions (T&amp;D) old'!$B$103,Model!$V$2699)</f>
        <v>-0.01431179689</v>
      </c>
      <c r="Z2773" s="373">
        <f>IPMT('Assumptions (T&amp;D) old'!$B$100,Model!AA$1,'Assumptions (T&amp;D) old'!$B$103,Model!$V$2699)</f>
        <v>-0.01339956029</v>
      </c>
      <c r="AA2773" s="373">
        <f>IPMT('Assumptions (T&amp;D) old'!$B$100,Model!AB$1,'Assumptions (T&amp;D) old'!$B$103,Model!$V$2699)</f>
        <v>-0.01244399245</v>
      </c>
      <c r="AB2773" s="373">
        <f>IPMT('Assumptions (T&amp;D) old'!$B$100,Model!AC$1,'Assumptions (T&amp;D) old'!$B$103,Model!$V$2699)</f>
        <v>-0.01144303515</v>
      </c>
      <c r="AC2773" s="373">
        <f>IPMT('Assumptions (T&amp;D) old'!$B$100,Model!AD$1,'Assumptions (T&amp;D) old'!$B$103,Model!$V$2699)</f>
        <v>-0.01039453237</v>
      </c>
      <c r="AD2773" s="373">
        <f>IPMT('Assumptions (T&amp;D) old'!$B$100,Model!AE$1,'Assumptions (T&amp;D) old'!$B$103,Model!$V$2699)</f>
        <v>-0.009296225706</v>
      </c>
      <c r="AE2773" s="373">
        <f>IPMT('Assumptions (T&amp;D) old'!$B$100,Model!AF$1,'Assumptions (T&amp;D) old'!$B$103,Model!$V$2699)</f>
        <v>-0.008145749478</v>
      </c>
      <c r="AF2773" s="373">
        <f>IPMT('Assumptions (T&amp;D) old'!$B$100,Model!AG$1,'Assumptions (T&amp;D) old'!$B$103,Model!$V$2699)</f>
        <v>-0.00694062563</v>
      </c>
      <c r="AG2773" s="373">
        <f>IPMT('Assumptions (T&amp;D) old'!$B$100,Model!AH$1,'Assumptions (T&amp;D) old'!$B$103,Model!$V$2699)</f>
        <v>-0.005678258398</v>
      </c>
      <c r="AH2773" s="373">
        <f>IPMT('Assumptions (T&amp;D) old'!$B$100,Model!AI$1,'Assumptions (T&amp;D) old'!$B$103,Model!$V$2699)</f>
        <v>-0.004355928724</v>
      </c>
      <c r="AI2773" s="373">
        <f>IPMT('Assumptions (T&amp;D) old'!$B$100,Model!AJ$1,'Assumptions (T&amp;D) old'!$B$103,Model!$V$2699)</f>
        <v>-0.002970788389</v>
      </c>
      <c r="AJ2773" s="373">
        <f>IPMT('Assumptions (T&amp;D) old'!$B$100,Model!AK$1,'Assumptions (T&amp;D) old'!$B$103,Model!$V$2699)</f>
        <v>-0.001519853889</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-0.02119903849</v>
      </c>
      <c r="X2774" s="373">
        <f>IPMT('Assumptions (T&amp;D) old'!$B$100,Model!X$1,'Assumptions (T&amp;D) old'!$B$103,Model!$W$2699)</f>
        <v>-0.02019799584</v>
      </c>
      <c r="Y2774" s="373">
        <f>IPMT('Assumptions (T&amp;D) old'!$B$100,Model!Y$1,'Assumptions (T&amp;D) old'!$B$103,Model!$W$2699)</f>
        <v>-0.01914940367</v>
      </c>
      <c r="Z2774" s="373">
        <f>IPMT('Assumptions (T&amp;D) old'!$B$100,Model!Z$1,'Assumptions (T&amp;D) old'!$B$103,Model!$W$2699)</f>
        <v>-0.01805100337</v>
      </c>
      <c r="AA2774" s="373">
        <f>IPMT('Assumptions (T&amp;D) old'!$B$100,Model!AA$1,'Assumptions (T&amp;D) old'!$B$103,Model!$W$2699)</f>
        <v>-0.01690042906</v>
      </c>
      <c r="AB2774" s="373">
        <f>IPMT('Assumptions (T&amp;D) old'!$B$100,Model!AB$1,'Assumptions (T&amp;D) old'!$B$103,Model!$W$2699)</f>
        <v>-0.01569520246</v>
      </c>
      <c r="AC2774" s="373">
        <f>IPMT('Assumptions (T&amp;D) old'!$B$100,Model!AC$1,'Assumptions (T&amp;D) old'!$B$103,Model!$W$2699)</f>
        <v>-0.01443272761</v>
      </c>
      <c r="AD2774" s="373">
        <f>IPMT('Assumptions (T&amp;D) old'!$B$100,Model!AD$1,'Assumptions (T&amp;D) old'!$B$103,Model!$W$2699)</f>
        <v>-0.01311028519</v>
      </c>
      <c r="AE2774" s="373">
        <f>IPMT('Assumptions (T&amp;D) old'!$B$100,Model!AE$1,'Assumptions (T&amp;D) old'!$B$103,Model!$W$2699)</f>
        <v>-0.01172502677</v>
      </c>
      <c r="AF2774" s="373">
        <f>IPMT('Assumptions (T&amp;D) old'!$B$100,Model!AF$1,'Assumptions (T&amp;D) old'!$B$103,Model!$W$2699)</f>
        <v>-0.01027396856</v>
      </c>
      <c r="AG2774" s="373">
        <f>IPMT('Assumptions (T&amp;D) old'!$B$100,Model!AG$1,'Assumptions (T&amp;D) old'!$B$103,Model!$W$2699)</f>
        <v>-0.008753985097</v>
      </c>
      <c r="AH2774" s="373">
        <f>IPMT('Assumptions (T&amp;D) old'!$B$100,Model!AH$1,'Assumptions (T&amp;D) old'!$B$103,Model!$W$2699)</f>
        <v>-0.007161802415</v>
      </c>
      <c r="AI2774" s="373">
        <f>IPMT('Assumptions (T&amp;D) old'!$B$100,Model!AI$1,'Assumptions (T&amp;D) old'!$B$103,Model!$W$2699)</f>
        <v>-0.005493991056</v>
      </c>
      <c r="AJ2774" s="373">
        <f>IPMT('Assumptions (T&amp;D) old'!$B$100,Model!AJ$1,'Assumptions (T&amp;D) old'!$B$103,Model!$W$2699)</f>
        <v>-0.003746958657</v>
      </c>
      <c r="AK2774" s="373">
        <f>IPMT('Assumptions (T&amp;D) old'!$B$100,Model!AK$1,'Assumptions (T&amp;D) old'!$B$103,Model!$W$2699)</f>
        <v>-0.001916942219</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-0.02392858323</v>
      </c>
      <c r="Y2775" s="373">
        <f>IPMT('Assumptions (T&amp;D) old'!$B$100,Model!X$1,'Assumptions (T&amp;D) old'!$B$103,Model!$X$2699)</f>
        <v>-0.02279864839</v>
      </c>
      <c r="Z2775" s="373">
        <f>IPMT('Assumptions (T&amp;D) old'!$B$100,Model!Y$1,'Assumptions (T&amp;D) old'!$B$103,Model!$X$2699)</f>
        <v>-0.02161504164</v>
      </c>
      <c r="AA2775" s="373">
        <f>IPMT('Assumptions (T&amp;D) old'!$B$100,Model!Z$1,'Assumptions (T&amp;D) old'!$B$103,Model!$X$2699)</f>
        <v>-0.02037521357</v>
      </c>
      <c r="AB2775" s="373">
        <f>IPMT('Assumptions (T&amp;D) old'!$B$100,Model!AA$1,'Assumptions (T&amp;D) old'!$B$103,Model!$X$2699)</f>
        <v>-0.01907649366</v>
      </c>
      <c r="AC2775" s="373">
        <f>IPMT('Assumptions (T&amp;D) old'!$B$100,Model!AB$1,'Assumptions (T&amp;D) old'!$B$103,Model!$X$2699)</f>
        <v>-0.01771608456</v>
      </c>
      <c r="AD2775" s="373">
        <f>IPMT('Assumptions (T&amp;D) old'!$B$100,Model!AC$1,'Assumptions (T&amp;D) old'!$B$103,Model!$X$2699)</f>
        <v>-0.01629105603</v>
      </c>
      <c r="AE2775" s="373">
        <f>IPMT('Assumptions (T&amp;D) old'!$B$100,Model!AD$1,'Assumptions (T&amp;D) old'!$B$103,Model!$X$2699)</f>
        <v>-0.01479833864</v>
      </c>
      <c r="AF2775" s="373">
        <f>IPMT('Assumptions (T&amp;D) old'!$B$100,Model!AE$1,'Assumptions (T&amp;D) old'!$B$103,Model!$X$2699)</f>
        <v>-0.01323471718</v>
      </c>
      <c r="AG2775" s="373">
        <f>IPMT('Assumptions (T&amp;D) old'!$B$100,Model!AF$1,'Assumptions (T&amp;D) old'!$B$103,Model!$X$2699)</f>
        <v>-0.0115968237</v>
      </c>
      <c r="AH2775" s="373">
        <f>IPMT('Assumptions (T&amp;D) old'!$B$100,Model!AG$1,'Assumptions (T&amp;D) old'!$B$103,Model!$X$2699)</f>
        <v>-0.009881130275</v>
      </c>
      <c r="AI2775" s="373">
        <f>IPMT('Assumptions (T&amp;D) old'!$B$100,Model!AH$1,'Assumptions (T&amp;D) old'!$B$103,Model!$X$2699)</f>
        <v>-0.008083941414</v>
      </c>
      <c r="AJ2775" s="373">
        <f>IPMT('Assumptions (T&amp;D) old'!$B$100,Model!AI$1,'Assumptions (T&amp;D) old'!$B$103,Model!$X$2699)</f>
        <v>-0.006201386083</v>
      </c>
      <c r="AK2775" s="373">
        <f>IPMT('Assumptions (T&amp;D) old'!$B$100,Model!AJ$1,'Assumptions (T&amp;D) old'!$B$103,Model!$X$2699)</f>
        <v>-0.004229409373</v>
      </c>
      <c r="AL2775" s="373">
        <f>IPMT('Assumptions (T&amp;D) old'!$B$100,Model!AK$1,'Assumptions (T&amp;D) old'!$B$103,Model!$X$2699)</f>
        <v>-0.00216376377</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-0.0245446771</v>
      </c>
      <c r="Z2776" s="373">
        <f>IPMT('Assumptions (T&amp;D) old'!$B$100,Model!X$1,'Assumptions (T&amp;D) old'!$B$103,Model!$Y$2699)</f>
        <v>-0.0233856496</v>
      </c>
      <c r="AA2776" s="373">
        <f>IPMT('Assumptions (T&amp;D) old'!$B$100,Model!Y$1,'Assumptions (T&amp;D) old'!$B$103,Model!$Y$2699)</f>
        <v>-0.0221715683</v>
      </c>
      <c r="AB2776" s="373">
        <f>IPMT('Assumptions (T&amp;D) old'!$B$100,Model!Z$1,'Assumptions (T&amp;D) old'!$B$103,Model!$Y$2699)</f>
        <v>-0.02089981813</v>
      </c>
      <c r="AC2776" s="373">
        <f>IPMT('Assumptions (T&amp;D) old'!$B$100,Model!AA$1,'Assumptions (T&amp;D) old'!$B$103,Model!$Y$2699)</f>
        <v>-0.01956765984</v>
      </c>
      <c r="AD2776" s="373">
        <f>IPMT('Assumptions (T&amp;D) old'!$B$100,Model!AB$1,'Assumptions (T&amp;D) old'!$B$103,Model!$Y$2699)</f>
        <v>-0.01817222402</v>
      </c>
      <c r="AE2776" s="373">
        <f>IPMT('Assumptions (T&amp;D) old'!$B$100,Model!AC$1,'Assumptions (T&amp;D) old'!$B$103,Model!$Y$2699)</f>
        <v>-0.016710505</v>
      </c>
      <c r="AF2776" s="373">
        <f>IPMT('Assumptions (T&amp;D) old'!$B$100,Model!AD$1,'Assumptions (T&amp;D) old'!$B$103,Model!$Y$2699)</f>
        <v>-0.01517935433</v>
      </c>
      <c r="AG2776" s="373">
        <f>IPMT('Assumptions (T&amp;D) old'!$B$100,Model!AE$1,'Assumptions (T&amp;D) old'!$B$103,Model!$Y$2699)</f>
        <v>-0.01357547401</v>
      </c>
      <c r="AH2776" s="373">
        <f>IPMT('Assumptions (T&amp;D) old'!$B$100,Model!AF$1,'Assumptions (T&amp;D) old'!$B$103,Model!$Y$2699)</f>
        <v>-0.01189540936</v>
      </c>
      <c r="AI2776" s="373">
        <f>IPMT('Assumptions (T&amp;D) old'!$B$100,Model!AG$1,'Assumptions (T&amp;D) old'!$B$103,Model!$Y$2699)</f>
        <v>-0.01013554165</v>
      </c>
      <c r="AJ2776" s="373">
        <f>IPMT('Assumptions (T&amp;D) old'!$B$100,Model!AH$1,'Assumptions (T&amp;D) old'!$B$103,Model!$Y$2699)</f>
        <v>-0.008292080218</v>
      </c>
      <c r="AK2776" s="373">
        <f>IPMT('Assumptions (T&amp;D) old'!$B$100,Model!AI$1,'Assumptions (T&amp;D) old'!$B$103,Model!$Y$2699)</f>
        <v>-0.00636105437</v>
      </c>
      <c r="AL2776" s="373">
        <f>IPMT('Assumptions (T&amp;D) old'!$B$100,Model!AJ$1,'Assumptions (T&amp;D) old'!$B$103,Model!$Y$2699)</f>
        <v>-0.004338304795</v>
      </c>
      <c r="AM2776" s="373">
        <f>IPMT('Assumptions (T&amp;D) old'!$B$100,Model!AK$1,'Assumptions (T&amp;D) old'!$B$103,Model!$Y$2699)</f>
        <v>-0.002219474614</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-0.02517577244</v>
      </c>
      <c r="AA2777" s="373">
        <f>IPMT('Assumptions (T&amp;D) old'!$B$100,Model!X$1,'Assumptions (T&amp;D) old'!$B$103,Model!$Z$2699)</f>
        <v>-0.02398694391</v>
      </c>
      <c r="AB2777" s="373">
        <f>IPMT('Assumptions (T&amp;D) old'!$B$100,Model!Y$1,'Assumptions (T&amp;D) old'!$B$103,Model!$Z$2699)</f>
        <v>-0.02274164602</v>
      </c>
      <c r="AC2777" s="373">
        <f>IPMT('Assumptions (T&amp;D) old'!$B$100,Model!Z$1,'Assumptions (T&amp;D) old'!$B$103,Model!$Z$2699)</f>
        <v>-0.02143719648</v>
      </c>
      <c r="AD2777" s="373">
        <f>IPMT('Assumptions (T&amp;D) old'!$B$100,Model!AA$1,'Assumptions (T&amp;D) old'!$B$103,Model!$Z$2699)</f>
        <v>-0.02007078559</v>
      </c>
      <c r="AE2777" s="373">
        <f>IPMT('Assumptions (T&amp;D) old'!$B$100,Model!AB$1,'Assumptions (T&amp;D) old'!$B$103,Model!$Z$2699)</f>
        <v>-0.01863947018</v>
      </c>
      <c r="AF2777" s="373">
        <f>IPMT('Assumptions (T&amp;D) old'!$B$100,Model!AC$1,'Assumptions (T&amp;D) old'!$B$103,Model!$Z$2699)</f>
        <v>-0.01714016728</v>
      </c>
      <c r="AG2777" s="373">
        <f>IPMT('Assumptions (T&amp;D) old'!$B$100,Model!AD$1,'Assumptions (T&amp;D) old'!$B$103,Model!$Z$2699)</f>
        <v>-0.0155696475</v>
      </c>
      <c r="AH2777" s="373">
        <f>IPMT('Assumptions (T&amp;D) old'!$B$100,Model!AE$1,'Assumptions (T&amp;D) old'!$B$103,Model!$Z$2699)</f>
        <v>-0.01392452803</v>
      </c>
      <c r="AI2777" s="373">
        <f>IPMT('Assumptions (T&amp;D) old'!$B$100,Model!AF$1,'Assumptions (T&amp;D) old'!$B$103,Model!$Z$2699)</f>
        <v>-0.01220126539</v>
      </c>
      <c r="AJ2777" s="373">
        <f>IPMT('Assumptions (T&amp;D) old'!$B$100,Model!AG$1,'Assumptions (T&amp;D) old'!$B$103,Model!$Z$2699)</f>
        <v>-0.01039614777</v>
      </c>
      <c r="AK2777" s="373">
        <f>IPMT('Assumptions (T&amp;D) old'!$B$100,Model!AH$1,'Assumptions (T&amp;D) old'!$B$103,Model!$Z$2699)</f>
        <v>-0.008505287066</v>
      </c>
      <c r="AL2777" s="373">
        <f>IPMT('Assumptions (T&amp;D) old'!$B$100,Model!AI$1,'Assumptions (T&amp;D) old'!$B$103,Model!$Z$2699)</f>
        <v>-0.006524610476</v>
      </c>
      <c r="AM2777" s="373">
        <f>IPMT('Assumptions (T&amp;D) old'!$B$100,Model!AJ$1,'Assumptions (T&amp;D) old'!$B$103,Model!$Z$2699)</f>
        <v>-0.004449851748</v>
      </c>
      <c r="AN2777" s="373">
        <f>IPMT('Assumptions (T&amp;D) old'!$B$100,Model!AK$1,'Assumptions (T&amp;D) old'!$B$103,Model!$Z$2699)</f>
        <v>-0.002276541981</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-0.0258222215</v>
      </c>
      <c r="AB2778" s="373">
        <f>IPMT('Assumptions (T&amp;D) old'!$B$100,Model!X$1,'Assumptions (T&amp;D) old'!$B$103,Model!$AA$2699)</f>
        <v>-0.02460286691</v>
      </c>
      <c r="AC2778" s="373">
        <f>IPMT('Assumptions (T&amp;D) old'!$B$100,Model!Y$1,'Assumptions (T&amp;D) old'!$B$103,Model!$AA$2699)</f>
        <v>-0.02332559297</v>
      </c>
      <c r="AD2778" s="373">
        <f>IPMT('Assumptions (T&amp;D) old'!$B$100,Model!Z$1,'Assumptions (T&amp;D) old'!$B$103,Model!$AA$2699)</f>
        <v>-0.02198764853</v>
      </c>
      <c r="AE2778" s="373">
        <f>IPMT('Assumptions (T&amp;D) old'!$B$100,Model!AA$1,'Assumptions (T&amp;D) old'!$B$103,Model!$AA$2699)</f>
        <v>-0.02058615172</v>
      </c>
      <c r="AF2778" s="373">
        <f>IPMT('Assumptions (T&amp;D) old'!$B$100,Model!AB$1,'Assumptions (T&amp;D) old'!$B$103,Model!$AA$2699)</f>
        <v>-0.01911808381</v>
      </c>
      <c r="AG2778" s="373">
        <f>IPMT('Assumptions (T&amp;D) old'!$B$100,Model!AC$1,'Assumptions (T&amp;D) old'!$B$103,Model!$AA$2699)</f>
        <v>-0.01758028268</v>
      </c>
      <c r="AH2778" s="373">
        <f>IPMT('Assumptions (T&amp;D) old'!$B$100,Model!AD$1,'Assumptions (T&amp;D) old'!$B$103,Model!$AA$2699)</f>
        <v>-0.01596943599</v>
      </c>
      <c r="AI2778" s="373">
        <f>IPMT('Assumptions (T&amp;D) old'!$B$100,Model!AE$1,'Assumptions (T&amp;D) old'!$B$103,Model!$AA$2699)</f>
        <v>-0.01428207409</v>
      </c>
      <c r="AJ2778" s="373">
        <f>IPMT('Assumptions (T&amp;D) old'!$B$100,Model!AF$1,'Assumptions (T&amp;D) old'!$B$103,Model!$AA$2699)</f>
        <v>-0.01251456249</v>
      </c>
      <c r="AK2778" s="373">
        <f>IPMT('Assumptions (T&amp;D) old'!$B$100,Model!AG$1,'Assumptions (T&amp;D) old'!$B$103,Model!$AA$2699)</f>
        <v>-0.0106630941</v>
      </c>
      <c r="AL2778" s="373">
        <f>IPMT('Assumptions (T&amp;D) old'!$B$100,Model!AH$1,'Assumptions (T&amp;D) old'!$B$103,Model!$AA$2699)</f>
        <v>-0.008723680954</v>
      </c>
      <c r="AM2778" s="373">
        <f>IPMT('Assumptions (T&amp;D) old'!$B$100,Model!AI$1,'Assumptions (T&amp;D) old'!$B$103,Model!$AA$2699)</f>
        <v>-0.006692145685</v>
      </c>
      <c r="AN2778" s="373">
        <f>IPMT('Assumptions (T&amp;D) old'!$B$100,Model!AJ$1,'Assumptions (T&amp;D) old'!$B$103,Model!$AA$2699)</f>
        <v>-0.004564112492</v>
      </c>
      <c r="AO2778" s="373">
        <f>IPMT('Assumptions (T&amp;D) old'!$B$100,Model!AK$1,'Assumptions (T&amp;D) old'!$B$103,Model!$AA$2699)</f>
        <v>-0.002334997722</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-0.02648438457</v>
      </c>
      <c r="AC2779" s="373">
        <f>IPMT('Assumptions (T&amp;D) old'!$B$100,Model!X$1,'Assumptions (T&amp;D) old'!$B$103,Model!$AB$2699)</f>
        <v>-0.02523376188</v>
      </c>
      <c r="AD2779" s="373">
        <f>IPMT('Assumptions (T&amp;D) old'!$B$100,Model!Y$1,'Assumptions (T&amp;D) old'!$B$103,Model!$AB$2699)</f>
        <v>-0.02392373462</v>
      </c>
      <c r="AE2779" s="373">
        <f>IPMT('Assumptions (T&amp;D) old'!$B$100,Model!Z$1,'Assumptions (T&amp;D) old'!$B$103,Model!$AB$2699)</f>
        <v>-0.02255148107</v>
      </c>
      <c r="AF2779" s="373">
        <f>IPMT('Assumptions (T&amp;D) old'!$B$100,Model!AA$1,'Assumptions (T&amp;D) old'!$B$103,Model!$AB$2699)</f>
        <v>-0.02111404547</v>
      </c>
      <c r="AG2779" s="373">
        <f>IPMT('Assumptions (T&amp;D) old'!$B$100,Model!AB$1,'Assumptions (T&amp;D) old'!$B$103,Model!$AB$2699)</f>
        <v>-0.01960833168</v>
      </c>
      <c r="AH2779" s="373">
        <f>IPMT('Assumptions (T&amp;D) old'!$B$100,Model!AC$1,'Assumptions (T&amp;D) old'!$B$103,Model!$AB$2699)</f>
        <v>-0.01803109648</v>
      </c>
      <c r="AI2779" s="373">
        <f>IPMT('Assumptions (T&amp;D) old'!$B$100,Model!AD$1,'Assumptions (T&amp;D) old'!$B$103,Model!$AB$2699)</f>
        <v>-0.01637894261</v>
      </c>
      <c r="AJ2779" s="373">
        <f>IPMT('Assumptions (T&amp;D) old'!$B$100,Model!AE$1,'Assumptions (T&amp;D) old'!$B$103,Model!$AB$2699)</f>
        <v>-0.01464831144</v>
      </c>
      <c r="AK2779" s="373">
        <f>IPMT('Assumptions (T&amp;D) old'!$B$100,Model!AF$1,'Assumptions (T&amp;D) old'!$B$103,Model!$AB$2699)</f>
        <v>-0.01283547528</v>
      </c>
      <c r="AL2779" s="373">
        <f>IPMT('Assumptions (T&amp;D) old'!$B$100,Model!AG$1,'Assumptions (T&amp;D) old'!$B$103,Model!$AB$2699)</f>
        <v>-0.01093652941</v>
      </c>
      <c r="AM2779" s="373">
        <f>IPMT('Assumptions (T&amp;D) old'!$B$100,Model!AH$1,'Assumptions (T&amp;D) old'!$B$103,Model!$AB$2699)</f>
        <v>-0.008947383602</v>
      </c>
      <c r="AN2779" s="373">
        <f>IPMT('Assumptions (T&amp;D) old'!$B$100,Model!AI$1,'Assumptions (T&amp;D) old'!$B$103,Model!$AB$2699)</f>
        <v>-0.006863753372</v>
      </c>
      <c r="AO2779" s="373">
        <f>IPMT('Assumptions (T&amp;D) old'!$B$100,Model!AJ$1,'Assumptions (T&amp;D) old'!$B$103,Model!$AB$2699)</f>
        <v>-0.004681150707</v>
      </c>
      <c r="AP2779" s="373">
        <f>IPMT('Assumptions (T&amp;D) old'!$B$100,Model!AK$1,'Assumptions (T&amp;D) old'!$B$103,Model!$AB$2699)</f>
        <v>-0.002394874416</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-0.0272094174</v>
      </c>
      <c r="AD2780" s="373">
        <f>IPMT('Assumptions (T&amp;D) old'!$B$100,Model!X$1,'Assumptions (T&amp;D) old'!$B$103,Model!$AC$2699)</f>
        <v>-0.02592455784</v>
      </c>
      <c r="AE2780" s="373">
        <f>IPMT('Assumptions (T&amp;D) old'!$B$100,Model!Y$1,'Assumptions (T&amp;D) old'!$B$103,Model!$AC$2699)</f>
        <v>-0.02457866746</v>
      </c>
      <c r="AF2780" s="373">
        <f>IPMT('Assumptions (T&amp;D) old'!$B$100,Model!Z$1,'Assumptions (T&amp;D) old'!$B$103,Model!$AC$2699)</f>
        <v>-0.02316884728</v>
      </c>
      <c r="AG2780" s="373">
        <f>IPMT('Assumptions (T&amp;D) old'!$B$100,Model!AA$1,'Assumptions (T&amp;D) old'!$B$103,Model!$AC$2699)</f>
        <v>-0.02169206064</v>
      </c>
      <c r="AH2780" s="373">
        <f>IPMT('Assumptions (T&amp;D) old'!$B$100,Model!AB$1,'Assumptions (T&amp;D) old'!$B$103,Model!$AC$2699)</f>
        <v>-0.02014512664</v>
      </c>
      <c r="AI2780" s="373">
        <f>IPMT('Assumptions (T&amp;D) old'!$B$100,Model!AC$1,'Assumptions (T&amp;D) old'!$B$103,Model!$AC$2699)</f>
        <v>-0.01852471327</v>
      </c>
      <c r="AJ2780" s="373">
        <f>IPMT('Assumptions (T&amp;D) old'!$B$100,Model!AD$1,'Assumptions (T&amp;D) old'!$B$103,Model!$AC$2699)</f>
        <v>-0.01682733027</v>
      </c>
      <c r="AK2780" s="373">
        <f>IPMT('Assumptions (T&amp;D) old'!$B$100,Model!AE$1,'Assumptions (T&amp;D) old'!$B$103,Model!$AC$2699)</f>
        <v>-0.01504932157</v>
      </c>
      <c r="AL2780" s="373">
        <f>IPMT('Assumptions (T&amp;D) old'!$B$100,Model!AF$1,'Assumptions (T&amp;D) old'!$B$103,Model!$AC$2699)</f>
        <v>-0.01318685747</v>
      </c>
      <c r="AM2780" s="373">
        <f>IPMT('Assumptions (T&amp;D) old'!$B$100,Model!AG$1,'Assumptions (T&amp;D) old'!$B$103,Model!$AC$2699)</f>
        <v>-0.01123592631</v>
      </c>
      <c r="AN2780" s="373">
        <f>IPMT('Assumptions (T&amp;D) old'!$B$100,Model!AH$1,'Assumptions (T&amp;D) old'!$B$103,Model!$AC$2699)</f>
        <v>-0.009192325932</v>
      </c>
      <c r="AO2780" s="373">
        <f>IPMT('Assumptions (T&amp;D) old'!$B$100,Model!AI$1,'Assumptions (T&amp;D) old'!$B$103,Model!$AC$2699)</f>
        <v>-0.007051654531</v>
      </c>
      <c r="AP2780" s="373">
        <f>IPMT('Assumptions (T&amp;D) old'!$B$100,Model!AJ$1,'Assumptions (T&amp;D) old'!$B$103,Model!$AC$2699)</f>
        <v>-0.004809301238</v>
      </c>
      <c r="AQ2780" s="373">
        <f>IPMT('Assumptions (T&amp;D) old'!$B$100,Model!AK$1,'Assumptions (T&amp;D) old'!$B$103,Model!$AC$2699)</f>
        <v>-0.002460436165</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-0.02839035857</v>
      </c>
      <c r="AE2781" s="373">
        <f>IPMT('Assumptions (T&amp;D) old'!$B$100,Model!X$1,'Assumptions (T&amp;D) old'!$B$103,Model!$AD$2699)</f>
        <v>-0.02704973363</v>
      </c>
      <c r="AF2781" s="373">
        <f>IPMT('Assumptions (T&amp;D) old'!$B$100,Model!Y$1,'Assumptions (T&amp;D) old'!$B$103,Model!$AD$2699)</f>
        <v>-0.02564542901</v>
      </c>
      <c r="AG2781" s="373">
        <f>IPMT('Assumptions (T&amp;D) old'!$B$100,Model!Z$1,'Assumptions (T&amp;D) old'!$B$103,Model!$AD$2699)</f>
        <v>-0.02417441992</v>
      </c>
      <c r="AH2781" s="373">
        <f>IPMT('Assumptions (T&amp;D) old'!$B$100,Model!AA$1,'Assumptions (T&amp;D) old'!$B$103,Model!$AD$2699)</f>
        <v>-0.02263353789</v>
      </c>
      <c r="AI2781" s="373">
        <f>IPMT('Assumptions (T&amp;D) old'!$B$100,Model!AB$1,'Assumptions (T&amp;D) old'!$B$103,Model!$AD$2699)</f>
        <v>-0.02101946397</v>
      </c>
      <c r="AJ2781" s="373">
        <f>IPMT('Assumptions (T&amp;D) old'!$B$100,Model!AC$1,'Assumptions (T&amp;D) old'!$B$103,Model!$AD$2699)</f>
        <v>-0.01932872154</v>
      </c>
      <c r="AK2781" s="373">
        <f>IPMT('Assumptions (T&amp;D) old'!$B$100,Model!AD$1,'Assumptions (T&amp;D) old'!$B$103,Model!$AD$2699)</f>
        <v>-0.01755766884</v>
      </c>
      <c r="AL2781" s="373">
        <f>IPMT('Assumptions (T&amp;D) old'!$B$100,Model!AE$1,'Assumptions (T&amp;D) old'!$B$103,Model!$AD$2699)</f>
        <v>-0.01570249114</v>
      </c>
      <c r="AM2781" s="373">
        <f>IPMT('Assumptions (T&amp;D) old'!$B$100,Model!AF$1,'Assumptions (T&amp;D) old'!$B$103,Model!$AD$2699)</f>
        <v>-0.0137591925</v>
      </c>
      <c r="AN2781" s="373">
        <f>IPMT('Assumptions (T&amp;D) old'!$B$100,Model!AG$1,'Assumptions (T&amp;D) old'!$B$103,Model!$AD$2699)</f>
        <v>-0.01172358718</v>
      </c>
      <c r="AO2781" s="373">
        <f>IPMT('Assumptions (T&amp;D) old'!$B$100,Model!AH$1,'Assumptions (T&amp;D) old'!$B$103,Model!$AD$2699)</f>
        <v>-0.009591290599</v>
      </c>
      <c r="AP2781" s="373">
        <f>IPMT('Assumptions (T&amp;D) old'!$B$100,Model!AI$1,'Assumptions (T&amp;D) old'!$B$103,Model!$AD$2699)</f>
        <v>-0.007357709932</v>
      </c>
      <c r="AQ2781" s="373">
        <f>IPMT('Assumptions (T&amp;D) old'!$B$100,Model!AJ$1,'Assumptions (T&amp;D) old'!$B$103,Model!$AD$2699)</f>
        <v>-0.005018034184</v>
      </c>
      <c r="AR2781" s="373">
        <f>IPMT('Assumptions (T&amp;D) old'!$B$100,Model!AK$1,'Assumptions (T&amp;D) old'!$B$103,Model!$AD$2699)</f>
        <v>-0.002567223838</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-0.02870724352</v>
      </c>
      <c r="AF2782" s="373">
        <f>IPMT('Assumptions (T&amp;D) old'!$B$100,Model!X$1,'Assumptions (T&amp;D) old'!$B$103,Model!$AE$2699)</f>
        <v>-0.02735165492</v>
      </c>
      <c r="AG2782" s="373">
        <f>IPMT('Assumptions (T&amp;D) old'!$B$100,Model!Y$1,'Assumptions (T&amp;D) old'!$B$103,Model!$AE$2699)</f>
        <v>-0.02593167585</v>
      </c>
      <c r="AH2782" s="373">
        <f>IPMT('Assumptions (T&amp;D) old'!$B$100,Model!Z$1,'Assumptions (T&amp;D) old'!$B$103,Model!$AE$2699)</f>
        <v>-0.02444424778</v>
      </c>
      <c r="AI2782" s="373">
        <f>IPMT('Assumptions (T&amp;D) old'!$B$100,Model!AA$1,'Assumptions (T&amp;D) old'!$B$103,Model!$AE$2699)</f>
        <v>-0.02288616688</v>
      </c>
      <c r="AJ2782" s="373">
        <f>IPMT('Assumptions (T&amp;D) old'!$B$100,Model!AB$1,'Assumptions (T&amp;D) old'!$B$103,Model!$AE$2699)</f>
        <v>-0.02125407714</v>
      </c>
      <c r="AK2782" s="373">
        <f>IPMT('Assumptions (T&amp;D) old'!$B$100,Model!AC$1,'Assumptions (T&amp;D) old'!$B$103,Model!$AE$2699)</f>
        <v>-0.01954446313</v>
      </c>
      <c r="AL2782" s="373">
        <f>IPMT('Assumptions (T&amp;D) old'!$B$100,Model!AD$1,'Assumptions (T&amp;D) old'!$B$103,Model!$AE$2699)</f>
        <v>-0.01775364246</v>
      </c>
      <c r="AM2782" s="373">
        <f>IPMT('Assumptions (T&amp;D) old'!$B$100,Model!AE$1,'Assumptions (T&amp;D) old'!$B$103,Model!$AE$2699)</f>
        <v>-0.0158777578</v>
      </c>
      <c r="AN2782" s="373">
        <f>IPMT('Assumptions (T&amp;D) old'!$B$100,Model!AF$1,'Assumptions (T&amp;D) old'!$B$103,Model!$AE$2699)</f>
        <v>-0.01391276862</v>
      </c>
      <c r="AO2782" s="373">
        <f>IPMT('Assumptions (T&amp;D) old'!$B$100,Model!AG$1,'Assumptions (T&amp;D) old'!$B$103,Model!$AE$2699)</f>
        <v>-0.01185444246</v>
      </c>
      <c r="AP2782" s="373">
        <f>IPMT('Assumptions (T&amp;D) old'!$B$100,Model!AH$1,'Assumptions (T&amp;D) old'!$B$103,Model!$AE$2699)</f>
        <v>-0.009698345804</v>
      </c>
      <c r="AQ2782" s="373">
        <f>IPMT('Assumptions (T&amp;D) old'!$B$100,Model!AI$1,'Assumptions (T&amp;D) old'!$B$103,Model!$AE$2699)</f>
        <v>-0.007439834558</v>
      </c>
      <c r="AR2782" s="373">
        <f>IPMT('Assumptions (T&amp;D) old'!$B$100,Model!AJ$1,'Assumptions (T&amp;D) old'!$B$103,Model!$AE$2699)</f>
        <v>-0.005074044027</v>
      </c>
      <c r="AS2782" s="373">
        <f>IPMT('Assumptions (T&amp;D) old'!$B$100,Model!AK$1,'Assumptions (T&amp;D) old'!$B$103,Model!$AE$2699)</f>
        <v>-0.002595878446</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-0.02991552674</v>
      </c>
      <c r="AG2783" s="373">
        <f>IPMT('Assumptions (T&amp;D) old'!$B$100,Model!X$1,'Assumptions (T&amp;D) old'!$B$103,Model!$AF$2699)</f>
        <v>-0.02850288163</v>
      </c>
      <c r="AH2783" s="373">
        <f>IPMT('Assumptions (T&amp;D) old'!$B$100,Model!Y$1,'Assumptions (T&amp;D) old'!$B$103,Model!$AF$2699)</f>
        <v>-0.02702313588</v>
      </c>
      <c r="AI2783" s="373">
        <f>IPMT('Assumptions (T&amp;D) old'!$B$100,Model!Z$1,'Assumptions (T&amp;D) old'!$B$103,Model!$AF$2699)</f>
        <v>-0.0254731022</v>
      </c>
      <c r="AJ2783" s="373">
        <f>IPMT('Assumptions (T&amp;D) old'!$B$100,Model!AA$1,'Assumptions (T&amp;D) old'!$B$103,Model!$AF$2699)</f>
        <v>-0.02384944193</v>
      </c>
      <c r="AK2783" s="373">
        <f>IPMT('Assumptions (T&amp;D) old'!$B$100,Model!AB$1,'Assumptions (T&amp;D) old'!$B$103,Model!$AF$2699)</f>
        <v>-0.02214865779</v>
      </c>
      <c r="AL2783" s="373">
        <f>IPMT('Assumptions (T&amp;D) old'!$B$100,Model!AC$1,'Assumptions (T&amp;D) old'!$B$103,Model!$AF$2699)</f>
        <v>-0.02036708641</v>
      </c>
      <c r="AM2783" s="373">
        <f>IPMT('Assumptions (T&amp;D) old'!$B$100,Model!AD$1,'Assumptions (T&amp;D) old'!$B$103,Model!$AF$2699)</f>
        <v>-0.01850089038</v>
      </c>
      <c r="AN2783" s="373">
        <f>IPMT('Assumptions (T&amp;D) old'!$B$100,Model!AE$1,'Assumptions (T&amp;D) old'!$B$103,Model!$AF$2699)</f>
        <v>-0.01654605005</v>
      </c>
      <c r="AO2783" s="373">
        <f>IPMT('Assumptions (T&amp;D) old'!$B$100,Model!AF$1,'Assumptions (T&amp;D) old'!$B$103,Model!$AF$2699)</f>
        <v>-0.01449835479</v>
      </c>
      <c r="AP2783" s="373">
        <f>IPMT('Assumptions (T&amp;D) old'!$B$100,Model!AG$1,'Assumptions (T&amp;D) old'!$B$103,Model!$AF$2699)</f>
        <v>-0.01235339402</v>
      </c>
      <c r="AQ2783" s="373">
        <f>IPMT('Assumptions (T&amp;D) old'!$B$100,Model!AH$1,'Assumptions (T&amp;D) old'!$B$103,Model!$AF$2699)</f>
        <v>-0.0101065476</v>
      </c>
      <c r="AR2783" s="373">
        <f>IPMT('Assumptions (T&amp;D) old'!$B$100,Model!AI$1,'Assumptions (T&amp;D) old'!$B$103,Model!$AF$2699)</f>
        <v>-0.007752975986</v>
      </c>
      <c r="AS2783" s="373">
        <f>IPMT('Assumptions (T&amp;D) old'!$B$100,Model!AJ$1,'Assumptions (T&amp;D) old'!$B$103,Model!$AF$2699)</f>
        <v>-0.005287609716</v>
      </c>
      <c r="AT2783" s="373">
        <f>IPMT('Assumptions (T&amp;D) old'!$B$100,Model!AK$1,'Assumptions (T&amp;D) old'!$B$103,Model!$AF$2699)</f>
        <v>-0.002705138548</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-0.03004410772</v>
      </c>
      <c r="AH2784" s="373">
        <f>IPMT('Assumptions (T&amp;D) old'!$B$100,Model!X$1,'Assumptions (T&amp;D) old'!$B$103,Model!$AG$2699)</f>
        <v>-0.02862539087</v>
      </c>
      <c r="AI2784" s="373">
        <f>IPMT('Assumptions (T&amp;D) old'!$B$100,Model!Y$1,'Assumptions (T&amp;D) old'!$B$103,Model!$AG$2699)</f>
        <v>-0.02713928497</v>
      </c>
      <c r="AJ2784" s="373">
        <f>IPMT('Assumptions (T&amp;D) old'!$B$100,Model!Z$1,'Assumptions (T&amp;D) old'!$B$103,Model!$AG$2699)</f>
        <v>-0.02558258904</v>
      </c>
      <c r="AK2784" s="373">
        <f>IPMT('Assumptions (T&amp;D) old'!$B$100,Model!AA$1,'Assumptions (T&amp;D) old'!$B$103,Model!$AG$2699)</f>
        <v>-0.02395195006</v>
      </c>
      <c r="AL2784" s="373">
        <f>IPMT('Assumptions (T&amp;D) old'!$B$100,Model!AB$1,'Assumptions (T&amp;D) old'!$B$103,Model!$AG$2699)</f>
        <v>-0.02224385572</v>
      </c>
      <c r="AM2784" s="373">
        <f>IPMT('Assumptions (T&amp;D) old'!$B$100,Model!AC$1,'Assumptions (T&amp;D) old'!$B$103,Model!$AG$2699)</f>
        <v>-0.0204546269</v>
      </c>
      <c r="AN2784" s="373">
        <f>IPMT('Assumptions (T&amp;D) old'!$B$100,Model!AD$1,'Assumptions (T&amp;D) old'!$B$103,Model!$AG$2699)</f>
        <v>-0.01858040971</v>
      </c>
      <c r="AO2784" s="373">
        <f>IPMT('Assumptions (T&amp;D) old'!$B$100,Model!AE$1,'Assumptions (T&amp;D) old'!$B$103,Model!$AG$2699)</f>
        <v>-0.01661716721</v>
      </c>
      <c r="AP2784" s="373">
        <f>IPMT('Assumptions (T&amp;D) old'!$B$100,Model!AF$1,'Assumptions (T&amp;D) old'!$B$103,Model!$AG$2699)</f>
        <v>-0.01456067068</v>
      </c>
      <c r="AQ2784" s="373">
        <f>IPMT('Assumptions (T&amp;D) old'!$B$100,Model!AG$1,'Assumptions (T&amp;D) old'!$B$103,Model!$AG$2699)</f>
        <v>-0.01240649058</v>
      </c>
      <c r="AR2784" s="373">
        <f>IPMT('Assumptions (T&amp;D) old'!$B$100,Model!AH$1,'Assumptions (T&amp;D) old'!$B$103,Model!$AG$2699)</f>
        <v>-0.01014998691</v>
      </c>
      <c r="AS2784" s="373">
        <f>IPMT('Assumptions (T&amp;D) old'!$B$100,Model!AI$1,'Assumptions (T&amp;D) old'!$B$103,Model!$AG$2699)</f>
        <v>-0.007786299326</v>
      </c>
      <c r="AT2784" s="373">
        <f>IPMT('Assumptions (T&amp;D) old'!$B$100,Model!AJ$1,'Assumptions (T&amp;D) old'!$B$103,Model!$AG$2699)</f>
        <v>-0.005310336578</v>
      </c>
      <c r="AU2784" s="373">
        <f>IPMT('Assumptions (T&amp;D) old'!$B$100,Model!AK$1,'Assumptions (T&amp;D) old'!$B$103,Model!$AG$2699)</f>
        <v>-0.0027167656</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-0.03327539018</v>
      </c>
      <c r="AI2785" s="373">
        <f>IPMT('Assumptions (T&amp;D) old'!$B$100,Model!X$1,'Assumptions (T&amp;D) old'!$B$103,Model!$AH$2699)</f>
        <v>-0.03170408851</v>
      </c>
      <c r="AJ2785" s="373">
        <f>IPMT('Assumptions (T&amp;D) old'!$B$100,Model!Y$1,'Assumptions (T&amp;D) old'!$B$103,Model!$AH$2699)</f>
        <v>-0.03005815</v>
      </c>
      <c r="AK2785" s="373">
        <f>IPMT('Assumptions (T&amp;D) old'!$B$100,Model!Z$1,'Assumptions (T&amp;D) old'!$B$103,Model!$AH$2699)</f>
        <v>-0.02833402942</v>
      </c>
      <c r="AL2785" s="373">
        <f>IPMT('Assumptions (T&amp;D) old'!$B$100,Model!AA$1,'Assumptions (T&amp;D) old'!$B$103,Model!$AH$2699)</f>
        <v>-0.02652801312</v>
      </c>
      <c r="AM2785" s="373">
        <f>IPMT('Assumptions (T&amp;D) old'!$B$100,Model!AB$1,'Assumptions (T&amp;D) old'!$B$103,Model!$AH$2699)</f>
        <v>-0.02463621103</v>
      </c>
      <c r="AN2785" s="373">
        <f>IPMT('Assumptions (T&amp;D) old'!$B$100,Model!AC$1,'Assumptions (T&amp;D) old'!$B$103,Model!$AH$2699)</f>
        <v>-0.02265454835</v>
      </c>
      <c r="AO2785" s="373">
        <f>IPMT('Assumptions (T&amp;D) old'!$B$100,Model!AD$1,'Assumptions (T&amp;D) old'!$B$103,Model!$AH$2699)</f>
        <v>-0.02057875669</v>
      </c>
      <c r="AP2785" s="373">
        <f>IPMT('Assumptions (T&amp;D) old'!$B$100,Model!AE$1,'Assumptions (T&amp;D) old'!$B$103,Model!$AH$2699)</f>
        <v>-0.01840436493</v>
      </c>
      <c r="AQ2785" s="373">
        <f>IPMT('Assumptions (T&amp;D) old'!$B$100,Model!AF$1,'Assumptions (T&amp;D) old'!$B$103,Model!$AH$2699)</f>
        <v>-0.01612668956</v>
      </c>
      <c r="AR2785" s="373">
        <f>IPMT('Assumptions (T&amp;D) old'!$B$100,Model!AG$1,'Assumptions (T&amp;D) old'!$B$103,Model!$AH$2699)</f>
        <v>-0.01374082461</v>
      </c>
      <c r="AS2785" s="373">
        <f>IPMT('Assumptions (T&amp;D) old'!$B$100,Model!AH$1,'Assumptions (T&amp;D) old'!$B$103,Model!$AH$2699)</f>
        <v>-0.01124163107</v>
      </c>
      <c r="AT2785" s="373">
        <f>IPMT('Assumptions (T&amp;D) old'!$B$100,Model!AI$1,'Assumptions (T&amp;D) old'!$B$103,Model!$AH$2699)</f>
        <v>-0.008623725841</v>
      </c>
      <c r="AU2785" s="373">
        <f>IPMT('Assumptions (T&amp;D) old'!$B$100,Model!AJ$1,'Assumptions (T&amp;D) old'!$B$103,Model!$AH$2699)</f>
        <v>-0.005881470112</v>
      </c>
      <c r="AV2785" s="373">
        <f>IPMT('Assumptions (T&amp;D) old'!$B$100,Model!AK$1,'Assumptions (T&amp;D) old'!$B$103,Model!$AH$2699)</f>
        <v>-0.003008957237</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-0.03164088498</v>
      </c>
      <c r="AJ2786" s="373">
        <f>IPMT('Assumptions (T&amp;D) old'!$B$100,Model!X$1,'Assumptions (T&amp;D) old'!$B$103,Model!$AI$2699)</f>
        <v>-0.0301467665</v>
      </c>
      <c r="AK2786" s="373">
        <f>IPMT('Assumptions (T&amp;D) old'!$B$100,Model!Y$1,'Assumptions (T&amp;D) old'!$B$103,Model!$AI$2699)</f>
        <v>-0.02858167739</v>
      </c>
      <c r="AL2786" s="373">
        <f>IPMT('Assumptions (T&amp;D) old'!$B$100,Model!Z$1,'Assumptions (T&amp;D) old'!$B$103,Model!$AI$2699)</f>
        <v>-0.02694224655</v>
      </c>
      <c r="AM2786" s="373">
        <f>IPMT('Assumptions (T&amp;D) old'!$B$100,Model!AA$1,'Assumptions (T&amp;D) old'!$B$103,Model!$AI$2699)</f>
        <v>-0.02522494274</v>
      </c>
      <c r="AN2786" s="373">
        <f>IPMT('Assumptions (T&amp;D) old'!$B$100,Model!AB$1,'Assumptions (T&amp;D) old'!$B$103,Model!$AI$2699)</f>
        <v>-0.023426067</v>
      </c>
      <c r="AO2786" s="373">
        <f>IPMT('Assumptions (T&amp;D) old'!$B$100,Model!AC$1,'Assumptions (T&amp;D) old'!$B$103,Model!$AI$2699)</f>
        <v>-0.02154174466</v>
      </c>
      <c r="AP2786" s="373">
        <f>IPMT('Assumptions (T&amp;D) old'!$B$100,Model!AD$1,'Assumptions (T&amp;D) old'!$B$103,Model!$AI$2699)</f>
        <v>-0.01956791701</v>
      </c>
      <c r="AQ2786" s="373">
        <f>IPMT('Assumptions (T&amp;D) old'!$B$100,Model!AE$1,'Assumptions (T&amp;D) old'!$B$103,Model!$AI$2699)</f>
        <v>-0.01750033255</v>
      </c>
      <c r="AR2786" s="373">
        <f>IPMT('Assumptions (T&amp;D) old'!$B$100,Model!AF$1,'Assumptions (T&amp;D) old'!$B$103,Model!$AI$2699)</f>
        <v>-0.01533453783</v>
      </c>
      <c r="AS2786" s="373">
        <f>IPMT('Assumptions (T&amp;D) old'!$B$100,Model!AG$1,'Assumptions (T&amp;D) old'!$B$103,Model!$AI$2699)</f>
        <v>-0.01306586786</v>
      </c>
      <c r="AT2786" s="373">
        <f>IPMT('Assumptions (T&amp;D) old'!$B$100,Model!AH$1,'Assumptions (T&amp;D) old'!$B$103,Model!$AI$2699)</f>
        <v>-0.01068943606</v>
      </c>
      <c r="AU2786" s="373">
        <f>IPMT('Assumptions (T&amp;D) old'!$B$100,Model!AI$1,'Assumptions (T&amp;D) old'!$B$103,Model!$AI$2699)</f>
        <v>-0.008200123755</v>
      </c>
      <c r="AV2786" s="373">
        <f>IPMT('Assumptions (T&amp;D) old'!$B$100,Model!AJ$1,'Assumptions (T&amp;D) old'!$B$103,Model!$AI$2699)</f>
        <v>-0.005592569114</v>
      </c>
      <c r="AW2786" s="373">
        <f>IPMT('Assumptions (T&amp;D) old'!$B$100,Model!AK$1,'Assumptions (T&amp;D) old'!$B$103,Model!$AI$2699)</f>
        <v>-0.002861155627</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-0.03361315619</v>
      </c>
      <c r="AK2787" s="373">
        <f>IPMT('Assumptions (T&amp;D) old'!$B$100,Model!X$1,'Assumptions (T&amp;D) old'!$B$103,Model!$AJ$2699)</f>
        <v>-0.03202590483</v>
      </c>
      <c r="AL2787" s="373">
        <f>IPMT('Assumptions (T&amp;D) old'!$B$100,Model!Y$1,'Assumptions (T&amp;D) old'!$B$103,Model!$AJ$2699)</f>
        <v>-0.03036325902</v>
      </c>
      <c r="AM2787" s="373">
        <f>IPMT('Assumptions (T&amp;D) old'!$B$100,Model!Z$1,'Assumptions (T&amp;D) old'!$B$103,Model!$AJ$2699)</f>
        <v>-0.02862163754</v>
      </c>
      <c r="AN2787" s="373">
        <f>IPMT('Assumptions (T&amp;D) old'!$B$100,Model!AA$1,'Assumptions (T&amp;D) old'!$B$103,Model!$AJ$2699)</f>
        <v>-0.02679728904</v>
      </c>
      <c r="AO2787" s="373">
        <f>IPMT('Assumptions (T&amp;D) old'!$B$100,Model!AB$1,'Assumptions (T&amp;D) old'!$B$103,Model!$AJ$2699)</f>
        <v>-0.02488628398</v>
      </c>
      <c r="AP2787" s="373">
        <f>IPMT('Assumptions (T&amp;D) old'!$B$100,Model!AC$1,'Assumptions (T&amp;D) old'!$B$103,Model!$AJ$2699)</f>
        <v>-0.02288450618</v>
      </c>
      <c r="AQ2787" s="373">
        <f>IPMT('Assumptions (T&amp;D) old'!$B$100,Model!AD$1,'Assumptions (T&amp;D) old'!$B$103,Model!$AJ$2699)</f>
        <v>-0.02078764394</v>
      </c>
      <c r="AR2787" s="373">
        <f>IPMT('Assumptions (T&amp;D) old'!$B$100,Model!AE$1,'Assumptions (T&amp;D) old'!$B$103,Model!$AJ$2699)</f>
        <v>-0.01859118074</v>
      </c>
      <c r="AS2787" s="373">
        <f>IPMT('Assumptions (T&amp;D) old'!$B$100,Model!AF$1,'Assumptions (T&amp;D) old'!$B$103,Model!$AJ$2699)</f>
        <v>-0.01629038554</v>
      </c>
      <c r="AT2787" s="373">
        <f>IPMT('Assumptions (T&amp;D) old'!$B$100,Model!AG$1,'Assumptions (T&amp;D) old'!$B$103,Model!$AJ$2699)</f>
        <v>-0.01388030257</v>
      </c>
      <c r="AU2787" s="373">
        <f>IPMT('Assumptions (T&amp;D) old'!$B$100,Model!AH$1,'Assumptions (T&amp;D) old'!$B$103,Model!$AJ$2699)</f>
        <v>-0.01135574065</v>
      </c>
      <c r="AV2787" s="373">
        <f>IPMT('Assumptions (T&amp;D) old'!$B$100,Model!AI$1,'Assumptions (T&amp;D) old'!$B$103,Model!$AJ$2699)</f>
        <v>-0.00871126205</v>
      </c>
      <c r="AW2787" s="373">
        <f>IPMT('Assumptions (T&amp;D) old'!$B$100,Model!AJ$1,'Assumptions (T&amp;D) old'!$B$103,Model!$AJ$2699)</f>
        <v>-0.005941170711</v>
      </c>
      <c r="AX2787" s="373">
        <f>IPMT('Assumptions (T&amp;D) old'!$B$100,Model!AK$1,'Assumptions (T&amp;D) old'!$B$103,Model!$AJ$2699)</f>
        <v>-0.003039500034</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-0.03435588648</v>
      </c>
      <c r="AL2788" s="373">
        <f>IPMT('Assumptions (T&amp;D) old'!$B$100,Model!X$1,'Assumptions (T&amp;D) old'!$B$103,Model!$AK$2699)</f>
        <v>-0.03273356255</v>
      </c>
      <c r="AM2788" s="373">
        <f>IPMT('Assumptions (T&amp;D) old'!$B$100,Model!Y$1,'Assumptions (T&amp;D) old'!$B$103,Model!$AK$2699)</f>
        <v>-0.03103417823</v>
      </c>
      <c r="AN2788" s="373">
        <f>IPMT('Assumptions (T&amp;D) old'!$B$100,Model!Z$1,'Assumptions (T&amp;D) old'!$B$103,Model!$AK$2699)</f>
        <v>-0.02925407315</v>
      </c>
      <c r="AO2788" s="373">
        <f>IPMT('Assumptions (T&amp;D) old'!$B$100,Model!AA$1,'Assumptions (T&amp;D) old'!$B$103,Model!$AK$2699)</f>
        <v>-0.02738941309</v>
      </c>
      <c r="AP2788" s="373">
        <f>IPMT('Assumptions (T&amp;D) old'!$B$100,Model!AB$1,'Assumptions (T&amp;D) old'!$B$103,Model!$AK$2699)</f>
        <v>-0.02543618167</v>
      </c>
      <c r="AQ2788" s="373">
        <f>IPMT('Assumptions (T&amp;D) old'!$B$100,Model!AC$1,'Assumptions (T&amp;D) old'!$B$103,Model!$AK$2699)</f>
        <v>-0.02339017176</v>
      </c>
      <c r="AR2788" s="373">
        <f>IPMT('Assumptions (T&amp;D) old'!$B$100,Model!AD$1,'Assumptions (T&amp;D) old'!$B$103,Model!$AK$2699)</f>
        <v>-0.02124697637</v>
      </c>
      <c r="AS2788" s="373">
        <f>IPMT('Assumptions (T&amp;D) old'!$B$100,Model!AE$1,'Assumptions (T&amp;D) old'!$B$103,Model!$AK$2699)</f>
        <v>-0.01900197921</v>
      </c>
      <c r="AT2788" s="373">
        <f>IPMT('Assumptions (T&amp;D) old'!$B$100,Model!AF$1,'Assumptions (T&amp;D) old'!$B$103,Model!$AK$2699)</f>
        <v>-0.01665034468</v>
      </c>
      <c r="AU2788" s="373">
        <f>IPMT('Assumptions (T&amp;D) old'!$B$100,Model!AG$1,'Assumptions (T&amp;D) old'!$B$103,Model!$AK$2699)</f>
        <v>-0.01418700751</v>
      </c>
      <c r="AV2788" s="373">
        <f>IPMT('Assumptions (T&amp;D) old'!$B$100,Model!AH$1,'Assumptions (T&amp;D) old'!$B$103,Model!$AK$2699)</f>
        <v>-0.01160666183</v>
      </c>
      <c r="AW2788" s="373">
        <f>IPMT('Assumptions (T&amp;D) old'!$B$100,Model!AI$1,'Assumptions (T&amp;D) old'!$B$103,Model!$AK$2699)</f>
        <v>-0.008903749722</v>
      </c>
      <c r="AX2788" s="373">
        <f>IPMT('Assumptions (T&amp;D) old'!$B$100,Model!AJ$1,'Assumptions (T&amp;D) old'!$B$103,Model!$AK$2699)</f>
        <v>-0.006072449292</v>
      </c>
      <c r="AY2788" s="373">
        <f>IPMT('Assumptions (T&amp;D) old'!$B$100,Model!AK$1,'Assumptions (T&amp;D) old'!$B$103,Model!$AK$2699)</f>
        <v>-0.003106662092</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-0.04108184781</v>
      </c>
      <c r="AM2789" s="373">
        <f>IPMT('Assumptions (T&amp;D) old'!$B$100,Model!X$1,'Assumptions (T&amp;D) old'!$B$103,Model!$AL$2699)</f>
        <v>-0.03914191635</v>
      </c>
      <c r="AN2789" s="373">
        <f>IPMT('Assumptions (T&amp;D) old'!$B$100,Model!Y$1,'Assumptions (T&amp;D) old'!$B$103,Model!$AL$2699)</f>
        <v>-0.03710983815</v>
      </c>
      <c r="AO2789" s="373">
        <f>IPMT('Assumptions (T&amp;D) old'!$B$100,Model!Z$1,'Assumptions (T&amp;D) old'!$B$103,Model!$AL$2699)</f>
        <v>-0.03498123623</v>
      </c>
      <c r="AP2789" s="373">
        <f>IPMT('Assumptions (T&amp;D) old'!$B$100,Model!AA$1,'Assumptions (T&amp;D) old'!$B$103,Model!$AL$2699)</f>
        <v>-0.03275152573</v>
      </c>
      <c r="AQ2789" s="373">
        <f>IPMT('Assumptions (T&amp;D) old'!$B$100,Model!AB$1,'Assumptions (T&amp;D) old'!$B$103,Model!$AL$2699)</f>
        <v>-0.03041590397</v>
      </c>
      <c r="AR2789" s="373">
        <f>IPMT('Assumptions (T&amp;D) old'!$B$100,Model!AC$1,'Assumptions (T&amp;D) old'!$B$103,Model!$AL$2699)</f>
        <v>-0.02796934018</v>
      </c>
      <c r="AS2789" s="373">
        <f>IPMT('Assumptions (T&amp;D) old'!$B$100,Model!AD$1,'Assumptions (T&amp;D) old'!$B$103,Model!$AL$2699)</f>
        <v>-0.02540656461</v>
      </c>
      <c r="AT2789" s="373">
        <f>IPMT('Assumptions (T&amp;D) old'!$B$100,Model!AE$1,'Assumptions (T&amp;D) old'!$B$103,Model!$AL$2699)</f>
        <v>-0.0227220572</v>
      </c>
      <c r="AU2789" s="373">
        <f>IPMT('Assumptions (T&amp;D) old'!$B$100,Model!AF$1,'Assumptions (T&amp;D) old'!$B$103,Model!$AL$2699)</f>
        <v>-0.01991003569</v>
      </c>
      <c r="AV2789" s="373">
        <f>IPMT('Assumptions (T&amp;D) old'!$B$100,Model!AG$1,'Assumptions (T&amp;D) old'!$B$103,Model!$AL$2699)</f>
        <v>-0.01696444316</v>
      </c>
      <c r="AW2789" s="373">
        <f>IPMT('Assumptions (T&amp;D) old'!$B$100,Model!AH$1,'Assumptions (T&amp;D) old'!$B$103,Model!$AL$2699)</f>
        <v>-0.01387893498</v>
      </c>
      <c r="AX2789" s="373">
        <f>IPMT('Assumptions (T&amp;D) old'!$B$100,Model!AI$1,'Assumptions (T&amp;D) old'!$B$103,Model!$AL$2699)</f>
        <v>-0.01064686516</v>
      </c>
      <c r="AY2789" s="373">
        <f>IPMT('Assumptions (T&amp;D) old'!$B$100,Model!AJ$1,'Assumptions (T&amp;D) old'!$B$103,Model!$AL$2699)</f>
        <v>-0.007261272032</v>
      </c>
      <c r="AZ2789" s="373">
        <f>IPMT('Assumptions (T&amp;D) old'!$B$100,Model!AK$1,'Assumptions (T&amp;D) old'!$B$103,Model!$AL$2699)</f>
        <v>-0.003714863225</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-0.03985330209</v>
      </c>
      <c r="AN2790" s="373">
        <f>IPMT('Assumptions (T&amp;D) old'!$B$100,Model!X$1,'Assumptions (T&amp;D) old'!$B$103,Model!$AM$2699)</f>
        <v>-0.03797138395</v>
      </c>
      <c r="AO2790" s="373">
        <f>IPMT('Assumptions (T&amp;D) old'!$B$100,Model!Y$1,'Assumptions (T&amp;D) old'!$B$103,Model!$AM$2699)</f>
        <v>-0.03600007471</v>
      </c>
      <c r="AP2790" s="373">
        <f>IPMT('Assumptions (T&amp;D) old'!$B$100,Model!Z$1,'Assumptions (T&amp;D) old'!$B$103,Model!$AM$2699)</f>
        <v>-0.03393512827</v>
      </c>
      <c r="AQ2790" s="373">
        <f>IPMT('Assumptions (T&amp;D) old'!$B$100,Model!AA$1,'Assumptions (T&amp;D) old'!$B$103,Model!$AM$2699)</f>
        <v>-0.03177209688</v>
      </c>
      <c r="AR2790" s="373">
        <f>IPMT('Assumptions (T&amp;D) old'!$B$100,Model!AB$1,'Assumptions (T&amp;D) old'!$B$103,Model!$AM$2699)</f>
        <v>-0.0295063215</v>
      </c>
      <c r="AS2790" s="373">
        <f>IPMT('Assumptions (T&amp;D) old'!$B$100,Model!AC$1,'Assumptions (T&amp;D) old'!$B$103,Model!$AM$2699)</f>
        <v>-0.02713292179</v>
      </c>
      <c r="AT2790" s="373">
        <f>IPMT('Assumptions (T&amp;D) old'!$B$100,Model!AD$1,'Assumptions (T&amp;D) old'!$B$103,Model!$AM$2699)</f>
        <v>-0.02464678559</v>
      </c>
      <c r="AU2790" s="373">
        <f>IPMT('Assumptions (T&amp;D) old'!$B$100,Model!AE$1,'Assumptions (T&amp;D) old'!$B$103,Model!$AM$2699)</f>
        <v>-0.02204255792</v>
      </c>
      <c r="AV2790" s="373">
        <f>IPMT('Assumptions (T&amp;D) old'!$B$100,Model!AF$1,'Assumptions (T&amp;D) old'!$B$103,Model!$AM$2699)</f>
        <v>-0.01931462944</v>
      </c>
      <c r="AW2790" s="373">
        <f>IPMT('Assumptions (T&amp;D) old'!$B$100,Model!AG$1,'Assumptions (T&amp;D) old'!$B$103,Model!$AM$2699)</f>
        <v>-0.01645712435</v>
      </c>
      <c r="AX2790" s="373">
        <f>IPMT('Assumptions (T&amp;D) old'!$B$100,Model!AH$1,'Assumptions (T&amp;D) old'!$B$103,Model!$AM$2699)</f>
        <v>-0.01346388777</v>
      </c>
      <c r="AY2790" s="373">
        <f>IPMT('Assumptions (T&amp;D) old'!$B$100,Model!AI$1,'Assumptions (T&amp;D) old'!$B$103,Model!$AM$2699)</f>
        <v>-0.01032847246</v>
      </c>
      <c r="AZ2790" s="373">
        <f>IPMT('Assumptions (T&amp;D) old'!$B$100,Model!AJ$1,'Assumptions (T&amp;D) old'!$B$103,Model!$AM$2699)</f>
        <v>-0.007044124917</v>
      </c>
      <c r="BA2790" s="373">
        <f>IPMT('Assumptions (T&amp;D) old'!$B$100,Model!AK$1,'Assumptions (T&amp;D) old'!$B$103,Model!$AM$2699)</f>
        <v>-0.003603770867</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-0.04426754739</v>
      </c>
      <c r="AO2791" s="373">
        <f>IPMT('Assumptions (T&amp;D) old'!$B$100,Model!X$1,'Assumptions (T&amp;D) old'!$B$103,Model!$AN$2699)</f>
        <v>-0.04217718358</v>
      </c>
      <c r="AP2791" s="373">
        <f>IPMT('Assumptions (T&amp;D) old'!$B$100,Model!Y$1,'Assumptions (T&amp;D) old'!$B$103,Model!$AN$2699)</f>
        <v>-0.0399875275</v>
      </c>
      <c r="AQ2791" s="373">
        <f>IPMT('Assumptions (T&amp;D) old'!$B$100,Model!Z$1,'Assumptions (T&amp;D) old'!$B$103,Model!$AN$2699)</f>
        <v>-0.03769386275</v>
      </c>
      <c r="AR2791" s="373">
        <f>IPMT('Assumptions (T&amp;D) old'!$B$100,Model!AA$1,'Assumptions (T&amp;D) old'!$B$103,Model!$AN$2699)</f>
        <v>-0.03529124892</v>
      </c>
      <c r="AS2791" s="373">
        <f>IPMT('Assumptions (T&amp;D) old'!$B$100,Model!AB$1,'Assumptions (T&amp;D) old'!$B$103,Model!$AN$2699)</f>
        <v>-0.03277451094</v>
      </c>
      <c r="AT2791" s="373">
        <f>IPMT('Assumptions (T&amp;D) old'!$B$100,Model!AC$1,'Assumptions (T&amp;D) old'!$B$103,Model!$AN$2699)</f>
        <v>-0.0301382279</v>
      </c>
      <c r="AU2791" s="373">
        <f>IPMT('Assumptions (T&amp;D) old'!$B$100,Model!AD$1,'Assumptions (T&amp;D) old'!$B$103,Model!$AN$2699)</f>
        <v>-0.02737672142</v>
      </c>
      <c r="AV2791" s="373">
        <f>IPMT('Assumptions (T&amp;D) old'!$B$100,Model!AE$1,'Assumptions (T&amp;D) old'!$B$103,Model!$AN$2699)</f>
        <v>-0.02448404338</v>
      </c>
      <c r="AW2791" s="373">
        <f>IPMT('Assumptions (T&amp;D) old'!$B$100,Model!AF$1,'Assumptions (T&amp;D) old'!$B$103,Model!$AN$2699)</f>
        <v>-0.02145396314</v>
      </c>
      <c r="AX2791" s="373">
        <f>IPMT('Assumptions (T&amp;D) old'!$B$100,Model!AG$1,'Assumptions (T&amp;D) old'!$B$103,Model!$AN$2699)</f>
        <v>-0.01827995408</v>
      </c>
      <c r="AY2791" s="373">
        <f>IPMT('Assumptions (T&amp;D) old'!$B$100,Model!AH$1,'Assumptions (T&amp;D) old'!$B$103,Model!$AN$2699)</f>
        <v>-0.01495517959</v>
      </c>
      <c r="AZ2791" s="373">
        <f>IPMT('Assumptions (T&amp;D) old'!$B$100,Model!AI$1,'Assumptions (T&amp;D) old'!$B$103,Model!$AN$2699)</f>
        <v>-0.01147247832</v>
      </c>
      <c r="BA2791" s="373">
        <f>IPMT('Assumptions (T&amp;D) old'!$B$100,Model!AJ$1,'Assumptions (T&amp;D) old'!$B$103,Model!$AN$2699)</f>
        <v>-0.007824348731</v>
      </c>
      <c r="BB2791" s="373">
        <f>IPMT('Assumptions (T&amp;D) old'!$B$100,Model!AK$1,'Assumptions (T&amp;D) old'!$B$103,Model!$AN$2699)</f>
        <v>-0.004002932989</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-0.0420027843</v>
      </c>
      <c r="AP2792" s="373">
        <f>IPMT('Assumptions (T&amp;D) old'!$B$100,Model!X$1,'Assumptions (T&amp;D) old'!$B$103,Model!$AO$2699)</f>
        <v>-0.04001936517</v>
      </c>
      <c r="AQ2792" s="373">
        <f>IPMT('Assumptions (T&amp;D) old'!$B$100,Model!Y$1,'Assumptions (T&amp;D) old'!$B$103,Model!$AO$2699)</f>
        <v>-0.03794173364</v>
      </c>
      <c r="AR2792" s="373">
        <f>IPMT('Assumptions (T&amp;D) old'!$B$100,Model!Z$1,'Assumptions (T&amp;D) old'!$B$103,Model!$AO$2699)</f>
        <v>-0.03576541461</v>
      </c>
      <c r="AS2792" s="373">
        <f>IPMT('Assumptions (T&amp;D) old'!$B$100,Model!AA$1,'Assumptions (T&amp;D) old'!$B$103,Model!$AO$2699)</f>
        <v>-0.03348572043</v>
      </c>
      <c r="AT2792" s="373">
        <f>IPMT('Assumptions (T&amp;D) old'!$B$100,Model!AB$1,'Assumptions (T&amp;D) old'!$B$103,Model!$AO$2699)</f>
        <v>-0.03109774077</v>
      </c>
      <c r="AU2792" s="373">
        <f>IPMT('Assumptions (T&amp;D) old'!$B$100,Model!AC$1,'Assumptions (T&amp;D) old'!$B$103,Model!$AO$2699)</f>
        <v>-0.02859633208</v>
      </c>
      <c r="AV2792" s="373">
        <f>IPMT('Assumptions (T&amp;D) old'!$B$100,Model!AD$1,'Assumptions (T&amp;D) old'!$B$103,Model!$AO$2699)</f>
        <v>-0.02597610648</v>
      </c>
      <c r="AW2792" s="373">
        <f>IPMT('Assumptions (T&amp;D) old'!$B$100,Model!AE$1,'Assumptions (T&amp;D) old'!$B$103,Model!$AO$2699)</f>
        <v>-0.02323142016</v>
      </c>
      <c r="AX2792" s="373">
        <f>IPMT('Assumptions (T&amp;D) old'!$B$100,Model!AF$1,'Assumptions (T&amp;D) old'!$B$103,Model!$AO$2699)</f>
        <v>-0.02035636124</v>
      </c>
      <c r="AY2792" s="373">
        <f>IPMT('Assumptions (T&amp;D) old'!$B$100,Model!AG$1,'Assumptions (T&amp;D) old'!$B$103,Model!$AO$2699)</f>
        <v>-0.01734473702</v>
      </c>
      <c r="AZ2792" s="373">
        <f>IPMT('Assumptions (T&amp;D) old'!$B$100,Model!AH$1,'Assumptions (T&amp;D) old'!$B$103,Model!$AO$2699)</f>
        <v>-0.01419006066</v>
      </c>
      <c r="BA2792" s="373">
        <f>IPMT('Assumptions (T&amp;D) old'!$B$100,Model!AI$1,'Assumptions (T&amp;D) old'!$B$103,Model!$AO$2699)</f>
        <v>-0.01088553716</v>
      </c>
      <c r="BB2792" s="373">
        <f>IPMT('Assumptions (T&amp;D) old'!$B$100,Model!AJ$1,'Assumptions (T&amp;D) old'!$B$103,Model!$AO$2699)</f>
        <v>-0.007424048798</v>
      </c>
      <c r="BC2792" s="373">
        <f>IPMT('Assumptions (T&amp;D) old'!$B$100,Model!AK$1,'Assumptions (T&amp;D) old'!$B$103,Model!$AO$2699)</f>
        <v>-0.003798139739</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-0.04583965673</v>
      </c>
      <c r="AQ2793" s="373">
        <f>IPMT('Assumptions (T&amp;D) old'!$B$100,Model!X$1,'Assumptions (T&amp;D) old'!$B$103,Model!$AP$2699)</f>
        <v>-0.04367505614</v>
      </c>
      <c r="AR2793" s="373">
        <f>IPMT('Assumptions (T&amp;D) old'!$B$100,Model!Y$1,'Assumptions (T&amp;D) old'!$B$103,Model!$AP$2699)</f>
        <v>-0.04140763702</v>
      </c>
      <c r="AS2793" s="373">
        <f>IPMT('Assumptions (T&amp;D) old'!$B$100,Model!Z$1,'Assumptions (T&amp;D) old'!$B$103,Model!$AP$2699)</f>
        <v>-0.03903251549</v>
      </c>
      <c r="AT2793" s="373">
        <f>IPMT('Assumptions (T&amp;D) old'!$B$100,Model!AA$1,'Assumptions (T&amp;D) old'!$B$103,Model!$AP$2699)</f>
        <v>-0.03654457569</v>
      </c>
      <c r="AU2793" s="373">
        <f>IPMT('Assumptions (T&amp;D) old'!$B$100,Model!AB$1,'Assumptions (T&amp;D) old'!$B$103,Model!$AP$2699)</f>
        <v>-0.03393845875</v>
      </c>
      <c r="AV2793" s="373">
        <f>IPMT('Assumptions (T&amp;D) old'!$B$100,Model!AC$1,'Assumptions (T&amp;D) old'!$B$103,Model!$AP$2699)</f>
        <v>-0.03120855125</v>
      </c>
      <c r="AW2793" s="373">
        <f>IPMT('Assumptions (T&amp;D) old'!$B$100,Model!AD$1,'Assumptions (T&amp;D) old'!$B$103,Model!$AP$2699)</f>
        <v>-0.02834897315</v>
      </c>
      <c r="AX2793" s="373">
        <f>IPMT('Assumptions (T&amp;D) old'!$B$100,Model!AE$1,'Assumptions (T&amp;D) old'!$B$103,Model!$AP$2699)</f>
        <v>-0.02535356509</v>
      </c>
      <c r="AY2793" s="373">
        <f>IPMT('Assumptions (T&amp;D) old'!$B$100,Model!AF$1,'Assumptions (T&amp;D) old'!$B$103,Model!$AP$2699)</f>
        <v>-0.02221587514</v>
      </c>
      <c r="AZ2793" s="373">
        <f>IPMT('Assumptions (T&amp;D) old'!$B$100,Model!AG$1,'Assumptions (T&amp;D) old'!$B$103,Model!$AP$2699)</f>
        <v>-0.01892914493</v>
      </c>
      <c r="BA2793" s="373">
        <f>IPMT('Assumptions (T&amp;D) old'!$B$100,Model!AH$1,'Assumptions (T&amp;D) old'!$B$103,Model!$AP$2699)</f>
        <v>-0.01548629502</v>
      </c>
      <c r="BB2793" s="373">
        <f>IPMT('Assumptions (T&amp;D) old'!$B$100,Model!AI$1,'Assumptions (T&amp;D) old'!$B$103,Model!$AP$2699)</f>
        <v>-0.01187990975</v>
      </c>
      <c r="BC2793" s="373">
        <f>IPMT('Assumptions (T&amp;D) old'!$B$100,Model!AJ$1,'Assumptions (T&amp;D) old'!$B$103,Model!$AP$2699)</f>
        <v>-0.008102221178</v>
      </c>
      <c r="BD2793" s="373">
        <f>IPMT('Assumptions (T&amp;D) old'!$B$100,Model!AK$1,'Assumptions (T&amp;D) old'!$B$103,Model!$AP$2699)</f>
        <v>-0.004145092397</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-0.05072393869</v>
      </c>
      <c r="AR2794" s="373">
        <f>IPMT('Assumptions (T&amp;D) old'!$B$100,Model!X$1,'Assumptions (T&amp;D) old'!$B$103,Model!$AQ$2699)</f>
        <v>-0.04832869676</v>
      </c>
      <c r="AS2794" s="373">
        <f>IPMT('Assumptions (T&amp;D) old'!$B$100,Model!Y$1,'Assumptions (T&amp;D) old'!$B$103,Model!$AQ$2699)</f>
        <v>-0.04581968085</v>
      </c>
      <c r="AT2794" s="373">
        <f>IPMT('Assumptions (T&amp;D) old'!$B$100,Model!Z$1,'Assumptions (T&amp;D) old'!$B$103,Model!$AQ$2699)</f>
        <v>-0.04319148667</v>
      </c>
      <c r="AU2794" s="373">
        <f>IPMT('Assumptions (T&amp;D) old'!$B$100,Model!AA$1,'Assumptions (T&amp;D) old'!$B$103,Model!$AQ$2699)</f>
        <v>-0.04043845327</v>
      </c>
      <c r="AV2794" s="373">
        <f>IPMT('Assumptions (T&amp;D) old'!$B$100,Model!AB$1,'Assumptions (T&amp;D) old'!$B$103,Model!$AQ$2699)</f>
        <v>-0.03755465079</v>
      </c>
      <c r="AW2794" s="373">
        <f>IPMT('Assumptions (T&amp;D) old'!$B$100,Model!AC$1,'Assumptions (T&amp;D) old'!$B$103,Model!$AQ$2699)</f>
        <v>-0.03453386769</v>
      </c>
      <c r="AX2794" s="373">
        <f>IPMT('Assumptions (T&amp;D) old'!$B$100,Model!AD$1,'Assumptions (T&amp;D) old'!$B$103,Model!$AQ$2699)</f>
        <v>-0.03136959739</v>
      </c>
      <c r="AY2794" s="373">
        <f>IPMT('Assumptions (T&amp;D) old'!$B$100,Model!AE$1,'Assumptions (T&amp;D) old'!$B$103,Model!$AQ$2699)</f>
        <v>-0.02805502425</v>
      </c>
      <c r="AZ2794" s="373">
        <f>IPMT('Assumptions (T&amp;D) old'!$B$100,Model!AF$1,'Assumptions (T&amp;D) old'!$B$103,Model!$AQ$2699)</f>
        <v>-0.02458300889</v>
      </c>
      <c r="BA2794" s="373">
        <f>IPMT('Assumptions (T&amp;D) old'!$B$100,Model!AG$1,'Assumptions (T&amp;D) old'!$B$103,Model!$AQ$2699)</f>
        <v>-0.02094607279</v>
      </c>
      <c r="BB2794" s="373">
        <f>IPMT('Assumptions (T&amp;D) old'!$B$100,Model!AH$1,'Assumptions (T&amp;D) old'!$B$103,Model!$AQ$2699)</f>
        <v>-0.01713638224</v>
      </c>
      <c r="BC2794" s="373">
        <f>IPMT('Assumptions (T&amp;D) old'!$B$100,Model!AI$1,'Assumptions (T&amp;D) old'!$B$103,Model!$AQ$2699)</f>
        <v>-0.01314573138</v>
      </c>
      <c r="BD2794" s="373">
        <f>IPMT('Assumptions (T&amp;D) old'!$B$100,Model!AJ$1,'Assumptions (T&amp;D) old'!$B$103,Model!$AQ$2699)</f>
        <v>-0.008965524605</v>
      </c>
      <c r="BE2794" s="373">
        <f>IPMT('Assumptions (T&amp;D) old'!$B$100,Model!AK$1,'Assumptions (T&amp;D) old'!$B$103,Model!$AQ$2699)</f>
        <v>-0.004586758009</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-0.03986877814</v>
      </c>
      <c r="AS2795" s="373">
        <f>IPMT('Assumptions (T&amp;D) old'!$B$100,Model!X$1,'Assumptions (T&amp;D) old'!$B$103,Model!$AR$2699)</f>
        <v>-0.03798612921</v>
      </c>
      <c r="AT2795" s="373">
        <f>IPMT('Assumptions (T&amp;D) old'!$B$100,Model!Y$1,'Assumptions (T&amp;D) old'!$B$103,Model!$AR$2699)</f>
        <v>-0.03601405445</v>
      </c>
      <c r="AU2795" s="373">
        <f>IPMT('Assumptions (T&amp;D) old'!$B$100,Model!Z$1,'Assumptions (T&amp;D) old'!$B$103,Model!$AR$2699)</f>
        <v>-0.03394830615</v>
      </c>
      <c r="AV2795" s="373">
        <f>IPMT('Assumptions (T&amp;D) old'!$B$100,Model!AA$1,'Assumptions (T&amp;D) old'!$B$103,Model!$AR$2699)</f>
        <v>-0.03178443479</v>
      </c>
      <c r="AW2795" s="373">
        <f>IPMT('Assumptions (T&amp;D) old'!$B$100,Model!AB$1,'Assumptions (T&amp;D) old'!$B$103,Model!$AR$2699)</f>
        <v>-0.02951777955</v>
      </c>
      <c r="AX2795" s="373">
        <f>IPMT('Assumptions (T&amp;D) old'!$B$100,Model!AC$1,'Assumptions (T&amp;D) old'!$B$103,Model!$AR$2699)</f>
        <v>-0.02714345819</v>
      </c>
      <c r="AY2795" s="373">
        <f>IPMT('Assumptions (T&amp;D) old'!$B$100,Model!AD$1,'Assumptions (T&amp;D) old'!$B$103,Model!$AR$2699)</f>
        <v>-0.02465635656</v>
      </c>
      <c r="AZ2795" s="373">
        <f>IPMT('Assumptions (T&amp;D) old'!$B$100,Model!AE$1,'Assumptions (T&amp;D) old'!$B$103,Model!$AR$2699)</f>
        <v>-0.02205111761</v>
      </c>
      <c r="BA2795" s="373">
        <f>IPMT('Assumptions (T&amp;D) old'!$B$100,Model!AF$1,'Assumptions (T&amp;D) old'!$B$103,Model!$AR$2699)</f>
        <v>-0.0193221298</v>
      </c>
      <c r="BB2795" s="373">
        <f>IPMT('Assumptions (T&amp;D) old'!$B$100,Model!AG$1,'Assumptions (T&amp;D) old'!$B$103,Model!$AR$2699)</f>
        <v>-0.01646351507</v>
      </c>
      <c r="BC2795" s="373">
        <f>IPMT('Assumptions (T&amp;D) old'!$B$100,Model!AH$1,'Assumptions (T&amp;D) old'!$B$103,Model!$AR$2699)</f>
        <v>-0.01346911614</v>
      </c>
      <c r="BD2795" s="373">
        <f>IPMT('Assumptions (T&amp;D) old'!$B$100,Model!AI$1,'Assumptions (T&amp;D) old'!$B$103,Model!$AR$2699)</f>
        <v>-0.01033248327</v>
      </c>
      <c r="BE2795" s="373">
        <f>IPMT('Assumptions (T&amp;D) old'!$B$100,Model!AJ$1,'Assumptions (T&amp;D) old'!$B$103,Model!$AR$2699)</f>
        <v>-0.007046860331</v>
      </c>
      <c r="BF2795" s="373">
        <f>IPMT('Assumptions (T&amp;D) old'!$B$100,Model!AK$1,'Assumptions (T&amp;D) old'!$B$103,Model!$AR$2699)</f>
        <v>-0.003605170304</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-0.04336540492</v>
      </c>
      <c r="AT2796" s="373">
        <f>IPMT('Assumptions (T&amp;D) old'!$B$100,Model!X$1,'Assumptions (T&amp;D) old'!$B$103,Model!$AS$2699)</f>
        <v>-0.0413176413</v>
      </c>
      <c r="AU2796" s="373">
        <f>IPMT('Assumptions (T&amp;D) old'!$B$100,Model!Y$1,'Assumptions (T&amp;D) old'!$B$103,Model!$AS$2699)</f>
        <v>-0.03917260892</v>
      </c>
      <c r="AV2796" s="373">
        <f>IPMT('Assumptions (T&amp;D) old'!$B$100,Model!Z$1,'Assumptions (T&amp;D) old'!$B$103,Model!$AS$2699)</f>
        <v>-0.03692568749</v>
      </c>
      <c r="AW2796" s="373">
        <f>IPMT('Assumptions (T&amp;D) old'!$B$100,Model!AA$1,'Assumptions (T&amp;D) old'!$B$103,Model!$AS$2699)</f>
        <v>-0.0345720373</v>
      </c>
      <c r="AX2796" s="373">
        <f>IPMT('Assumptions (T&amp;D) old'!$B$100,Model!AB$1,'Assumptions (T&amp;D) old'!$B$103,Model!$AS$2699)</f>
        <v>-0.03210658872</v>
      </c>
      <c r="AY2796" s="373">
        <f>IPMT('Assumptions (T&amp;D) old'!$B$100,Model!AC$1,'Assumptions (T&amp;D) old'!$B$103,Model!$AS$2699)</f>
        <v>-0.02952403134</v>
      </c>
      <c r="AZ2796" s="373">
        <f>IPMT('Assumptions (T&amp;D) old'!$B$100,Model!AD$1,'Assumptions (T&amp;D) old'!$B$103,Model!$AS$2699)</f>
        <v>-0.02681880248</v>
      </c>
      <c r="BA2796" s="373">
        <f>IPMT('Assumptions (T&amp;D) old'!$B$100,Model!AE$1,'Assumptions (T&amp;D) old'!$B$103,Model!$AS$2699)</f>
        <v>-0.02398507525</v>
      </c>
      <c r="BB2796" s="373">
        <f>IPMT('Assumptions (T&amp;D) old'!$B$100,Model!AF$1,'Assumptions (T&amp;D) old'!$B$103,Model!$AS$2699)</f>
        <v>-0.02101674598</v>
      </c>
      <c r="BC2796" s="373">
        <f>IPMT('Assumptions (T&amp;D) old'!$B$100,Model!AG$1,'Assumptions (T&amp;D) old'!$B$103,Model!$AS$2699)</f>
        <v>-0.01790742106</v>
      </c>
      <c r="BD2796" s="373">
        <f>IPMT('Assumptions (T&amp;D) old'!$B$100,Model!AH$1,'Assumptions (T&amp;D) old'!$B$103,Model!$AS$2699)</f>
        <v>-0.01465040322</v>
      </c>
      <c r="BE2796" s="373">
        <f>IPMT('Assumptions (T&amp;D) old'!$B$100,Model!AI$1,'Assumptions (T&amp;D) old'!$B$103,Model!$AS$2699)</f>
        <v>-0.01123867702</v>
      </c>
      <c r="BF2796" s="373">
        <f>IPMT('Assumptions (T&amp;D) old'!$B$100,Model!AJ$1,'Assumptions (T&amp;D) old'!$B$103,Model!$AS$2699)</f>
        <v>-0.007664893832</v>
      </c>
      <c r="BG2796" s="373">
        <f>IPMT('Assumptions (T&amp;D) old'!$B$100,Model!AK$1,'Assumptions (T&amp;D) old'!$B$103,Model!$AS$2699)</f>
        <v>-0.003921355941</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-0.04563190121</v>
      </c>
      <c r="AU2797" s="373">
        <f>IPMT('Assumptions (T&amp;D) old'!$B$100,Model!X$1,'Assumptions (T&amp;D) old'!$B$103,Model!$AT$2699)</f>
        <v>-0.04347711107</v>
      </c>
      <c r="AV2797" s="373">
        <f>IPMT('Assumptions (T&amp;D) old'!$B$100,Model!Y$1,'Assumptions (T&amp;D) old'!$B$103,Model!$AT$2699)</f>
        <v>-0.0412199684</v>
      </c>
      <c r="AW2797" s="373">
        <f>IPMT('Assumptions (T&amp;D) old'!$B$100,Model!Z$1,'Assumptions (T&amp;D) old'!$B$103,Model!$AT$2699)</f>
        <v>-0.03885561145</v>
      </c>
      <c r="AX2797" s="373">
        <f>IPMT('Assumptions (T&amp;D) old'!$B$100,Model!AA$1,'Assumptions (T&amp;D) old'!$B$103,Model!$AT$2699)</f>
        <v>-0.03637894755</v>
      </c>
      <c r="AY2797" s="373">
        <f>IPMT('Assumptions (T&amp;D) old'!$B$100,Model!AB$1,'Assumptions (T&amp;D) old'!$B$103,Model!$AT$2699)</f>
        <v>-0.03378464211</v>
      </c>
      <c r="AZ2797" s="373">
        <f>IPMT('Assumptions (T&amp;D) old'!$B$100,Model!AC$1,'Assumptions (T&amp;D) old'!$B$103,Model!$AT$2699)</f>
        <v>-0.03106710716</v>
      </c>
      <c r="BA2797" s="373">
        <f>IPMT('Assumptions (T&amp;D) old'!$B$100,Model!AD$1,'Assumptions (T&amp;D) old'!$B$103,Model!$AT$2699)</f>
        <v>-0.0282204893</v>
      </c>
      <c r="BB2797" s="373">
        <f>IPMT('Assumptions (T&amp;D) old'!$B$100,Model!AE$1,'Assumptions (T&amp;D) old'!$B$103,Model!$AT$2699)</f>
        <v>-0.02523865709</v>
      </c>
      <c r="BC2797" s="373">
        <f>IPMT('Assumptions (T&amp;D) old'!$B$100,Model!AF$1,'Assumptions (T&amp;D) old'!$B$103,Model!$AT$2699)</f>
        <v>-0.02211518786</v>
      </c>
      <c r="BD2797" s="373">
        <f>IPMT('Assumptions (T&amp;D) old'!$B$100,Model!AG$1,'Assumptions (T&amp;D) old'!$B$103,Model!$AT$2699)</f>
        <v>-0.01884335383</v>
      </c>
      <c r="BE2797" s="373">
        <f>IPMT('Assumptions (T&amp;D) old'!$B$100,Model!AH$1,'Assumptions (T&amp;D) old'!$B$103,Model!$AT$2699)</f>
        <v>-0.01541610769</v>
      </c>
      <c r="BF2797" s="373">
        <f>IPMT('Assumptions (T&amp;D) old'!$B$100,Model!AI$1,'Assumptions (T&amp;D) old'!$B$103,Model!$AT$2699)</f>
        <v>-0.01182606736</v>
      </c>
      <c r="BG2797" s="373">
        <f>IPMT('Assumptions (T&amp;D) old'!$B$100,Model!AJ$1,'Assumptions (T&amp;D) old'!$B$103,Model!$AT$2699)</f>
        <v>-0.00806550011</v>
      </c>
      <c r="BH2797" s="373">
        <f>IPMT('Assumptions (T&amp;D) old'!$B$100,Model!AK$1,'Assumptions (T&amp;D) old'!$B$103,Model!$AT$2699)</f>
        <v>-0.004126305917</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-0.04498248139</v>
      </c>
      <c r="AV2798" s="373">
        <f>IPMT('Assumptions (T&amp;D) old'!$B$100,Model!X$1,'Assumptions (T&amp;D) old'!$B$103,Model!$AU$2699)</f>
        <v>-0.04285835759</v>
      </c>
      <c r="AW2798" s="373">
        <f>IPMT('Assumptions (T&amp;D) old'!$B$100,Model!Y$1,'Assumptions (T&amp;D) old'!$B$103,Model!$AU$2699)</f>
        <v>-0.04063333791</v>
      </c>
      <c r="AX2798" s="373">
        <f>IPMT('Assumptions (T&amp;D) old'!$B$100,Model!Z$1,'Assumptions (T&amp;D) old'!$B$103,Model!$AU$2699)</f>
        <v>-0.03830262979</v>
      </c>
      <c r="AY2798" s="373">
        <f>IPMT('Assumptions (T&amp;D) old'!$B$100,Model!AA$1,'Assumptions (T&amp;D) old'!$B$103,Model!$AU$2699)</f>
        <v>-0.03586121304</v>
      </c>
      <c r="AZ2798" s="373">
        <f>IPMT('Assumptions (T&amp;D) old'!$B$100,Model!AB$1,'Assumptions (T&amp;D) old'!$B$103,Model!$AU$2699)</f>
        <v>-0.033303829</v>
      </c>
      <c r="BA2798" s="373">
        <f>IPMT('Assumptions (T&amp;D) old'!$B$100,Model!AC$1,'Assumptions (T&amp;D) old'!$B$103,Model!$AU$2699)</f>
        <v>-0.03062496921</v>
      </c>
      <c r="BB2798" s="373">
        <f>IPMT('Assumptions (T&amp;D) old'!$B$100,Model!AD$1,'Assumptions (T&amp;D) old'!$B$103,Model!$AU$2699)</f>
        <v>-0.02781886358</v>
      </c>
      <c r="BC2798" s="373">
        <f>IPMT('Assumptions (T&amp;D) old'!$B$100,Model!AE$1,'Assumptions (T&amp;D) old'!$B$103,Model!$AU$2699)</f>
        <v>-0.02487946793</v>
      </c>
      <c r="BD2798" s="373">
        <f>IPMT('Assumptions (T&amp;D) old'!$B$100,Model!AF$1,'Assumptions (T&amp;D) old'!$B$103,Model!$AU$2699)</f>
        <v>-0.021800451</v>
      </c>
      <c r="BE2798" s="373">
        <f>IPMT('Assumptions (T&amp;D) old'!$B$100,Model!AG$1,'Assumptions (T&amp;D) old'!$B$103,Model!$AU$2699)</f>
        <v>-0.01857518075</v>
      </c>
      <c r="BF2798" s="373">
        <f>IPMT('Assumptions (T&amp;D) old'!$B$100,Model!AH$1,'Assumptions (T&amp;D) old'!$B$103,Model!$AU$2699)</f>
        <v>-0.01519671017</v>
      </c>
      <c r="BG2798" s="373">
        <f>IPMT('Assumptions (T&amp;D) old'!$B$100,Model!AI$1,'Assumptions (T&amp;D) old'!$B$103,Model!$AU$2699)</f>
        <v>-0.01165776224</v>
      </c>
      <c r="BH2798" s="373">
        <f>IPMT('Assumptions (T&amp;D) old'!$B$100,Model!AJ$1,'Assumptions (T&amp;D) old'!$B$103,Model!$AU$2699)</f>
        <v>-0.00795071428</v>
      </c>
      <c r="BI2798" s="373">
        <f>IPMT('Assumptions (T&amp;D) old'!$B$100,Model!AK$1,'Assumptions (T&amp;D) old'!$B$103,Model!$AU$2699)</f>
        <v>-0.004067581542</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-0.04445709863</v>
      </c>
      <c r="AW2799" s="373">
        <f>IPMT('Assumptions (T&amp;D) old'!$B$100,Model!X$1,'Assumptions (T&amp;D) old'!$B$103,Model!$AV$2699)</f>
        <v>-0.042357784</v>
      </c>
      <c r="AX2799" s="373">
        <f>IPMT('Assumptions (T&amp;D) old'!$B$100,Model!Y$1,'Assumptions (T&amp;D) old'!$B$103,Model!$AV$2699)</f>
        <v>-0.04015875192</v>
      </c>
      <c r="AY2799" s="373">
        <f>IPMT('Assumptions (T&amp;D) old'!$B$100,Model!Z$1,'Assumptions (T&amp;D) old'!$B$103,Model!$AV$2699)</f>
        <v>-0.03785526582</v>
      </c>
      <c r="AZ2799" s="373">
        <f>IPMT('Assumptions (T&amp;D) old'!$B$100,Model!AA$1,'Assumptions (T&amp;D) old'!$B$103,Model!$AV$2699)</f>
        <v>-0.03544236413</v>
      </c>
      <c r="BA2799" s="373">
        <f>IPMT('Assumptions (T&amp;D) old'!$B$100,Model!AB$1,'Assumptions (T&amp;D) old'!$B$103,Model!$AV$2699)</f>
        <v>-0.03291484962</v>
      </c>
      <c r="BB2799" s="373">
        <f>IPMT('Assumptions (T&amp;D) old'!$B$100,Model!AC$1,'Assumptions (T&amp;D) old'!$B$103,Model!$AV$2699)</f>
        <v>-0.03026727816</v>
      </c>
      <c r="BC2799" s="373">
        <f>IPMT('Assumptions (T&amp;D) old'!$B$100,Model!AD$1,'Assumptions (T&amp;D) old'!$B$103,Model!$AV$2699)</f>
        <v>-0.02749394706</v>
      </c>
      <c r="BD2799" s="373">
        <f>IPMT('Assumptions (T&amp;D) old'!$B$100,Model!AE$1,'Assumptions (T&amp;D) old'!$B$103,Model!$AV$2699)</f>
        <v>-0.02458888273</v>
      </c>
      <c r="BE2799" s="373">
        <f>IPMT('Assumptions (T&amp;D) old'!$B$100,Model!AF$1,'Assumptions (T&amp;D) old'!$B$103,Model!$AV$2699)</f>
        <v>-0.02154582784</v>
      </c>
      <c r="BF2799" s="373">
        <f>IPMT('Assumptions (T&amp;D) old'!$B$100,Model!AG$1,'Assumptions (T&amp;D) old'!$B$103,Model!$AV$2699)</f>
        <v>-0.01835822785</v>
      </c>
      <c r="BG2799" s="373">
        <f>IPMT('Assumptions (T&amp;D) old'!$B$100,Model!AH$1,'Assumptions (T&amp;D) old'!$B$103,Model!$AV$2699)</f>
        <v>-0.01501921686</v>
      </c>
      <c r="BH2799" s="373">
        <f>IPMT('Assumptions (T&amp;D) old'!$B$100,Model!AI$1,'Assumptions (T&amp;D) old'!$B$103,Model!$AV$2699)</f>
        <v>-0.01152160285</v>
      </c>
      <c r="BI2799" s="373">
        <f>IPMT('Assumptions (T&amp;D) old'!$B$100,Model!AJ$1,'Assumptions (T&amp;D) old'!$B$103,Model!$AV$2699)</f>
        <v>-0.007857852168</v>
      </c>
      <c r="BJ2799" s="373">
        <f>IPMT('Assumptions (T&amp;D) old'!$B$100,Model!AK$1,'Assumptions (T&amp;D) old'!$B$103,Model!$AV$2699)</f>
        <v>-0.004020073331</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-0.05237453073</v>
      </c>
      <c r="AX2800" s="373">
        <f>IPMT('Assumptions (T&amp;D) old'!$B$100,Model!X$1,'Assumptions (T&amp;D) old'!$B$103,Model!$AW$2699)</f>
        <v>-0.04990134598</v>
      </c>
      <c r="AY2800" s="373">
        <f>IPMT('Assumptions (T&amp;D) old'!$B$100,Model!Y$1,'Assumptions (T&amp;D) old'!$B$103,Model!$AW$2699)</f>
        <v>-0.04731068494</v>
      </c>
      <c r="AZ2800" s="373">
        <f>IPMT('Assumptions (T&amp;D) old'!$B$100,Model!Z$1,'Assumptions (T&amp;D) old'!$B$103,Model!$AW$2699)</f>
        <v>-0.04459696751</v>
      </c>
      <c r="BA2800" s="373">
        <f>IPMT('Assumptions (T&amp;D) old'!$B$100,Model!AA$1,'Assumptions (T&amp;D) old'!$B$103,Model!$AW$2699)</f>
        <v>-0.04175434851</v>
      </c>
      <c r="BB2800" s="373">
        <f>IPMT('Assumptions (T&amp;D) old'!$B$100,Model!AB$1,'Assumptions (T&amp;D) old'!$B$103,Model!$AW$2699)</f>
        <v>-0.0387767051</v>
      </c>
      <c r="BC2800" s="373">
        <f>IPMT('Assumptions (T&amp;D) old'!$B$100,Model!AC$1,'Assumptions (T&amp;D) old'!$B$103,Model!$AW$2699)</f>
        <v>-0.03565762362</v>
      </c>
      <c r="BD2800" s="373">
        <f>IPMT('Assumptions (T&amp;D) old'!$B$100,Model!AD$1,'Assumptions (T&amp;D) old'!$B$103,Model!$AW$2699)</f>
        <v>-0.03239038578</v>
      </c>
      <c r="BE2800" s="373">
        <f>IPMT('Assumptions (T&amp;D) old'!$B$100,Model!AE$1,'Assumptions (T&amp;D) old'!$B$103,Model!$AW$2699)</f>
        <v>-0.02896795414</v>
      </c>
      <c r="BF2800" s="373">
        <f>IPMT('Assumptions (T&amp;D) old'!$B$100,Model!AF$1,'Assumptions (T&amp;D) old'!$B$103,Model!$AW$2699)</f>
        <v>-0.025382957</v>
      </c>
      <c r="BG2800" s="373">
        <f>IPMT('Assumptions (T&amp;D) old'!$B$100,Model!AG$1,'Assumptions (T&amp;D) old'!$B$103,Model!$AW$2699)</f>
        <v>-0.02162767249</v>
      </c>
      <c r="BH2800" s="373">
        <f>IPMT('Assumptions (T&amp;D) old'!$B$100,Model!AH$1,'Assumptions (T&amp;D) old'!$B$103,Model!$AW$2699)</f>
        <v>-0.01769401197</v>
      </c>
      <c r="BI2800" s="373">
        <f>IPMT('Assumptions (T&amp;D) old'!$B$100,Model!AI$1,'Assumptions (T&amp;D) old'!$B$103,Model!$AW$2699)</f>
        <v>-0.01357350257</v>
      </c>
      <c r="BJ2800" s="373">
        <f>IPMT('Assumptions (T&amp;D) old'!$B$100,Model!AJ$1,'Assumptions (T&amp;D) old'!$B$103,Model!$AW$2699)</f>
        <v>-0.009257268975</v>
      </c>
      <c r="BK2800" s="373">
        <f>IPMT('Assumptions (T&amp;D) old'!$B$100,Model!AK$1,'Assumptions (T&amp;D) old'!$B$103,Model!$AW$2699)</f>
        <v>-0.004736014287</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-0.04587171766</v>
      </c>
      <c r="AY2801" s="373">
        <f>IPMT('Assumptions (T&amp;D) old'!$B$100,Model!X$1,'Assumptions (T&amp;D) old'!$B$103,Model!$AX$2699)</f>
        <v>-0.04370560311</v>
      </c>
      <c r="AZ2801" s="373">
        <f>IPMT('Assumptions (T&amp;D) old'!$B$100,Model!Y$1,'Assumptions (T&amp;D) old'!$B$103,Model!$AX$2699)</f>
        <v>-0.04143659813</v>
      </c>
      <c r="BA2801" s="373">
        <f>IPMT('Assumptions (T&amp;D) old'!$B$100,Model!Z$1,'Assumptions (T&amp;D) old'!$B$103,Model!$AX$2699)</f>
        <v>-0.0390598154</v>
      </c>
      <c r="BB2801" s="373">
        <f>IPMT('Assumptions (T&amp;D) old'!$B$100,Model!AA$1,'Assumptions (T&amp;D) old'!$B$103,Model!$AX$2699)</f>
        <v>-0.0365701355</v>
      </c>
      <c r="BC2801" s="373">
        <f>IPMT('Assumptions (T&amp;D) old'!$B$100,Model!AB$1,'Assumptions (T&amp;D) old'!$B$103,Model!$AX$2699)</f>
        <v>-0.0339621958</v>
      </c>
      <c r="BD2801" s="373">
        <f>IPMT('Assumptions (T&amp;D) old'!$B$100,Model!AC$1,'Assumptions (T&amp;D) old'!$B$103,Model!$AX$2699)</f>
        <v>-0.03123037897</v>
      </c>
      <c r="BE2801" s="373">
        <f>IPMT('Assumptions (T&amp;D) old'!$B$100,Model!AD$1,'Assumptions (T&amp;D) old'!$B$103,Model!$AX$2699)</f>
        <v>-0.02836880084</v>
      </c>
      <c r="BF2801" s="373">
        <f>IPMT('Assumptions (T&amp;D) old'!$B$100,Model!AE$1,'Assumptions (T&amp;D) old'!$B$103,Model!$AX$2699)</f>
        <v>-0.02537129774</v>
      </c>
      <c r="BG2801" s="373">
        <f>IPMT('Assumptions (T&amp;D) old'!$B$100,Model!AF$1,'Assumptions (T&amp;D) old'!$B$103,Model!$AX$2699)</f>
        <v>-0.02223141325</v>
      </c>
      <c r="BH2801" s="373">
        <f>IPMT('Assumptions (T&amp;D) old'!$B$100,Model!AG$1,'Assumptions (T&amp;D) old'!$B$103,Model!$AX$2699)</f>
        <v>-0.01894238425</v>
      </c>
      <c r="BI2801" s="373">
        <f>IPMT('Assumptions (T&amp;D) old'!$B$100,Model!AH$1,'Assumptions (T&amp;D) old'!$B$103,Model!$AX$2699)</f>
        <v>-0.01549712637</v>
      </c>
      <c r="BJ2801" s="373">
        <f>IPMT('Assumptions (T&amp;D) old'!$B$100,Model!AI$1,'Assumptions (T&amp;D) old'!$B$103,Model!$AX$2699)</f>
        <v>-0.01188821873</v>
      </c>
      <c r="BK2801" s="373">
        <f>IPMT('Assumptions (T&amp;D) old'!$B$100,Model!AJ$1,'Assumptions (T&amp;D) old'!$B$103,Model!$AX$2699)</f>
        <v>-0.00810788799</v>
      </c>
      <c r="BL2801" s="373">
        <f>IPMT('Assumptions (T&amp;D) old'!$B$100,Model!AK$1,'Assumptions (T&amp;D) old'!$B$103,Model!$AX$2699)</f>
        <v>-0.004147991536</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-0.04701627651</v>
      </c>
      <c r="AZ2802" s="373">
        <f>IPMT('Assumptions (T&amp;D) old'!$B$100,Model!X$1,'Assumptions (T&amp;D) old'!$B$103,Model!$AY$2699)</f>
        <v>-0.0447961146</v>
      </c>
      <c r="BA2802" s="373">
        <f>IPMT('Assumptions (T&amp;D) old'!$B$100,Model!Y$1,'Assumptions (T&amp;D) old'!$B$103,Model!$AY$2699)</f>
        <v>-0.04247049499</v>
      </c>
      <c r="BB2802" s="373">
        <f>IPMT('Assumptions (T&amp;D) old'!$B$100,Model!Z$1,'Assumptions (T&amp;D) old'!$B$103,Model!$AY$2699)</f>
        <v>-0.04003440846</v>
      </c>
      <c r="BC2802" s="373">
        <f>IPMT('Assumptions (T&amp;D) old'!$B$100,Model!AA$1,'Assumptions (T&amp;D) old'!$B$103,Model!$AY$2699)</f>
        <v>-0.03748260781</v>
      </c>
      <c r="BD2802" s="373">
        <f>IPMT('Assumptions (T&amp;D) old'!$B$100,Model!AB$1,'Assumptions (T&amp;D) old'!$B$103,Model!$AY$2699)</f>
        <v>-0.03480959664</v>
      </c>
      <c r="BE2802" s="373">
        <f>IPMT('Assumptions (T&amp;D) old'!$B$100,Model!AC$1,'Assumptions (T&amp;D) old'!$B$103,Model!$AY$2699)</f>
        <v>-0.03200961743</v>
      </c>
      <c r="BF2802" s="373">
        <f>IPMT('Assumptions (T&amp;D) old'!$B$100,Model!AD$1,'Assumptions (T&amp;D) old'!$B$103,Model!$AY$2699)</f>
        <v>-0.02907663921</v>
      </c>
      <c r="BG2802" s="373">
        <f>IPMT('Assumptions (T&amp;D) old'!$B$100,Model!AE$1,'Assumptions (T&amp;D) old'!$B$103,Model!$AY$2699)</f>
        <v>-0.02600434453</v>
      </c>
      <c r="BH2802" s="373">
        <f>IPMT('Assumptions (T&amp;D) old'!$B$100,Model!AF$1,'Assumptions (T&amp;D) old'!$B$103,Model!$AY$2699)</f>
        <v>-0.02278611585</v>
      </c>
      <c r="BI2802" s="373">
        <f>IPMT('Assumptions (T&amp;D) old'!$B$100,Model!AG$1,'Assumptions (T&amp;D) old'!$B$103,Model!$AY$2699)</f>
        <v>-0.0194150213</v>
      </c>
      <c r="BJ2802" s="373">
        <f>IPMT('Assumptions (T&amp;D) old'!$B$100,Model!AH$1,'Assumptions (T&amp;D) old'!$B$103,Model!$AY$2699)</f>
        <v>-0.01588379977</v>
      </c>
      <c r="BK2802" s="373">
        <f>IPMT('Assumptions (T&amp;D) old'!$B$100,Model!AI$1,'Assumptions (T&amp;D) old'!$B$103,Model!$AY$2699)</f>
        <v>-0.01218484521</v>
      </c>
      <c r="BL2802" s="373">
        <f>IPMT('Assumptions (T&amp;D) old'!$B$100,Model!AJ$1,'Assumptions (T&amp;D) old'!$B$103,Model!$AY$2699)</f>
        <v>-0.008310190311</v>
      </c>
      <c r="BM2802" s="373">
        <f>IPMT('Assumptions (T&amp;D) old'!$B$100,Model!AK$1,'Assumptions (T&amp;D) old'!$B$103,Model!$AY$2699)</f>
        <v>-0.004251489305</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-0.05169695536</v>
      </c>
      <c r="BA2803" s="373">
        <f>IPMT('Assumptions (T&amp;D) old'!$B$100,Model!X$1,'Assumptions (T&amp;D) old'!$B$103,Model!$AZ$2699)</f>
        <v>-0.04925576648</v>
      </c>
      <c r="BB2803" s="373">
        <f>IPMT('Assumptions (T&amp;D) old'!$B$100,Model!Y$1,'Assumptions (T&amp;D) old'!$B$103,Model!$AZ$2699)</f>
        <v>-0.04669862113</v>
      </c>
      <c r="BC2803" s="373">
        <f>IPMT('Assumptions (T&amp;D) old'!$B$100,Model!Z$1,'Assumptions (T&amp;D) old'!$B$103,Model!$AZ$2699)</f>
        <v>-0.04402001138</v>
      </c>
      <c r="BD2803" s="373">
        <f>IPMT('Assumptions (T&amp;D) old'!$B$100,Model!AA$1,'Assumptions (T&amp;D) old'!$B$103,Model!$AZ$2699)</f>
        <v>-0.04121416766</v>
      </c>
      <c r="BE2803" s="373">
        <f>IPMT('Assumptions (T&amp;D) old'!$B$100,Model!AB$1,'Assumptions (T&amp;D) old'!$B$103,Model!$AZ$2699)</f>
        <v>-0.03827504637</v>
      </c>
      <c r="BF2803" s="373">
        <f>IPMT('Assumptions (T&amp;D) old'!$B$100,Model!AC$1,'Assumptions (T&amp;D) old'!$B$103,Model!$AZ$2699)</f>
        <v>-0.03519631681</v>
      </c>
      <c r="BG2803" s="373">
        <f>IPMT('Assumptions (T&amp;D) old'!$B$100,Model!AD$1,'Assumptions (T&amp;D) old'!$B$103,Model!$AZ$2699)</f>
        <v>-0.03197134761</v>
      </c>
      <c r="BH2803" s="373">
        <f>IPMT('Assumptions (T&amp;D) old'!$B$100,Model!AE$1,'Assumptions (T&amp;D) old'!$B$103,Model!$AZ$2699)</f>
        <v>-0.02859319236</v>
      </c>
      <c r="BI2803" s="373">
        <f>IPMT('Assumptions (T&amp;D) old'!$B$100,Model!AF$1,'Assumptions (T&amp;D) old'!$B$103,Model!$AZ$2699)</f>
        <v>-0.02505457474</v>
      </c>
      <c r="BJ2803" s="373">
        <f>IPMT('Assumptions (T&amp;D) old'!$B$100,Model!AG$1,'Assumptions (T&amp;D) old'!$B$103,Model!$AZ$2699)</f>
        <v>-0.02134787278</v>
      </c>
      <c r="BK2803" s="373">
        <f>IPMT('Assumptions (T&amp;D) old'!$B$100,Model!AH$1,'Assumptions (T&amp;D) old'!$B$103,Model!$AZ$2699)</f>
        <v>-0.01746510248</v>
      </c>
      <c r="BL2803" s="373">
        <f>IPMT('Assumptions (T&amp;D) old'!$B$100,Model!AI$1,'Assumptions (T&amp;D) old'!$B$103,Model!$AZ$2699)</f>
        <v>-0.01339790059</v>
      </c>
      <c r="BM2803" s="373">
        <f>IPMT('Assumptions (T&amp;D) old'!$B$100,Model!AJ$1,'Assumptions (T&amp;D) old'!$B$103,Model!$AZ$2699)</f>
        <v>-0.009137506614</v>
      </c>
      <c r="BN2803" s="373">
        <f>IPMT('Assumptions (T&amp;D) old'!$B$100,Model!AK$1,'Assumptions (T&amp;D) old'!$B$103,Model!$AZ$2699)</f>
        <v>-0.004674743921</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-0.0454191469</v>
      </c>
      <c r="BB2804" s="373">
        <f>IPMT('Assumptions (T&amp;D) old'!$B$100,Model!X$1,'Assumptions (T&amp;D) old'!$B$103,Model!$BA$2699)</f>
        <v>-0.04327440326</v>
      </c>
      <c r="BC2804" s="373">
        <f>IPMT('Assumptions (T&amp;D) old'!$B$100,Model!Y$1,'Assumptions (T&amp;D) old'!$B$103,Model!$BA$2699)</f>
        <v>-0.04102778429</v>
      </c>
      <c r="BD2804" s="373">
        <f>IPMT('Assumptions (T&amp;D) old'!$B$100,Model!Z$1,'Assumptions (T&amp;D) old'!$B$103,Model!$BA$2699)</f>
        <v>-0.03867445093</v>
      </c>
      <c r="BE2804" s="373">
        <f>IPMT('Assumptions (T&amp;D) old'!$B$100,Model!AA$1,'Assumptions (T&amp;D) old'!$B$103,Model!$BA$2699)</f>
        <v>-0.03620933423</v>
      </c>
      <c r="BF2804" s="373">
        <f>IPMT('Assumptions (T&amp;D) old'!$B$100,Model!AB$1,'Assumptions (T&amp;D) old'!$B$103,Model!$BA$2699)</f>
        <v>-0.03362712449</v>
      </c>
      <c r="BG2804" s="373">
        <f>IPMT('Assumptions (T&amp;D) old'!$B$100,Model!AC$1,'Assumptions (T&amp;D) old'!$B$103,Model!$BA$2699)</f>
        <v>-0.03092225978</v>
      </c>
      <c r="BH2804" s="373">
        <f>IPMT('Assumptions (T&amp;D) old'!$B$100,Model!AD$1,'Assumptions (T&amp;D) old'!$B$103,Model!$BA$2699)</f>
        <v>-0.028088914</v>
      </c>
      <c r="BI2804" s="373">
        <f>IPMT('Assumptions (T&amp;D) old'!$B$100,Model!AE$1,'Assumptions (T&amp;D) old'!$B$103,Model!$BA$2699)</f>
        <v>-0.0251209843</v>
      </c>
      <c r="BJ2804" s="373">
        <f>IPMT('Assumptions (T&amp;D) old'!$B$100,Model!AF$1,'Assumptions (T&amp;D) old'!$B$103,Model!$BA$2699)</f>
        <v>-0.02201207794</v>
      </c>
      <c r="BK2804" s="373">
        <f>IPMT('Assumptions (T&amp;D) old'!$B$100,Model!AG$1,'Assumptions (T&amp;D) old'!$B$103,Model!$BA$2699)</f>
        <v>-0.01875549852</v>
      </c>
      <c r="BL2804" s="373">
        <f>IPMT('Assumptions (T&amp;D) old'!$B$100,Model!AH$1,'Assumptions (T&amp;D) old'!$B$103,Model!$BA$2699)</f>
        <v>-0.01534423158</v>
      </c>
      <c r="BM2804" s="373">
        <f>IPMT('Assumptions (T&amp;D) old'!$B$100,Model!AI$1,'Assumptions (T&amp;D) old'!$B$103,Model!$BA$2699)</f>
        <v>-0.01177092947</v>
      </c>
      <c r="BN2804" s="373">
        <f>IPMT('Assumptions (T&amp;D) old'!$B$100,Model!AJ$1,'Assumptions (T&amp;D) old'!$B$103,Model!$BA$2699)</f>
        <v>-0.008027895498</v>
      </c>
      <c r="BO2804" s="373">
        <f>IPMT('Assumptions (T&amp;D) old'!$B$100,Model!AK$1,'Assumptions (T&amp;D) old'!$B$103,Model!$BA$2699)</f>
        <v>-0.004107067416</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0.004886883562</v>
      </c>
      <c r="D2805" s="375">
        <f>SUM($C$2698:D2698)*'Assumptions (T&amp;D)'!$C$25</f>
        <v>0.0154112168</v>
      </c>
      <c r="E2805" s="375">
        <f>SUM($C$2698:E2698)*'Assumptions (T&amp;D)'!$C$25</f>
        <v>0.02386737731</v>
      </c>
      <c r="F2805" s="375">
        <f>SUM($C$2698:F2698)*'Assumptions (T&amp;D)'!$C$25</f>
        <v>0.03664363915</v>
      </c>
      <c r="G2805" s="375">
        <f>SUM($C$2698:G2698)*'Assumptions (T&amp;D)'!$C$25</f>
        <v>0.05310682261</v>
      </c>
      <c r="H2805" s="375">
        <f>SUM($C$2698:H2698)*'Assumptions (T&amp;D)'!$C$25</f>
        <v>0.06295291968</v>
      </c>
      <c r="I2805" s="375">
        <f>SUM($C$2698:I2698)*'Assumptions (T&amp;D)'!$C$25</f>
        <v>0.07406894089</v>
      </c>
      <c r="J2805" s="375">
        <f>SUM($C$2698:J2698)*'Assumptions (T&amp;D)'!$C$25</f>
        <v>0.09323871195</v>
      </c>
      <c r="K2805" s="375">
        <f>SUM($C$2698:K2698)*'Assumptions (T&amp;D)'!$C$25</f>
        <v>0.1115555477</v>
      </c>
      <c r="L2805" s="375">
        <f>SUM($C$2698:L2698)*'Assumptions (T&amp;D)'!$C$25</f>
        <v>0.1374363502</v>
      </c>
      <c r="M2805" s="375">
        <f>SUM($C$2698:M2698)*'Assumptions (T&amp;D)'!$C$25</f>
        <v>0.1947273709</v>
      </c>
      <c r="N2805" s="375">
        <f>SUM($C$2698:N2698)*'Assumptions (T&amp;D)'!$C$25</f>
        <v>0.2113765975</v>
      </c>
      <c r="O2805" s="375">
        <f>SUM($C$2698:O2698)*'Assumptions (T&amp;D)'!$C$25</f>
        <v>0.2345231394</v>
      </c>
      <c r="P2805" s="375">
        <f>SUM($C$2698:P2698)*'Assumptions (T&amp;D)'!$C$25</f>
        <v>0.2713045851</v>
      </c>
      <c r="Q2805" s="375">
        <f>SUM($C$2698:Q2698)*'Assumptions (T&amp;D)'!$C$25</f>
        <v>0.2890994588</v>
      </c>
      <c r="R2805" s="375">
        <f>SUM($C$2698:R2698)*'Assumptions (T&amp;D)'!$C$25</f>
        <v>0.3221374586</v>
      </c>
      <c r="S2805" s="375">
        <f>SUM($C$2698:S2698)*'Assumptions (T&amp;D)'!$C$25</f>
        <v>0.3417317477</v>
      </c>
      <c r="T2805" s="375">
        <f>SUM($C$2698:T2698)*'Assumptions (T&amp;D)'!$C$25</f>
        <v>0.3697974611</v>
      </c>
      <c r="U2805" s="375">
        <f>SUM($C$2698:U2698)*'Assumptions (T&amp;D)'!$C$25</f>
        <v>0.3982176822</v>
      </c>
      <c r="V2805" s="375">
        <f>SUM($C$2698:V2698)*'Assumptions (T&amp;D)'!$C$25</f>
        <v>0.427675435</v>
      </c>
      <c r="W2805" s="375">
        <f>SUM($C$2698:W2698)*'Assumptions (T&amp;D)'!$C$25</f>
        <v>0.4648295393</v>
      </c>
      <c r="X2805" s="375">
        <f>SUM($C$2698:X2698)*'Assumptions (T&amp;D)'!$C$25</f>
        <v>0.5067675299</v>
      </c>
      <c r="Y2805" s="375">
        <f>SUM($C$2698:Y2698)*'Assumptions (T&amp;D)'!$C$25</f>
        <v>0.5497853061</v>
      </c>
      <c r="Z2805" s="375">
        <f>SUM($C$2698:Z2698)*'Assumptions (T&amp;D)'!$C$25</f>
        <v>0.5939091599</v>
      </c>
      <c r="AA2805" s="375">
        <f>SUM($C$2698:AA2698)*'Assumptions (T&amp;D)'!$C$25</f>
        <v>0.6391660007</v>
      </c>
      <c r="AB2805" s="375">
        <f>SUM($C$2698:AB2698)*'Assumptions (T&amp;D)'!$C$25</f>
        <v>0.6855833694</v>
      </c>
      <c r="AC2805" s="375">
        <f>SUM($C$2698:AC2698)*'Assumptions (T&amp;D)'!$C$25</f>
        <v>0.7332714536</v>
      </c>
      <c r="AD2805" s="375">
        <f>SUM($C$2698:AD2698)*'Assumptions (T&amp;D)'!$C$25</f>
        <v>0.7830292926</v>
      </c>
      <c r="AE2805" s="375">
        <f>SUM($C$2698:AE2698)*'Assumptions (T&amp;D)'!$C$25</f>
        <v>0.8333425141</v>
      </c>
      <c r="AF2805" s="375">
        <f>SUM($C$2698:AF2698)*'Assumptions (T&amp;D)'!$C$25</f>
        <v>0.885773411</v>
      </c>
      <c r="AG2805" s="376">
        <f>SUM(D$2698:AG2698)*'Assumptions (T&amp;D)'!$C$25</f>
        <v>0.9335427794</v>
      </c>
      <c r="AH2805" s="376">
        <f>SUM(E$2698:AH2698)*'Assumptions (T&amp;D)'!$C$25</f>
        <v>0.9813379458</v>
      </c>
      <c r="AI2805" s="376">
        <f>SUM(F$2698:AI2698)*'Assumptions (T&amp;D)'!$C$25</f>
        <v>1.028336599</v>
      </c>
      <c r="AJ2805" s="376">
        <f>SUM(G$2698:AJ2698)*'Assumptions (T&amp;D)'!$C$25</f>
        <v>1.074471817</v>
      </c>
      <c r="AK2805" s="376">
        <f>SUM(H$2698:AK2698)*'Assumptions (T&amp;D)'!$C$25</f>
        <v>1.118221845</v>
      </c>
      <c r="AL2805" s="376">
        <f>SUM(I$2698:AL2698)*'Assumptions (T&amp;D)'!$C$25</f>
        <v>1.180377091</v>
      </c>
      <c r="AM2805" s="376">
        <f>SUM(J$2698:AM2698)*'Assumptions (T&amp;D)'!$C$25</f>
        <v>1.239109226</v>
      </c>
      <c r="AN2805" s="376">
        <f>SUM(K$2698:AN2698)*'Assumptions (T&amp;D)'!$C$25</f>
        <v>1.297524156</v>
      </c>
      <c r="AO2805" s="376">
        <f>SUM(L$2698:AO2698)*'Assumptions (T&amp;D)'!$C$25</f>
        <v>1.352822727</v>
      </c>
      <c r="AP2805" s="376">
        <f>SUM(M$2698:AP2698)*'Assumptions (T&amp;D)'!$C$25</f>
        <v>1.407281954</v>
      </c>
      <c r="AQ2805" s="376">
        <f>SUM(N$2698:AQ2698)*'Assumptions (T&amp;D)'!$C$25</f>
        <v>1.43889131</v>
      </c>
      <c r="AR2805" s="376">
        <f>SUM(O$2698:AR2698)*'Assumptions (T&amp;D)'!$C$25</f>
        <v>1.492117363</v>
      </c>
      <c r="AS2805" s="376">
        <f>SUM(P$2698:AS2698)*'Assumptions (T&amp;D)'!$C$25</f>
        <v>1.5449744</v>
      </c>
      <c r="AT2805" s="376">
        <f>SUM(Q$2698:AT2698)*'Assumptions (T&amp;D)'!$C$25</f>
        <v>1.588168865</v>
      </c>
      <c r="AU2805" s="376">
        <f>SUM(R$2698:AU2698)*'Assumptions (T&amp;D)'!$C$25</f>
        <v>1.649211709</v>
      </c>
      <c r="AV2805" s="376">
        <f>SUM(S$2698:AV2698)*'Assumptions (T&amp;D)'!$C$25</f>
        <v>1.694090624</v>
      </c>
      <c r="AW2805" s="376">
        <f>SUM(T$2698:AW2698)*'Assumptions (T&amp;D)'!$C$25</f>
        <v>1.766289591</v>
      </c>
      <c r="AX2805" s="376">
        <f>SUM(U$2698:AX2698)*'Assumptions (T&amp;D)'!$C$25</f>
        <v>1.818620099</v>
      </c>
      <c r="AY2805" s="376">
        <f>SUM(V$2698:AY2698)*'Assumptions (T&amp;D)'!$C$25</f>
        <v>1.872602089</v>
      </c>
      <c r="AZ2805" s="376">
        <f>SUM(W$2698:AZ2698)*'Assumptions (T&amp;D)'!$C$25</f>
        <v>1.933750052</v>
      </c>
      <c r="BA2805" s="376">
        <f>SUM(X$2698:BA2698)*'Assumptions (T&amp;D)'!$C$25</f>
        <v>1.976198979</v>
      </c>
      <c r="BB2805" s="376">
        <f>SUM(Y$2698:BB2698)*'Assumptions (T&amp;D)'!$C$25</f>
        <v>1.934260988</v>
      </c>
      <c r="BC2805" s="376">
        <f>SUM(Z$2698:BC2698)*'Assumptions (T&amp;D)'!$C$25</f>
        <v>1.891243212</v>
      </c>
      <c r="BD2805" s="376">
        <f>SUM(AA$2698:BD2698)*'Assumptions (T&amp;D)'!$C$25</f>
        <v>1.847119358</v>
      </c>
      <c r="BE2805" s="376">
        <f>SUM(AB$2698:BE2698)*'Assumptions (T&amp;D)'!$C$25</f>
        <v>1.801862518</v>
      </c>
      <c r="BF2805" s="376">
        <f>SUM(AC$2698:BF2698)*'Assumptions (T&amp;D)'!$C$25</f>
        <v>1.755445149</v>
      </c>
      <c r="BG2805" s="376">
        <f>SUM(AD$2698:BG2698)*'Assumptions (T&amp;D)'!$C$25</f>
        <v>1.707757065</v>
      </c>
      <c r="BH2805" s="376">
        <f>SUM(AE$2698:BH2698)*'Assumptions (T&amp;D)'!$C$25</f>
        <v>1.657999226</v>
      </c>
      <c r="BI2805" s="376">
        <f>SUM(AF$2698:BI2698)*'Assumptions (T&amp;D)'!$C$25</f>
        <v>1.607686004</v>
      </c>
      <c r="BJ2805" s="376">
        <f>SUM(AG$2698:BJ2698)*'Assumptions (T&amp;D)'!$C$25</f>
        <v>1.555255107</v>
      </c>
      <c r="BK2805" s="376">
        <f>SUM(AH$2698:BK2698)*'Assumptions (T&amp;D)'!$C$25</f>
        <v>1.502598855</v>
      </c>
      <c r="BL2805" s="376">
        <f>SUM(AI$2698:BL2698)*'Assumptions (T&amp;D)'!$C$25</f>
        <v>1.444279356</v>
      </c>
      <c r="BM2805" s="376">
        <f>SUM(AJ$2698:BM2698)*'Assumptions (T&amp;D)'!$C$25</f>
        <v>1.388824542</v>
      </c>
      <c r="BN2805" s="376">
        <f>SUM(AK$2698:BN2698)*'Assumptions (T&amp;D)'!$C$25</f>
        <v>1.329913063</v>
      </c>
      <c r="BO2805" s="376">
        <f>SUM(AL$2698:BO2698)*'Assumptions (T&amp;D)'!$C$25</f>
        <v>1.269699851</v>
      </c>
      <c r="BP2805" s="376">
        <f>SUM(AM$2698:BP2698)*'Assumptions (T&amp;D)'!$C$25</f>
        <v>1.197698507</v>
      </c>
      <c r="BQ2805" s="376">
        <f>SUM(AN$2698:BQ2698)*'Assumptions (T&amp;D)'!$C$25</f>
        <v>1.127850351</v>
      </c>
      <c r="BR2805" s="376">
        <f>SUM(AO$2698:BR2698)*'Assumptions (T&amp;D)'!$C$25</f>
        <v>1.05026565</v>
      </c>
      <c r="BS2805" s="376">
        <f>SUM(AP$2698:BS2698)*'Assumptions (T&amp;D)'!$C$25</f>
        <v>0.9766502438</v>
      </c>
      <c r="BT2805" s="376">
        <f>SUM(AQ$2698:BT2698)*'Assumptions (T&amp;D)'!$C$25</f>
        <v>0.8963102139</v>
      </c>
      <c r="BU2805" s="376">
        <f>SUM(AR$2698:BU2698)*'Assumptions (T&amp;D)'!$C$25</f>
        <v>0.8074098371</v>
      </c>
      <c r="BV2805" s="376">
        <f>SUM(AS$2698:BV2698)*'Assumptions (T&amp;D)'!$C$25</f>
        <v>0.7375345575</v>
      </c>
      <c r="BW2805" s="376">
        <f>SUM(AT$2698:BW2698)*'Assumptions (T&amp;D)'!$C$25</f>
        <v>0.6615309794</v>
      </c>
      <c r="BX2805" s="376">
        <f>SUM(AU$2698:BX2698)*'Assumptions (T&amp;D)'!$C$25</f>
        <v>0.5815550683</v>
      </c>
      <c r="BY2805" s="376">
        <f>SUM(AV$2698:BY2698)*'Assumptions (T&amp;D)'!$C$25</f>
        <v>0.502717351</v>
      </c>
      <c r="BZ2805" s="376">
        <f>SUM(AW$2698:BZ2698)*'Assumptions (T&amp;D)'!$C$25</f>
        <v>0.424800436</v>
      </c>
      <c r="CA2805" s="376">
        <f>SUM(AX$2698:CA2698)*'Assumptions (T&amp;D)'!$C$25</f>
        <v>0.3330071795</v>
      </c>
      <c r="CB2805" s="376">
        <f>SUM(AY$2698:CB2698)*'Assumptions (T&amp;D)'!$C$25</f>
        <v>0.2526109586</v>
      </c>
      <c r="CC2805" s="376">
        <f>SUM(AZ$2698:CC2698)*'Assumptions (T&amp;D)'!$C$25</f>
        <v>0.1702087476</v>
      </c>
      <c r="CD2805" s="376">
        <f>SUM(BA$2698:CD2698)*'Assumptions (T&amp;D)'!$C$25</f>
        <v>0.07960303114</v>
      </c>
    </row>
    <row r="2806" ht="15.75" customHeight="1">
      <c r="A2806" s="365" t="s">
        <v>373</v>
      </c>
      <c r="B2806" s="159" t="s">
        <v>351</v>
      </c>
      <c r="C2806" s="372">
        <f t="shared" ref="C2806:BU2806" si="95">SUM(C2807:C2857)</f>
        <v>0.005503247255</v>
      </c>
      <c r="D2806" s="372">
        <f t="shared" si="95"/>
        <v>0.02244731201</v>
      </c>
      <c r="E2806" s="372">
        <f t="shared" si="95"/>
        <v>0.04214434538</v>
      </c>
      <c r="F2806" s="372">
        <f t="shared" si="95"/>
        <v>0.06290328745</v>
      </c>
      <c r="G2806" s="372">
        <f t="shared" si="95"/>
        <v>0.09111507063</v>
      </c>
      <c r="H2806" s="372">
        <f t="shared" si="95"/>
        <v>0.113915047</v>
      </c>
      <c r="I2806" s="372">
        <f t="shared" si="95"/>
        <v>0.1289971544</v>
      </c>
      <c r="J2806" s="372">
        <f t="shared" si="95"/>
        <v>0.1534225118</v>
      </c>
      <c r="K2806" s="372">
        <f t="shared" si="95"/>
        <v>0.1845360652</v>
      </c>
      <c r="L2806" s="372">
        <f t="shared" si="95"/>
        <v>0.2218603282</v>
      </c>
      <c r="M2806" s="372">
        <f t="shared" si="95"/>
        <v>0.3011372005</v>
      </c>
      <c r="N2806" s="372">
        <f t="shared" si="95"/>
        <v>0.3652889952</v>
      </c>
      <c r="O2806" s="372">
        <f t="shared" si="95"/>
        <v>0.3877987021</v>
      </c>
      <c r="P2806" s="372">
        <f t="shared" si="95"/>
        <v>0.4323585156</v>
      </c>
      <c r="Q2806" s="372">
        <f t="shared" si="95"/>
        <v>0.4685913743</v>
      </c>
      <c r="R2806" s="372">
        <f t="shared" si="95"/>
        <v>0.4998341244</v>
      </c>
      <c r="S2806" s="372">
        <f t="shared" si="95"/>
        <v>0.5324640413</v>
      </c>
      <c r="T2806" s="372">
        <f t="shared" si="95"/>
        <v>0.5595155753</v>
      </c>
      <c r="U2806" s="372">
        <f t="shared" si="95"/>
        <v>0.5998146291</v>
      </c>
      <c r="V2806" s="372">
        <f t="shared" si="95"/>
        <v>0.6409121219</v>
      </c>
      <c r="W2806" s="372">
        <f t="shared" si="95"/>
        <v>0.6877792733</v>
      </c>
      <c r="X2806" s="372">
        <f t="shared" si="95"/>
        <v>0.741317177</v>
      </c>
      <c r="Y2806" s="372">
        <f t="shared" si="95"/>
        <v>0.7964067634</v>
      </c>
      <c r="Z2806" s="372">
        <f t="shared" si="95"/>
        <v>0.8504380479</v>
      </c>
      <c r="AA2806" s="372">
        <f t="shared" si="95"/>
        <v>0.8986835805</v>
      </c>
      <c r="AB2806" s="372">
        <f t="shared" si="95"/>
        <v>0.9490748119</v>
      </c>
      <c r="AC2806" s="372">
        <f t="shared" si="95"/>
        <v>1.003535444</v>
      </c>
      <c r="AD2806" s="372">
        <f t="shared" si="95"/>
        <v>1.053308139</v>
      </c>
      <c r="AE2806" s="372">
        <f t="shared" si="95"/>
        <v>1.099561218</v>
      </c>
      <c r="AF2806" s="372">
        <f t="shared" si="95"/>
        <v>1.143111458</v>
      </c>
      <c r="AG2806" s="372">
        <f t="shared" si="95"/>
        <v>1.162017347</v>
      </c>
      <c r="AH2806" s="372">
        <f t="shared" si="95"/>
        <v>1.192553287</v>
      </c>
      <c r="AI2806" s="372">
        <f t="shared" si="95"/>
        <v>1.247634143</v>
      </c>
      <c r="AJ2806" s="372">
        <f t="shared" si="95"/>
        <v>1.28840872</v>
      </c>
      <c r="AK2806" s="372">
        <f t="shared" si="95"/>
        <v>1.336830775</v>
      </c>
      <c r="AL2806" s="372">
        <f t="shared" si="95"/>
        <v>1.401079562</v>
      </c>
      <c r="AM2806" s="372">
        <f t="shared" si="95"/>
        <v>1.472669859</v>
      </c>
      <c r="AN2806" s="372">
        <f t="shared" si="95"/>
        <v>1.551081484</v>
      </c>
      <c r="AO2806" s="372">
        <f t="shared" si="95"/>
        <v>1.624844796</v>
      </c>
      <c r="AP2806" s="372">
        <f t="shared" si="95"/>
        <v>1.698154301</v>
      </c>
      <c r="AQ2806" s="372">
        <f t="shared" si="95"/>
        <v>1.780072675</v>
      </c>
      <c r="AR2806" s="372">
        <f t="shared" si="95"/>
        <v>1.838191224</v>
      </c>
      <c r="AS2806" s="372">
        <f t="shared" si="95"/>
        <v>1.875571311</v>
      </c>
      <c r="AT2806" s="372">
        <f t="shared" si="95"/>
        <v>1.922795739</v>
      </c>
      <c r="AU2806" s="372">
        <f t="shared" si="95"/>
        <v>1.970840769</v>
      </c>
      <c r="AV2806" s="372">
        <f t="shared" si="95"/>
        <v>2.014662003</v>
      </c>
      <c r="AW2806" s="372">
        <f t="shared" si="95"/>
        <v>2.070940903</v>
      </c>
      <c r="AX2806" s="372">
        <f t="shared" si="95"/>
        <v>2.126807628</v>
      </c>
      <c r="AY2806" s="372">
        <f t="shared" si="95"/>
        <v>2.170070384</v>
      </c>
      <c r="AZ2806" s="372">
        <f t="shared" si="95"/>
        <v>2.222094451</v>
      </c>
      <c r="BA2806" s="372">
        <f t="shared" si="95"/>
        <v>2.267835962</v>
      </c>
      <c r="BB2806" s="372">
        <f t="shared" si="95"/>
        <v>2.206918164</v>
      </c>
      <c r="BC2806" s="372">
        <f t="shared" si="95"/>
        <v>2.061339338</v>
      </c>
      <c r="BD2806" s="372">
        <f t="shared" si="95"/>
        <v>1.928357664</v>
      </c>
      <c r="BE2806" s="372">
        <f t="shared" si="95"/>
        <v>1.805435452</v>
      </c>
      <c r="BF2806" s="372">
        <f t="shared" si="95"/>
        <v>1.685367401</v>
      </c>
      <c r="BG2806" s="372">
        <f t="shared" si="95"/>
        <v>1.569261141</v>
      </c>
      <c r="BH2806" s="372">
        <f t="shared" si="95"/>
        <v>1.460052512</v>
      </c>
      <c r="BI2806" s="372">
        <f t="shared" si="95"/>
        <v>1.357364097</v>
      </c>
      <c r="BJ2806" s="372">
        <f t="shared" si="95"/>
        <v>1.254264811</v>
      </c>
      <c r="BK2806" s="372">
        <f t="shared" si="95"/>
        <v>1.140929644</v>
      </c>
      <c r="BL2806" s="372">
        <f t="shared" si="95"/>
        <v>1.034602402</v>
      </c>
      <c r="BM2806" s="372">
        <f t="shared" si="95"/>
        <v>0.936911756</v>
      </c>
      <c r="BN2806" s="372">
        <f t="shared" si="95"/>
        <v>0.832457023</v>
      </c>
      <c r="BO2806" s="372">
        <f t="shared" si="95"/>
        <v>0.7261043529</v>
      </c>
      <c r="BP2806" s="372">
        <f t="shared" si="95"/>
        <v>0.62113053</v>
      </c>
      <c r="BQ2806" s="372">
        <f t="shared" si="95"/>
        <v>0.5074807756</v>
      </c>
      <c r="BR2806" s="372">
        <f t="shared" si="95"/>
        <v>0.3921707051</v>
      </c>
      <c r="BS2806" s="372">
        <f t="shared" si="95"/>
        <v>0.283149533</v>
      </c>
      <c r="BT2806" s="372">
        <f t="shared" si="95"/>
        <v>0.1672913714</v>
      </c>
      <c r="BU2806" s="372">
        <f t="shared" si="95"/>
        <v>0.05330773557</v>
      </c>
      <c r="BV2806" s="32"/>
      <c r="BW2806" s="32"/>
      <c r="BX2806" s="32"/>
      <c r="BY2806" s="32"/>
      <c r="BZ2806" s="32"/>
      <c r="CA2806" s="32"/>
      <c r="CB2806" s="32"/>
      <c r="CC2806" s="32"/>
      <c r="CD2806" s="32"/>
    </row>
    <row r="2807" ht="15.75" hidden="1" customHeight="1" outlineLevel="1">
      <c r="A2807" s="365"/>
      <c r="B2807" s="38"/>
      <c r="C2807" s="372">
        <f>$C2698*'Assumptions (T&amp;D)'!C$24</f>
        <v>0.005503247255</v>
      </c>
      <c r="D2807" s="372">
        <f>$C2698*'Assumptions (T&amp;D)'!D$24</f>
        <v>0.01059558538</v>
      </c>
      <c r="E2807" s="372">
        <f>$C2698*'Assumptions (T&amp;D)'!E$24</f>
        <v>0.009803117777</v>
      </c>
      <c r="F2807" s="372">
        <f>$C2698*'Assumptions (T&amp;D)'!F$24</f>
        <v>0.009069351476</v>
      </c>
      <c r="G2807" s="372">
        <f>$C2698*'Assumptions (T&amp;D)'!G$24</f>
        <v>0.008379611153</v>
      </c>
      <c r="H2807" s="372">
        <f>$C2698*'Assumptions (T&amp;D)'!H$24</f>
        <v>0.007763247461</v>
      </c>
      <c r="I2807" s="372">
        <f>$C2698*'Assumptions (T&amp;D)'!I$24</f>
        <v>0.00717623442</v>
      </c>
      <c r="J2807" s="372">
        <f>$C2698*'Assumptions (T&amp;D)'!J$24</f>
        <v>0.006633247358</v>
      </c>
      <c r="K2807" s="372">
        <f>$C2698*'Assumptions (T&amp;D)'!K$24</f>
        <v>0.006545195402</v>
      </c>
      <c r="L2807" s="372">
        <f>$C2698*'Assumptions (T&amp;D)'!L$24</f>
        <v>0.006545195402</v>
      </c>
      <c r="M2807" s="372">
        <f>$C2698*'Assumptions (T&amp;D)'!M$24</f>
        <v>0.006545195402</v>
      </c>
      <c r="N2807" s="372">
        <f>$C2698*'Assumptions (T&amp;D)'!N$24</f>
        <v>0.006545195402</v>
      </c>
      <c r="O2807" s="372">
        <f>$C2698*'Assumptions (T&amp;D)'!O$24</f>
        <v>0.006545195402</v>
      </c>
      <c r="P2807" s="372">
        <f>$C2698*'Assumptions (T&amp;D)'!P$24</f>
        <v>0.006545195402</v>
      </c>
      <c r="Q2807" s="372">
        <f>$C2698*'Assumptions (T&amp;D)'!Q$24</f>
        <v>0.006545195402</v>
      </c>
      <c r="R2807" s="372">
        <f>$C2698*'Assumptions (T&amp;D)'!R$24</f>
        <v>0.006545195402</v>
      </c>
      <c r="S2807" s="372">
        <f>$C2698*'Assumptions (T&amp;D)'!S$24</f>
        <v>0.006545195402</v>
      </c>
      <c r="T2807" s="372">
        <f>$C2698*'Assumptions (T&amp;D)'!T$24</f>
        <v>0.006545195402</v>
      </c>
      <c r="U2807" s="372">
        <f>$C2698*'Assumptions (T&amp;D)'!U$24</f>
        <v>0.006545195402</v>
      </c>
      <c r="V2807" s="372">
        <f>$C2698*'Assumptions (T&amp;D)'!V$24</f>
        <v>0.006545195402</v>
      </c>
      <c r="W2807" s="372">
        <f>$C2698*'Assumptions (T&amp;D)'!W$24</f>
        <v>0.003272597701</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0.01185172662</v>
      </c>
      <c r="E2808" s="372">
        <f>$D2698*'Assumptions (T&amp;D)'!D$24</f>
        <v>0.02281852433</v>
      </c>
      <c r="F2808" s="372">
        <f>$D2698*'Assumptions (T&amp;D)'!E$24</f>
        <v>0.02111187569</v>
      </c>
      <c r="G2808" s="372">
        <f>$D2698*'Assumptions (T&amp;D)'!F$24</f>
        <v>0.01953164548</v>
      </c>
      <c r="H2808" s="372">
        <f>$D2698*'Assumptions (T&amp;D)'!G$24</f>
        <v>0.01804622907</v>
      </c>
      <c r="I2808" s="372">
        <f>$D2698*'Assumptions (T&amp;D)'!H$24</f>
        <v>0.01671883569</v>
      </c>
      <c r="J2808" s="372">
        <f>$D2698*'Assumptions (T&amp;D)'!I$24</f>
        <v>0.01545465152</v>
      </c>
      <c r="K2808" s="372">
        <f>$D2698*'Assumptions (T&amp;D)'!J$24</f>
        <v>0.01428528116</v>
      </c>
      <c r="L2808" s="372">
        <f>$D2698*'Assumptions (T&amp;D)'!K$24</f>
        <v>0.01409565353</v>
      </c>
      <c r="M2808" s="372">
        <f>$D2698*'Assumptions (T&amp;D)'!L$24</f>
        <v>0.01409565353</v>
      </c>
      <c r="N2808" s="372">
        <f>$D2698*'Assumptions (T&amp;D)'!M$24</f>
        <v>0.01409565353</v>
      </c>
      <c r="O2808" s="372">
        <f>$D2698*'Assumptions (T&amp;D)'!N$24</f>
        <v>0.01409565353</v>
      </c>
      <c r="P2808" s="372">
        <f>$D2698*'Assumptions (T&amp;D)'!O$24</f>
        <v>0.01409565353</v>
      </c>
      <c r="Q2808" s="372">
        <f>$D2698*'Assumptions (T&amp;D)'!P$24</f>
        <v>0.01409565353</v>
      </c>
      <c r="R2808" s="372">
        <f>$D2698*'Assumptions (T&amp;D)'!Q$24</f>
        <v>0.01409565353</v>
      </c>
      <c r="S2808" s="372">
        <f>$D2698*'Assumptions (T&amp;D)'!R$24</f>
        <v>0.01409565353</v>
      </c>
      <c r="T2808" s="372">
        <f>$D2698*'Assumptions (T&amp;D)'!S$24</f>
        <v>0.01409565353</v>
      </c>
      <c r="U2808" s="372">
        <f>$D2698*'Assumptions (T&amp;D)'!T$24</f>
        <v>0.01409565353</v>
      </c>
      <c r="V2808" s="372">
        <f>$D2698*'Assumptions (T&amp;D)'!U$24</f>
        <v>0.01409565353</v>
      </c>
      <c r="W2808" s="372">
        <f>$D2698*'Assumptions (T&amp;D)'!V$24</f>
        <v>0.01409565353</v>
      </c>
      <c r="X2808" s="372">
        <f>$D2698*'Assumptions (T&amp;D)'!W$24</f>
        <v>0.007047826766</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0.009522703276</v>
      </c>
      <c r="F2809" s="372">
        <f>$E2698*'Assumptions (T&amp;D)'!D$24</f>
        <v>0.01833437804</v>
      </c>
      <c r="G2809" s="372">
        <f>$E2698*'Assumptions (T&amp;D)'!E$24</f>
        <v>0.01696310877</v>
      </c>
      <c r="H2809" s="372">
        <f>$E2698*'Assumptions (T&amp;D)'!F$24</f>
        <v>0.015693415</v>
      </c>
      <c r="I2809" s="372">
        <f>$E2698*'Assumptions (T&amp;D)'!G$24</f>
        <v>0.01449990286</v>
      </c>
      <c r="J2809" s="372">
        <f>$E2698*'Assumptions (T&amp;D)'!H$24</f>
        <v>0.01343336009</v>
      </c>
      <c r="K2809" s="372">
        <f>$E2698*'Assumptions (T&amp;D)'!I$24</f>
        <v>0.01241760507</v>
      </c>
      <c r="L2809" s="372">
        <f>$E2698*'Assumptions (T&amp;D)'!J$24</f>
        <v>0.01147803168</v>
      </c>
      <c r="M2809" s="372">
        <f>$E2698*'Assumptions (T&amp;D)'!K$24</f>
        <v>0.01132566843</v>
      </c>
      <c r="N2809" s="372">
        <f>$E2698*'Assumptions (T&amp;D)'!L$24</f>
        <v>0.01132566843</v>
      </c>
      <c r="O2809" s="372">
        <f>$E2698*'Assumptions (T&amp;D)'!M$24</f>
        <v>0.01132566843</v>
      </c>
      <c r="P2809" s="372">
        <f>$E2698*'Assumptions (T&amp;D)'!N$24</f>
        <v>0.01132566843</v>
      </c>
      <c r="Q2809" s="372">
        <f>$E2698*'Assumptions (T&amp;D)'!O$24</f>
        <v>0.01132566843</v>
      </c>
      <c r="R2809" s="372">
        <f>$E2698*'Assumptions (T&amp;D)'!P$24</f>
        <v>0.01132566843</v>
      </c>
      <c r="S2809" s="372">
        <f>$E2698*'Assumptions (T&amp;D)'!Q$24</f>
        <v>0.01132566843</v>
      </c>
      <c r="T2809" s="372">
        <f>$E2698*'Assumptions (T&amp;D)'!R$24</f>
        <v>0.01132566843</v>
      </c>
      <c r="U2809" s="372">
        <f>$E2698*'Assumptions (T&amp;D)'!S$24</f>
        <v>0.01132566843</v>
      </c>
      <c r="V2809" s="372">
        <f>$E2698*'Assumptions (T&amp;D)'!T$24</f>
        <v>0.01132566843</v>
      </c>
      <c r="W2809" s="372">
        <f>$E2698*'Assumptions (T&amp;D)'!U$24</f>
        <v>0.01132566843</v>
      </c>
      <c r="X2809" s="372">
        <f>$E2698*'Assumptions (T&amp;D)'!V$24</f>
        <v>0.01132566843</v>
      </c>
      <c r="Y2809" s="372">
        <f>$E2698*'Assumptions (T&amp;D)'!W$24</f>
        <v>0.005662834215</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0.01438768224</v>
      </c>
      <c r="G2810" s="372">
        <f>$F2698*'Assumptions (T&amp;D)'!D$24</f>
        <v>0.02770108421</v>
      </c>
      <c r="H2810" s="372">
        <f>$F2698*'Assumptions (T&amp;D)'!E$24</f>
        <v>0.02562925797</v>
      </c>
      <c r="I2810" s="372">
        <f>$F2698*'Assumptions (T&amp;D)'!F$24</f>
        <v>0.02371090034</v>
      </c>
      <c r="J2810" s="372">
        <f>$F2698*'Assumptions (T&amp;D)'!G$24</f>
        <v>0.02190764416</v>
      </c>
      <c r="K2810" s="372">
        <f>$F2698*'Assumptions (T&amp;D)'!H$24</f>
        <v>0.02029622375</v>
      </c>
      <c r="L2810" s="372">
        <f>$F2698*'Assumptions (T&amp;D)'!I$24</f>
        <v>0.01876153764</v>
      </c>
      <c r="M2810" s="372">
        <f>$F2698*'Assumptions (T&amp;D)'!J$24</f>
        <v>0.017341953</v>
      </c>
      <c r="N2810" s="372">
        <f>$F2698*'Assumptions (T&amp;D)'!K$24</f>
        <v>0.01711175008</v>
      </c>
      <c r="O2810" s="372">
        <f>$F2698*'Assumptions (T&amp;D)'!L$24</f>
        <v>0.01711175008</v>
      </c>
      <c r="P2810" s="372">
        <f>$F2698*'Assumptions (T&amp;D)'!M$24</f>
        <v>0.01711175008</v>
      </c>
      <c r="Q2810" s="372">
        <f>$F2698*'Assumptions (T&amp;D)'!N$24</f>
        <v>0.01711175008</v>
      </c>
      <c r="R2810" s="372">
        <f>$F2698*'Assumptions (T&amp;D)'!O$24</f>
        <v>0.01711175008</v>
      </c>
      <c r="S2810" s="372">
        <f>$F2698*'Assumptions (T&amp;D)'!P$24</f>
        <v>0.01711175008</v>
      </c>
      <c r="T2810" s="372">
        <f>$F2698*'Assumptions (T&amp;D)'!Q$24</f>
        <v>0.01711175008</v>
      </c>
      <c r="U2810" s="372">
        <f>$F2698*'Assumptions (T&amp;D)'!R$24</f>
        <v>0.01711175008</v>
      </c>
      <c r="V2810" s="372">
        <f>$F2698*'Assumptions (T&amp;D)'!S$24</f>
        <v>0.01711175008</v>
      </c>
      <c r="W2810" s="372">
        <f>$F2698*'Assumptions (T&amp;D)'!T$24</f>
        <v>0.01711175008</v>
      </c>
      <c r="X2810" s="372">
        <f>$F2698*'Assumptions (T&amp;D)'!U$24</f>
        <v>0.01711175008</v>
      </c>
      <c r="Y2810" s="372">
        <f>$F2698*'Assumptions (T&amp;D)'!V$24</f>
        <v>0.01711175008</v>
      </c>
      <c r="Z2810" s="372">
        <f>$F2698*'Assumptions (T&amp;D)'!W$24</f>
        <v>0.00855587504</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0.01853962102</v>
      </c>
      <c r="H2811" s="372">
        <f>$G2698*'Assumptions (T&amp;D)'!D$24</f>
        <v>0.03569495034</v>
      </c>
      <c r="I2811" s="372">
        <f>$G2698*'Assumptions (T&amp;D)'!E$24</f>
        <v>0.03302524492</v>
      </c>
      <c r="J2811" s="372">
        <f>$G2698*'Assumptions (T&amp;D)'!F$24</f>
        <v>0.03055329545</v>
      </c>
      <c r="K2811" s="372">
        <f>$G2698*'Assumptions (T&amp;D)'!G$24</f>
        <v>0.02822966294</v>
      </c>
      <c r="L2811" s="372">
        <f>$G2698*'Assumptions (T&amp;D)'!H$24</f>
        <v>0.02615322539</v>
      </c>
      <c r="M2811" s="372">
        <f>$G2698*'Assumptions (T&amp;D)'!I$24</f>
        <v>0.02417566581</v>
      </c>
      <c r="N2811" s="372">
        <f>$G2698*'Assumptions (T&amp;D)'!J$24</f>
        <v>0.02234642321</v>
      </c>
      <c r="O2811" s="372">
        <f>$G2698*'Assumptions (T&amp;D)'!K$24</f>
        <v>0.02204978927</v>
      </c>
      <c r="P2811" s="372">
        <f>$G2698*'Assumptions (T&amp;D)'!L$24</f>
        <v>0.02204978927</v>
      </c>
      <c r="Q2811" s="372">
        <f>$G2698*'Assumptions (T&amp;D)'!M$24</f>
        <v>0.02204978927</v>
      </c>
      <c r="R2811" s="372">
        <f>$G2698*'Assumptions (T&amp;D)'!N$24</f>
        <v>0.02204978927</v>
      </c>
      <c r="S2811" s="372">
        <f>$G2698*'Assumptions (T&amp;D)'!O$24</f>
        <v>0.02204978927</v>
      </c>
      <c r="T2811" s="372">
        <f>$G2698*'Assumptions (T&amp;D)'!P$24</f>
        <v>0.02204978927</v>
      </c>
      <c r="U2811" s="372">
        <f>$G2698*'Assumptions (T&amp;D)'!Q$24</f>
        <v>0.02204978927</v>
      </c>
      <c r="V2811" s="372">
        <f>$G2698*'Assumptions (T&amp;D)'!R$24</f>
        <v>0.02204978927</v>
      </c>
      <c r="W2811" s="372">
        <f>$G2698*'Assumptions (T&amp;D)'!S$24</f>
        <v>0.02204978927</v>
      </c>
      <c r="X2811" s="372">
        <f>$G2698*'Assumptions (T&amp;D)'!T$24</f>
        <v>0.02204978927</v>
      </c>
      <c r="Y2811" s="372">
        <f>$G2698*'Assumptions (T&amp;D)'!U$24</f>
        <v>0.02204978927</v>
      </c>
      <c r="Z2811" s="372">
        <f>$G2698*'Assumptions (T&amp;D)'!V$24</f>
        <v>0.02204978927</v>
      </c>
      <c r="AA2811" s="372">
        <f>$G2698*'Assumptions (T&amp;D)'!W$24</f>
        <v>0.01102489463</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0.01108794714</v>
      </c>
      <c r="I2812" s="372">
        <f>$H2698*'Assumptions (T&amp;D)'!D$24</f>
        <v>0.02134799423</v>
      </c>
      <c r="J2812" s="372">
        <f>$H2698*'Assumptions (T&amp;D)'!E$24</f>
        <v>0.01975132984</v>
      </c>
      <c r="K2812" s="372">
        <f>$H2698*'Assumptions (T&amp;D)'!F$24</f>
        <v>0.01827293689</v>
      </c>
      <c r="L2812" s="372">
        <f>$H2698*'Assumptions (T&amp;D)'!G$24</f>
        <v>0.01688324752</v>
      </c>
      <c r="M2812" s="372">
        <f>$H2698*'Assumptions (T&amp;D)'!H$24</f>
        <v>0.01564139744</v>
      </c>
      <c r="N2812" s="372">
        <f>$H2698*'Assumptions (T&amp;D)'!I$24</f>
        <v>0.01445868307</v>
      </c>
      <c r="O2812" s="372">
        <f>$H2698*'Assumptions (T&amp;D)'!J$24</f>
        <v>0.01336467229</v>
      </c>
      <c r="P2812" s="372">
        <f>$H2698*'Assumptions (T&amp;D)'!K$24</f>
        <v>0.01318726514</v>
      </c>
      <c r="Q2812" s="372">
        <f>$H2698*'Assumptions (T&amp;D)'!L$24</f>
        <v>0.01318726514</v>
      </c>
      <c r="R2812" s="372">
        <f>$H2698*'Assumptions (T&amp;D)'!M$24</f>
        <v>0.01318726514</v>
      </c>
      <c r="S2812" s="372">
        <f>$H2698*'Assumptions (T&amp;D)'!N$24</f>
        <v>0.01318726514</v>
      </c>
      <c r="T2812" s="372">
        <f>$H2698*'Assumptions (T&amp;D)'!O$24</f>
        <v>0.01318726514</v>
      </c>
      <c r="U2812" s="372">
        <f>$H2698*'Assumptions (T&amp;D)'!P$24</f>
        <v>0.01318726514</v>
      </c>
      <c r="V2812" s="372">
        <f>$H2698*'Assumptions (T&amp;D)'!Q$24</f>
        <v>0.01318726514</v>
      </c>
      <c r="W2812" s="372">
        <f>$H2698*'Assumptions (T&amp;D)'!R$24</f>
        <v>0.01318726514</v>
      </c>
      <c r="X2812" s="372">
        <f>$H2698*'Assumptions (T&amp;D)'!S$24</f>
        <v>0.01318726514</v>
      </c>
      <c r="Y2812" s="372">
        <f>$H2698*'Assumptions (T&amp;D)'!T$24</f>
        <v>0.01318726514</v>
      </c>
      <c r="Z2812" s="372">
        <f>$H2698*'Assumptions (T&amp;D)'!U$24</f>
        <v>0.01318726514</v>
      </c>
      <c r="AA2812" s="372">
        <f>$H2698*'Assumptions (T&amp;D)'!V$24</f>
        <v>0.01318726514</v>
      </c>
      <c r="AB2812" s="372">
        <f>$H2698*'Assumptions (T&amp;D)'!W$24</f>
        <v>0.006593632568</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0.01251804191</v>
      </c>
      <c r="J2813" s="372">
        <f>$I2698*'Assumptions (T&amp;D)'!D$24</f>
        <v>0.02410140336</v>
      </c>
      <c r="K2813" s="372">
        <f>$I2698*'Assumptions (T&amp;D)'!E$24</f>
        <v>0.02229880532</v>
      </c>
      <c r="L2813" s="372">
        <f>$I2698*'Assumptions (T&amp;D)'!F$24</f>
        <v>0.02062973307</v>
      </c>
      <c r="M2813" s="372">
        <f>$I2698*'Assumptions (T&amp;D)'!G$24</f>
        <v>0.01906080515</v>
      </c>
      <c r="N2813" s="372">
        <f>$I2698*'Assumptions (T&amp;D)'!H$24</f>
        <v>0.01765878446</v>
      </c>
      <c r="O2813" s="372">
        <f>$I2698*'Assumptions (T&amp;D)'!I$24</f>
        <v>0.01632352665</v>
      </c>
      <c r="P2813" s="372">
        <f>$I2698*'Assumptions (T&amp;D)'!J$24</f>
        <v>0.01508841318</v>
      </c>
      <c r="Q2813" s="372">
        <f>$I2698*'Assumptions (T&amp;D)'!K$24</f>
        <v>0.01488812451</v>
      </c>
      <c r="R2813" s="372">
        <f>$I2698*'Assumptions (T&amp;D)'!L$24</f>
        <v>0.01488812451</v>
      </c>
      <c r="S2813" s="372">
        <f>$I2698*'Assumptions (T&amp;D)'!M$24</f>
        <v>0.01488812451</v>
      </c>
      <c r="T2813" s="372">
        <f>$I2698*'Assumptions (T&amp;D)'!N$24</f>
        <v>0.01488812451</v>
      </c>
      <c r="U2813" s="372">
        <f>$I2698*'Assumptions (T&amp;D)'!O$24</f>
        <v>0.01488812451</v>
      </c>
      <c r="V2813" s="372">
        <f>$I2698*'Assumptions (T&amp;D)'!P$24</f>
        <v>0.01488812451</v>
      </c>
      <c r="W2813" s="372">
        <f>$I2698*'Assumptions (T&amp;D)'!Q$24</f>
        <v>0.01488812451</v>
      </c>
      <c r="X2813" s="372">
        <f>$I2698*'Assumptions (T&amp;D)'!R$24</f>
        <v>0.01488812451</v>
      </c>
      <c r="Y2813" s="372">
        <f>$I2698*'Assumptions (T&amp;D)'!S$24</f>
        <v>0.01488812451</v>
      </c>
      <c r="Z2813" s="372">
        <f>$I2698*'Assumptions (T&amp;D)'!T$24</f>
        <v>0.01488812451</v>
      </c>
      <c r="AA2813" s="372">
        <f>$I2698*'Assumptions (T&amp;D)'!U$24</f>
        <v>0.01488812451</v>
      </c>
      <c r="AB2813" s="372">
        <f>$I2698*'Assumptions (T&amp;D)'!V$24</f>
        <v>0.01488812451</v>
      </c>
      <c r="AC2813" s="372">
        <f>$I2698*'Assumptions (T&amp;D)'!W$24</f>
        <v>0.007444062256</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0.02158758002</v>
      </c>
      <c r="K2814" s="372">
        <f>$J2698*'Assumptions (T&amp;D)'!D$24</f>
        <v>0.0415632874</v>
      </c>
      <c r="L2814" s="372">
        <f>$J2698*'Assumptions (T&amp;D)'!E$24</f>
        <v>0.03845467588</v>
      </c>
      <c r="M2814" s="372">
        <f>$J2698*'Assumptions (T&amp;D)'!F$24</f>
        <v>0.03557633188</v>
      </c>
      <c r="N2814" s="372">
        <f>$J2698*'Assumptions (T&amp;D)'!G$24</f>
        <v>0.03287068851</v>
      </c>
      <c r="O2814" s="372">
        <f>$J2698*'Assumptions (T&amp;D)'!H$24</f>
        <v>0.03045287955</v>
      </c>
      <c r="P2814" s="372">
        <f>$J2698*'Assumptions (T&amp;D)'!I$24</f>
        <v>0.02815020435</v>
      </c>
      <c r="Q2814" s="372">
        <f>$J2698*'Assumptions (T&amp;D)'!J$24</f>
        <v>0.02602022979</v>
      </c>
      <c r="R2814" s="372">
        <f>$J2698*'Assumptions (T&amp;D)'!K$24</f>
        <v>0.02567482851</v>
      </c>
      <c r="S2814" s="372">
        <f>$J2698*'Assumptions (T&amp;D)'!L$24</f>
        <v>0.02567482851</v>
      </c>
      <c r="T2814" s="372">
        <f>$J2698*'Assumptions (T&amp;D)'!M$24</f>
        <v>0.02567482851</v>
      </c>
      <c r="U2814" s="372">
        <f>$J2698*'Assumptions (T&amp;D)'!N$24</f>
        <v>0.02567482851</v>
      </c>
      <c r="V2814" s="372">
        <f>$J2698*'Assumptions (T&amp;D)'!O$24</f>
        <v>0.02567482851</v>
      </c>
      <c r="W2814" s="372">
        <f>$J2698*'Assumptions (T&amp;D)'!P$24</f>
        <v>0.02567482851</v>
      </c>
      <c r="X2814" s="372">
        <f>$J2698*'Assumptions (T&amp;D)'!Q$24</f>
        <v>0.02567482851</v>
      </c>
      <c r="Y2814" s="372">
        <f>$J2698*'Assumptions (T&amp;D)'!R$24</f>
        <v>0.02567482851</v>
      </c>
      <c r="Z2814" s="372">
        <f>$J2698*'Assumptions (T&amp;D)'!S$24</f>
        <v>0.02567482851</v>
      </c>
      <c r="AA2814" s="372">
        <f>$J2698*'Assumptions (T&amp;D)'!T$24</f>
        <v>0.02567482851</v>
      </c>
      <c r="AB2814" s="372">
        <f>$J2698*'Assumptions (T&amp;D)'!U$24</f>
        <v>0.02567482851</v>
      </c>
      <c r="AC2814" s="372">
        <f>$J2698*'Assumptions (T&amp;D)'!V$24</f>
        <v>0.02567482851</v>
      </c>
      <c r="AD2814" s="372">
        <f>$J2698*'Assumptions (T&amp;D)'!W$24</f>
        <v>0.01283741425</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0.02062706724</v>
      </c>
      <c r="L2815" s="372">
        <f>$K2698*'Assumptions (T&amp;D)'!D$24</f>
        <v>0.03971398012</v>
      </c>
      <c r="M2815" s="372">
        <f>$K2698*'Assumptions (T&amp;D)'!E$24</f>
        <v>0.03674368244</v>
      </c>
      <c r="N2815" s="372">
        <f>$K2698*'Assumptions (T&amp;D)'!F$24</f>
        <v>0.03399340681</v>
      </c>
      <c r="O2815" s="372">
        <f>$K2698*'Assumptions (T&amp;D)'!G$24</f>
        <v>0.03140814772</v>
      </c>
      <c r="P2815" s="372">
        <f>$K2698*'Assumptions (T&amp;D)'!H$24</f>
        <v>0.02909791619</v>
      </c>
      <c r="Q2815" s="372">
        <f>$K2698*'Assumptions (T&amp;D)'!I$24</f>
        <v>0.02689769568</v>
      </c>
      <c r="R2815" s="372">
        <f>$K2698*'Assumptions (T&amp;D)'!J$24</f>
        <v>0.02486249171</v>
      </c>
      <c r="S2815" s="372">
        <f>$K2698*'Assumptions (T&amp;D)'!K$24</f>
        <v>0.02453245864</v>
      </c>
      <c r="T2815" s="372">
        <f>$K2698*'Assumptions (T&amp;D)'!L$24</f>
        <v>0.02453245864</v>
      </c>
      <c r="U2815" s="372">
        <f>$K2698*'Assumptions (T&amp;D)'!M$24</f>
        <v>0.02453245864</v>
      </c>
      <c r="V2815" s="372">
        <f>$K2698*'Assumptions (T&amp;D)'!N$24</f>
        <v>0.02453245864</v>
      </c>
      <c r="W2815" s="372">
        <f>$K2698*'Assumptions (T&amp;D)'!O$24</f>
        <v>0.02453245864</v>
      </c>
      <c r="X2815" s="372">
        <f>$K2698*'Assumptions (T&amp;D)'!P$24</f>
        <v>0.02453245864</v>
      </c>
      <c r="Y2815" s="372">
        <f>$K2698*'Assumptions (T&amp;D)'!Q$24</f>
        <v>0.02453245864</v>
      </c>
      <c r="Z2815" s="372">
        <f>$K2698*'Assumptions (T&amp;D)'!R$24</f>
        <v>0.02453245864</v>
      </c>
      <c r="AA2815" s="372">
        <f>$K2698*'Assumptions (T&amp;D)'!S$24</f>
        <v>0.02453245864</v>
      </c>
      <c r="AB2815" s="372">
        <f>$K2698*'Assumptions (T&amp;D)'!T$24</f>
        <v>0.02453245864</v>
      </c>
      <c r="AC2815" s="372">
        <f>$K2698*'Assumptions (T&amp;D)'!U$24</f>
        <v>0.02453245864</v>
      </c>
      <c r="AD2815" s="372">
        <f>$K2698*'Assumptions (T&amp;D)'!V$24</f>
        <v>0.02453245864</v>
      </c>
      <c r="AE2815" s="372">
        <f>$K2698*'Assumptions (T&amp;D)'!W$24</f>
        <v>0.01226622932</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0.02914504792</v>
      </c>
      <c r="M2816" s="372">
        <f>$L2698*'Assumptions (T&amp;D)'!D$24</f>
        <v>0.05611393226</v>
      </c>
      <c r="N2816" s="372">
        <f>$L2698*'Assumptions (T&amp;D)'!E$24</f>
        <v>0.05191704536</v>
      </c>
      <c r="O2816" s="372">
        <f>$L2698*'Assumptions (T&amp;D)'!F$24</f>
        <v>0.04803103897</v>
      </c>
      <c r="P2816" s="372">
        <f>$L2698*'Assumptions (T&amp;D)'!G$24</f>
        <v>0.04437819296</v>
      </c>
      <c r="Q2816" s="372">
        <f>$L2698*'Assumptions (T&amp;D)'!H$24</f>
        <v>0.0411139476</v>
      </c>
      <c r="R2816" s="372">
        <f>$L2698*'Assumptions (T&amp;D)'!I$24</f>
        <v>0.03800514249</v>
      </c>
      <c r="S2816" s="372">
        <f>$L2698*'Assumptions (T&amp;D)'!J$24</f>
        <v>0.03512949776</v>
      </c>
      <c r="T2816" s="372">
        <f>$L2698*'Assumptions (T&amp;D)'!K$24</f>
        <v>0.03466317699</v>
      </c>
      <c r="U2816" s="372">
        <f>$L2698*'Assumptions (T&amp;D)'!L$24</f>
        <v>0.03466317699</v>
      </c>
      <c r="V2816" s="372">
        <f>$L2698*'Assumptions (T&amp;D)'!M$24</f>
        <v>0.03466317699</v>
      </c>
      <c r="W2816" s="372">
        <f>$L2698*'Assumptions (T&amp;D)'!N$24</f>
        <v>0.03466317699</v>
      </c>
      <c r="X2816" s="372">
        <f>$L2698*'Assumptions (T&amp;D)'!O$24</f>
        <v>0.03466317699</v>
      </c>
      <c r="Y2816" s="372">
        <f>$L2698*'Assumptions (T&amp;D)'!P$24</f>
        <v>0.03466317699</v>
      </c>
      <c r="Z2816" s="372">
        <f>$L2698*'Assumptions (T&amp;D)'!Q$24</f>
        <v>0.03466317699</v>
      </c>
      <c r="AA2816" s="372">
        <f>$L2698*'Assumptions (T&amp;D)'!R$24</f>
        <v>0.03466317699</v>
      </c>
      <c r="AB2816" s="372">
        <f>$L2698*'Assumptions (T&amp;D)'!S$24</f>
        <v>0.03466317699</v>
      </c>
      <c r="AC2816" s="372">
        <f>$L2698*'Assumptions (T&amp;D)'!T$24</f>
        <v>0.03466317699</v>
      </c>
      <c r="AD2816" s="372">
        <f>$L2698*'Assumptions (T&amp;D)'!U$24</f>
        <v>0.03466317699</v>
      </c>
      <c r="AE2816" s="372">
        <f>$L2698*'Assumptions (T&amp;D)'!V$24</f>
        <v>0.03466317699</v>
      </c>
      <c r="AF2816" s="372">
        <f>$L2698*'Assumptions (T&amp;D)'!W$24</f>
        <v>0.0173315885</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0.06451691518</v>
      </c>
      <c r="N2817" s="372">
        <f>$M2698*'Assumptions (T&amp;D)'!D$24</f>
        <v>0.1242165674</v>
      </c>
      <c r="O2817" s="372">
        <f>$M2698*'Assumptions (T&amp;D)'!E$24</f>
        <v>0.1149261316</v>
      </c>
      <c r="P2817" s="372">
        <f>$M2698*'Assumptions (T&amp;D)'!F$24</f>
        <v>0.1063238762</v>
      </c>
      <c r="Q2817" s="372">
        <f>$M2698*'Assumptions (T&amp;D)'!G$24</f>
        <v>0.09823775618</v>
      </c>
      <c r="R2817" s="372">
        <f>$M2698*'Assumptions (T&amp;D)'!H$24</f>
        <v>0.09101186168</v>
      </c>
      <c r="S2817" s="372">
        <f>$M2698*'Assumptions (T&amp;D)'!I$24</f>
        <v>0.08413005739</v>
      </c>
      <c r="T2817" s="372">
        <f>$M2698*'Assumptions (T&amp;D)'!J$24</f>
        <v>0.07776438843</v>
      </c>
      <c r="U2817" s="372">
        <f>$M2698*'Assumptions (T&amp;D)'!K$24</f>
        <v>0.07673211779</v>
      </c>
      <c r="V2817" s="372">
        <f>$M2698*'Assumptions (T&amp;D)'!L$24</f>
        <v>0.07673211779</v>
      </c>
      <c r="W2817" s="372">
        <f>$M2698*'Assumptions (T&amp;D)'!M$24</f>
        <v>0.07673211779</v>
      </c>
      <c r="X2817" s="372">
        <f>$M2698*'Assumptions (T&amp;D)'!N$24</f>
        <v>0.07673211779</v>
      </c>
      <c r="Y2817" s="372">
        <f>$M2698*'Assumptions (T&amp;D)'!O$24</f>
        <v>0.07673211779</v>
      </c>
      <c r="Z2817" s="372">
        <f>$M2698*'Assumptions (T&amp;D)'!P$24</f>
        <v>0.07673211779</v>
      </c>
      <c r="AA2817" s="372">
        <f>$M2698*'Assumptions (T&amp;D)'!Q$24</f>
        <v>0.07673211779</v>
      </c>
      <c r="AB2817" s="372">
        <f>$M2698*'Assumptions (T&amp;D)'!R$24</f>
        <v>0.07673211779</v>
      </c>
      <c r="AC2817" s="372">
        <f>$M2698*'Assumptions (T&amp;D)'!S$24</f>
        <v>0.07673211779</v>
      </c>
      <c r="AD2817" s="372">
        <f>$M2698*'Assumptions (T&amp;D)'!T$24</f>
        <v>0.07673211779</v>
      </c>
      <c r="AE2817" s="372">
        <f>$M2698*'Assumptions (T&amp;D)'!U$24</f>
        <v>0.07673211779</v>
      </c>
      <c r="AF2817" s="372">
        <f>$M2698*'Assumptions (T&amp;D)'!V$24</f>
        <v>0.07673211779</v>
      </c>
      <c r="AG2817" s="372">
        <f>$M2698*'Assumptions (T&amp;D)'!W$24</f>
        <v>0.03836605889</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0.01874912902</v>
      </c>
      <c r="O2818" s="372">
        <f>$N2698*'Assumptions (T&amp;D)'!D$24</f>
        <v>0.03609832307</v>
      </c>
      <c r="P2818" s="372">
        <f>$N2698*'Assumptions (T&amp;D)'!E$24</f>
        <v>0.03339844849</v>
      </c>
      <c r="Q2818" s="372">
        <f>$N2698*'Assumptions (T&amp;D)'!F$24</f>
        <v>0.03089856462</v>
      </c>
      <c r="R2818" s="372">
        <f>$N2698*'Assumptions (T&amp;D)'!G$24</f>
        <v>0.02854867379</v>
      </c>
      <c r="S2818" s="372">
        <f>$N2698*'Assumptions (T&amp;D)'!H$24</f>
        <v>0.02644877134</v>
      </c>
      <c r="T2818" s="372">
        <f>$N2698*'Assumptions (T&amp;D)'!I$24</f>
        <v>0.02444886424</v>
      </c>
      <c r="U2818" s="372">
        <f>$N2698*'Assumptions (T&amp;D)'!J$24</f>
        <v>0.02259895018</v>
      </c>
      <c r="V2818" s="372">
        <f>$N2698*'Assumptions (T&amp;D)'!K$24</f>
        <v>0.02229896411</v>
      </c>
      <c r="W2818" s="372">
        <f>$N2698*'Assumptions (T&amp;D)'!L$24</f>
        <v>0.02229896411</v>
      </c>
      <c r="X2818" s="372">
        <f>$N2698*'Assumptions (T&amp;D)'!M$24</f>
        <v>0.02229896411</v>
      </c>
      <c r="Y2818" s="372">
        <f>$N2698*'Assumptions (T&amp;D)'!N$24</f>
        <v>0.02229896411</v>
      </c>
      <c r="Z2818" s="372">
        <f>$N2698*'Assumptions (T&amp;D)'!O$24</f>
        <v>0.02229896411</v>
      </c>
      <c r="AA2818" s="372">
        <f>$N2698*'Assumptions (T&amp;D)'!P$24</f>
        <v>0.02229896411</v>
      </c>
      <c r="AB2818" s="372">
        <f>$N2698*'Assumptions (T&amp;D)'!Q$24</f>
        <v>0.02229896411</v>
      </c>
      <c r="AC2818" s="372">
        <f>$N2698*'Assumptions (T&amp;D)'!R$24</f>
        <v>0.02229896411</v>
      </c>
      <c r="AD2818" s="372">
        <f>$N2698*'Assumptions (T&amp;D)'!S$24</f>
        <v>0.02229896411</v>
      </c>
      <c r="AE2818" s="372">
        <f>$N2698*'Assumptions (T&amp;D)'!T$24</f>
        <v>0.02229896411</v>
      </c>
      <c r="AF2818" s="372">
        <f>$N2698*'Assumptions (T&amp;D)'!U$24</f>
        <v>0.02229896411</v>
      </c>
      <c r="AG2818" s="372">
        <f>$N2698*'Assumptions (T&amp;D)'!V$24</f>
        <v>0.02229896411</v>
      </c>
      <c r="AH2818" s="372">
        <f>$N2698*'Assumptions (T&amp;D)'!W$24</f>
        <v>0.01114948206</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0.02606592561</v>
      </c>
      <c r="P2819" s="372">
        <f>$O2698*'Assumptions (T&amp;D)'!D$24</f>
        <v>0.05018559544</v>
      </c>
      <c r="Q2819" s="372">
        <f>$O2698*'Assumptions (T&amp;D)'!E$24</f>
        <v>0.04643210215</v>
      </c>
      <c r="R2819" s="372">
        <f>$O2698*'Assumptions (T&amp;D)'!F$24</f>
        <v>0.0429566454</v>
      </c>
      <c r="S2819" s="372">
        <f>$O2698*'Assumptions (T&amp;D)'!G$24</f>
        <v>0.03968971606</v>
      </c>
      <c r="T2819" s="372">
        <f>$O2698*'Assumptions (T&amp;D)'!H$24</f>
        <v>0.03677033239</v>
      </c>
      <c r="U2819" s="372">
        <f>$O2698*'Assumptions (T&amp;D)'!I$24</f>
        <v>0.03398996699</v>
      </c>
      <c r="V2819" s="372">
        <f>$O2698*'Assumptions (T&amp;D)'!J$24</f>
        <v>0.031418129</v>
      </c>
      <c r="W2819" s="372">
        <f>$O2698*'Assumptions (T&amp;D)'!K$24</f>
        <v>0.03100107419</v>
      </c>
      <c r="X2819" s="372">
        <f>$O2698*'Assumptions (T&amp;D)'!L$24</f>
        <v>0.03100107419</v>
      </c>
      <c r="Y2819" s="372">
        <f>$O2698*'Assumptions (T&amp;D)'!M$24</f>
        <v>0.03100107419</v>
      </c>
      <c r="Z2819" s="372">
        <f>$O2698*'Assumptions (T&amp;D)'!N$24</f>
        <v>0.03100107419</v>
      </c>
      <c r="AA2819" s="372">
        <f>$O2698*'Assumptions (T&amp;D)'!O$24</f>
        <v>0.03100107419</v>
      </c>
      <c r="AB2819" s="372">
        <f>$O2698*'Assumptions (T&amp;D)'!P$24</f>
        <v>0.03100107419</v>
      </c>
      <c r="AC2819" s="372">
        <f>$O2698*'Assumptions (T&amp;D)'!Q$24</f>
        <v>0.03100107419</v>
      </c>
      <c r="AD2819" s="372">
        <f>$O2698*'Assumptions (T&amp;D)'!R$24</f>
        <v>0.03100107419</v>
      </c>
      <c r="AE2819" s="372">
        <f>$O2698*'Assumptions (T&amp;D)'!S$24</f>
        <v>0.03100107419</v>
      </c>
      <c r="AF2819" s="372">
        <f>$O2698*'Assumptions (T&amp;D)'!T$24</f>
        <v>0.03100107419</v>
      </c>
      <c r="AG2819" s="372">
        <f>$O2698*'Assumptions (T&amp;D)'!U$24</f>
        <v>0.03100107419</v>
      </c>
      <c r="AH2819" s="372">
        <f>$O2698*'Assumptions (T&amp;D)'!V$24</f>
        <v>0.03100107419</v>
      </c>
      <c r="AI2819" s="372">
        <f>$O2698*'Assumptions (T&amp;D)'!W$24</f>
        <v>0.0155005371</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0.04142054693</v>
      </c>
      <c r="Q2820" s="372">
        <f>$P2698*'Assumptions (T&amp;D)'!D$24</f>
        <v>0.07974835968</v>
      </c>
      <c r="R2820" s="372">
        <f>$P2698*'Assumptions (T&amp;D)'!E$24</f>
        <v>0.07378380093</v>
      </c>
      <c r="S2820" s="372">
        <f>$P2698*'Assumptions (T&amp;D)'!F$24</f>
        <v>0.06826106134</v>
      </c>
      <c r="T2820" s="372">
        <f>$P2698*'Assumptions (T&amp;D)'!G$24</f>
        <v>0.06306968612</v>
      </c>
      <c r="U2820" s="372">
        <f>$P2698*'Assumptions (T&amp;D)'!H$24</f>
        <v>0.05843058487</v>
      </c>
      <c r="V2820" s="372">
        <f>$P2698*'Assumptions (T&amp;D)'!I$24</f>
        <v>0.05401239319</v>
      </c>
      <c r="W2820" s="372">
        <f>$P2698*'Assumptions (T&amp;D)'!J$24</f>
        <v>0.0499255659</v>
      </c>
      <c r="X2820" s="372">
        <f>$P2698*'Assumptions (T&amp;D)'!K$24</f>
        <v>0.04926283715</v>
      </c>
      <c r="Y2820" s="372">
        <f>$P2698*'Assumptions (T&amp;D)'!L$24</f>
        <v>0.04926283715</v>
      </c>
      <c r="Z2820" s="372">
        <f>$P2698*'Assumptions (T&amp;D)'!M$24</f>
        <v>0.04926283715</v>
      </c>
      <c r="AA2820" s="372">
        <f>$P2698*'Assumptions (T&amp;D)'!N$24</f>
        <v>0.04926283715</v>
      </c>
      <c r="AB2820" s="372">
        <f>$P2698*'Assumptions (T&amp;D)'!O$24</f>
        <v>0.04926283715</v>
      </c>
      <c r="AC2820" s="372">
        <f>$P2698*'Assumptions (T&amp;D)'!P$24</f>
        <v>0.04926283715</v>
      </c>
      <c r="AD2820" s="372">
        <f>$P2698*'Assumptions (T&amp;D)'!Q$24</f>
        <v>0.04926283715</v>
      </c>
      <c r="AE2820" s="372">
        <f>$P2698*'Assumptions (T&amp;D)'!R$24</f>
        <v>0.04926283715</v>
      </c>
      <c r="AF2820" s="372">
        <f>$P2698*'Assumptions (T&amp;D)'!S$24</f>
        <v>0.04926283715</v>
      </c>
      <c r="AG2820" s="372">
        <f>$P2698*'Assumptions (T&amp;D)'!T$24</f>
        <v>0.04926283715</v>
      </c>
      <c r="AH2820" s="372">
        <f>$P2698*'Assumptions (T&amp;D)'!U$24</f>
        <v>0.04926283715</v>
      </c>
      <c r="AI2820" s="372">
        <f>$P2698*'Assumptions (T&amp;D)'!V$24</f>
        <v>0.04926283715</v>
      </c>
      <c r="AJ2820" s="372">
        <f>$P2698*'Assumptions (T&amp;D)'!W$24</f>
        <v>0.02463141857</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0.02003927225</v>
      </c>
      <c r="R2821" s="372">
        <f>$Q2698*'Assumptions (T&amp;D)'!D$24</f>
        <v>0.03858227884</v>
      </c>
      <c r="S2821" s="372">
        <f>$Q2698*'Assumptions (T&amp;D)'!E$24</f>
        <v>0.03569662364</v>
      </c>
      <c r="T2821" s="372">
        <f>$Q2698*'Assumptions (T&amp;D)'!F$24</f>
        <v>0.03302472067</v>
      </c>
      <c r="U2821" s="372">
        <f>$Q2698*'Assumptions (T&amp;D)'!G$24</f>
        <v>0.03051313188</v>
      </c>
      <c r="V2821" s="372">
        <f>$Q2698*'Assumptions (T&amp;D)'!H$24</f>
        <v>0.02826873339</v>
      </c>
      <c r="W2821" s="372">
        <f>$Q2698*'Assumptions (T&amp;D)'!I$24</f>
        <v>0.02613121101</v>
      </c>
      <c r="X2821" s="372">
        <f>$Q2698*'Assumptions (T&amp;D)'!J$24</f>
        <v>0.02415400282</v>
      </c>
      <c r="Y2821" s="372">
        <f>$Q2698*'Assumptions (T&amp;D)'!K$24</f>
        <v>0.02383337446</v>
      </c>
      <c r="Z2821" s="372">
        <f>$Q2698*'Assumptions (T&amp;D)'!L$24</f>
        <v>0.02383337446</v>
      </c>
      <c r="AA2821" s="372">
        <f>$Q2698*'Assumptions (T&amp;D)'!M$24</f>
        <v>0.02383337446</v>
      </c>
      <c r="AB2821" s="372">
        <f>$Q2698*'Assumptions (T&amp;D)'!N$24</f>
        <v>0.02383337446</v>
      </c>
      <c r="AC2821" s="372">
        <f>$Q2698*'Assumptions (T&amp;D)'!O$24</f>
        <v>0.02383337446</v>
      </c>
      <c r="AD2821" s="372">
        <f>$Q2698*'Assumptions (T&amp;D)'!P$24</f>
        <v>0.02383337446</v>
      </c>
      <c r="AE2821" s="372">
        <f>$Q2698*'Assumptions (T&amp;D)'!Q$24</f>
        <v>0.02383337446</v>
      </c>
      <c r="AF2821" s="372">
        <f>$Q2698*'Assumptions (T&amp;D)'!R$24</f>
        <v>0.02383337446</v>
      </c>
      <c r="AG2821" s="372">
        <f>$Q2698*'Assumptions (T&amp;D)'!S$24</f>
        <v>0.02383337446</v>
      </c>
      <c r="AH2821" s="372">
        <f>$Q2698*'Assumptions (T&amp;D)'!T$24</f>
        <v>0.02383337446</v>
      </c>
      <c r="AI2821" s="372">
        <f>$Q2698*'Assumptions (T&amp;D)'!U$24</f>
        <v>0.02383337446</v>
      </c>
      <c r="AJ2821" s="372">
        <f>$Q2698*'Assumptions (T&amp;D)'!V$24</f>
        <v>0.02383337446</v>
      </c>
      <c r="AK2821" s="372">
        <f>$Q2698*'Assumptions (T&amp;D)'!W$24</f>
        <v>0.01191668723</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0.03720495472</v>
      </c>
      <c r="S2822" s="372">
        <f>$R2698*'Assumptions (T&amp;D)'!D$24</f>
        <v>0.07163193948</v>
      </c>
      <c r="T2822" s="372">
        <f>$R2698*'Assumptions (T&amp;D)'!E$24</f>
        <v>0.06627442601</v>
      </c>
      <c r="U2822" s="372">
        <f>$R2698*'Assumptions (T&amp;D)'!F$24</f>
        <v>0.06131376538</v>
      </c>
      <c r="V2822" s="372">
        <f>$R2698*'Assumptions (T&amp;D)'!G$24</f>
        <v>0.05665074438</v>
      </c>
      <c r="W2822" s="372">
        <f>$R2698*'Assumptions (T&amp;D)'!H$24</f>
        <v>0.05248378946</v>
      </c>
      <c r="X2822" s="372">
        <f>$R2698*'Assumptions (T&amp;D)'!I$24</f>
        <v>0.04851526095</v>
      </c>
      <c r="Y2822" s="372">
        <f>$R2698*'Assumptions (T&amp;D)'!J$24</f>
        <v>0.04484437209</v>
      </c>
      <c r="Z2822" s="372">
        <f>$R2698*'Assumptions (T&amp;D)'!K$24</f>
        <v>0.04424909281</v>
      </c>
      <c r="AA2822" s="372">
        <f>$R2698*'Assumptions (T&amp;D)'!L$24</f>
        <v>0.04424909281</v>
      </c>
      <c r="AB2822" s="372">
        <f>$R2698*'Assumptions (T&amp;D)'!M$24</f>
        <v>0.04424909281</v>
      </c>
      <c r="AC2822" s="372">
        <f>$R2698*'Assumptions (T&amp;D)'!N$24</f>
        <v>0.04424909281</v>
      </c>
      <c r="AD2822" s="372">
        <f>$R2698*'Assumptions (T&amp;D)'!O$24</f>
        <v>0.04424909281</v>
      </c>
      <c r="AE2822" s="372">
        <f>$R2698*'Assumptions (T&amp;D)'!P$24</f>
        <v>0.04424909281</v>
      </c>
      <c r="AF2822" s="372">
        <f>$R2698*'Assumptions (T&amp;D)'!Q$24</f>
        <v>0.04424909281</v>
      </c>
      <c r="AG2822" s="372">
        <f>$R2698*'Assumptions (T&amp;D)'!R$24</f>
        <v>0.04424909281</v>
      </c>
      <c r="AH2822" s="372">
        <f>$R2698*'Assumptions (T&amp;D)'!S$24</f>
        <v>0.04424909281</v>
      </c>
      <c r="AI2822" s="372">
        <f>$R2698*'Assumptions (T&amp;D)'!T$24</f>
        <v>0.04424909281</v>
      </c>
      <c r="AJ2822" s="372">
        <f>$R2698*'Assumptions (T&amp;D)'!U$24</f>
        <v>0.04424909281</v>
      </c>
      <c r="AK2822" s="372">
        <f>$R2698*'Assumptions (T&amp;D)'!V$24</f>
        <v>0.04424909281</v>
      </c>
      <c r="AL2822" s="372">
        <f>$R2698*'Assumptions (T&amp;D)'!W$24</f>
        <v>0.02212454641</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0.02206564082</v>
      </c>
      <c r="T2823" s="372">
        <f>$S2698*'Assumptions (T&amp;D)'!D$24</f>
        <v>0.04248371379</v>
      </c>
      <c r="U2823" s="372">
        <f>$S2698*'Assumptions (T&amp;D)'!E$24</f>
        <v>0.03930626151</v>
      </c>
      <c r="V2823" s="372">
        <f>$S2698*'Assumptions (T&amp;D)'!F$24</f>
        <v>0.03636417607</v>
      </c>
      <c r="W2823" s="372">
        <f>$S2698*'Assumptions (T&amp;D)'!G$24</f>
        <v>0.03359861575</v>
      </c>
      <c r="X2823" s="372">
        <f>$S2698*'Assumptions (T&amp;D)'!H$24</f>
        <v>0.03112726398</v>
      </c>
      <c r="Y2823" s="372">
        <f>$S2698*'Assumptions (T&amp;D)'!I$24</f>
        <v>0.02877359563</v>
      </c>
      <c r="Z2823" s="372">
        <f>$S2698*'Assumptions (T&amp;D)'!J$24</f>
        <v>0.0265964524</v>
      </c>
      <c r="AA2823" s="372">
        <f>$S2698*'Assumptions (T&amp;D)'!K$24</f>
        <v>0.02624340215</v>
      </c>
      <c r="AB2823" s="372">
        <f>$S2698*'Assumptions (T&amp;D)'!L$24</f>
        <v>0.02624340215</v>
      </c>
      <c r="AC2823" s="372">
        <f>$S2698*'Assumptions (T&amp;D)'!M$24</f>
        <v>0.02624340215</v>
      </c>
      <c r="AD2823" s="372">
        <f>$S2698*'Assumptions (T&amp;D)'!N$24</f>
        <v>0.02624340215</v>
      </c>
      <c r="AE2823" s="372">
        <f>$S2698*'Assumptions (T&amp;D)'!O$24</f>
        <v>0.02624340215</v>
      </c>
      <c r="AF2823" s="372">
        <f>$S2698*'Assumptions (T&amp;D)'!P$24</f>
        <v>0.02624340215</v>
      </c>
      <c r="AG2823" s="372">
        <f>$S2698*'Assumptions (T&amp;D)'!Q$24</f>
        <v>0.02624340215</v>
      </c>
      <c r="AH2823" s="372">
        <f>$S2698*'Assumptions (T&amp;D)'!R$24</f>
        <v>0.02624340215</v>
      </c>
      <c r="AI2823" s="372">
        <f>$S2698*'Assumptions (T&amp;D)'!S$24</f>
        <v>0.02624340215</v>
      </c>
      <c r="AJ2823" s="372">
        <f>$S2698*'Assumptions (T&amp;D)'!T$24</f>
        <v>0.02624340215</v>
      </c>
      <c r="AK2823" s="372">
        <f>$S2698*'Assumptions (T&amp;D)'!U$24</f>
        <v>0.02624340215</v>
      </c>
      <c r="AL2823" s="372">
        <f>$S2698*'Assumptions (T&amp;D)'!V$24</f>
        <v>0.02624340215</v>
      </c>
      <c r="AM2823" s="372">
        <f>$S2698*'Assumptions (T&amp;D)'!W$24</f>
        <v>0.01312170107</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0.03160553316</v>
      </c>
      <c r="U2824" s="372">
        <f>$T2698*'Assumptions (T&amp;D)'!D$24</f>
        <v>0.06085118651</v>
      </c>
      <c r="V2824" s="372">
        <f>$T2698*'Assumptions (T&amp;D)'!E$24</f>
        <v>0.05629998973</v>
      </c>
      <c r="W2824" s="372">
        <f>$T2698*'Assumptions (T&amp;D)'!F$24</f>
        <v>0.05208591864</v>
      </c>
      <c r="X2824" s="372">
        <f>$T2698*'Assumptions (T&amp;D)'!G$24</f>
        <v>0.04812469182</v>
      </c>
      <c r="Y2824" s="372">
        <f>$T2698*'Assumptions (T&amp;D)'!H$24</f>
        <v>0.04458487211</v>
      </c>
      <c r="Z2824" s="372">
        <f>$T2698*'Assumptions (T&amp;D)'!I$24</f>
        <v>0.04121361524</v>
      </c>
      <c r="AA2824" s="372">
        <f>$T2698*'Assumptions (T&amp;D)'!J$24</f>
        <v>0.03809520263</v>
      </c>
      <c r="AB2824" s="372">
        <f>$T2698*'Assumptions (T&amp;D)'!K$24</f>
        <v>0.0375895141</v>
      </c>
      <c r="AC2824" s="372">
        <f>$T2698*'Assumptions (T&amp;D)'!L$24</f>
        <v>0.0375895141</v>
      </c>
      <c r="AD2824" s="372">
        <f>$T2698*'Assumptions (T&amp;D)'!M$24</f>
        <v>0.0375895141</v>
      </c>
      <c r="AE2824" s="372">
        <f>$T2698*'Assumptions (T&amp;D)'!N$24</f>
        <v>0.0375895141</v>
      </c>
      <c r="AF2824" s="372">
        <f>$T2698*'Assumptions (T&amp;D)'!O$24</f>
        <v>0.0375895141</v>
      </c>
      <c r="AG2824" s="372">
        <f>$T2698*'Assumptions (T&amp;D)'!P$24</f>
        <v>0.0375895141</v>
      </c>
      <c r="AH2824" s="372">
        <f>$T2698*'Assumptions (T&amp;D)'!Q$24</f>
        <v>0.0375895141</v>
      </c>
      <c r="AI2824" s="372">
        <f>$T2698*'Assumptions (T&amp;D)'!R$24</f>
        <v>0.0375895141</v>
      </c>
      <c r="AJ2824" s="372">
        <f>$T2698*'Assumptions (T&amp;D)'!S$24</f>
        <v>0.0375895141</v>
      </c>
      <c r="AK2824" s="372">
        <f>$T2698*'Assumptions (T&amp;D)'!T$24</f>
        <v>0.0375895141</v>
      </c>
      <c r="AL2824" s="372">
        <f>$T2698*'Assumptions (T&amp;D)'!U$24</f>
        <v>0.0375895141</v>
      </c>
      <c r="AM2824" s="372">
        <f>$T2698*'Assumptions (T&amp;D)'!V$24</f>
        <v>0.0375895141</v>
      </c>
      <c r="AN2824" s="372">
        <f>$T2698*'Assumptions (T&amp;D)'!W$24</f>
        <v>0.01879475705</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0.03200475351</v>
      </c>
      <c r="V2825" s="372">
        <f>$U2698*'Assumptions (T&amp;D)'!D$24</f>
        <v>0.06161981875</v>
      </c>
      <c r="W2825" s="372">
        <f>$U2698*'Assumptions (T&amp;D)'!E$24</f>
        <v>0.05701113425</v>
      </c>
      <c r="X2825" s="372">
        <f>$U2698*'Assumptions (T&amp;D)'!F$24</f>
        <v>0.05274383378</v>
      </c>
      <c r="Y2825" s="372">
        <f>$U2698*'Assumptions (T&amp;D)'!G$24</f>
        <v>0.04873257134</v>
      </c>
      <c r="Z2825" s="372">
        <f>$U2698*'Assumptions (T&amp;D)'!H$24</f>
        <v>0.04514803895</v>
      </c>
      <c r="AA2825" s="372">
        <f>$U2698*'Assumptions (T&amp;D)'!I$24</f>
        <v>0.04173419857</v>
      </c>
      <c r="AB2825" s="372">
        <f>$U2698*'Assumptions (T&amp;D)'!J$24</f>
        <v>0.03857639623</v>
      </c>
      <c r="AC2825" s="372">
        <f>$U2698*'Assumptions (T&amp;D)'!K$24</f>
        <v>0.03806432017</v>
      </c>
      <c r="AD2825" s="372">
        <f>$U2698*'Assumptions (T&amp;D)'!L$24</f>
        <v>0.03806432017</v>
      </c>
      <c r="AE2825" s="372">
        <f>$U2698*'Assumptions (T&amp;D)'!M$24</f>
        <v>0.03806432017</v>
      </c>
      <c r="AF2825" s="372">
        <f>$U2698*'Assumptions (T&amp;D)'!N$24</f>
        <v>0.03806432017</v>
      </c>
      <c r="AG2825" s="372">
        <f>$U2698*'Assumptions (T&amp;D)'!O$24</f>
        <v>0.03806432017</v>
      </c>
      <c r="AH2825" s="372">
        <f>$U2698*'Assumptions (T&amp;D)'!P$24</f>
        <v>0.03806432017</v>
      </c>
      <c r="AI2825" s="372">
        <f>$U2698*'Assumptions (T&amp;D)'!Q$24</f>
        <v>0.03806432017</v>
      </c>
      <c r="AJ2825" s="372">
        <f>$U2698*'Assumptions (T&amp;D)'!R$24</f>
        <v>0.03806432017</v>
      </c>
      <c r="AK2825" s="372">
        <f>$U2698*'Assumptions (T&amp;D)'!S$24</f>
        <v>0.03806432017</v>
      </c>
      <c r="AL2825" s="372">
        <f>$U2698*'Assumptions (T&amp;D)'!T$24</f>
        <v>0.03806432017</v>
      </c>
      <c r="AM2825" s="372">
        <f>$U2698*'Assumptions (T&amp;D)'!U$24</f>
        <v>0.03806432017</v>
      </c>
      <c r="AN2825" s="372">
        <f>$U2698*'Assumptions (T&amp;D)'!V$24</f>
        <v>0.03806432017</v>
      </c>
      <c r="AO2825" s="372">
        <f>$U2698*'Assumptions (T&amp;D)'!W$24</f>
        <v>0.01903216009</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0.03317314499</v>
      </c>
      <c r="W2826" s="372">
        <f>$V2698*'Assumptions (T&amp;D)'!D$24</f>
        <v>0.06386936181</v>
      </c>
      <c r="X2826" s="372">
        <f>$V2698*'Assumptions (T&amp;D)'!E$24</f>
        <v>0.05909242894</v>
      </c>
      <c r="Y2826" s="372">
        <f>$V2698*'Assumptions (T&amp;D)'!F$24</f>
        <v>0.05466934294</v>
      </c>
      <c r="Z2826" s="372">
        <f>$V2698*'Assumptions (T&amp;D)'!G$24</f>
        <v>0.0505116421</v>
      </c>
      <c r="AA2826" s="372">
        <f>$V2698*'Assumptions (T&amp;D)'!H$24</f>
        <v>0.04679624986</v>
      </c>
      <c r="AB2826" s="372">
        <f>$V2698*'Assumptions (T&amp;D)'!I$24</f>
        <v>0.04325778106</v>
      </c>
      <c r="AC2826" s="372">
        <f>$V2698*'Assumptions (T&amp;D)'!J$24</f>
        <v>0.03998469742</v>
      </c>
      <c r="AD2826" s="372">
        <f>$V2698*'Assumptions (T&amp;D)'!K$24</f>
        <v>0.0394539271</v>
      </c>
      <c r="AE2826" s="372">
        <f>$V2698*'Assumptions (T&amp;D)'!L$24</f>
        <v>0.0394539271</v>
      </c>
      <c r="AF2826" s="372">
        <f>$V2698*'Assumptions (T&amp;D)'!M$24</f>
        <v>0.0394539271</v>
      </c>
      <c r="AG2826" s="372">
        <f>$V2698*'Assumptions (T&amp;D)'!N$24</f>
        <v>0.0394539271</v>
      </c>
      <c r="AH2826" s="372">
        <f>$V2698*'Assumptions (T&amp;D)'!O$24</f>
        <v>0.0394539271</v>
      </c>
      <c r="AI2826" s="372">
        <f>$V2698*'Assumptions (T&amp;D)'!P$24</f>
        <v>0.0394539271</v>
      </c>
      <c r="AJ2826" s="372">
        <f>$V2698*'Assumptions (T&amp;D)'!Q$24</f>
        <v>0.0394539271</v>
      </c>
      <c r="AK2826" s="372">
        <f>$V2698*'Assumptions (T&amp;D)'!R$24</f>
        <v>0.0394539271</v>
      </c>
      <c r="AL2826" s="372">
        <f>$V2698*'Assumptions (T&amp;D)'!S$24</f>
        <v>0.0394539271</v>
      </c>
      <c r="AM2826" s="372">
        <f>$V2698*'Assumptions (T&amp;D)'!T$24</f>
        <v>0.0394539271</v>
      </c>
      <c r="AN2826" s="372">
        <f>$V2698*'Assumptions (T&amp;D)'!U$24</f>
        <v>0.0394539271</v>
      </c>
      <c r="AO2826" s="372">
        <f>$V2698*'Assumptions (T&amp;D)'!V$24</f>
        <v>0.0394539271</v>
      </c>
      <c r="AP2826" s="372">
        <f>$V2698*'Assumptions (T&amp;D)'!W$24</f>
        <v>0.01972696355</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0.04184020755</v>
      </c>
      <c r="X2827" s="372">
        <f>$W2698*'Assumptions (T&amp;D)'!D$24</f>
        <v>0.08055634626</v>
      </c>
      <c r="Y2827" s="372">
        <f>$W2698*'Assumptions (T&amp;D)'!E$24</f>
        <v>0.07453135637</v>
      </c>
      <c r="Z2827" s="372">
        <f>$W2698*'Assumptions (T&amp;D)'!F$24</f>
        <v>0.06895266204</v>
      </c>
      <c r="AA2827" s="372">
        <f>$W2698*'Assumptions (T&amp;D)'!G$24</f>
        <v>0.06370868936</v>
      </c>
      <c r="AB2827" s="372">
        <f>$W2698*'Assumptions (T&amp;D)'!H$24</f>
        <v>0.05902258611</v>
      </c>
      <c r="AC2827" s="372">
        <f>$W2698*'Assumptions (T&amp;D)'!I$24</f>
        <v>0.05455963064</v>
      </c>
      <c r="AD2827" s="372">
        <f>$W2698*'Assumptions (T&amp;D)'!J$24</f>
        <v>0.05043139683</v>
      </c>
      <c r="AE2827" s="372">
        <f>$W2698*'Assumptions (T&amp;D)'!K$24</f>
        <v>0.04976195351</v>
      </c>
      <c r="AF2827" s="372">
        <f>$W2698*'Assumptions (T&amp;D)'!L$24</f>
        <v>0.04976195351</v>
      </c>
      <c r="AG2827" s="372">
        <f>$W2698*'Assumptions (T&amp;D)'!M$24</f>
        <v>0.04976195351</v>
      </c>
      <c r="AH2827" s="372">
        <f>$W2698*'Assumptions (T&amp;D)'!N$24</f>
        <v>0.04976195351</v>
      </c>
      <c r="AI2827" s="372">
        <f>$W2698*'Assumptions (T&amp;D)'!O$24</f>
        <v>0.04976195351</v>
      </c>
      <c r="AJ2827" s="372">
        <f>$W2698*'Assumptions (T&amp;D)'!P$24</f>
        <v>0.04976195351</v>
      </c>
      <c r="AK2827" s="372">
        <f>$W2698*'Assumptions (T&amp;D)'!Q$24</f>
        <v>0.04976195351</v>
      </c>
      <c r="AL2827" s="372">
        <f>$W2698*'Assumptions (T&amp;D)'!R$24</f>
        <v>0.04976195351</v>
      </c>
      <c r="AM2827" s="372">
        <f>$W2698*'Assumptions (T&amp;D)'!S$24</f>
        <v>0.04976195351</v>
      </c>
      <c r="AN2827" s="372">
        <f>$W2698*'Assumptions (T&amp;D)'!T$24</f>
        <v>0.04976195351</v>
      </c>
      <c r="AO2827" s="372">
        <f>$W2698*'Assumptions (T&amp;D)'!U$24</f>
        <v>0.04976195351</v>
      </c>
      <c r="AP2827" s="372">
        <f>$W2698*'Assumptions (T&amp;D)'!V$24</f>
        <v>0.04976195351</v>
      </c>
      <c r="AQ2827" s="372">
        <f>$W2698*'Assumptions (T&amp;D)'!W$24</f>
        <v>0.02488097675</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0.04722746691</v>
      </c>
      <c r="Y2828" s="372">
        <f>$X2698*'Assumptions (T&amp;D)'!D$24</f>
        <v>0.09092861629</v>
      </c>
      <c r="Z2828" s="372">
        <f>$X2698*'Assumptions (T&amp;D)'!E$24</f>
        <v>0.08412786105</v>
      </c>
      <c r="AA2828" s="372">
        <f>$X2698*'Assumptions (T&amp;D)'!F$24</f>
        <v>0.07783086546</v>
      </c>
      <c r="AB2828" s="372">
        <f>$X2698*'Assumptions (T&amp;D)'!G$24</f>
        <v>0.07191168961</v>
      </c>
      <c r="AC2828" s="372">
        <f>$X2698*'Assumptions (T&amp;D)'!H$24</f>
        <v>0.06662221332</v>
      </c>
      <c r="AD2828" s="372">
        <f>$X2698*'Assumptions (T&amp;D)'!I$24</f>
        <v>0.06158461685</v>
      </c>
      <c r="AE2828" s="372">
        <f>$X2698*'Assumptions (T&amp;D)'!J$24</f>
        <v>0.05692484011</v>
      </c>
      <c r="AF2828" s="372">
        <f>$X2698*'Assumptions (T&amp;D)'!K$24</f>
        <v>0.05616920064</v>
      </c>
      <c r="AG2828" s="372">
        <f>$X2698*'Assumptions (T&amp;D)'!L$24</f>
        <v>0.05616920064</v>
      </c>
      <c r="AH2828" s="372">
        <f>$X2698*'Assumptions (T&amp;D)'!M$24</f>
        <v>0.05616920064</v>
      </c>
      <c r="AI2828" s="372">
        <f>$X2698*'Assumptions (T&amp;D)'!N$24</f>
        <v>0.05616920064</v>
      </c>
      <c r="AJ2828" s="372">
        <f>$X2698*'Assumptions (T&amp;D)'!O$24</f>
        <v>0.05616920064</v>
      </c>
      <c r="AK2828" s="372">
        <f>$X2698*'Assumptions (T&amp;D)'!P$24</f>
        <v>0.05616920064</v>
      </c>
      <c r="AL2828" s="372">
        <f>$X2698*'Assumptions (T&amp;D)'!Q$24</f>
        <v>0.05616920064</v>
      </c>
      <c r="AM2828" s="372">
        <f>$X2698*'Assumptions (T&amp;D)'!R$24</f>
        <v>0.05616920064</v>
      </c>
      <c r="AN2828" s="372">
        <f>$X2698*'Assumptions (T&amp;D)'!S$24</f>
        <v>0.05616920064</v>
      </c>
      <c r="AO2828" s="372">
        <f>$X2698*'Assumptions (T&amp;D)'!T$24</f>
        <v>0.05616920064</v>
      </c>
      <c r="AP2828" s="372">
        <f>$X2698*'Assumptions (T&amp;D)'!U$24</f>
        <v>0.05616920064</v>
      </c>
      <c r="AQ2828" s="372">
        <f>$X2698*'Assumptions (T&amp;D)'!V$24</f>
        <v>0.05616920064</v>
      </c>
      <c r="AR2828" s="372">
        <f>$X2698*'Assumptions (T&amp;D)'!W$24</f>
        <v>0.02808460032</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0.04844344164</v>
      </c>
      <c r="Z2829" s="372">
        <f>$Y2698*'Assumptions (T&amp;D)'!D$24</f>
        <v>0.09326977297</v>
      </c>
      <c r="AA2829" s="372">
        <f>$Y2698*'Assumptions (T&amp;D)'!E$24</f>
        <v>0.08629391737</v>
      </c>
      <c r="AB2829" s="372">
        <f>$Y2698*'Assumptions (T&amp;D)'!F$24</f>
        <v>0.07983479182</v>
      </c>
      <c r="AC2829" s="372">
        <f>$Y2698*'Assumptions (T&amp;D)'!G$24</f>
        <v>0.0737632138</v>
      </c>
      <c r="AD2829" s="372">
        <f>$Y2698*'Assumptions (T&amp;D)'!H$24</f>
        <v>0.06833754834</v>
      </c>
      <c r="AE2829" s="372">
        <f>$Y2698*'Assumptions (T&amp;D)'!I$24</f>
        <v>0.0631702479</v>
      </c>
      <c r="AF2829" s="372">
        <f>$Y2698*'Assumptions (T&amp;D)'!J$24</f>
        <v>0.05839049499</v>
      </c>
      <c r="AG2829" s="372">
        <f>$Y2698*'Assumptions (T&amp;D)'!K$24</f>
        <v>0.05761539992</v>
      </c>
      <c r="AH2829" s="372">
        <f>$Y2698*'Assumptions (T&amp;D)'!L$24</f>
        <v>0.05761539992</v>
      </c>
      <c r="AI2829" s="372">
        <f>$Y2698*'Assumptions (T&amp;D)'!M$24</f>
        <v>0.05761539992</v>
      </c>
      <c r="AJ2829" s="372">
        <f>$Y2698*'Assumptions (T&amp;D)'!N$24</f>
        <v>0.05761539992</v>
      </c>
      <c r="AK2829" s="372">
        <f>$Y2698*'Assumptions (T&amp;D)'!O$24</f>
        <v>0.05761539992</v>
      </c>
      <c r="AL2829" s="372">
        <f>$Y2698*'Assumptions (T&amp;D)'!P$24</f>
        <v>0.05761539992</v>
      </c>
      <c r="AM2829" s="372">
        <f>$Y2698*'Assumptions (T&amp;D)'!Q$24</f>
        <v>0.05761539992</v>
      </c>
      <c r="AN2829" s="372">
        <f>$Y2698*'Assumptions (T&amp;D)'!R$24</f>
        <v>0.05761539992</v>
      </c>
      <c r="AO2829" s="372">
        <f>$Y2698*'Assumptions (T&amp;D)'!S$24</f>
        <v>0.05761539992</v>
      </c>
      <c r="AP2829" s="372">
        <f>$Y2698*'Assumptions (T&amp;D)'!T$24</f>
        <v>0.05761539992</v>
      </c>
      <c r="AQ2829" s="372">
        <f>$Y2698*'Assumptions (T&amp;D)'!U$24</f>
        <v>0.05761539992</v>
      </c>
      <c r="AR2829" s="372">
        <f>$Y2698*'Assumptions (T&amp;D)'!V$24</f>
        <v>0.05761539992</v>
      </c>
      <c r="AS2829" s="372">
        <f>$Y2698*'Assumptions (T&amp;D)'!W$24</f>
        <v>0.02880769996</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0.04968902456</v>
      </c>
      <c r="AA2830" s="372">
        <f>$Z2698*'Assumptions (T&amp;D)'!D$24</f>
        <v>0.09566793528</v>
      </c>
      <c r="AB2830" s="372">
        <f>$Z2698*'Assumptions (T&amp;D)'!E$24</f>
        <v>0.08851271574</v>
      </c>
      <c r="AC2830" s="372">
        <f>$Z2698*'Assumptions (T&amp;D)'!F$24</f>
        <v>0.08188751247</v>
      </c>
      <c r="AD2830" s="372">
        <f>$Z2698*'Assumptions (T&amp;D)'!G$24</f>
        <v>0.07565982139</v>
      </c>
      <c r="AE2830" s="372">
        <f>$Z2698*'Assumptions (T&amp;D)'!H$24</f>
        <v>0.07009465064</v>
      </c>
      <c r="AF2830" s="372">
        <f>$Z2698*'Assumptions (T&amp;D)'!I$24</f>
        <v>0.06479448802</v>
      </c>
      <c r="AG2830" s="372">
        <f>$Z2698*'Assumptions (T&amp;D)'!J$24</f>
        <v>0.0598918376</v>
      </c>
      <c r="AH2830" s="372">
        <f>$Z2698*'Assumptions (T&amp;D)'!K$24</f>
        <v>0.0590968132</v>
      </c>
      <c r="AI2830" s="372">
        <f>$Z2698*'Assumptions (T&amp;D)'!L$24</f>
        <v>0.0590968132</v>
      </c>
      <c r="AJ2830" s="372">
        <f>$Z2698*'Assumptions (T&amp;D)'!M$24</f>
        <v>0.0590968132</v>
      </c>
      <c r="AK2830" s="372">
        <f>$Z2698*'Assumptions (T&amp;D)'!N$24</f>
        <v>0.0590968132</v>
      </c>
      <c r="AL2830" s="372">
        <f>$Z2698*'Assumptions (T&amp;D)'!O$24</f>
        <v>0.0590968132</v>
      </c>
      <c r="AM2830" s="372">
        <f>$Z2698*'Assumptions (T&amp;D)'!P$24</f>
        <v>0.0590968132</v>
      </c>
      <c r="AN2830" s="372">
        <f>$Z2698*'Assumptions (T&amp;D)'!Q$24</f>
        <v>0.0590968132</v>
      </c>
      <c r="AO2830" s="372">
        <f>$Z2698*'Assumptions (T&amp;D)'!R$24</f>
        <v>0.0590968132</v>
      </c>
      <c r="AP2830" s="372">
        <f>$Z2698*'Assumptions (T&amp;D)'!S$24</f>
        <v>0.0590968132</v>
      </c>
      <c r="AQ2830" s="372">
        <f>$Z2698*'Assumptions (T&amp;D)'!T$24</f>
        <v>0.0590968132</v>
      </c>
      <c r="AR2830" s="372">
        <f>$Z2698*'Assumptions (T&amp;D)'!U$24</f>
        <v>0.0590968132</v>
      </c>
      <c r="AS2830" s="372">
        <f>$Z2698*'Assumptions (T&amp;D)'!V$24</f>
        <v>0.0590968132</v>
      </c>
      <c r="AT2830" s="372">
        <f>$Z2698*'Assumptions (T&amp;D)'!W$24</f>
        <v>0.0295484066</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0.05096491086</v>
      </c>
      <c r="AB2831" s="372">
        <f>$AA2698*'Assumptions (T&amp;D)'!D$24</f>
        <v>0.0981244417</v>
      </c>
      <c r="AC2831" s="372">
        <f>$AA2698*'Assumptions (T&amp;D)'!E$24</f>
        <v>0.09078549454</v>
      </c>
      <c r="AD2831" s="372">
        <f>$AA2698*'Assumptions (T&amp;D)'!F$24</f>
        <v>0.08399017309</v>
      </c>
      <c r="AE2831" s="372">
        <f>$AA2698*'Assumptions (T&amp;D)'!G$24</f>
        <v>0.07760257093</v>
      </c>
      <c r="AF2831" s="372">
        <f>$AA2698*'Assumptions (T&amp;D)'!H$24</f>
        <v>0.07189450091</v>
      </c>
      <c r="AG2831" s="372">
        <f>$AA2698*'Assumptions (T&amp;D)'!I$24</f>
        <v>0.06645824376</v>
      </c>
      <c r="AH2831" s="372">
        <f>$AA2698*'Assumptions (T&amp;D)'!J$24</f>
        <v>0.06142970588</v>
      </c>
      <c r="AI2831" s="372">
        <f>$AA2698*'Assumptions (T&amp;D)'!K$24</f>
        <v>0.06061426731</v>
      </c>
      <c r="AJ2831" s="372">
        <f>$AA2698*'Assumptions (T&amp;D)'!L$24</f>
        <v>0.06061426731</v>
      </c>
      <c r="AK2831" s="372">
        <f>$AA2698*'Assumptions (T&amp;D)'!M$24</f>
        <v>0.06061426731</v>
      </c>
      <c r="AL2831" s="372">
        <f>$AA2698*'Assumptions (T&amp;D)'!N$24</f>
        <v>0.06061426731</v>
      </c>
      <c r="AM2831" s="372">
        <f>$AA2698*'Assumptions (T&amp;D)'!O$24</f>
        <v>0.06061426731</v>
      </c>
      <c r="AN2831" s="372">
        <f>$AA2698*'Assumptions (T&amp;D)'!P$24</f>
        <v>0.06061426731</v>
      </c>
      <c r="AO2831" s="372">
        <f>$AA2698*'Assumptions (T&amp;D)'!Q$24</f>
        <v>0.06061426731</v>
      </c>
      <c r="AP2831" s="372">
        <f>$AA2698*'Assumptions (T&amp;D)'!R$24</f>
        <v>0.06061426731</v>
      </c>
      <c r="AQ2831" s="372">
        <f>$AA2698*'Assumptions (T&amp;D)'!S$24</f>
        <v>0.06061426731</v>
      </c>
      <c r="AR2831" s="372">
        <f>$AA2698*'Assumptions (T&amp;D)'!T$24</f>
        <v>0.06061426731</v>
      </c>
      <c r="AS2831" s="372">
        <f>$AA2698*'Assumptions (T&amp;D)'!U$24</f>
        <v>0.06061426731</v>
      </c>
      <c r="AT2831" s="372">
        <f>$AA2698*'Assumptions (T&amp;D)'!V$24</f>
        <v>0.06061426731</v>
      </c>
      <c r="AU2831" s="372">
        <f>$AA2698*'Assumptions (T&amp;D)'!W$24</f>
        <v>0.03030713366</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0.05227181164</v>
      </c>
      <c r="AC2832" s="372">
        <f>$AB2698*'Assumptions (T&amp;D)'!D$24</f>
        <v>0.1006406614</v>
      </c>
      <c r="AD2832" s="372">
        <f>$AB2698*'Assumptions (T&amp;D)'!E$24</f>
        <v>0.09311352048</v>
      </c>
      <c r="AE2832" s="372">
        <f>$AB2698*'Assumptions (T&amp;D)'!F$24</f>
        <v>0.08614394559</v>
      </c>
      <c r="AF2832" s="372">
        <f>$AB2698*'Assumptions (T&amp;D)'!G$24</f>
        <v>0.0795925452</v>
      </c>
      <c r="AG2832" s="372">
        <f>$AB2698*'Assumptions (T&amp;D)'!H$24</f>
        <v>0.07373810229</v>
      </c>
      <c r="AH2832" s="372">
        <f>$AB2698*'Assumptions (T&amp;D)'!I$24</f>
        <v>0.06816244238</v>
      </c>
      <c r="AI2832" s="372">
        <f>$AB2698*'Assumptions (T&amp;D)'!J$24</f>
        <v>0.06300495697</v>
      </c>
      <c r="AJ2832" s="372">
        <f>$AB2698*'Assumptions (T&amp;D)'!K$24</f>
        <v>0.06216860798</v>
      </c>
      <c r="AK2832" s="372">
        <f>$AB2698*'Assumptions (T&amp;D)'!L$24</f>
        <v>0.06216860798</v>
      </c>
      <c r="AL2832" s="372">
        <f>$AB2698*'Assumptions (T&amp;D)'!M$24</f>
        <v>0.06216860798</v>
      </c>
      <c r="AM2832" s="372">
        <f>$AB2698*'Assumptions (T&amp;D)'!N$24</f>
        <v>0.06216860798</v>
      </c>
      <c r="AN2832" s="372">
        <f>$AB2698*'Assumptions (T&amp;D)'!O$24</f>
        <v>0.06216860798</v>
      </c>
      <c r="AO2832" s="372">
        <f>$AB2698*'Assumptions (T&amp;D)'!P$24</f>
        <v>0.06216860798</v>
      </c>
      <c r="AP2832" s="372">
        <f>$AB2698*'Assumptions (T&amp;D)'!Q$24</f>
        <v>0.06216860798</v>
      </c>
      <c r="AQ2832" s="372">
        <f>$AB2698*'Assumptions (T&amp;D)'!R$24</f>
        <v>0.06216860798</v>
      </c>
      <c r="AR2832" s="372">
        <f>$AB2698*'Assumptions (T&amp;D)'!S$24</f>
        <v>0.06216860798</v>
      </c>
      <c r="AS2832" s="372">
        <f>$AB2698*'Assumptions (T&amp;D)'!T$24</f>
        <v>0.06216860798</v>
      </c>
      <c r="AT2832" s="372">
        <f>$AB2698*'Assumptions (T&amp;D)'!U$24</f>
        <v>0.06216860798</v>
      </c>
      <c r="AU2832" s="372">
        <f>$AB2698*'Assumptions (T&amp;D)'!V$24</f>
        <v>0.06216860798</v>
      </c>
      <c r="AV2832" s="372">
        <f>$AB2698*'Assumptions (T&amp;D)'!W$24</f>
        <v>0.03108430399</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0.05370279749</v>
      </c>
      <c r="AD2833" s="372">
        <f>$AC2698*'Assumptions (T&amp;D)'!D$24</f>
        <v>0.1033957861</v>
      </c>
      <c r="AE2833" s="372">
        <f>$AC2698*'Assumptions (T&amp;D)'!E$24</f>
        <v>0.09566258327</v>
      </c>
      <c r="AF2833" s="372">
        <f>$AC2698*'Assumptions (T&amp;D)'!F$24</f>
        <v>0.08850221027</v>
      </c>
      <c r="AG2833" s="372">
        <f>$AC2698*'Assumptions (T&amp;D)'!G$24</f>
        <v>0.08177145965</v>
      </c>
      <c r="AH2833" s="372">
        <f>$AC2698*'Assumptions (T&amp;D)'!H$24</f>
        <v>0.07575674633</v>
      </c>
      <c r="AI2833" s="372">
        <f>$AC2698*'Assumptions (T&amp;D)'!I$24</f>
        <v>0.07002844793</v>
      </c>
      <c r="AJ2833" s="372">
        <f>$AC2698*'Assumptions (T&amp;D)'!J$24</f>
        <v>0.06472977191</v>
      </c>
      <c r="AK2833" s="372">
        <f>$AC2698*'Assumptions (T&amp;D)'!K$24</f>
        <v>0.06387052715</v>
      </c>
      <c r="AL2833" s="372">
        <f>$AC2698*'Assumptions (T&amp;D)'!L$24</f>
        <v>0.06387052715</v>
      </c>
      <c r="AM2833" s="372">
        <f>$AC2698*'Assumptions (T&amp;D)'!M$24</f>
        <v>0.06387052715</v>
      </c>
      <c r="AN2833" s="372">
        <f>$AC2698*'Assumptions (T&amp;D)'!N$24</f>
        <v>0.06387052715</v>
      </c>
      <c r="AO2833" s="372">
        <f>$AC2698*'Assumptions (T&amp;D)'!O$24</f>
        <v>0.06387052715</v>
      </c>
      <c r="AP2833" s="372">
        <f>$AC2698*'Assumptions (T&amp;D)'!P$24</f>
        <v>0.06387052715</v>
      </c>
      <c r="AQ2833" s="372">
        <f>$AC2698*'Assumptions (T&amp;D)'!Q$24</f>
        <v>0.06387052715</v>
      </c>
      <c r="AR2833" s="372">
        <f>$AC2698*'Assumptions (T&amp;D)'!R$24</f>
        <v>0.06387052715</v>
      </c>
      <c r="AS2833" s="372">
        <f>$AC2698*'Assumptions (T&amp;D)'!S$24</f>
        <v>0.06387052715</v>
      </c>
      <c r="AT2833" s="372">
        <f>$AC2698*'Assumptions (T&amp;D)'!T$24</f>
        <v>0.06387052715</v>
      </c>
      <c r="AU2833" s="372">
        <f>$AC2698*'Assumptions (T&amp;D)'!U$24</f>
        <v>0.06387052715</v>
      </c>
      <c r="AV2833" s="372">
        <f>$AC2698*'Assumptions (T&amp;D)'!V$24</f>
        <v>0.06387052715</v>
      </c>
      <c r="AW2833" s="372">
        <f>$AC2698*'Assumptions (T&amp;D)'!W$24</f>
        <v>0.03193526358</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0.05603360244</v>
      </c>
      <c r="AE2834" s="372">
        <f>$AD2698*'Assumptions (T&amp;D)'!D$24</f>
        <v>0.1078833626</v>
      </c>
      <c r="AF2834" s="372">
        <f>$AD2698*'Assumptions (T&amp;D)'!E$24</f>
        <v>0.09981452381</v>
      </c>
      <c r="AG2834" s="372">
        <f>$AD2698*'Assumptions (T&amp;D)'!F$24</f>
        <v>0.09234337682</v>
      </c>
      <c r="AH2834" s="372">
        <f>$AD2698*'Assumptions (T&amp;D)'!G$24</f>
        <v>0.08532049865</v>
      </c>
      <c r="AI2834" s="372">
        <f>$AD2698*'Assumptions (T&amp;D)'!H$24</f>
        <v>0.07904473517</v>
      </c>
      <c r="AJ2834" s="372">
        <f>$AD2698*'Assumptions (T&amp;D)'!I$24</f>
        <v>0.07306781758</v>
      </c>
      <c r="AK2834" s="372">
        <f>$AD2698*'Assumptions (T&amp;D)'!J$24</f>
        <v>0.06753916881</v>
      </c>
      <c r="AL2834" s="372">
        <f>$AD2698*'Assumptions (T&amp;D)'!K$24</f>
        <v>0.06664263117</v>
      </c>
      <c r="AM2834" s="372">
        <f>$AD2698*'Assumptions (T&amp;D)'!L$24</f>
        <v>0.06664263117</v>
      </c>
      <c r="AN2834" s="372">
        <f>$AD2698*'Assumptions (T&amp;D)'!M$24</f>
        <v>0.06664263117</v>
      </c>
      <c r="AO2834" s="372">
        <f>$AD2698*'Assumptions (T&amp;D)'!N$24</f>
        <v>0.06664263117</v>
      </c>
      <c r="AP2834" s="372">
        <f>$AD2698*'Assumptions (T&amp;D)'!O$24</f>
        <v>0.06664263117</v>
      </c>
      <c r="AQ2834" s="372">
        <f>$AD2698*'Assumptions (T&amp;D)'!P$24</f>
        <v>0.06664263117</v>
      </c>
      <c r="AR2834" s="372">
        <f>$AD2698*'Assumptions (T&amp;D)'!Q$24</f>
        <v>0.06664263117</v>
      </c>
      <c r="AS2834" s="372">
        <f>$AD2698*'Assumptions (T&amp;D)'!R$24</f>
        <v>0.06664263117</v>
      </c>
      <c r="AT2834" s="372">
        <f>$AD2698*'Assumptions (T&amp;D)'!S$24</f>
        <v>0.06664263117</v>
      </c>
      <c r="AU2834" s="372">
        <f>$AD2698*'Assumptions (T&amp;D)'!T$24</f>
        <v>0.06664263117</v>
      </c>
      <c r="AV2834" s="372">
        <f>$AD2698*'Assumptions (T&amp;D)'!U$24</f>
        <v>0.06664263117</v>
      </c>
      <c r="AW2834" s="372">
        <f>$AD2698*'Assumptions (T&amp;D)'!V$24</f>
        <v>0.06664263117</v>
      </c>
      <c r="AX2834" s="372">
        <f>$AD2698*'Assumptions (T&amp;D)'!W$24</f>
        <v>0.03332131558</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0.05665903327</v>
      </c>
      <c r="AF2835" s="372">
        <f>$AE2698*'Assumptions (T&amp;D)'!D$24</f>
        <v>0.1090875254</v>
      </c>
      <c r="AG2835" s="372">
        <f>$AE2698*'Assumptions (T&amp;D)'!E$24</f>
        <v>0.1009286246</v>
      </c>
      <c r="AH2835" s="372">
        <f>$AE2698*'Assumptions (T&amp;D)'!F$24</f>
        <v>0.09337408683</v>
      </c>
      <c r="AI2835" s="372">
        <f>$AE2698*'Assumptions (T&amp;D)'!G$24</f>
        <v>0.08627282132</v>
      </c>
      <c r="AJ2835" s="372">
        <f>$AE2698*'Assumptions (T&amp;D)'!H$24</f>
        <v>0.0799270096</v>
      </c>
      <c r="AK2835" s="372">
        <f>$AE2698*'Assumptions (T&amp;D)'!I$24</f>
        <v>0.07388337938</v>
      </c>
      <c r="AL2835" s="372">
        <f>$AE2698*'Assumptions (T&amp;D)'!J$24</f>
        <v>0.06829302143</v>
      </c>
      <c r="AM2835" s="372">
        <f>$AE2698*'Assumptions (T&amp;D)'!K$24</f>
        <v>0.0673864769</v>
      </c>
      <c r="AN2835" s="372">
        <f>$AE2698*'Assumptions (T&amp;D)'!L$24</f>
        <v>0.0673864769</v>
      </c>
      <c r="AO2835" s="372">
        <f>$AE2698*'Assumptions (T&amp;D)'!M$24</f>
        <v>0.0673864769</v>
      </c>
      <c r="AP2835" s="372">
        <f>$AE2698*'Assumptions (T&amp;D)'!N$24</f>
        <v>0.0673864769</v>
      </c>
      <c r="AQ2835" s="372">
        <f>$AE2698*'Assumptions (T&amp;D)'!O$24</f>
        <v>0.0673864769</v>
      </c>
      <c r="AR2835" s="372">
        <f>$AE2698*'Assumptions (T&amp;D)'!P$24</f>
        <v>0.0673864769</v>
      </c>
      <c r="AS2835" s="372">
        <f>$AE2698*'Assumptions (T&amp;D)'!Q$24</f>
        <v>0.0673864769</v>
      </c>
      <c r="AT2835" s="372">
        <f>$AE2698*'Assumptions (T&amp;D)'!R$24</f>
        <v>0.0673864769</v>
      </c>
      <c r="AU2835" s="372">
        <f>$AE2698*'Assumptions (T&amp;D)'!S$24</f>
        <v>0.0673864769</v>
      </c>
      <c r="AV2835" s="372">
        <f>$AE2698*'Assumptions (T&amp;D)'!T$24</f>
        <v>0.0673864769</v>
      </c>
      <c r="AW2835" s="372">
        <f>$AE2698*'Assumptions (T&amp;D)'!U$24</f>
        <v>0.0673864769</v>
      </c>
      <c r="AX2835" s="372">
        <f>$AE2698*'Assumptions (T&amp;D)'!V$24</f>
        <v>0.0673864769</v>
      </c>
      <c r="AY2835" s="372">
        <f>$AE2698*'Assumptions (T&amp;D)'!W$24</f>
        <v>0.03369323845</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0.05904380278</v>
      </c>
      <c r="AG2836" s="372">
        <f>$AF2698*'Assumptions (T&amp;D)'!D$24</f>
        <v>0.1136790016</v>
      </c>
      <c r="AH2836" s="372">
        <f>$AF2698*'Assumptions (T&amp;D)'!E$24</f>
        <v>0.105176694</v>
      </c>
      <c r="AI2836" s="372">
        <f>$AF2698*'Assumptions (T&amp;D)'!F$24</f>
        <v>0.09730418697</v>
      </c>
      <c r="AJ2836" s="372">
        <f>$AF2698*'Assumptions (T&amp;D)'!G$24</f>
        <v>0.08990403036</v>
      </c>
      <c r="AK2836" s="372">
        <f>$AF2698*'Assumptions (T&amp;D)'!H$24</f>
        <v>0.08329112445</v>
      </c>
      <c r="AL2836" s="372">
        <f>$AF2698*'Assumptions (T&amp;D)'!I$24</f>
        <v>0.07699311882</v>
      </c>
      <c r="AM2836" s="372">
        <f>$AF2698*'Assumptions (T&amp;D)'!J$24</f>
        <v>0.07116746361</v>
      </c>
      <c r="AN2836" s="372">
        <f>$AF2698*'Assumptions (T&amp;D)'!K$24</f>
        <v>0.07022276277</v>
      </c>
      <c r="AO2836" s="372">
        <f>$AF2698*'Assumptions (T&amp;D)'!L$24</f>
        <v>0.07022276277</v>
      </c>
      <c r="AP2836" s="372">
        <f>$AF2698*'Assumptions (T&amp;D)'!M$24</f>
        <v>0.07022276277</v>
      </c>
      <c r="AQ2836" s="372">
        <f>$AF2698*'Assumptions (T&amp;D)'!N$24</f>
        <v>0.07022276277</v>
      </c>
      <c r="AR2836" s="372">
        <f>$AF2698*'Assumptions (T&amp;D)'!O$24</f>
        <v>0.07022276277</v>
      </c>
      <c r="AS2836" s="372">
        <f>$AF2698*'Assumptions (T&amp;D)'!P$24</f>
        <v>0.07022276277</v>
      </c>
      <c r="AT2836" s="372">
        <f>$AF2698*'Assumptions (T&amp;D)'!Q$24</f>
        <v>0.07022276277</v>
      </c>
      <c r="AU2836" s="372">
        <f>$AF2698*'Assumptions (T&amp;D)'!R$24</f>
        <v>0.07022276277</v>
      </c>
      <c r="AV2836" s="372">
        <f>$AF2698*'Assumptions (T&amp;D)'!S$24</f>
        <v>0.07022276277</v>
      </c>
      <c r="AW2836" s="372">
        <f>$AF2698*'Assumptions (T&amp;D)'!T$24</f>
        <v>0.07022276277</v>
      </c>
      <c r="AX2836" s="372">
        <f>$AF2698*'Assumptions (T&amp;D)'!U$24</f>
        <v>0.07022276277</v>
      </c>
      <c r="AY2836" s="372">
        <f>$AF2698*'Assumptions (T&amp;D)'!V$24</f>
        <v>0.07022276277</v>
      </c>
      <c r="AZ2836" s="372">
        <f>$AF2698*'Assumptions (T&amp;D)'!W$24</f>
        <v>0.03511138138</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0.05929758103</v>
      </c>
      <c r="AH2837" s="372">
        <f>$AG2698*'Assumptions (T&amp;D)'!D$24</f>
        <v>0.1141676093</v>
      </c>
      <c r="AI2837" s="372">
        <f>$AG2698*'Assumptions (T&amp;D)'!E$24</f>
        <v>0.1056287577</v>
      </c>
      <c r="AJ2837" s="372">
        <f>$AG2698*'Assumptions (T&amp;D)'!F$24</f>
        <v>0.09772241353</v>
      </c>
      <c r="AK2837" s="372">
        <f>$AG2698*'Assumptions (T&amp;D)'!G$24</f>
        <v>0.09029045004</v>
      </c>
      <c r="AL2837" s="372">
        <f>$AG2698*'Assumptions (T&amp;D)'!H$24</f>
        <v>0.08364912097</v>
      </c>
      <c r="AM2837" s="372">
        <f>$AG2698*'Assumptions (T&amp;D)'!I$24</f>
        <v>0.07732404566</v>
      </c>
      <c r="AN2837" s="372">
        <f>$AG2698*'Assumptions (T&amp;D)'!J$24</f>
        <v>0.071473351</v>
      </c>
      <c r="AO2837" s="372">
        <f>$AG2698*'Assumptions (T&amp;D)'!K$24</f>
        <v>0.0705245897</v>
      </c>
      <c r="AP2837" s="372">
        <f>$AG2698*'Assumptions (T&amp;D)'!L$24</f>
        <v>0.0705245897</v>
      </c>
      <c r="AQ2837" s="372">
        <f>$AG2698*'Assumptions (T&amp;D)'!M$24</f>
        <v>0.0705245897</v>
      </c>
      <c r="AR2837" s="372">
        <f>$AG2698*'Assumptions (T&amp;D)'!N$24</f>
        <v>0.0705245897</v>
      </c>
      <c r="AS2837" s="372">
        <f>$AG2698*'Assumptions (T&amp;D)'!O$24</f>
        <v>0.0705245897</v>
      </c>
      <c r="AT2837" s="372">
        <f>$AG2698*'Assumptions (T&amp;D)'!P$24</f>
        <v>0.0705245897</v>
      </c>
      <c r="AU2837" s="372">
        <f>$AG2698*'Assumptions (T&amp;D)'!Q$24</f>
        <v>0.0705245897</v>
      </c>
      <c r="AV2837" s="372">
        <f>$AG2698*'Assumptions (T&amp;D)'!R$24</f>
        <v>0.0705245897</v>
      </c>
      <c r="AW2837" s="372">
        <f>$AG2698*'Assumptions (T&amp;D)'!S$24</f>
        <v>0.0705245897</v>
      </c>
      <c r="AX2837" s="372">
        <f>$AG2698*'Assumptions (T&amp;D)'!T$24</f>
        <v>0.0705245897</v>
      </c>
      <c r="AY2837" s="372">
        <f>$AG2698*'Assumptions (T&amp;D)'!U$24</f>
        <v>0.0705245897</v>
      </c>
      <c r="AZ2837" s="372">
        <f>$AG2698*'Assumptions (T&amp;D)'!V$24</f>
        <v>0.0705245897</v>
      </c>
      <c r="BA2837" s="372">
        <f>$AG2698*'Assumptions (T&amp;D)'!W$24</f>
        <v>0.03526229485</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0.06567511219</v>
      </c>
      <c r="AI2838" s="372">
        <f>$AH2698*'Assumptions (T&amp;D)'!D$24</f>
        <v>0.1264464827</v>
      </c>
      <c r="AJ2838" s="372">
        <f>$AH2698*'Assumptions (T&amp;D)'!E$24</f>
        <v>0.1169892665</v>
      </c>
      <c r="AK2838" s="372">
        <f>$AH2698*'Assumptions (T&amp;D)'!F$24</f>
        <v>0.1082325849</v>
      </c>
      <c r="AL2838" s="372">
        <f>$AH2698*'Assumptions (T&amp;D)'!G$24</f>
        <v>0.1000013042</v>
      </c>
      <c r="AM2838" s="372">
        <f>$AH2698*'Assumptions (T&amp;D)'!H$24</f>
        <v>0.0926456916</v>
      </c>
      <c r="AN2838" s="372">
        <f>$AH2698*'Assumptions (T&amp;D)'!I$24</f>
        <v>0.0856403463</v>
      </c>
      <c r="AO2838" s="372">
        <f>$AH2698*'Assumptions (T&amp;D)'!J$24</f>
        <v>0.0791604019</v>
      </c>
      <c r="AP2838" s="372">
        <f>$AH2698*'Assumptions (T&amp;D)'!K$24</f>
        <v>0.0781096001</v>
      </c>
      <c r="AQ2838" s="372">
        <f>$AH2698*'Assumptions (T&amp;D)'!L$24</f>
        <v>0.0781096001</v>
      </c>
      <c r="AR2838" s="372">
        <f>$AH2698*'Assumptions (T&amp;D)'!M$24</f>
        <v>0.0781096001</v>
      </c>
      <c r="AS2838" s="372">
        <f>$AH2698*'Assumptions (T&amp;D)'!N$24</f>
        <v>0.0781096001</v>
      </c>
      <c r="AT2838" s="372">
        <f>$AH2698*'Assumptions (T&amp;D)'!O$24</f>
        <v>0.0781096001</v>
      </c>
      <c r="AU2838" s="372">
        <f>$AH2698*'Assumptions (T&amp;D)'!P$24</f>
        <v>0.0781096001</v>
      </c>
      <c r="AV2838" s="372">
        <f>$AH2698*'Assumptions (T&amp;D)'!Q$24</f>
        <v>0.0781096001</v>
      </c>
      <c r="AW2838" s="372">
        <f>$AH2698*'Assumptions (T&amp;D)'!R$24</f>
        <v>0.0781096001</v>
      </c>
      <c r="AX2838" s="372">
        <f>$AH2698*'Assumptions (T&amp;D)'!S$24</f>
        <v>0.0781096001</v>
      </c>
      <c r="AY2838" s="372">
        <f>$AH2698*'Assumptions (T&amp;D)'!T$24</f>
        <v>0.0781096001</v>
      </c>
      <c r="AZ2838" s="372">
        <f>$AH2698*'Assumptions (T&amp;D)'!U$24</f>
        <v>0.0781096001</v>
      </c>
      <c r="BA2838" s="372">
        <f>$AH2698*'Assumptions (T&amp;D)'!V$24</f>
        <v>0.0781096001</v>
      </c>
      <c r="BB2838" s="372">
        <f>$AH2698*'Assumptions (T&amp;D)'!W$24</f>
        <v>0.03905480005</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0.0624491151</v>
      </c>
      <c r="AJ2839" s="372">
        <f>$AI2698*'Assumptions (T&amp;D)'!D$24</f>
        <v>0.1202353629</v>
      </c>
      <c r="AK2839" s="372">
        <f>$AI2698*'Assumptions (T&amp;D)'!E$24</f>
        <v>0.1112426904</v>
      </c>
      <c r="AL2839" s="372">
        <f>$AI2698*'Assumptions (T&amp;D)'!F$24</f>
        <v>0.1029161417</v>
      </c>
      <c r="AM2839" s="372">
        <f>$AI2698*'Assumptions (T&amp;D)'!G$24</f>
        <v>0.09508918592</v>
      </c>
      <c r="AN2839" s="372">
        <f>$AI2698*'Assumptions (T&amp;D)'!H$24</f>
        <v>0.08809488503</v>
      </c>
      <c r="AO2839" s="372">
        <f>$AI2698*'Assumptions (T&amp;D)'!I$24</f>
        <v>0.08143364609</v>
      </c>
      <c r="AP2839" s="372">
        <f>$AI2698*'Assumptions (T&amp;D)'!J$24</f>
        <v>0.07527200006</v>
      </c>
      <c r="AQ2839" s="372">
        <f>$AI2698*'Assumptions (T&amp;D)'!K$24</f>
        <v>0.07427281422</v>
      </c>
      <c r="AR2839" s="372">
        <f>$AI2698*'Assumptions (T&amp;D)'!L$24</f>
        <v>0.07427281422</v>
      </c>
      <c r="AS2839" s="372">
        <f>$AI2698*'Assumptions (T&amp;D)'!M$24</f>
        <v>0.07427281422</v>
      </c>
      <c r="AT2839" s="372">
        <f>$AI2698*'Assumptions (T&amp;D)'!N$24</f>
        <v>0.07427281422</v>
      </c>
      <c r="AU2839" s="372">
        <f>$AI2698*'Assumptions (T&amp;D)'!O$24</f>
        <v>0.07427281422</v>
      </c>
      <c r="AV2839" s="372">
        <f>$AI2698*'Assumptions (T&amp;D)'!P$24</f>
        <v>0.07427281422</v>
      </c>
      <c r="AW2839" s="372">
        <f>$AI2698*'Assumptions (T&amp;D)'!Q$24</f>
        <v>0.07427281422</v>
      </c>
      <c r="AX2839" s="372">
        <f>$AI2698*'Assumptions (T&amp;D)'!R$24</f>
        <v>0.07427281422</v>
      </c>
      <c r="AY2839" s="372">
        <f>$AI2698*'Assumptions (T&amp;D)'!S$24</f>
        <v>0.07427281422</v>
      </c>
      <c r="AZ2839" s="372">
        <f>$AI2698*'Assumptions (T&amp;D)'!T$24</f>
        <v>0.07427281422</v>
      </c>
      <c r="BA2839" s="372">
        <f>$AI2698*'Assumptions (T&amp;D)'!U$24</f>
        <v>0.07427281422</v>
      </c>
      <c r="BB2839" s="372">
        <f>$AI2698*'Assumptions (T&amp;D)'!V$24</f>
        <v>0.07427281422</v>
      </c>
      <c r="BC2839" s="372">
        <f>$AI2698*'Assumptions (T&amp;D)'!W$24</f>
        <v>0.03713640711</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0.06634175565</v>
      </c>
      <c r="AK2840" s="372">
        <f>$AJ2698*'Assumptions (T&amp;D)'!D$24</f>
        <v>0.1277299935</v>
      </c>
      <c r="AL2840" s="372">
        <f>$AJ2698*'Assumptions (T&amp;D)'!E$24</f>
        <v>0.1181767807</v>
      </c>
      <c r="AM2840" s="372">
        <f>$AJ2698*'Assumptions (T&amp;D)'!F$24</f>
        <v>0.1093312133</v>
      </c>
      <c r="AN2840" s="372">
        <f>$AJ2698*'Assumptions (T&amp;D)'!G$24</f>
        <v>0.1010163799</v>
      </c>
      <c r="AO2840" s="372">
        <f>$AJ2698*'Assumptions (T&amp;D)'!H$24</f>
        <v>0.0935861033</v>
      </c>
      <c r="AP2840" s="372">
        <f>$AJ2698*'Assumptions (T&amp;D)'!I$24</f>
        <v>0.08650964936</v>
      </c>
      <c r="AQ2840" s="372">
        <f>$AJ2698*'Assumptions (T&amp;D)'!J$24</f>
        <v>0.07996392947</v>
      </c>
      <c r="AR2840" s="372">
        <f>$AJ2698*'Assumptions (T&amp;D)'!K$24</f>
        <v>0.07890246138</v>
      </c>
      <c r="AS2840" s="372">
        <f>$AJ2698*'Assumptions (T&amp;D)'!L$24</f>
        <v>0.07890246138</v>
      </c>
      <c r="AT2840" s="372">
        <f>$AJ2698*'Assumptions (T&amp;D)'!M$24</f>
        <v>0.07890246138</v>
      </c>
      <c r="AU2840" s="372">
        <f>$AJ2698*'Assumptions (T&amp;D)'!N$24</f>
        <v>0.07890246138</v>
      </c>
      <c r="AV2840" s="372">
        <f>$AJ2698*'Assumptions (T&amp;D)'!O$24</f>
        <v>0.07890246138</v>
      </c>
      <c r="AW2840" s="372">
        <f>$AJ2698*'Assumptions (T&amp;D)'!P$24</f>
        <v>0.07890246138</v>
      </c>
      <c r="AX2840" s="372">
        <f>$AJ2698*'Assumptions (T&amp;D)'!Q$24</f>
        <v>0.07890246138</v>
      </c>
      <c r="AY2840" s="372">
        <f>$AJ2698*'Assumptions (T&amp;D)'!R$24</f>
        <v>0.07890246138</v>
      </c>
      <c r="AZ2840" s="372">
        <f>$AJ2698*'Assumptions (T&amp;D)'!S$24</f>
        <v>0.07890246138</v>
      </c>
      <c r="BA2840" s="372">
        <f>$AJ2698*'Assumptions (T&amp;D)'!T$24</f>
        <v>0.07890246138</v>
      </c>
      <c r="BB2840" s="372">
        <f>$AJ2698*'Assumptions (T&amp;D)'!U$24</f>
        <v>0.07890246138</v>
      </c>
      <c r="BC2840" s="372">
        <f>$AJ2698*'Assumptions (T&amp;D)'!V$24</f>
        <v>0.07890246138</v>
      </c>
      <c r="BD2840" s="372">
        <f>$AJ2698*'Assumptions (T&amp;D)'!W$24</f>
        <v>0.03945123069</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0.06780767069</v>
      </c>
      <c r="AL2841" s="372">
        <f>$AK2698*'Assumptions (T&amp;D)'!D$24</f>
        <v>0.1305523686</v>
      </c>
      <c r="AM2841" s="372">
        <f>$AK2698*'Assumptions (T&amp;D)'!E$24</f>
        <v>0.1207880641</v>
      </c>
      <c r="AN2841" s="372">
        <f>$AK2698*'Assumptions (T&amp;D)'!F$24</f>
        <v>0.1117470413</v>
      </c>
      <c r="AO2841" s="372">
        <f>$AK2698*'Assumptions (T&amp;D)'!G$24</f>
        <v>0.1032484799</v>
      </c>
      <c r="AP2841" s="372">
        <f>$AK2698*'Assumptions (T&amp;D)'!H$24</f>
        <v>0.09565402079</v>
      </c>
      <c r="AQ2841" s="372">
        <f>$AK2698*'Assumptions (T&amp;D)'!I$24</f>
        <v>0.08842120258</v>
      </c>
      <c r="AR2841" s="372">
        <f>$AK2698*'Assumptions (T&amp;D)'!J$24</f>
        <v>0.08173084574</v>
      </c>
      <c r="AS2841" s="372">
        <f>$AK2698*'Assumptions (T&amp;D)'!K$24</f>
        <v>0.08064592301</v>
      </c>
      <c r="AT2841" s="372">
        <f>$AK2698*'Assumptions (T&amp;D)'!L$24</f>
        <v>0.08064592301</v>
      </c>
      <c r="AU2841" s="372">
        <f>$AK2698*'Assumptions (T&amp;D)'!M$24</f>
        <v>0.08064592301</v>
      </c>
      <c r="AV2841" s="372">
        <f>$AK2698*'Assumptions (T&amp;D)'!N$24</f>
        <v>0.08064592301</v>
      </c>
      <c r="AW2841" s="372">
        <f>$AK2698*'Assumptions (T&amp;D)'!O$24</f>
        <v>0.08064592301</v>
      </c>
      <c r="AX2841" s="372">
        <f>$AK2698*'Assumptions (T&amp;D)'!P$24</f>
        <v>0.08064592301</v>
      </c>
      <c r="AY2841" s="372">
        <f>$AK2698*'Assumptions (T&amp;D)'!Q$24</f>
        <v>0.08064592301</v>
      </c>
      <c r="AZ2841" s="372">
        <f>$AK2698*'Assumptions (T&amp;D)'!R$24</f>
        <v>0.08064592301</v>
      </c>
      <c r="BA2841" s="372">
        <f>$AK2698*'Assumptions (T&amp;D)'!S$24</f>
        <v>0.08064592301</v>
      </c>
      <c r="BB2841" s="372">
        <f>$AK2698*'Assumptions (T&amp;D)'!T$24</f>
        <v>0.08064592301</v>
      </c>
      <c r="BC2841" s="372">
        <f>$AK2698*'Assumptions (T&amp;D)'!U$24</f>
        <v>0.08064592301</v>
      </c>
      <c r="BD2841" s="372">
        <f>$AK2698*'Assumptions (T&amp;D)'!V$24</f>
        <v>0.08064592301</v>
      </c>
      <c r="BE2841" s="372">
        <f>$AK2698*'Assumptions (T&amp;D)'!W$24</f>
        <v>0.0403229615</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0.08108259436</v>
      </c>
      <c r="AM2842" s="372">
        <f>$AL2698*'Assumptions (T&amp;D)'!D$24</f>
        <v>0.1561110217</v>
      </c>
      <c r="AN2842" s="372">
        <f>$AL2698*'Assumptions (T&amp;D)'!E$24</f>
        <v>0.1444351281</v>
      </c>
      <c r="AO2842" s="372">
        <f>$AL2698*'Assumptions (T&amp;D)'!F$24</f>
        <v>0.1336241155</v>
      </c>
      <c r="AP2842" s="372">
        <f>$AL2698*'Assumptions (T&amp;D)'!G$24</f>
        <v>0.1234617637</v>
      </c>
      <c r="AQ2842" s="372">
        <f>$AL2698*'Assumptions (T&amp;D)'!H$24</f>
        <v>0.1143805131</v>
      </c>
      <c r="AR2842" s="372">
        <f>$AL2698*'Assumptions (T&amp;D)'!I$24</f>
        <v>0.105731703</v>
      </c>
      <c r="AS2842" s="372">
        <f>$AL2698*'Assumptions (T&amp;D)'!J$24</f>
        <v>0.09773155374</v>
      </c>
      <c r="AT2842" s="372">
        <f>$AL2698*'Assumptions (T&amp;D)'!K$24</f>
        <v>0.09643423223</v>
      </c>
      <c r="AU2842" s="372">
        <f>$AL2698*'Assumptions (T&amp;D)'!L$24</f>
        <v>0.09643423223</v>
      </c>
      <c r="AV2842" s="372">
        <f>$AL2698*'Assumptions (T&amp;D)'!M$24</f>
        <v>0.09643423223</v>
      </c>
      <c r="AW2842" s="372">
        <f>$AL2698*'Assumptions (T&amp;D)'!N$24</f>
        <v>0.09643423223</v>
      </c>
      <c r="AX2842" s="372">
        <f>$AL2698*'Assumptions (T&amp;D)'!O$24</f>
        <v>0.09643423223</v>
      </c>
      <c r="AY2842" s="372">
        <f>$AL2698*'Assumptions (T&amp;D)'!P$24</f>
        <v>0.09643423223</v>
      </c>
      <c r="AZ2842" s="372">
        <f>$AL2698*'Assumptions (T&amp;D)'!Q$24</f>
        <v>0.09643423223</v>
      </c>
      <c r="BA2842" s="372">
        <f>$AL2698*'Assumptions (T&amp;D)'!R$24</f>
        <v>0.09643423223</v>
      </c>
      <c r="BB2842" s="372">
        <f>$AL2698*'Assumptions (T&amp;D)'!S$24</f>
        <v>0.09643423223</v>
      </c>
      <c r="BC2842" s="372">
        <f>$AL2698*'Assumptions (T&amp;D)'!T$24</f>
        <v>0.09643423223</v>
      </c>
      <c r="BD2842" s="372">
        <f>$AL2698*'Assumptions (T&amp;D)'!U$24</f>
        <v>0.09643423223</v>
      </c>
      <c r="BE2842" s="372">
        <f>$AL2698*'Assumptions (T&amp;D)'!V$24</f>
        <v>0.09643423223</v>
      </c>
      <c r="BF2842" s="372">
        <f>$AL2698*'Assumptions (T&amp;D)'!W$24</f>
        <v>0.04821711611</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0.07865783306</v>
      </c>
      <c r="AN2843" s="372">
        <f>$AM2698*'Assumptions (T&amp;D)'!D$24</f>
        <v>0.1514425479</v>
      </c>
      <c r="AO2843" s="372">
        <f>$AM2698*'Assumptions (T&amp;D)'!E$24</f>
        <v>0.14011582</v>
      </c>
      <c r="AP2843" s="372">
        <f>$AM2698*'Assumptions (T&amp;D)'!F$24</f>
        <v>0.1296281089</v>
      </c>
      <c r="AQ2843" s="372">
        <f>$AM2698*'Assumptions (T&amp;D)'!G$24</f>
        <v>0.1197696605</v>
      </c>
      <c r="AR2843" s="372">
        <f>$AM2698*'Assumptions (T&amp;D)'!H$24</f>
        <v>0.1109599832</v>
      </c>
      <c r="AS2843" s="372">
        <f>$AM2698*'Assumptions (T&amp;D)'!I$24</f>
        <v>0.1025698143</v>
      </c>
      <c r="AT2843" s="372">
        <f>$AM2698*'Assumptions (T&amp;D)'!J$24</f>
        <v>0.09480890812</v>
      </c>
      <c r="AU2843" s="372">
        <f>$AM2698*'Assumptions (T&amp;D)'!K$24</f>
        <v>0.09355038279</v>
      </c>
      <c r="AV2843" s="372">
        <f>$AM2698*'Assumptions (T&amp;D)'!L$24</f>
        <v>0.09355038279</v>
      </c>
      <c r="AW2843" s="372">
        <f>$AM2698*'Assumptions (T&amp;D)'!M$24</f>
        <v>0.09355038279</v>
      </c>
      <c r="AX2843" s="372">
        <f>$AM2698*'Assumptions (T&amp;D)'!N$24</f>
        <v>0.09355038279</v>
      </c>
      <c r="AY2843" s="372">
        <f>$AM2698*'Assumptions (T&amp;D)'!O$24</f>
        <v>0.09355038279</v>
      </c>
      <c r="AZ2843" s="372">
        <f>$AM2698*'Assumptions (T&amp;D)'!P$24</f>
        <v>0.09355038279</v>
      </c>
      <c r="BA2843" s="372">
        <f>$AM2698*'Assumptions (T&amp;D)'!Q$24</f>
        <v>0.09355038279</v>
      </c>
      <c r="BB2843" s="372">
        <f>$AM2698*'Assumptions (T&amp;D)'!R$24</f>
        <v>0.09355038279</v>
      </c>
      <c r="BC2843" s="372">
        <f>$AM2698*'Assumptions (T&amp;D)'!S$24</f>
        <v>0.09355038279</v>
      </c>
      <c r="BD2843" s="372">
        <f>$AM2698*'Assumptions (T&amp;D)'!T$24</f>
        <v>0.09355038279</v>
      </c>
      <c r="BE2843" s="372">
        <f>$AM2698*'Assumptions (T&amp;D)'!U$24</f>
        <v>0.09355038279</v>
      </c>
      <c r="BF2843" s="372">
        <f>$AM2698*'Assumptions (T&amp;D)'!V$24</f>
        <v>0.09355038279</v>
      </c>
      <c r="BG2843" s="372">
        <f>$AM2698*'Assumptions (T&amp;D)'!W$24</f>
        <v>0.0467751914</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0.08737015932</v>
      </c>
      <c r="AO2844" s="372">
        <f>$AN2698*'Assumptions (T&amp;D)'!D$24</f>
        <v>0.1682166801</v>
      </c>
      <c r="AP2844" s="372">
        <f>$AN2698*'Assumptions (T&amp;D)'!E$24</f>
        <v>0.1556353771</v>
      </c>
      <c r="AQ2844" s="372">
        <f>$AN2698*'Assumptions (T&amp;D)'!F$24</f>
        <v>0.1439860226</v>
      </c>
      <c r="AR2844" s="372">
        <f>$AN2698*'Assumptions (T&amp;D)'!G$24</f>
        <v>0.1330356293</v>
      </c>
      <c r="AS2844" s="372">
        <f>$AN2698*'Assumptions (T&amp;D)'!H$24</f>
        <v>0.1232501714</v>
      </c>
      <c r="AT2844" s="372">
        <f>$AN2698*'Assumptions (T&amp;D)'!I$24</f>
        <v>0.1139306878</v>
      </c>
      <c r="AU2844" s="372">
        <f>$AN2698*'Assumptions (T&amp;D)'!J$24</f>
        <v>0.1053101654</v>
      </c>
      <c r="AV2844" s="372">
        <f>$AN2698*'Assumptions (T&amp;D)'!K$24</f>
        <v>0.1039122428</v>
      </c>
      <c r="AW2844" s="372">
        <f>$AN2698*'Assumptions (T&amp;D)'!L$24</f>
        <v>0.1039122428</v>
      </c>
      <c r="AX2844" s="372">
        <f>$AN2698*'Assumptions (T&amp;D)'!M$24</f>
        <v>0.1039122428</v>
      </c>
      <c r="AY2844" s="372">
        <f>$AN2698*'Assumptions (T&amp;D)'!N$24</f>
        <v>0.1039122428</v>
      </c>
      <c r="AZ2844" s="372">
        <f>$AN2698*'Assumptions (T&amp;D)'!O$24</f>
        <v>0.1039122428</v>
      </c>
      <c r="BA2844" s="372">
        <f>$AN2698*'Assumptions (T&amp;D)'!P$24</f>
        <v>0.1039122428</v>
      </c>
      <c r="BB2844" s="372">
        <f>$AN2698*'Assumptions (T&amp;D)'!Q$24</f>
        <v>0.1039122428</v>
      </c>
      <c r="BC2844" s="372">
        <f>$AN2698*'Assumptions (T&amp;D)'!R$24</f>
        <v>0.1039122428</v>
      </c>
      <c r="BD2844" s="372">
        <f>$AN2698*'Assumptions (T&amp;D)'!S$24</f>
        <v>0.1039122428</v>
      </c>
      <c r="BE2844" s="372">
        <f>$AN2698*'Assumptions (T&amp;D)'!T$24</f>
        <v>0.1039122428</v>
      </c>
      <c r="BF2844" s="372">
        <f>$AN2698*'Assumptions (T&amp;D)'!U$24</f>
        <v>0.1039122428</v>
      </c>
      <c r="BG2844" s="372">
        <f>$AN2698*'Assumptions (T&amp;D)'!V$24</f>
        <v>0.1039122428</v>
      </c>
      <c r="BH2844" s="372">
        <f>$AN2698*'Assumptions (T&amp;D)'!W$24</f>
        <v>0.05195612141</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0.08290023216</v>
      </c>
      <c r="AP2845" s="372">
        <f>$AO2698*'Assumptions (T&amp;D)'!D$24</f>
        <v>0.1596105803</v>
      </c>
      <c r="AQ2845" s="372">
        <f>$AO2698*'Assumptions (T&amp;D)'!E$24</f>
        <v>0.1476729469</v>
      </c>
      <c r="AR2845" s="372">
        <f>$AO2698*'Assumptions (T&amp;D)'!F$24</f>
        <v>0.1366195826</v>
      </c>
      <c r="AS2845" s="372">
        <f>$AO2698*'Assumptions (T&amp;D)'!G$24</f>
        <v>0.1262294202</v>
      </c>
      <c r="AT2845" s="372">
        <f>$AO2698*'Assumptions (T&amp;D)'!H$24</f>
        <v>0.1169445942</v>
      </c>
      <c r="AU2845" s="372">
        <f>$AO2698*'Assumptions (T&amp;D)'!I$24</f>
        <v>0.1081019027</v>
      </c>
      <c r="AV2845" s="372">
        <f>$AO2698*'Assumptions (T&amp;D)'!J$24</f>
        <v>0.09992241317</v>
      </c>
      <c r="AW2845" s="372">
        <f>$AO2698*'Assumptions (T&amp;D)'!K$24</f>
        <v>0.09859600945</v>
      </c>
      <c r="AX2845" s="372">
        <f>$AO2698*'Assumptions (T&amp;D)'!L$24</f>
        <v>0.09859600945</v>
      </c>
      <c r="AY2845" s="372">
        <f>$AO2698*'Assumptions (T&amp;D)'!M$24</f>
        <v>0.09859600945</v>
      </c>
      <c r="AZ2845" s="372">
        <f>$AO2698*'Assumptions (T&amp;D)'!N$24</f>
        <v>0.09859600945</v>
      </c>
      <c r="BA2845" s="372">
        <f>$AO2698*'Assumptions (T&amp;D)'!O$24</f>
        <v>0.09859600945</v>
      </c>
      <c r="BB2845" s="372">
        <f>$AO2698*'Assumptions (T&amp;D)'!P$24</f>
        <v>0.09859600945</v>
      </c>
      <c r="BC2845" s="372">
        <f>$AO2698*'Assumptions (T&amp;D)'!Q$24</f>
        <v>0.09859600945</v>
      </c>
      <c r="BD2845" s="372">
        <f>$AO2698*'Assumptions (T&amp;D)'!R$24</f>
        <v>0.09859600945</v>
      </c>
      <c r="BE2845" s="372">
        <f>$AO2698*'Assumptions (T&amp;D)'!S$24</f>
        <v>0.09859600945</v>
      </c>
      <c r="BF2845" s="372">
        <f>$AO2698*'Assumptions (T&amp;D)'!T$24</f>
        <v>0.09859600945</v>
      </c>
      <c r="BG2845" s="372">
        <f>$AO2698*'Assumptions (T&amp;D)'!U$24</f>
        <v>0.09859600945</v>
      </c>
      <c r="BH2845" s="372">
        <f>$AO2698*'Assumptions (T&amp;D)'!V$24</f>
        <v>0.09859600945</v>
      </c>
      <c r="BI2845" s="372">
        <f>$AO2698*'Assumptions (T&amp;D)'!W$24</f>
        <v>0.04929800473</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0.0904730067</v>
      </c>
      <c r="AQ2846" s="372">
        <f>$AP2698*'Assumptions (T&amp;D)'!D$24</f>
        <v>0.1741906956</v>
      </c>
      <c r="AR2846" s="372">
        <f>$AP2698*'Assumptions (T&amp;D)'!E$24</f>
        <v>0.1611625826</v>
      </c>
      <c r="AS2846" s="372">
        <f>$AP2698*'Assumptions (T&amp;D)'!F$24</f>
        <v>0.149099515</v>
      </c>
      <c r="AT2846" s="372">
        <f>$AP2698*'Assumptions (T&amp;D)'!G$24</f>
        <v>0.1377602315</v>
      </c>
      <c r="AU2846" s="372">
        <f>$AP2698*'Assumptions (T&amp;D)'!H$24</f>
        <v>0.1276272548</v>
      </c>
      <c r="AV2846" s="372">
        <f>$AP2698*'Assumptions (T&amp;D)'!I$24</f>
        <v>0.1179768007</v>
      </c>
      <c r="AW2846" s="372">
        <f>$AP2698*'Assumptions (T&amp;D)'!J$24</f>
        <v>0.1090501307</v>
      </c>
      <c r="AX2846" s="372">
        <f>$AP2698*'Assumptions (T&amp;D)'!K$24</f>
        <v>0.1076025626</v>
      </c>
      <c r="AY2846" s="372">
        <f>$AP2698*'Assumptions (T&amp;D)'!L$24</f>
        <v>0.1076025626</v>
      </c>
      <c r="AZ2846" s="372">
        <f>$AP2698*'Assumptions (T&amp;D)'!M$24</f>
        <v>0.1076025626</v>
      </c>
      <c r="BA2846" s="372">
        <f>$AP2698*'Assumptions (T&amp;D)'!N$24</f>
        <v>0.1076025626</v>
      </c>
      <c r="BB2846" s="372">
        <f>$AP2698*'Assumptions (T&amp;D)'!O$24</f>
        <v>0.1076025626</v>
      </c>
      <c r="BC2846" s="372">
        <f>$AP2698*'Assumptions (T&amp;D)'!P$24</f>
        <v>0.1076025626</v>
      </c>
      <c r="BD2846" s="372">
        <f>$AP2698*'Assumptions (T&amp;D)'!Q$24</f>
        <v>0.1076025626</v>
      </c>
      <c r="BE2846" s="372">
        <f>$AP2698*'Assumptions (T&amp;D)'!R$24</f>
        <v>0.1076025626</v>
      </c>
      <c r="BF2846" s="372">
        <f>$AP2698*'Assumptions (T&amp;D)'!S$24</f>
        <v>0.1076025626</v>
      </c>
      <c r="BG2846" s="372">
        <f>$AP2698*'Assumptions (T&amp;D)'!T$24</f>
        <v>0.1076025626</v>
      </c>
      <c r="BH2846" s="372">
        <f>$AP2698*'Assumptions (T&amp;D)'!U$24</f>
        <v>0.1076025626</v>
      </c>
      <c r="BI2846" s="372">
        <f>$AP2698*'Assumptions (T&amp;D)'!V$24</f>
        <v>0.1076025626</v>
      </c>
      <c r="BJ2846" s="372">
        <f>$AP2698*'Assumptions (T&amp;D)'!W$24</f>
        <v>0.05380128132</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0.1001130369</v>
      </c>
      <c r="AR2847" s="372">
        <f>$AQ2698*'Assumptions (T&amp;D)'!D$24</f>
        <v>0.192750967</v>
      </c>
      <c r="AS2847" s="372">
        <f>$AQ2698*'Assumptions (T&amp;D)'!E$24</f>
        <v>0.1783346897</v>
      </c>
      <c r="AT2847" s="372">
        <f>$AQ2698*'Assumptions (T&amp;D)'!F$24</f>
        <v>0.1649862848</v>
      </c>
      <c r="AU2847" s="372">
        <f>$AQ2698*'Assumptions (T&amp;D)'!G$24</f>
        <v>0.1524387842</v>
      </c>
      <c r="AV2847" s="372">
        <f>$AQ2698*'Assumptions (T&amp;D)'!H$24</f>
        <v>0.141226124</v>
      </c>
      <c r="AW2847" s="372">
        <f>$AQ2698*'Assumptions (T&amp;D)'!I$24</f>
        <v>0.1305474001</v>
      </c>
      <c r="AX2847" s="372">
        <f>$AQ2698*'Assumptions (T&amp;D)'!J$24</f>
        <v>0.1206695805</v>
      </c>
      <c r="AY2847" s="372">
        <f>$AQ2698*'Assumptions (T&amp;D)'!K$24</f>
        <v>0.1190677719</v>
      </c>
      <c r="AZ2847" s="372">
        <f>$AQ2698*'Assumptions (T&amp;D)'!L$24</f>
        <v>0.1190677719</v>
      </c>
      <c r="BA2847" s="372">
        <f>$AQ2698*'Assumptions (T&amp;D)'!M$24</f>
        <v>0.1190677719</v>
      </c>
      <c r="BB2847" s="372">
        <f>$AQ2698*'Assumptions (T&amp;D)'!N$24</f>
        <v>0.1190677719</v>
      </c>
      <c r="BC2847" s="372">
        <f>$AQ2698*'Assumptions (T&amp;D)'!O$24</f>
        <v>0.1190677719</v>
      </c>
      <c r="BD2847" s="372">
        <f>$AQ2698*'Assumptions (T&amp;D)'!P$24</f>
        <v>0.1190677719</v>
      </c>
      <c r="BE2847" s="372">
        <f>$AQ2698*'Assumptions (T&amp;D)'!Q$24</f>
        <v>0.1190677719</v>
      </c>
      <c r="BF2847" s="372">
        <f>$AQ2698*'Assumptions (T&amp;D)'!R$24</f>
        <v>0.1190677719</v>
      </c>
      <c r="BG2847" s="372">
        <f>$AQ2698*'Assumptions (T&amp;D)'!S$24</f>
        <v>0.1190677719</v>
      </c>
      <c r="BH2847" s="372">
        <f>$AQ2698*'Assumptions (T&amp;D)'!T$24</f>
        <v>0.1190677719</v>
      </c>
      <c r="BI2847" s="372">
        <f>$AQ2698*'Assumptions (T&amp;D)'!U$24</f>
        <v>0.1190677719</v>
      </c>
      <c r="BJ2847" s="372">
        <f>$AQ2698*'Assumptions (T&amp;D)'!V$24</f>
        <v>0.1190677719</v>
      </c>
      <c r="BK2847" s="372">
        <f>$AQ2698*'Assumptions (T&amp;D)'!W$24</f>
        <v>0.05953388594</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0.07868837791</v>
      </c>
      <c r="AS2848" s="372">
        <f>$AR2698*'Assumptions (T&amp;D)'!D$24</f>
        <v>0.1515013569</v>
      </c>
      <c r="AT2848" s="372">
        <f>$AR2698*'Assumptions (T&amp;D)'!E$24</f>
        <v>0.1401702305</v>
      </c>
      <c r="AU2848" s="372">
        <f>$AR2698*'Assumptions (T&amp;D)'!F$24</f>
        <v>0.1296784468</v>
      </c>
      <c r="AV2848" s="372">
        <f>$AR2698*'Assumptions (T&amp;D)'!G$24</f>
        <v>0.1198161701</v>
      </c>
      <c r="AW2848" s="372">
        <f>$AR2698*'Assumptions (T&amp;D)'!H$24</f>
        <v>0.1110030718</v>
      </c>
      <c r="AX2848" s="372">
        <f>$AR2698*'Assumptions (T&amp;D)'!I$24</f>
        <v>0.1026096448</v>
      </c>
      <c r="AY2848" s="372">
        <f>$AR2698*'Assumptions (T&amp;D)'!J$24</f>
        <v>0.09484572484</v>
      </c>
      <c r="AZ2848" s="372">
        <f>$AR2698*'Assumptions (T&amp;D)'!K$24</f>
        <v>0.09358671079</v>
      </c>
      <c r="BA2848" s="372">
        <f>$AR2698*'Assumptions (T&amp;D)'!L$24</f>
        <v>0.09358671079</v>
      </c>
      <c r="BB2848" s="372">
        <f>$AR2698*'Assumptions (T&amp;D)'!M$24</f>
        <v>0.09358671079</v>
      </c>
      <c r="BC2848" s="372">
        <f>$AR2698*'Assumptions (T&amp;D)'!N$24</f>
        <v>0.09358671079</v>
      </c>
      <c r="BD2848" s="372">
        <f>$AR2698*'Assumptions (T&amp;D)'!O$24</f>
        <v>0.09358671079</v>
      </c>
      <c r="BE2848" s="372">
        <f>$AR2698*'Assumptions (T&amp;D)'!P$24</f>
        <v>0.09358671079</v>
      </c>
      <c r="BF2848" s="372">
        <f>$AR2698*'Assumptions (T&amp;D)'!Q$24</f>
        <v>0.09358671079</v>
      </c>
      <c r="BG2848" s="372">
        <f>$AR2698*'Assumptions (T&amp;D)'!R$24</f>
        <v>0.09358671079</v>
      </c>
      <c r="BH2848" s="372">
        <f>$AR2698*'Assumptions (T&amp;D)'!S$24</f>
        <v>0.09358671079</v>
      </c>
      <c r="BI2848" s="372">
        <f>$AR2698*'Assumptions (T&amp;D)'!T$24</f>
        <v>0.09358671079</v>
      </c>
      <c r="BJ2848" s="372">
        <f>$AR2698*'Assumptions (T&amp;D)'!U$24</f>
        <v>0.09358671079</v>
      </c>
      <c r="BK2848" s="372">
        <f>$AR2698*'Assumptions (T&amp;D)'!V$24</f>
        <v>0.09358671079</v>
      </c>
      <c r="BL2848" s="372">
        <f>$AR2698*'Assumptions (T&amp;D)'!W$24</f>
        <v>0.04679335539</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0.08558961497</v>
      </c>
      <c r="AT2849" s="372">
        <f>$AS2698*'Assumptions (T&amp;D)'!D$24</f>
        <v>0.1647885387</v>
      </c>
      <c r="AU2849" s="372">
        <f>$AS2698*'Assumptions (T&amp;D)'!E$24</f>
        <v>0.1524636341</v>
      </c>
      <c r="AV2849" s="372">
        <f>$AS2698*'Assumptions (T&amp;D)'!F$24</f>
        <v>0.1410516855</v>
      </c>
      <c r="AW2849" s="372">
        <f>$AS2698*'Assumptions (T&amp;D)'!G$24</f>
        <v>0.1303244537</v>
      </c>
      <c r="AX2849" s="372">
        <f>$AS2698*'Assumptions (T&amp;D)'!H$24</f>
        <v>0.1207384168</v>
      </c>
      <c r="AY2849" s="372">
        <f>$AS2698*'Assumptions (T&amp;D)'!I$24</f>
        <v>0.1116088579</v>
      </c>
      <c r="AZ2849" s="372">
        <f>$AS2698*'Assumptions (T&amp;D)'!J$24</f>
        <v>0.1031640159</v>
      </c>
      <c r="BA2849" s="372">
        <f>$AS2698*'Assumptions (T&amp;D)'!K$24</f>
        <v>0.1017945821</v>
      </c>
      <c r="BB2849" s="372">
        <f>$AS2698*'Assumptions (T&amp;D)'!L$24</f>
        <v>0.1017945821</v>
      </c>
      <c r="BC2849" s="372">
        <f>$AS2698*'Assumptions (T&amp;D)'!M$24</f>
        <v>0.1017945821</v>
      </c>
      <c r="BD2849" s="372">
        <f>$AS2698*'Assumptions (T&amp;D)'!N$24</f>
        <v>0.1017945821</v>
      </c>
      <c r="BE2849" s="372">
        <f>$AS2698*'Assumptions (T&amp;D)'!O$24</f>
        <v>0.1017945821</v>
      </c>
      <c r="BF2849" s="372">
        <f>$AS2698*'Assumptions (T&amp;D)'!P$24</f>
        <v>0.1017945821</v>
      </c>
      <c r="BG2849" s="372">
        <f>$AS2698*'Assumptions (T&amp;D)'!Q$24</f>
        <v>0.1017945821</v>
      </c>
      <c r="BH2849" s="372">
        <f>$AS2698*'Assumptions (T&amp;D)'!R$24</f>
        <v>0.1017945821</v>
      </c>
      <c r="BI2849" s="372">
        <f>$AS2698*'Assumptions (T&amp;D)'!S$24</f>
        <v>0.1017945821</v>
      </c>
      <c r="BJ2849" s="372">
        <f>$AS2698*'Assumptions (T&amp;D)'!T$24</f>
        <v>0.1017945821</v>
      </c>
      <c r="BK2849" s="372">
        <f>$AS2698*'Assumptions (T&amp;D)'!U$24</f>
        <v>0.1017945821</v>
      </c>
      <c r="BL2849" s="372">
        <f>$AS2698*'Assumptions (T&amp;D)'!V$24</f>
        <v>0.1017945821</v>
      </c>
      <c r="BM2849" s="372">
        <f>$AS2698*'Assumptions (T&amp;D)'!W$24</f>
        <v>0.05089729103</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0.09006296292</v>
      </c>
      <c r="AU2850" s="372">
        <f>$AT2698*'Assumptions (T&amp;D)'!D$24</f>
        <v>0.1734012246</v>
      </c>
      <c r="AV2850" s="372">
        <f>$AT2698*'Assumptions (T&amp;D)'!E$24</f>
        <v>0.1604321579</v>
      </c>
      <c r="AW2850" s="372">
        <f>$AT2698*'Assumptions (T&amp;D)'!F$24</f>
        <v>0.1484237629</v>
      </c>
      <c r="AX2850" s="372">
        <f>$AT2698*'Assumptions (T&amp;D)'!G$24</f>
        <v>0.1371358715</v>
      </c>
      <c r="AY2850" s="372">
        <f>$AT2698*'Assumptions (T&amp;D)'!H$24</f>
        <v>0.1270488197</v>
      </c>
      <c r="AZ2850" s="372">
        <f>$AT2698*'Assumptions (T&amp;D)'!I$24</f>
        <v>0.1174421036</v>
      </c>
      <c r="BA2850" s="372">
        <f>$AT2698*'Assumptions (T&amp;D)'!J$24</f>
        <v>0.1085558913</v>
      </c>
      <c r="BB2850" s="372">
        <f>$AT2698*'Assumptions (T&amp;D)'!K$24</f>
        <v>0.1071148839</v>
      </c>
      <c r="BC2850" s="372">
        <f>$AT2698*'Assumptions (T&amp;D)'!L$24</f>
        <v>0.1071148839</v>
      </c>
      <c r="BD2850" s="372">
        <f>$AT2698*'Assumptions (T&amp;D)'!M$24</f>
        <v>0.1071148839</v>
      </c>
      <c r="BE2850" s="372">
        <f>$AT2698*'Assumptions (T&amp;D)'!N$24</f>
        <v>0.1071148839</v>
      </c>
      <c r="BF2850" s="372">
        <f>$AT2698*'Assumptions (T&amp;D)'!O$24</f>
        <v>0.1071148839</v>
      </c>
      <c r="BG2850" s="372">
        <f>$AT2698*'Assumptions (T&amp;D)'!P$24</f>
        <v>0.1071148839</v>
      </c>
      <c r="BH2850" s="372">
        <f>$AT2698*'Assumptions (T&amp;D)'!Q$24</f>
        <v>0.1071148839</v>
      </c>
      <c r="BI2850" s="372">
        <f>$AT2698*'Assumptions (T&amp;D)'!R$24</f>
        <v>0.1071148839</v>
      </c>
      <c r="BJ2850" s="372">
        <f>$AT2698*'Assumptions (T&amp;D)'!S$24</f>
        <v>0.1071148839</v>
      </c>
      <c r="BK2850" s="372">
        <f>$AT2698*'Assumptions (T&amp;D)'!T$24</f>
        <v>0.1071148839</v>
      </c>
      <c r="BL2850" s="372">
        <f>$AT2698*'Assumptions (T&amp;D)'!U$24</f>
        <v>0.1071148839</v>
      </c>
      <c r="BM2850" s="372">
        <f>$AT2698*'Assumptions (T&amp;D)'!V$24</f>
        <v>0.1071148839</v>
      </c>
      <c r="BN2850" s="372">
        <f>$AT2698*'Assumptions (T&amp;D)'!W$24</f>
        <v>0.05355744195</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0.08878121327</v>
      </c>
      <c r="AV2851" s="372">
        <f>$AU2698*'Assumptions (T&amp;D)'!D$24</f>
        <v>0.1709334293</v>
      </c>
      <c r="AW2851" s="372">
        <f>$AU2698*'Assumptions (T&amp;D)'!E$24</f>
        <v>0.1581489346</v>
      </c>
      <c r="AX2851" s="372">
        <f>$AU2698*'Assumptions (T&amp;D)'!F$24</f>
        <v>0.1463114395</v>
      </c>
      <c r="AY2851" s="372">
        <f>$AU2698*'Assumptions (T&amp;D)'!G$24</f>
        <v>0.1351841941</v>
      </c>
      <c r="AZ2851" s="372">
        <f>$AU2698*'Assumptions (T&amp;D)'!H$24</f>
        <v>0.1252406982</v>
      </c>
      <c r="BA2851" s="372">
        <f>$AU2698*'Assumptions (T&amp;D)'!I$24</f>
        <v>0.1157707021</v>
      </c>
      <c r="BB2851" s="372">
        <f>$AU2698*'Assumptions (T&amp;D)'!J$24</f>
        <v>0.1070109557</v>
      </c>
      <c r="BC2851" s="372">
        <f>$AU2698*'Assumptions (T&amp;D)'!K$24</f>
        <v>0.1055904563</v>
      </c>
      <c r="BD2851" s="372">
        <f>$AU2698*'Assumptions (T&amp;D)'!L$24</f>
        <v>0.1055904563</v>
      </c>
      <c r="BE2851" s="372">
        <f>$AU2698*'Assumptions (T&amp;D)'!M$24</f>
        <v>0.1055904563</v>
      </c>
      <c r="BF2851" s="372">
        <f>$AU2698*'Assumptions (T&amp;D)'!N$24</f>
        <v>0.1055904563</v>
      </c>
      <c r="BG2851" s="372">
        <f>$AU2698*'Assumptions (T&amp;D)'!O$24</f>
        <v>0.1055904563</v>
      </c>
      <c r="BH2851" s="372">
        <f>$AU2698*'Assumptions (T&amp;D)'!P$24</f>
        <v>0.1055904563</v>
      </c>
      <c r="BI2851" s="372">
        <f>$AU2698*'Assumptions (T&amp;D)'!Q$24</f>
        <v>0.1055904563</v>
      </c>
      <c r="BJ2851" s="372">
        <f>$AU2698*'Assumptions (T&amp;D)'!R$24</f>
        <v>0.1055904563</v>
      </c>
      <c r="BK2851" s="372">
        <f>$AU2698*'Assumptions (T&amp;D)'!S$24</f>
        <v>0.1055904563</v>
      </c>
      <c r="BL2851" s="372">
        <f>$AU2698*'Assumptions (T&amp;D)'!T$24</f>
        <v>0.1055904563</v>
      </c>
      <c r="BM2851" s="372">
        <f>$AU2698*'Assumptions (T&amp;D)'!U$24</f>
        <v>0.1055904563</v>
      </c>
      <c r="BN2851" s="372">
        <f>$AU2698*'Assumptions (T&amp;D)'!V$24</f>
        <v>0.1055904563</v>
      </c>
      <c r="BO2851" s="372">
        <f>$AU2698*'Assumptions (T&amp;D)'!W$24</f>
        <v>0.05279522816</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0.0877442736</v>
      </c>
      <c r="AW2852" s="372">
        <f>$AV2698*'Assumptions (T&amp;D)'!D$24</f>
        <v>0.1689369748</v>
      </c>
      <c r="AX2852" s="372">
        <f>$AV2698*'Assumptions (T&amp;D)'!E$24</f>
        <v>0.1563017994</v>
      </c>
      <c r="AY2852" s="372">
        <f>$AV2698*'Assumptions (T&amp;D)'!F$24</f>
        <v>0.1446025629</v>
      </c>
      <c r="AZ2852" s="372">
        <f>$AV2698*'Assumptions (T&amp;D)'!G$24</f>
        <v>0.1336052806</v>
      </c>
      <c r="BA2852" s="372">
        <f>$AV2698*'Assumptions (T&amp;D)'!H$24</f>
        <v>0.123777922</v>
      </c>
      <c r="BB2852" s="372">
        <f>$AV2698*'Assumptions (T&amp;D)'!I$24</f>
        <v>0.1144185328</v>
      </c>
      <c r="BC2852" s="372">
        <f>$AV2698*'Assumptions (T&amp;D)'!J$24</f>
        <v>0.1057610978</v>
      </c>
      <c r="BD2852" s="372">
        <f>$AV2698*'Assumptions (T&amp;D)'!K$24</f>
        <v>0.1043571894</v>
      </c>
      <c r="BE2852" s="372">
        <f>$AV2698*'Assumptions (T&amp;D)'!L$24</f>
        <v>0.1043571894</v>
      </c>
      <c r="BF2852" s="372">
        <f>$AV2698*'Assumptions (T&amp;D)'!M$24</f>
        <v>0.1043571894</v>
      </c>
      <c r="BG2852" s="372">
        <f>$AV2698*'Assumptions (T&amp;D)'!N$24</f>
        <v>0.1043571894</v>
      </c>
      <c r="BH2852" s="372">
        <f>$AV2698*'Assumptions (T&amp;D)'!O$24</f>
        <v>0.1043571894</v>
      </c>
      <c r="BI2852" s="372">
        <f>$AV2698*'Assumptions (T&amp;D)'!P$24</f>
        <v>0.1043571894</v>
      </c>
      <c r="BJ2852" s="372">
        <f>$AV2698*'Assumptions (T&amp;D)'!Q$24</f>
        <v>0.1043571894</v>
      </c>
      <c r="BK2852" s="372">
        <f>$AV2698*'Assumptions (T&amp;D)'!R$24</f>
        <v>0.1043571894</v>
      </c>
      <c r="BL2852" s="372">
        <f>$AV2698*'Assumptions (T&amp;D)'!S$24</f>
        <v>0.1043571894</v>
      </c>
      <c r="BM2852" s="372">
        <f>$AV2698*'Assumptions (T&amp;D)'!T$24</f>
        <v>0.1043571894</v>
      </c>
      <c r="BN2852" s="372">
        <f>$AV2698*'Assumptions (T&amp;D)'!U$24</f>
        <v>0.1043571894</v>
      </c>
      <c r="BO2852" s="372">
        <f>$AV2698*'Assumptions (T&amp;D)'!V$24</f>
        <v>0.1043571894</v>
      </c>
      <c r="BP2852" s="372">
        <f>$AV2698*'Assumptions (T&amp;D)'!W$24</f>
        <v>0.0521785947</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0.1033707843</v>
      </c>
      <c r="AX2853" s="372">
        <f>$AW2698*'Assumptions (T&amp;D)'!D$24</f>
        <v>0.1990232168</v>
      </c>
      <c r="AY2853" s="372">
        <f>$AW2698*'Assumptions (T&amp;D)'!E$24</f>
        <v>0.1841378238</v>
      </c>
      <c r="AZ2853" s="372">
        <f>$AW2698*'Assumptions (T&amp;D)'!F$24</f>
        <v>0.1703550526</v>
      </c>
      <c r="BA2853" s="372">
        <f>$AW2698*'Assumptions (T&amp;D)'!G$24</f>
        <v>0.1573992476</v>
      </c>
      <c r="BB2853" s="372">
        <f>$AW2698*'Assumptions (T&amp;D)'!H$24</f>
        <v>0.1458217198</v>
      </c>
      <c r="BC2853" s="372">
        <f>$AW2698*'Assumptions (T&amp;D)'!I$24</f>
        <v>0.1347955028</v>
      </c>
      <c r="BD2853" s="372">
        <f>$AW2698*'Assumptions (T&amp;D)'!J$24</f>
        <v>0.1245962521</v>
      </c>
      <c r="BE2853" s="372">
        <f>$AW2698*'Assumptions (T&amp;D)'!K$24</f>
        <v>0.1229423195</v>
      </c>
      <c r="BF2853" s="372">
        <f>$AW2698*'Assumptions (T&amp;D)'!L$24</f>
        <v>0.1229423195</v>
      </c>
      <c r="BG2853" s="372">
        <f>$AW2698*'Assumptions (T&amp;D)'!M$24</f>
        <v>0.1229423195</v>
      </c>
      <c r="BH2853" s="372">
        <f>$AW2698*'Assumptions (T&amp;D)'!N$24</f>
        <v>0.1229423195</v>
      </c>
      <c r="BI2853" s="372">
        <f>$AW2698*'Assumptions (T&amp;D)'!O$24</f>
        <v>0.1229423195</v>
      </c>
      <c r="BJ2853" s="372">
        <f>$AW2698*'Assumptions (T&amp;D)'!P$24</f>
        <v>0.1229423195</v>
      </c>
      <c r="BK2853" s="372">
        <f>$AW2698*'Assumptions (T&amp;D)'!Q$24</f>
        <v>0.1229423195</v>
      </c>
      <c r="BL2853" s="372">
        <f>$AW2698*'Assumptions (T&amp;D)'!R$24</f>
        <v>0.1229423195</v>
      </c>
      <c r="BM2853" s="372">
        <f>$AW2698*'Assumptions (T&amp;D)'!S$24</f>
        <v>0.1229423195</v>
      </c>
      <c r="BN2853" s="372">
        <f>$AW2698*'Assumptions (T&amp;D)'!T$24</f>
        <v>0.1229423195</v>
      </c>
      <c r="BO2853" s="372">
        <f>$AW2698*'Assumptions (T&amp;D)'!U$24</f>
        <v>0.1229423195</v>
      </c>
      <c r="BP2853" s="372">
        <f>$AW2698*'Assumptions (T&amp;D)'!V$24</f>
        <v>0.1229423195</v>
      </c>
      <c r="BQ2853" s="372">
        <f>$AW2698*'Assumptions (T&amp;D)'!W$24</f>
        <v>0.06147115975</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0.09053628485</v>
      </c>
      <c r="AY2854" s="372">
        <f>$AX2698*'Assumptions (T&amp;D)'!D$24</f>
        <v>0.1743125271</v>
      </c>
      <c r="AZ2854" s="372">
        <f>$AX2698*'Assumptions (T&amp;D)'!E$24</f>
        <v>0.1612753021</v>
      </c>
      <c r="BA2854" s="372">
        <f>$AX2698*'Assumptions (T&amp;D)'!F$24</f>
        <v>0.1492037974</v>
      </c>
      <c r="BB2854" s="372">
        <f>$AX2698*'Assumptions (T&amp;D)'!G$24</f>
        <v>0.1378565831</v>
      </c>
      <c r="BC2854" s="372">
        <f>$AX2698*'Assumptions (T&amp;D)'!H$24</f>
        <v>0.1277165192</v>
      </c>
      <c r="BD2854" s="372">
        <f>$AX2698*'Assumptions (T&amp;D)'!I$24</f>
        <v>0.1180593154</v>
      </c>
      <c r="BE2854" s="372">
        <f>$AX2698*'Assumptions (T&amp;D)'!J$24</f>
        <v>0.109126402</v>
      </c>
      <c r="BF2854" s="372">
        <f>$AX2698*'Assumptions (T&amp;D)'!K$24</f>
        <v>0.1076778214</v>
      </c>
      <c r="BG2854" s="372">
        <f>$AX2698*'Assumptions (T&amp;D)'!L$24</f>
        <v>0.1076778214</v>
      </c>
      <c r="BH2854" s="372">
        <f>$AX2698*'Assumptions (T&amp;D)'!M$24</f>
        <v>0.1076778214</v>
      </c>
      <c r="BI2854" s="372">
        <f>$AX2698*'Assumptions (T&amp;D)'!N$24</f>
        <v>0.1076778214</v>
      </c>
      <c r="BJ2854" s="372">
        <f>$AX2698*'Assumptions (T&amp;D)'!O$24</f>
        <v>0.1076778214</v>
      </c>
      <c r="BK2854" s="372">
        <f>$AX2698*'Assumptions (T&amp;D)'!P$24</f>
        <v>0.1076778214</v>
      </c>
      <c r="BL2854" s="372">
        <f>$AX2698*'Assumptions (T&amp;D)'!Q$24</f>
        <v>0.1076778214</v>
      </c>
      <c r="BM2854" s="372">
        <f>$AX2698*'Assumptions (T&amp;D)'!R$24</f>
        <v>0.1076778214</v>
      </c>
      <c r="BN2854" s="372">
        <f>$AX2698*'Assumptions (T&amp;D)'!S$24</f>
        <v>0.1076778214</v>
      </c>
      <c r="BO2854" s="372">
        <f>$AX2698*'Assumptions (T&amp;D)'!T$24</f>
        <v>0.1076778214</v>
      </c>
      <c r="BP2854" s="372">
        <f>$AX2698*'Assumptions (T&amp;D)'!U$24</f>
        <v>0.1076778214</v>
      </c>
      <c r="BQ2854" s="372">
        <f>$AX2698*'Assumptions (T&amp;D)'!V$24</f>
        <v>0.1076778214</v>
      </c>
      <c r="BR2854" s="372">
        <f>$AX2698*'Assumptions (T&amp;D)'!W$24</f>
        <v>0.05383891072</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0.09279528258</v>
      </c>
      <c r="AZ2855" s="372">
        <f>$AY2698*'Assumptions (T&amp;D)'!D$24</f>
        <v>0.1786618507</v>
      </c>
      <c r="BA2855" s="372">
        <f>$AY2698*'Assumptions (T&amp;D)'!E$24</f>
        <v>0.16529933</v>
      </c>
      <c r="BB2855" s="372">
        <f>$AY2698*'Assumptions (T&amp;D)'!F$24</f>
        <v>0.1529266257</v>
      </c>
      <c r="BC2855" s="372">
        <f>$AY2698*'Assumptions (T&amp;D)'!G$24</f>
        <v>0.1412962836</v>
      </c>
      <c r="BD2855" s="372">
        <f>$AY2698*'Assumptions (T&amp;D)'!H$24</f>
        <v>0.130903212</v>
      </c>
      <c r="BE2855" s="372">
        <f>$AY2698*'Assumptions (T&amp;D)'!I$24</f>
        <v>0.1210050485</v>
      </c>
      <c r="BF2855" s="372">
        <f>$AY2698*'Assumptions (T&amp;D)'!J$24</f>
        <v>0.1118492473</v>
      </c>
      <c r="BG2855" s="372">
        <f>$AY2698*'Assumptions (T&amp;D)'!K$24</f>
        <v>0.1103645227</v>
      </c>
      <c r="BH2855" s="372">
        <f>$AY2698*'Assumptions (T&amp;D)'!L$24</f>
        <v>0.1103645227</v>
      </c>
      <c r="BI2855" s="372">
        <f>$AY2698*'Assumptions (T&amp;D)'!M$24</f>
        <v>0.1103645227</v>
      </c>
      <c r="BJ2855" s="372">
        <f>$AY2698*'Assumptions (T&amp;D)'!N$24</f>
        <v>0.1103645227</v>
      </c>
      <c r="BK2855" s="372">
        <f>$AY2698*'Assumptions (T&amp;D)'!O$24</f>
        <v>0.1103645227</v>
      </c>
      <c r="BL2855" s="372">
        <f>$AY2698*'Assumptions (T&amp;D)'!P$24</f>
        <v>0.1103645227</v>
      </c>
      <c r="BM2855" s="372">
        <f>$AY2698*'Assumptions (T&amp;D)'!Q$24</f>
        <v>0.1103645227</v>
      </c>
      <c r="BN2855" s="372">
        <f>$AY2698*'Assumptions (T&amp;D)'!R$24</f>
        <v>0.1103645227</v>
      </c>
      <c r="BO2855" s="372">
        <f>$AY2698*'Assumptions (T&amp;D)'!S$24</f>
        <v>0.1103645227</v>
      </c>
      <c r="BP2855" s="372">
        <f>$AY2698*'Assumptions (T&amp;D)'!T$24</f>
        <v>0.1103645227</v>
      </c>
      <c r="BQ2855" s="372">
        <f>$AY2698*'Assumptions (T&amp;D)'!U$24</f>
        <v>0.1103645227</v>
      </c>
      <c r="BR2855" s="372">
        <f>$AY2698*'Assumptions (T&amp;D)'!V$24</f>
        <v>0.1103645227</v>
      </c>
      <c r="BS2855" s="372">
        <f>$AY2698*'Assumptions (T&amp;D)'!W$24</f>
        <v>0.05518226137</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0.1020334645</v>
      </c>
      <c r="BA2856" s="372">
        <f>$AZ2698*'Assumptions (T&amp;D)'!D$24</f>
        <v>0.1964484304</v>
      </c>
      <c r="BB2856" s="372">
        <f>$AZ2698*'Assumptions (T&amp;D)'!E$24</f>
        <v>0.1817556115</v>
      </c>
      <c r="BC2856" s="372">
        <f>$AZ2698*'Assumptions (T&amp;D)'!F$24</f>
        <v>0.1681511495</v>
      </c>
      <c r="BD2856" s="372">
        <f>$AZ2698*'Assumptions (T&amp;D)'!G$24</f>
        <v>0.1553629553</v>
      </c>
      <c r="BE2856" s="372">
        <f>$AZ2698*'Assumptions (T&amp;D)'!H$24</f>
        <v>0.1439352073</v>
      </c>
      <c r="BF2856" s="372">
        <f>$AZ2698*'Assumptions (T&amp;D)'!I$24</f>
        <v>0.1330516377</v>
      </c>
      <c r="BG2856" s="372">
        <f>$AZ2698*'Assumptions (T&amp;D)'!J$24</f>
        <v>0.1229843359</v>
      </c>
      <c r="BH2856" s="372">
        <f>$AZ2698*'Assumptions (T&amp;D)'!K$24</f>
        <v>0.1213518005</v>
      </c>
      <c r="BI2856" s="372">
        <f>$AZ2698*'Assumptions (T&amp;D)'!L$24</f>
        <v>0.1213518005</v>
      </c>
      <c r="BJ2856" s="372">
        <f>$AZ2698*'Assumptions (T&amp;D)'!M$24</f>
        <v>0.1213518005</v>
      </c>
      <c r="BK2856" s="372">
        <f>$AZ2698*'Assumptions (T&amp;D)'!N$24</f>
        <v>0.1213518005</v>
      </c>
      <c r="BL2856" s="372">
        <f>$AZ2698*'Assumptions (T&amp;D)'!O$24</f>
        <v>0.1213518005</v>
      </c>
      <c r="BM2856" s="372">
        <f>$AZ2698*'Assumptions (T&amp;D)'!P$24</f>
        <v>0.1213518005</v>
      </c>
      <c r="BN2856" s="372">
        <f>$AZ2698*'Assumptions (T&amp;D)'!Q$24</f>
        <v>0.1213518005</v>
      </c>
      <c r="BO2856" s="372">
        <f>$AZ2698*'Assumptions (T&amp;D)'!R$24</f>
        <v>0.1213518005</v>
      </c>
      <c r="BP2856" s="372">
        <f>$AZ2698*'Assumptions (T&amp;D)'!S$24</f>
        <v>0.1213518005</v>
      </c>
      <c r="BQ2856" s="372">
        <f>$AZ2698*'Assumptions (T&amp;D)'!T$24</f>
        <v>0.1213518005</v>
      </c>
      <c r="BR2856" s="372">
        <f>$AZ2698*'Assumptions (T&amp;D)'!U$24</f>
        <v>0.1213518005</v>
      </c>
      <c r="BS2856" s="372">
        <f>$AZ2698*'Assumptions (T&amp;D)'!V$24</f>
        <v>0.1213518005</v>
      </c>
      <c r="BT2856" s="372">
        <f>$AZ2698*'Assumptions (T&amp;D)'!W$24</f>
        <v>0.06067590024</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0.08964305309</v>
      </c>
      <c r="BB2857" s="372">
        <f>$BA2698*'Assumptions (T&amp;D)'!D$24</f>
        <v>0.1725927582</v>
      </c>
      <c r="BC2857" s="372">
        <f>$BA2698*'Assumptions (T&amp;D)'!E$24</f>
        <v>0.1596841586</v>
      </c>
      <c r="BD2857" s="372">
        <f>$BA2698*'Assumptions (T&amp;D)'!F$24</f>
        <v>0.1477317515</v>
      </c>
      <c r="BE2857" s="372">
        <f>$BA2698*'Assumptions (T&amp;D)'!G$24</f>
        <v>0.1364964888</v>
      </c>
      <c r="BF2857" s="372">
        <f>$BA2698*'Assumptions (T&amp;D)'!H$24</f>
        <v>0.1264564669</v>
      </c>
      <c r="BG2857" s="372">
        <f>$BA2698*'Assumptions (T&amp;D)'!I$24</f>
        <v>0.1168945412</v>
      </c>
      <c r="BH2857" s="372">
        <f>$BA2698*'Assumptions (T&amp;D)'!J$24</f>
        <v>0.10804976</v>
      </c>
      <c r="BI2857" s="372">
        <f>$BA2698*'Assumptions (T&amp;D)'!K$24</f>
        <v>0.1066154711</v>
      </c>
      <c r="BJ2857" s="372">
        <f>$BA2698*'Assumptions (T&amp;D)'!L$24</f>
        <v>0.1066154711</v>
      </c>
      <c r="BK2857" s="372">
        <f>$BA2698*'Assumptions (T&amp;D)'!M$24</f>
        <v>0.1066154711</v>
      </c>
      <c r="BL2857" s="372">
        <f>$BA2698*'Assumptions (T&amp;D)'!N$24</f>
        <v>0.1066154711</v>
      </c>
      <c r="BM2857" s="372">
        <f>$BA2698*'Assumptions (T&amp;D)'!O$24</f>
        <v>0.1066154711</v>
      </c>
      <c r="BN2857" s="372">
        <f>$BA2698*'Assumptions (T&amp;D)'!P$24</f>
        <v>0.1066154711</v>
      </c>
      <c r="BO2857" s="372">
        <f>$BA2698*'Assumptions (T&amp;D)'!Q$24</f>
        <v>0.1066154711</v>
      </c>
      <c r="BP2857" s="372">
        <f>$BA2698*'Assumptions (T&amp;D)'!R$24</f>
        <v>0.1066154711</v>
      </c>
      <c r="BQ2857" s="372">
        <f>$BA2698*'Assumptions (T&amp;D)'!S$24</f>
        <v>0.1066154711</v>
      </c>
      <c r="BR2857" s="372">
        <f>$BA2698*'Assumptions (T&amp;D)'!T$24</f>
        <v>0.1066154711</v>
      </c>
      <c r="BS2857" s="372">
        <f>$BA2698*'Assumptions (T&amp;D)'!U$24</f>
        <v>0.1066154711</v>
      </c>
      <c r="BT2857" s="372">
        <f>$BA2698*'Assumptions (T&amp;D)'!V$24</f>
        <v>0.1066154711</v>
      </c>
      <c r="BU2857" s="372">
        <f>$BA2698*'Assumptions (T&amp;D)'!W$24</f>
        <v>0.05330773557</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9.076631373</v>
      </c>
      <c r="D2858" s="377">
        <f>(1/(1-'Assumptions (T&amp;D)'!D$26))*(D2695+D2805+(D2696-D2805-D2696*'Assumptions (T&amp;D)'!$C$25)*'Assumptions (T&amp;D)'!$C$22)</f>
        <v>9.47596089</v>
      </c>
      <c r="E2858" s="377">
        <f>(1/(1-'Assumptions (T&amp;D)'!E$26))*(E2695+E2805+(E2696-E2805-E2696*'Assumptions (T&amp;D)'!$C$25)*'Assumptions (T&amp;D)'!$C$22)</f>
        <v>9.93134379</v>
      </c>
      <c r="F2858" s="377">
        <f>(1/(1-'Assumptions (T&amp;D)'!F$26))*(F2695+F2805+(F2696-F2805-F2696*'Assumptions (T&amp;D)'!$C$25)*'Assumptions (T&amp;D)'!$C$22)</f>
        <v>10.40994667</v>
      </c>
      <c r="G2858" s="377">
        <f>(1/(1-'Assumptions (T&amp;D)'!G$26))*(G2695+G2805+(G2696-G2805-G2696*'Assumptions (T&amp;D)'!$C$25)*'Assumptions (T&amp;D)'!$C$22)</f>
        <v>10.62648214</v>
      </c>
      <c r="H2858" s="377">
        <f>(1/(1-'Assumptions (T&amp;D)'!H$26))*(H2695+H2805+(H2696-H2805-H2696*'Assumptions (T&amp;D)'!$C$25)*'Assumptions (T&amp;D)'!$C$22)</f>
        <v>10.98550717</v>
      </c>
      <c r="I2858" s="377">
        <f>(1/(1-'Assumptions (T&amp;D)'!I$26))*(I2695+I2805+(I2696-I2805-I2696*'Assumptions (T&amp;D)'!$C$25)*'Assumptions (T&amp;D)'!$C$22)</f>
        <v>11.5911742</v>
      </c>
      <c r="J2858" s="377">
        <f>(1/(1-'Assumptions (T&amp;D)'!J$26))*(J2695+J2805+(J2696-J2805-J2696*'Assumptions (T&amp;D)'!$C$25)*'Assumptions (T&amp;D)'!$C$22)</f>
        <v>12.39848417</v>
      </c>
      <c r="K2858" s="377">
        <f>(1/(1-'Assumptions (T&amp;D)'!K$26))*(K2695+K2805+(K2696-K2805-K2696*'Assumptions (T&amp;D)'!$C$25)*'Assumptions (T&amp;D)'!$C$22)</f>
        <v>13.13818356</v>
      </c>
      <c r="L2858" s="377">
        <f>(1/(1-'Assumptions (T&amp;D)'!L$26))*(L2695+L2805+(L2696-L2805-L2696*'Assumptions (T&amp;D)'!$C$25)*'Assumptions (T&amp;D)'!$C$22)</f>
        <v>14.05524667</v>
      </c>
      <c r="M2858" s="377">
        <f>(1/(1-'Assumptions (T&amp;D)'!M$26))*(M2695+M2805+(M2696-M2805-M2696*'Assumptions (T&amp;D)'!$C$25)*'Assumptions (T&amp;D)'!$C$22)</f>
        <v>15.23372599</v>
      </c>
      <c r="N2858" s="377">
        <f>(1/(1-'Assumptions (T&amp;D)'!N$26))*(N2695+N2805+(N2696-N2805-N2696*'Assumptions (T&amp;D)'!$C$25)*'Assumptions (T&amp;D)'!$C$22)</f>
        <v>16.64164844</v>
      </c>
      <c r="O2858" s="377">
        <f>(1/(1-'Assumptions (T&amp;D)'!O$26))*(O2695+O2805+(O2696-O2805-O2696*'Assumptions (T&amp;D)'!$C$25)*'Assumptions (T&amp;D)'!$C$22)</f>
        <v>17.88825931</v>
      </c>
      <c r="P2858" s="377">
        <f>(1/(1-'Assumptions (T&amp;D)'!P$26))*(P2695+P2805+(P2696-P2805-P2696*'Assumptions (T&amp;D)'!$C$25)*'Assumptions (T&amp;D)'!$C$22)</f>
        <v>19.77607764</v>
      </c>
      <c r="Q2858" s="377">
        <f>(1/(1-'Assumptions (T&amp;D)'!Q$26))*(Q2695+Q2805+(Q2696-Q2805-Q2696*'Assumptions (T&amp;D)'!$C$25)*'Assumptions (T&amp;D)'!$C$22)</f>
        <v>21.97821954</v>
      </c>
      <c r="R2858" s="377">
        <f>(1/(1-'Assumptions (T&amp;D)'!R$26))*(R2695+R2805+(R2696-R2805-R2696*'Assumptions (T&amp;D)'!$C$25)*'Assumptions (T&amp;D)'!$C$22)</f>
        <v>24.34263154</v>
      </c>
      <c r="S2858" s="377">
        <f>(1/(1-'Assumptions (T&amp;D)'!S$26))*(S2695+S2805+(S2696-S2805-S2696*'Assumptions (T&amp;D)'!$C$25)*'Assumptions (T&amp;D)'!$C$22)</f>
        <v>26.81816441</v>
      </c>
      <c r="T2858" s="377">
        <f>(1/(1-'Assumptions (T&amp;D)'!T$26))*(T2695+T2805+(T2696-T2805-T2696*'Assumptions (T&amp;D)'!$C$25)*'Assumptions (T&amp;D)'!$C$22)</f>
        <v>1.362154533</v>
      </c>
      <c r="U2858" s="377">
        <f>(1/(1-'Assumptions (T&amp;D)'!U$26))*(U2695+U2805+(U2696-U2805-U2696*'Assumptions (T&amp;D)'!$C$25)*'Assumptions (T&amp;D)'!$C$22)</f>
        <v>1.161340758</v>
      </c>
      <c r="V2858" s="377">
        <f>(1/(1-'Assumptions (T&amp;D)'!V$26))*(V2695+V2805+(V2696-V2805-V2696*'Assumptions (T&amp;D)'!$C$25)*'Assumptions (T&amp;D)'!$C$22)</f>
        <v>1.237511304</v>
      </c>
      <c r="W2858" s="377">
        <f>(1/(1-'Assumptions (T&amp;D)'!W$26))*(W2695+W2805+(W2696-W2805-W2696*'Assumptions (T&amp;D)'!$C$25)*'Assumptions (T&amp;D)'!$C$22)</f>
        <v>1.29785014</v>
      </c>
      <c r="X2858" s="377">
        <f>(1/(1-'Assumptions (T&amp;D)'!X$26))*(X2695+X2805+(X2696-X2805-X2696*'Assumptions (T&amp;D)'!$C$25)*'Assumptions (T&amp;D)'!$C$22)</f>
        <v>1.362168309</v>
      </c>
      <c r="Y2858" s="377">
        <f>(1/(1-'Assumptions (T&amp;D)'!Y$26))*(Y2695+Y2805+(Y2696-Y2805-Y2696*'Assumptions (T&amp;D)'!$C$25)*'Assumptions (T&amp;D)'!$C$22)</f>
        <v>1.434711547</v>
      </c>
      <c r="Z2858" s="377">
        <f>(1/(1-'Assumptions (T&amp;D)'!Z$26))*(Z2695+Z2805+(Z2696-Z2805-Z2696*'Assumptions (T&amp;D)'!$C$25)*'Assumptions (T&amp;D)'!$C$22)</f>
        <v>1.50912185</v>
      </c>
      <c r="AA2858" s="377">
        <f>(1/(1-'Assumptions (T&amp;D)'!AA$26))*(AA2695+AA2805+(AA2696-AA2805-AA2696*'Assumptions (T&amp;D)'!$C$25)*'Assumptions (T&amp;D)'!$C$22)</f>
        <v>1.585444668</v>
      </c>
      <c r="AB2858" s="377">
        <f>(1/(1-'Assumptions (T&amp;D)'!AB$26))*(AB2695+AB2805+(AB2696-AB2805-AB2696*'Assumptions (T&amp;D)'!$C$25)*'Assumptions (T&amp;D)'!$C$22)</f>
        <v>1.66372652</v>
      </c>
      <c r="AC2858" s="377">
        <f>(1/(1-'Assumptions (T&amp;D)'!AC$26))*(AC2695+AC2805+(AC2696-AC2805-AC2696*'Assumptions (T&amp;D)'!$C$25)*'Assumptions (T&amp;D)'!$C$22)</f>
        <v>1.744111857</v>
      </c>
      <c r="AD2858" s="377">
        <f>(1/(1-'Assumptions (T&amp;D)'!AD$26))*(AD2695+AD2805+(AD2696-AD2805-AD2696*'Assumptions (T&amp;D)'!$C$25)*'Assumptions (T&amp;D)'!$C$22)</f>
        <v>1.827559014</v>
      </c>
      <c r="AE2858" s="377">
        <f>(1/(1-'Assumptions (T&amp;D)'!AE$26))*(AE2695+AE2805+(AE2696-AE2805-AE2696*'Assumptions (T&amp;D)'!$C$25)*'Assumptions (T&amp;D)'!$C$22)</f>
        <v>1.912294497</v>
      </c>
      <c r="AF2858" s="377">
        <f>(1/(1-'Assumptions (T&amp;D)'!AF$26))*(AF2695+AF2805+(AF2696-AF2805-AF2696*'Assumptions (T&amp;D)'!$C$25)*'Assumptions (T&amp;D)'!$C$22)</f>
        <v>2.000178745</v>
      </c>
      <c r="AG2858" s="377">
        <f>(1/(1-'Assumptions (T&amp;D)'!AG$26))*(AG2695+AG2805+(AG2696-AG2805-AG2696*'Assumptions (T&amp;D)'!$C$25)*'Assumptions (T&amp;D)'!$C$22)</f>
        <v>2.083221145</v>
      </c>
      <c r="AH2858" s="377">
        <f>(1/(1-'Assumptions (T&amp;D)'!AH$26))*(AH2695+AH2805+(AH2696-AH2805-AH2696*'Assumptions (T&amp;D)'!$C$25)*'Assumptions (T&amp;D)'!$C$22)</f>
        <v>2.166973569</v>
      </c>
      <c r="AI2858" s="377">
        <f>(1/(1-'Assumptions (T&amp;D)'!AI$26))*(AI2695+AI2805+(AI2696-AI2805-AI2696*'Assumptions (T&amp;D)'!$C$25)*'Assumptions (T&amp;D)'!$C$22)</f>
        <v>2.250481313</v>
      </c>
      <c r="AJ2858" s="377">
        <f>(1/(1-'Assumptions (T&amp;D)'!AJ$26))*(AJ2695+AJ2805+(AJ2696-AJ2805-AJ2696*'Assumptions (T&amp;D)'!$C$25)*'Assumptions (T&amp;D)'!$C$22)</f>
        <v>2.333682179</v>
      </c>
      <c r="AK2858" s="377">
        <f>(1/(1-'Assumptions (T&amp;D)'!AK$26))*(AK2695+AK2805+(AK2696-AK2805-AK2696*'Assumptions (T&amp;D)'!$C$25)*'Assumptions (T&amp;D)'!$C$22)</f>
        <v>2.414796194</v>
      </c>
      <c r="AL2858" s="377">
        <f>(1/(1-'Assumptions (T&amp;D)'!AL$26))*(AL2695+AL2805+(AL2696-AL2805-AL2696*'Assumptions (T&amp;D)'!$C$25)*'Assumptions (T&amp;D)'!$C$22)</f>
        <v>2.518394729</v>
      </c>
      <c r="AM2858" s="377">
        <f>(1/(1-'Assumptions (T&amp;D)'!AM$26))*(AM2695+AM2805+(AM2696-AM2805-AM2696*'Assumptions (T&amp;D)'!$C$25)*'Assumptions (T&amp;D)'!$C$22)</f>
        <v>2.6187163</v>
      </c>
      <c r="AN2858" s="377">
        <f>(1/(1-'Assumptions (T&amp;D)'!AN$26))*(AN2695+AN2805+(AN2696-AN2805-AN2696*'Assumptions (T&amp;D)'!$C$25)*'Assumptions (T&amp;D)'!$C$22)</f>
        <v>2.719447492</v>
      </c>
      <c r="AO2858" s="377">
        <f>(1/(1-'Assumptions (T&amp;D)'!AO$26))*(AO2695+AO2805+(AO2696-AO2805-AO2696*'Assumptions (T&amp;D)'!$C$25)*'Assumptions (T&amp;D)'!$C$22)</f>
        <v>2.817301368</v>
      </c>
      <c r="AP2858" s="377">
        <f>(1/(1-'Assumptions (T&amp;D)'!AP$26))*(AP2695+AP2805+(AP2696-AP2805-AP2696*'Assumptions (T&amp;D)'!$C$25)*'Assumptions (T&amp;D)'!$C$22)</f>
        <v>2.914986457</v>
      </c>
      <c r="AQ2858" s="377">
        <f>(1/(1-'Assumptions (T&amp;D)'!AQ$26))*(AQ2695+AQ2805+(AQ2696-AQ2805-AQ2696*'Assumptions (T&amp;D)'!$C$25)*'Assumptions (T&amp;D)'!$C$22)</f>
        <v>2.986527839</v>
      </c>
      <c r="AR2858" s="377">
        <f>(1/(1-'Assumptions (T&amp;D)'!AR$26))*(AR2695+AR2805+(AR2696-AR2805-AR2696*'Assumptions (T&amp;D)'!$C$25)*'Assumptions (T&amp;D)'!$C$22)</f>
        <v>3.084461347</v>
      </c>
      <c r="AS2858" s="377">
        <f>(1/(1-'Assumptions (T&amp;D)'!AS$26))*(AS2695+AS2805+(AS2696-AS2805-AS2696*'Assumptions (T&amp;D)'!$C$25)*'Assumptions (T&amp;D)'!$C$22)</f>
        <v>3.1828423</v>
      </c>
      <c r="AT2858" s="377">
        <f>(1/(1-'Assumptions (T&amp;D)'!AT$26))*(AT2695+AT2805+(AT2696-AT2805-AT2696*'Assumptions (T&amp;D)'!$C$25)*'Assumptions (T&amp;D)'!$C$22)</f>
        <v>3.270716101</v>
      </c>
      <c r="AU2858" s="377">
        <f>(1/(1-'Assumptions (T&amp;D)'!AU$26))*(AU2695+AU2805+(AU2696-AU2805-AU2696*'Assumptions (T&amp;D)'!$C$25)*'Assumptions (T&amp;D)'!$C$22)</f>
        <v>3.380595229</v>
      </c>
      <c r="AV2858" s="377">
        <f>(1/(1-'Assumptions (T&amp;D)'!AV$26))*(AV2695+AV2805+(AV2696-AV2805-AV2696*'Assumptions (T&amp;D)'!$C$25)*'Assumptions (T&amp;D)'!$C$22)</f>
        <v>3.472332924</v>
      </c>
      <c r="AW2858" s="377">
        <f>(1/(1-'Assumptions (T&amp;D)'!AW$26))*(AW2695+AW2805+(AW2696-AW2805-AW2696*'Assumptions (T&amp;D)'!$C$25)*'Assumptions (T&amp;D)'!$C$22)</f>
        <v>3.597307039</v>
      </c>
      <c r="AX2858" s="377">
        <f>(1/(1-'Assumptions (T&amp;D)'!AX$26))*(AX2695+AX2805+(AX2696-AX2805-AX2696*'Assumptions (T&amp;D)'!$C$25)*'Assumptions (T&amp;D)'!$C$22)</f>
        <v>3.699810592</v>
      </c>
      <c r="AY2858" s="377">
        <f>(1/(1-'Assumptions (T&amp;D)'!AY$26))*(AY2695+AY2805+(AY2696-AY2805-AY2696*'Assumptions (T&amp;D)'!$C$25)*'Assumptions (T&amp;D)'!$C$22)</f>
        <v>3.805282694</v>
      </c>
      <c r="AZ2858" s="377">
        <f>(1/(1-'Assumptions (T&amp;D)'!AZ$26))*(AZ2695+AZ2805+(AZ2696-AZ2805-AZ2696*'Assumptions (T&amp;D)'!$C$25)*'Assumptions (T&amp;D)'!$C$22)</f>
        <v>3.920260369</v>
      </c>
      <c r="BA2858" s="377">
        <f>(1/(1-'Assumptions (T&amp;D)'!BA$26))*(BA2695+BA2805+(BA2696-BA2805-BA2696*'Assumptions (T&amp;D)'!$C$25)*'Assumptions (T&amp;D)'!$C$22)</f>
        <v>4.014221616</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5.639289555</v>
      </c>
      <c r="D2859" s="372">
        <f>IF(D2858-D2695-D2806-D2753&gt;0,(1-'Assumptions (T&amp;D)'!D$26)*(D2858-D2695-D2806+D2753)-D2700+D2701+Model!D2806,D2858-D2695-D2700+D2701+D2753)</f>
        <v>5.740759802</v>
      </c>
      <c r="E2859" s="372">
        <f>IF(E2858-E2695-E2806-E2753&gt;0,(1-'Assumptions (T&amp;D)'!E$26)*(E2858-E2695-E2806+E2753)-E2700+E2701+Model!E2806,E2858-E2695-E2700+E2701+E2753)</f>
        <v>6.131877739</v>
      </c>
      <c r="F2859" s="372">
        <f>IF(F2858-F2695-F2806-F2753&gt;0,(1-'Assumptions (T&amp;D)'!F$26)*(F2858-F2695-F2806+F2753)-F2700+F2701+Model!F2806,F2858-F2695-F2700+F2701+F2753)</f>
        <v>6.353390827</v>
      </c>
      <c r="G2859" s="372">
        <f>IF(G2858-G2695-G2806-G2753&gt;0,(1-'Assumptions (T&amp;D)'!G$26)*(G2858-G2695-G2806+G2753)-G2700+G2701+Model!G2806,G2858-G2695-G2700+G2701+G2753)</f>
        <v>6.432485454</v>
      </c>
      <c r="H2859" s="372">
        <f>IF(H2858-H2695-H2806-H2753&gt;0,(1-'Assumptions (T&amp;D)'!H$26)*(H2858-H2695-H2806+H2753)-H2700+H2701+Model!H2806,H2858-H2695-H2700+H2701+H2753)</f>
        <v>6.765465132</v>
      </c>
      <c r="I2859" s="372">
        <f>IF(I2858-I2695-I2806-I2753&gt;0,(1-'Assumptions (T&amp;D)'!I$26)*(I2858-I2695-I2806+I2753)-I2700+I2701+Model!I2806,I2858-I2695-I2700+I2701+I2753)</f>
        <v>7.102394477</v>
      </c>
      <c r="J2859" s="372">
        <f>IF(J2858-J2695-J2806-J2753&gt;0,(1-'Assumptions (T&amp;D)'!J$26)*(J2858-J2695-J2806+J2753)-J2700+J2701+Model!J2806,J2858-J2695-J2700+J2701+J2753)</f>
        <v>7.456391061</v>
      </c>
      <c r="K2859" s="372">
        <f>IF(K2858-K2695-K2806-K2753&gt;0,(1-'Assumptions (T&amp;D)'!K$26)*(K2858-K2695-K2806+K2753)-K2700+K2701+Model!K2806,K2858-K2695-K2700+K2701+K2753)</f>
        <v>7.917063982</v>
      </c>
      <c r="L2859" s="372">
        <f>IF(L2858-L2695-L2806-L2753&gt;0,(1-'Assumptions (T&amp;D)'!L$26)*(L2858-L2695-L2806+L2753)-L2700+L2701+Model!L2806,L2858-L2695-L2700+L2701+L2753)</f>
        <v>8.3568688</v>
      </c>
      <c r="M2859" s="372">
        <f>IF(M2858-M2695-M2806-M2753&gt;0,(1-'Assumptions (T&amp;D)'!M$26)*(M2858-M2695-M2806+M2753)-M2700+M2701+Model!M2806,M2858-M2695-M2700+M2701+M2753)</f>
        <v>8.502522294</v>
      </c>
      <c r="N2859" s="372">
        <f>IF(N2858-N2695-N2806-N2753&gt;0,(1-'Assumptions (T&amp;D)'!N$26)*(N2858-N2695-N2806+N2753)-N2700+N2701+Model!N2806,N2858-N2695-N2700+N2701+N2753)</f>
        <v>10.1325457</v>
      </c>
      <c r="O2859" s="372">
        <f>IF(O2858-O2695-O2806-O2753&gt;0,(1-'Assumptions (T&amp;D)'!O$26)*(O2858-O2695-O2806+O2753)-O2700+O2701+Model!O2806,O2858-O2695-O2700+O2701+O2753)</f>
        <v>10.81226939</v>
      </c>
      <c r="P2859" s="372">
        <f>IF(P2858-P2695-P2806-P2753&gt;0,(1-'Assumptions (T&amp;D)'!P$26)*(P2858-P2695-P2806+P2753)-P2700+P2701+Model!P2806,P2858-P2695-P2700+P2701+P2753)</f>
        <v>11.76241317</v>
      </c>
      <c r="Q2859" s="372">
        <f>IF(Q2858-Q2695-Q2806-Q2753&gt;0,(1-'Assumptions (T&amp;D)'!Q$26)*(Q2858-Q2695-Q2806+Q2753)-Q2700+Q2701+Model!Q2806,Q2858-Q2695-Q2700+Q2701+Q2753)</f>
        <v>13.47511018</v>
      </c>
      <c r="R2859" s="372">
        <f>IF(R2858-R2695-R2806-R2753&gt;0,(1-'Assumptions (T&amp;D)'!R$26)*(R2858-R2695-R2806+R2753)-R2700+R2701+Model!R2806,R2858-R2695-R2700+R2701+R2753)</f>
        <v>14.72756797</v>
      </c>
      <c r="S2859" s="372">
        <f>IF(S2858-S2695-S2806-S2753&gt;0,(1-'Assumptions (T&amp;D)'!S$26)*(S2858-S2695-S2806+S2753)-S2700+S2701+Model!S2806,S2858-S2695-S2700+S2701+S2753)</f>
        <v>16.59603819</v>
      </c>
      <c r="T2859" s="372">
        <f>IF(T2858-T2695-T2806-T2753&gt;0,(1-'Assumptions (T&amp;D)'!T$26)*(T2858-T2695-T2806+T2753)-T2700+T2701+Model!T2806,T2858-T2695-T2700+T2701+T2753)</f>
        <v>-0.1240811246</v>
      </c>
      <c r="U2859" s="372">
        <f>IF(U2858-U2695-U2806-U2753&gt;0,(1-'Assumptions (T&amp;D)'!U$26)*(U2858-U2695-U2806+U2753)-U2700+U2701+Model!U2806,U2858-U2695-U2700+U2701+U2753)</f>
        <v>-0.2834305052</v>
      </c>
      <c r="V2859" s="372">
        <f>IF(V2858-V2695-V2806-V2753&gt;0,(1-'Assumptions (T&amp;D)'!V$26)*(V2858-V2695-V2806+V2753)-V2700+V2701+Model!V2806,V2858-V2695-V2700+V2701+V2753)</f>
        <v>-0.2731791061</v>
      </c>
      <c r="W2859" s="372">
        <f>IF(W2858-W2695-W2806-W2753&gt;0,(1-'Assumptions (T&amp;D)'!W$26)*(W2858-W2695-W2806+W2753)-W2700+W2701+Model!W2806,W2858-W2695-W2700+W2701+W2753)</f>
        <v>-0.3941238785</v>
      </c>
      <c r="X2859" s="372">
        <f>IF(X2858-X2695-X2806-X2753&gt;0,(1-'Assumptions (T&amp;D)'!X$26)*(X2858-X2695-X2806+X2753)-X2700+X2701+Model!X2806,X2858-X2695-X2700+X2701+X2753)</f>
        <v>-0.4606654204</v>
      </c>
      <c r="Y2859" s="372">
        <f>IF(Y2858-Y2695-Y2806-Y2753&gt;0,(1-'Assumptions (T&amp;D)'!Y$26)*(Y2858-Y2695-Y2806+Y2753)-Y2700+Y2701+Model!Y2806,Y2858-Y2695-Y2700+Y2701+Y2753)</f>
        <v>-0.4501754525</v>
      </c>
      <c r="Z2859" s="372">
        <f>IF(Z2858-Z2695-Z2806-Z2753&gt;0,(1-'Assumptions (T&amp;D)'!Z$26)*(Z2858-Z2695-Z2806+Z2753)-Z2700+Z2701+Model!Z2806,Z2858-Z2695-Z2700+Z2701+Z2753)</f>
        <v>-0.44153952</v>
      </c>
      <c r="AA2859" s="372">
        <f>IF(AA2858-AA2695-AA2806-AA2753&gt;0,(1-'Assumptions (T&amp;D)'!AA$26)*(AA2858-AA2695-AA2806+AA2753)-AA2700+AA2701+Model!AA2806,AA2858-AA2695-AA2700+AA2701+AA2753)</f>
        <v>-0.4262096545</v>
      </c>
      <c r="AB2859" s="372">
        <f>IF(AB2858-AB2695-AB2806-AB2753&gt;0,(1-'Assumptions (T&amp;D)'!AB$26)*(AB2858-AB2695-AB2806+AB2753)-AB2700+AB2701+Model!AB2806,AB2858-AB2695-AB2700+AB2701+AB2753)</f>
        <v>-0.3753301956</v>
      </c>
      <c r="AC2859" s="372">
        <f>IF(AC2858-AC2695-AC2806-AC2753&gt;0,(1-'Assumptions (T&amp;D)'!AC$26)*(AC2858-AC2695-AC2806+AC2753)-AC2700+AC2701+Model!AC2806,AC2858-AC2695-AC2700+AC2701+AC2753)</f>
        <v>-0.371630267</v>
      </c>
      <c r="AD2859" s="372">
        <f>IF(AD2858-AD2695-AD2806-AD2753&gt;0,(1-'Assumptions (T&amp;D)'!AD$26)*(AD2858-AD2695-AD2806+AD2753)-AD2700+AD2701+Model!AD2806,AD2858-AD2695-AD2700+AD2701+AD2753)</f>
        <v>-0.3762505441</v>
      </c>
      <c r="AE2859" s="372">
        <f>IF(AE2858-AE2695-AE2806-AE2753&gt;0,(1-'Assumptions (T&amp;D)'!AE$26)*(AE2858-AE2695-AE2806+AE2753)-AE2700+AE2701+Model!AE2806,AE2858-AE2695-AE2700+AE2701+AE2753)</f>
        <v>-0.3389605487</v>
      </c>
      <c r="AF2859" s="372">
        <f>IF(AF2858-AF2695-AF2806-AF2753&gt;0,(1-'Assumptions (T&amp;D)'!AF$26)*(AF2858-AF2695-AF2806+AF2753)-AF2700+AF2701+Model!AF2806,AF2858-AF2695-AF2700+AF2701+AF2753)</f>
        <v>-0.3521290735</v>
      </c>
      <c r="AG2859" s="372">
        <f>IF(AG2858-AG2695-AG2806-AG2753&gt;0,(1-'Assumptions (T&amp;D)'!AG$26)*(AG2858-AG2695-AG2806+AG2753)-AG2700+AG2701+Model!AG2806,AG2858-AG2695-AG2700+AG2701+AG2753)</f>
        <v>-0.3237989808</v>
      </c>
      <c r="AH2859" s="372">
        <f>IF(AH2858-AH2695-AH2806-AH2753&gt;0,(1-'Assumptions (T&amp;D)'!AH$26)*(AH2858-AH2695-AH2806+AH2753)-AH2700+AH2701+Model!AH2806,AH2858-AH2695-AH2700+AH2701+AH2753)</f>
        <v>-0.4120702415</v>
      </c>
      <c r="AI2859" s="372">
        <f>IF(AI2858-AI2695-AI2806-AI2753&gt;0,(1-'Assumptions (T&amp;D)'!AI$26)*(AI2858-AI2695-AI2806+AI2753)-AI2700+AI2701+Model!AI2806,AI2858-AI2695-AI2700+AI2701+AI2753)</f>
        <v>-0.3299339119</v>
      </c>
      <c r="AJ2859" s="372">
        <f>IF(AJ2858-AJ2695-AJ2806-AJ2753&gt;0,(1-'Assumptions (T&amp;D)'!AJ$26)*(AJ2858-AJ2695-AJ2806+AJ2753)-AJ2700+AJ2701+Model!AJ2806,AJ2858-AJ2695-AJ2700+AJ2701+AJ2753)</f>
        <v>-0.3687367007</v>
      </c>
      <c r="AK2859" s="372">
        <f>IF(AK2858-AK2695-AK2806-AK2753&gt;0,(1-'Assumptions (T&amp;D)'!AK$26)*(AK2858-AK2695-AK2806+AK2753)-AK2700+AK2701+Model!AK2806,AK2858-AK2695-AK2700+AK2701+AK2753)</f>
        <v>-0.3696152875</v>
      </c>
      <c r="AL2859" s="372">
        <f>IF(AL2858-AL2695-AL2806-AL2753&gt;0,(1-'Assumptions (T&amp;D)'!AL$26)*(AL2858-AL2695-AL2806+AL2753)-AL2700+AL2701+Model!AL2806,AL2858-AL2695-AL2700+AL2701+AL2753)</f>
        <v>-0.5423298707</v>
      </c>
      <c r="AM2859" s="372">
        <f>IF(AM2858-AM2695-AM2806-AM2753&gt;0,(1-'Assumptions (T&amp;D)'!AM$26)*(AM2858-AM2695-AM2806+AM2753)-AM2700+AM2701+Model!AM2806,AM2858-AM2695-AM2700+AM2701+AM2753)</f>
        <v>-0.4580000966</v>
      </c>
      <c r="AN2859" s="372">
        <f>IF(AN2858-AN2695-AN2806-AN2753&gt;0,(1-'Assumptions (T&amp;D)'!AN$26)*(AN2858-AN2695-AN2806+AN2753)-AN2700+AN2701+Model!AN2806,AN2858-AN2695-AN2700+AN2701+AN2753)</f>
        <v>-0.5574505482</v>
      </c>
      <c r="AO2859" s="372">
        <f>IF(AO2858-AO2695-AO2806-AO2753&gt;0,(1-'Assumptions (T&amp;D)'!AO$26)*(AO2858-AO2695-AO2806+AO2753)-AO2700+AO2701+Model!AO2806,AO2858-AO2695-AO2700+AO2701+AO2753)</f>
        <v>-0.4446840671</v>
      </c>
      <c r="AP2859" s="372">
        <f>IF(AP2858-AP2695-AP2806-AP2753&gt;0,(1-'Assumptions (T&amp;D)'!AP$26)*(AP2858-AP2695-AP2806+AP2753)-AP2700+AP2701+Model!AP2806,AP2858-AP2695-AP2700+AP2701+AP2753)</f>
        <v>-0.5311236696</v>
      </c>
      <c r="AQ2859" s="372">
        <f>IF(AQ2858-AQ2695-AQ2806-AQ2753&gt;0,(1-'Assumptions (T&amp;D)'!AQ$26)*(AQ2858-AQ2695-AQ2806+AQ2753)-AQ2700+AQ2701+Model!AQ2806,AQ2858-AQ2695-AQ2700+AQ2701+AQ2753)</f>
        <v>-0.6776648283</v>
      </c>
      <c r="AR2859" s="372">
        <f>IF(AR2858-AR2695-AR2806-AR2753&gt;0,(1-'Assumptions (T&amp;D)'!AR$26)*(AR2858-AR2695-AR2806+AR2753)-AR2700+AR2701+Model!AR2806,AR2858-AR2695-AR2700+AR2701+AR2753)</f>
        <v>-0.2913526468</v>
      </c>
      <c r="AS2859" s="372">
        <f>IF(AS2858-AS2695-AS2806-AS2753&gt;0,(1-'Assumptions (T&amp;D)'!AS$26)*(AS2858-AS2695-AS2806+AS2753)-AS2700+AS2701+Model!AS2806,AS2858-AS2695-AS2700+AS2701+AS2753)</f>
        <v>-0.3668917004</v>
      </c>
      <c r="AT2859" s="372">
        <f>IF(AT2858-AT2695-AT2806-AT2753&gt;0,(1-'Assumptions (T&amp;D)'!AT$26)*(AT2858-AT2695-AT2806+AT2753)-AT2700+AT2701+Model!AT2806,AT2858-AT2695-AT2700+AT2701+AT2753)</f>
        <v>-0.4140154451</v>
      </c>
      <c r="AU2859" s="372">
        <f>IF(AU2858-AU2695-AU2806-AU2753&gt;0,(1-'Assumptions (T&amp;D)'!AU$26)*(AU2858-AU2695-AU2806+AU2753)-AU2700+AU2701+Model!AU2806,AU2858-AU2695-AU2700+AU2701+AU2753)</f>
        <v>-0.3487589636</v>
      </c>
      <c r="AV2859" s="372">
        <f>IF(AV2858-AV2695-AV2806-AV2753&gt;0,(1-'Assumptions (T&amp;D)'!AV$26)*(AV2858-AV2695-AV2806+AV2753)-AV2700+AV2701+Model!AV2806,AV2858-AV2695-AV2700+AV2701+AV2753)</f>
        <v>-0.3022655676</v>
      </c>
      <c r="AW2859" s="372">
        <f>IF(AW2858-AW2695-AW2806-AW2753&gt;0,(1-'Assumptions (T&amp;D)'!AW$26)*(AW2858-AW2695-AW2806+AW2753)-AW2700+AW2701+Model!AW2806,AW2858-AW2695-AW2700+AW2701+AW2753)</f>
        <v>-0.5020350805</v>
      </c>
      <c r="AX2859" s="372">
        <f>IF(AX2858-AX2695-AX2806-AX2753&gt;0,(1-'Assumptions (T&amp;D)'!AX$26)*(AX2858-AX2695-AX2806+AX2753)-AX2700+AX2701+Model!AX2806,AX2858-AX2695-AX2700+AX2701+AX2753)</f>
        <v>-0.2568025305</v>
      </c>
      <c r="AY2859" s="372">
        <f>IF(AY2858-AY2695-AY2806-AY2753&gt;0,(1-'Assumptions (T&amp;D)'!AY$26)*(AY2858-AY2695-AY2806+AY2753)-AY2700+AY2701+Model!AY2806,AY2858-AY2695-AY2700+AY2701+AY2753)</f>
        <v>-0.2523500492</v>
      </c>
      <c r="AZ2859" s="372">
        <f>IF(AZ2858-AZ2695-AZ2806-AZ2753&gt;0,(1-'Assumptions (T&amp;D)'!AZ$26)*(AZ2858-AZ2695-AZ2806+AZ2753)-AZ2700+AZ2701+Model!AZ2806,AZ2858-AZ2695-AZ2700+AZ2701+AZ2753)</f>
        <v>-0.3579570407</v>
      </c>
      <c r="BA2859" s="372">
        <f>IF(BA2858-BA2695-BA2806-BA2753&gt;0,(1-'Assumptions (T&amp;D)'!BA$26)*(BA2858-BA2695-BA2806+BA2753)-BA2700+BA2701+Model!BA2806,BA2858-BA2695-BA2700+BA2701+BA2753)</f>
        <v>-0.1117456631</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3.082482419</v>
      </c>
      <c r="D2860" s="372">
        <f>IF(D2858-D2695-D2806-D2753&gt;0,'Assumptions (T&amp;D)'!D$26*(D2858-D2695-D2806+D2753),0)</f>
        <v>3.185976417</v>
      </c>
      <c r="E2860" s="372">
        <f>IF(E2858-E2695-E2806-E2753&gt;0,'Assumptions (T&amp;D)'!E$26*(E2858-E2695-E2806+E2753),0)</f>
        <v>3.368716543</v>
      </c>
      <c r="F2860" s="372">
        <f>IF(F2858-F2695-F2806-F2753&gt;0,'Assumptions (T&amp;D)'!F$26*(F2858-F2695-F2806+F2753),0)</f>
        <v>3.522991215</v>
      </c>
      <c r="G2860" s="372">
        <f>IF(G2858-G2695-G2806-G2753&gt;0,'Assumptions (T&amp;D)'!G$26*(G2858-G2695-G2806+G2753),0)</f>
        <v>3.591751397</v>
      </c>
      <c r="H2860" s="372">
        <f>IF(H2858-H2695-H2806-H2753&gt;0,'Assumptions (T&amp;D)'!H$26*(H2858-H2695-H2806+H2753),0)</f>
        <v>3.698407925</v>
      </c>
      <c r="I2860" s="372">
        <f>IF(I2858-I2695-I2806-I2753&gt;0,'Assumptions (T&amp;D)'!I$26*(I2858-I2695-I2806+I2753),0)</f>
        <v>3.888436891</v>
      </c>
      <c r="J2860" s="372">
        <f>IF(J2858-J2695-J2806-J2753&gt;0,'Assumptions (T&amp;D)'!J$26*(J2858-J2695-J2806+J2753),0)</f>
        <v>4.151110776</v>
      </c>
      <c r="K2860" s="372">
        <f>IF(K2858-K2695-K2806-K2753&gt;0,'Assumptions (T&amp;D)'!K$26*(K2858-K2695-K2806+K2753),0)</f>
        <v>4.381287231</v>
      </c>
      <c r="L2860" s="372">
        <f>IF(L2858-L2695-L2806-L2753&gt;0,'Assumptions (T&amp;D)'!L$26*(L2858-L2695-L2806+L2753),0)</f>
        <v>4.681193536</v>
      </c>
      <c r="M2860" s="372">
        <f>IF(M2858-M2695-M2806-M2753&gt;0,'Assumptions (T&amp;D)'!M$26*(M2858-M2695-M2806+M2753),0)</f>
        <v>5.041536393</v>
      </c>
      <c r="N2860" s="372">
        <f>IF(N2858-N2695-N2806-N2753&gt;0,'Assumptions (T&amp;D)'!N$26*(N2858-N2695-N2806+N2753),0)</f>
        <v>5.498780544</v>
      </c>
      <c r="O2860" s="372">
        <f>IF(O2858-O2695-O2806-O2753&gt;0,'Assumptions (T&amp;D)'!O$26*(O2858-O2695-O2806+O2753),0)</f>
        <v>5.926474561</v>
      </c>
      <c r="P2860" s="372">
        <f>IF(P2858-P2695-P2806-P2753&gt;0,'Assumptions (T&amp;D)'!P$26*(P2858-P2695-P2806+P2753),0)</f>
        <v>6.561831376</v>
      </c>
      <c r="Q2860" s="372">
        <f>IF(Q2858-Q2695-Q2806-Q2753&gt;0,'Assumptions (T&amp;D)'!Q$26*(Q2858-Q2695-Q2806+Q2753),0)</f>
        <v>7.290718459</v>
      </c>
      <c r="R2860" s="372">
        <f>IF(R2858-R2695-R2806-R2753&gt;0,'Assumptions (T&amp;D)'!R$26*(R2858-R2695-R2806+R2753),0)</f>
        <v>8.108723152</v>
      </c>
      <c r="S2860" s="372">
        <f>IF(S2858-S2695-S2806-S2753&gt;0,'Assumptions (T&amp;D)'!S$26*(S2858-S2695-S2806+S2753),0)</f>
        <v>8.972395633</v>
      </c>
      <c r="T2860" s="372">
        <f>IF(T2858-T2695-T2806-T2753&gt;0,'Assumptions (T&amp;D)'!T$26*(T2858-T2695-T2806+T2753),0)</f>
        <v>0.04657143584</v>
      </c>
      <c r="U2860" s="372">
        <f>IF(U2858-U2695-U2806-U2753&gt;0,'Assumptions (T&amp;D)'!U$26*(U2858-U2695-U2806+U2753),0)</f>
        <v>-0.02462273254</v>
      </c>
      <c r="V2860" s="372">
        <f>IF(V2858-V2695-V2806-V2753&gt;0,'Assumptions (T&amp;D)'!V$26*(V2858-V2695-V2806+V2753),0)</f>
        <v>-0.02487360656</v>
      </c>
      <c r="W2860" s="372">
        <f>IF(W2858-W2695-W2806-W2753&gt;0,'Assumptions (T&amp;D)'!W$26*(W2858-W2695-W2806+W2753),0)</f>
        <v>-0.02633671612</v>
      </c>
      <c r="X2860" s="372">
        <f>IF(X2858-X2695-X2806-X2753&gt;0,'Assumptions (T&amp;D)'!X$26*(X2858-X2695-X2806+X2753),0)</f>
        <v>-0.02842533509</v>
      </c>
      <c r="Y2860" s="372">
        <f>IF(Y2858-Y2695-Y2806-Y2753&gt;0,'Assumptions (T&amp;D)'!Y$26*(Y2858-Y2695-Y2806+Y2753),0)</f>
        <v>-0.03013528875</v>
      </c>
      <c r="Z2860" s="372">
        <f>IF(Z2858-Z2695-Z2806-Z2753&gt;0,'Assumptions (T&amp;D)'!Z$26*(Z2858-Z2695-Z2806+Z2753),0)</f>
        <v>-0.03126983206</v>
      </c>
      <c r="AA2860" s="372">
        <f>IF(AA2858-AA2695-AA2806-AA2753&gt;0,'Assumptions (T&amp;D)'!AA$26*(AA2858-AA2695-AA2806+AA2753),0)</f>
        <v>-0.03080734383</v>
      </c>
      <c r="AB2860" s="372">
        <f>IF(AB2858-AB2695-AB2806-AB2753&gt;0,'Assumptions (T&amp;D)'!AB$26*(AB2858-AB2695-AB2806+AB2753),0)</f>
        <v>-0.03047867382</v>
      </c>
      <c r="AC2860" s="372">
        <f>IF(AC2858-AC2695-AC2806-AC2753&gt;0,'Assumptions (T&amp;D)'!AC$26*(AC2858-AC2695-AC2806+AC2753),0)</f>
        <v>-0.03101621798</v>
      </c>
      <c r="AD2860" s="372">
        <f>IF(AD2858-AD2695-AD2806-AD2753&gt;0,'Assumptions (T&amp;D)'!AD$26*(AD2858-AD2695-AD2806+AD2753),0)</f>
        <v>-0.03001895834</v>
      </c>
      <c r="AE2860" s="372">
        <f>IF(AE2858-AE2695-AE2806-AE2753&gt;0,'Assumptions (T&amp;D)'!AE$26*(AE2858-AE2695-AE2806+AE2753),0)</f>
        <v>-0.02797549821</v>
      </c>
      <c r="AF2860" s="372">
        <f>IF(AF2858-AF2695-AF2806-AF2753&gt;0,'Assumptions (T&amp;D)'!AF$26*(AF2858-AF2695-AF2806+AF2753),0)</f>
        <v>-0.02499813589</v>
      </c>
      <c r="AG2860" s="372">
        <f>IF(AG2858-AG2695-AG2806-AG2753&gt;0,'Assumptions (T&amp;D)'!AG$26*(AG2858-AG2695-AG2806+AG2753),0)</f>
        <v>-0.01770243457</v>
      </c>
      <c r="AH2860" s="372">
        <f>IF(AH2858-AH2695-AH2806-AH2753&gt;0,'Assumptions (T&amp;D)'!AH$26*(AH2858-AH2695-AH2806+AH2753),0)</f>
        <v>-0.01335198511</v>
      </c>
      <c r="AI2860" s="372">
        <f>IF(AI2858-AI2695-AI2806-AI2753&gt;0,'Assumptions (T&amp;D)'!AI$26*(AI2858-AI2695-AI2806+AI2753),0)</f>
        <v>-0.01364907453</v>
      </c>
      <c r="AJ2860" s="372">
        <f>IF(AJ2858-AJ2695-AJ2806-AJ2753&gt;0,'Assumptions (T&amp;D)'!AJ$26*(AJ2858-AJ2695-AJ2806+AJ2753),0)</f>
        <v>-0.01130488604</v>
      </c>
      <c r="AK2860" s="372">
        <f>IF(AK2858-AK2695-AK2806-AK2753&gt;0,'Assumptions (T&amp;D)'!AK$26*(AK2858-AK2695-AK2806+AK2753),0)</f>
        <v>-0.01102151725</v>
      </c>
      <c r="AL2860" s="372">
        <f>IF(AL2858-AL2695-AL2806-AL2753&gt;0,'Assumptions (T&amp;D)'!AL$26*(AL2858-AL2695-AL2806+AL2753),0)</f>
        <v>-0.01060806468</v>
      </c>
      <c r="AM2860" s="372">
        <f>IF(AM2858-AM2695-AM2806-AM2753&gt;0,'Assumptions (T&amp;D)'!AM$26*(AM2858-AM2695-AM2806+AM2753),0)</f>
        <v>-0.01203299283</v>
      </c>
      <c r="AN2860" s="372">
        <f>IF(AN2858-AN2695-AN2806-AN2753&gt;0,'Assumptions (T&amp;D)'!AN$26*(AN2858-AN2695-AN2806+AN2753),0)</f>
        <v>-0.01565503148</v>
      </c>
      <c r="AO2860" s="372">
        <f>IF(AO2858-AO2695-AO2806-AO2753&gt;0,'Assumptions (T&amp;D)'!AO$26*(AO2858-AO2695-AO2806+AO2753),0)</f>
        <v>-0.01831503242</v>
      </c>
      <c r="AP2860" s="372">
        <f>IF(AP2858-AP2695-AP2806-AP2753&gt;0,'Assumptions (T&amp;D)'!AP$26*(AP2858-AP2695-AP2806+AP2753),0)</f>
        <v>-0.02163284567</v>
      </c>
      <c r="AQ2860" s="372">
        <f>IF(AQ2858-AQ2695-AQ2806-AQ2753&gt;0,'Assumptions (T&amp;D)'!AQ$26*(AQ2858-AQ2695-AQ2806+AQ2753),0)</f>
        <v>-0.03315375202</v>
      </c>
      <c r="AR2860" s="372">
        <f>IF(AR2858-AR2695-AR2806-AR2753&gt;0,'Assumptions (T&amp;D)'!AR$26*(AR2858-AR2695-AR2806+AR2753),0)</f>
        <v>-0.0316898459</v>
      </c>
      <c r="AS2860" s="372">
        <f>IF(AS2858-AS2695-AS2806-AS2753&gt;0,'Assumptions (T&amp;D)'!AS$26*(AS2858-AS2695-AS2806+AS2753),0)</f>
        <v>-0.02645714669</v>
      </c>
      <c r="AT2860" s="372">
        <f>IF(AT2858-AT2695-AT2806-AT2753&gt;0,'Assumptions (T&amp;D)'!AT$26*(AT2858-AT2695-AT2806+AT2753),0)</f>
        <v>-0.02590298801</v>
      </c>
      <c r="AU2860" s="372">
        <f>IF(AU2858-AU2695-AU2806-AU2753&gt;0,'Assumptions (T&amp;D)'!AU$26*(AU2858-AU2695-AU2806+AU2753),0)</f>
        <v>-0.02066933842</v>
      </c>
      <c r="AV2860" s="372">
        <f>IF(AV2858-AV2695-AV2806-AV2753&gt;0,'Assumptions (T&amp;D)'!AV$26*(AV2858-AV2695-AV2806+AV2753),0)</f>
        <v>-0.01817612121</v>
      </c>
      <c r="AW2860" s="372">
        <f>IF(AW2858-AW2695-AW2806-AW2753&gt;0,'Assumptions (T&amp;D)'!AW$26*(AW2858-AW2695-AW2806+AW2753),0)</f>
        <v>-0.0129107321</v>
      </c>
      <c r="AX2860" s="372">
        <f>IF(AX2858-AX2695-AX2806-AX2753&gt;0,'Assumptions (T&amp;D)'!AX$26*(AX2858-AX2695-AX2806+AX2753),0)</f>
        <v>-0.01081929896</v>
      </c>
      <c r="AY2860" s="372">
        <f>IF(AY2858-AY2695-AY2806-AY2753&gt;0,'Assumptions (T&amp;D)'!AY$26*(AY2858-AY2695-AY2806+AY2753),0)</f>
        <v>-0.005628958883</v>
      </c>
      <c r="AZ2860" s="372">
        <f>IF(AZ2858-AZ2695-AZ2806-AZ2753&gt;0,'Assumptions (T&amp;D)'!AZ$26*(AZ2858-AZ2695-AZ2806+AZ2753),0)</f>
        <v>-0.001216847369</v>
      </c>
      <c r="BA2860" s="372">
        <f>IF(BA2858-BA2695-BA2806-BA2753&gt;0,'Assumptions (T&amp;D)'!BA$26*(BA2858-BA2695-BA2806+BA2753),0)</f>
        <v>0.001505934093</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1.187093938</v>
      </c>
      <c r="D2862" s="366">
        <f>('Assumptions (T&amp;D)'!D58)*'Inflation GDP Population'!C$11/'Inflation GDP Population'!$S$11</f>
        <v>1.386503224</v>
      </c>
      <c r="E2862" s="366">
        <f>('Assumptions (T&amp;D)'!E58)*'Inflation GDP Population'!D$11/'Inflation GDP Population'!$S$11</f>
        <v>1.39720492</v>
      </c>
      <c r="F2862" s="366">
        <f>('Assumptions (T&amp;D)'!F58)*'Inflation GDP Population'!E$11/'Inflation GDP Population'!$S$11</f>
        <v>1.462326364</v>
      </c>
      <c r="G2862" s="366">
        <f>('Assumptions (T&amp;D)'!G58)*'Inflation GDP Population'!F$11/'Inflation GDP Population'!$S$11</f>
        <v>1.574247623</v>
      </c>
      <c r="H2862" s="366">
        <f>('Assumptions (T&amp;D)'!H58)*'Inflation GDP Population'!G$11/'Inflation GDP Population'!$S$11</f>
        <v>1.610595864</v>
      </c>
      <c r="I2862" s="366">
        <f>('Assumptions (T&amp;D)'!I58)*'Inflation GDP Population'!H$11/'Inflation GDP Population'!$S$11</f>
        <v>1.770695785</v>
      </c>
      <c r="J2862" s="366">
        <f>('Assumptions (T&amp;D)'!J58)*'Inflation GDP Population'!I$11/'Inflation GDP Population'!$S$11</f>
        <v>1.714472998</v>
      </c>
      <c r="K2862" s="366">
        <f>('Assumptions (T&amp;D)'!K58)*'Inflation GDP Population'!J$11/'Inflation GDP Population'!$S$11</f>
        <v>1.788595997</v>
      </c>
      <c r="L2862" s="366">
        <f>('Assumptions (T&amp;D)'!L58)*'Inflation GDP Population'!K$11/'Inflation GDP Population'!$S$11</f>
        <v>2.011777838</v>
      </c>
      <c r="M2862" s="366">
        <f>('Assumptions (T&amp;D)'!M58)*'Inflation GDP Population'!L$11/'Inflation GDP Population'!$S$11</f>
        <v>2.110964823</v>
      </c>
      <c r="N2862" s="366">
        <f>('Assumptions (T&amp;D)'!N58)*'Inflation GDP Population'!M$11/'Inflation GDP Population'!$S$11</f>
        <v>2.201028203</v>
      </c>
      <c r="O2862" s="366">
        <f>('Assumptions (T&amp;D)'!O58)*'Inflation GDP Population'!N$11/'Inflation GDP Population'!$S$11</f>
        <v>2.280035914</v>
      </c>
      <c r="P2862" s="366">
        <f>('Assumptions (T&amp;D)'!P58)*'Inflation GDP Population'!O$11/'Inflation GDP Population'!$S$11</f>
        <v>2.290698815</v>
      </c>
      <c r="Q2862" s="366">
        <f>('Assumptions (T&amp;D)'!Q58)*'Inflation GDP Population'!P$11/'Inflation GDP Population'!$S$11</f>
        <v>2.170924257</v>
      </c>
      <c r="R2862" s="366">
        <f>('Assumptions (T&amp;D)'!R58)*'Inflation GDP Population'!Q$11/'Inflation GDP Population'!$S$11</f>
        <v>2.191242149</v>
      </c>
      <c r="S2862" s="366">
        <f>('Assumptions (T&amp;D)'!S58)*'Inflation GDP Population'!R$11/'Inflation GDP Population'!$S$11</f>
        <v>2.128055008</v>
      </c>
      <c r="T2862" s="366">
        <f>('Assumptions (T&amp;D)'!T58)*'Inflation GDP Population'!S$11/'Inflation GDP Population'!$S$11</f>
        <v>2.320188049</v>
      </c>
      <c r="U2862" s="366">
        <f>('Assumptions (T&amp;D)'!U58)*'Inflation GDP Population'!T$11/'Inflation GDP Population'!$S$11</f>
        <v>2.343986279</v>
      </c>
      <c r="V2862" s="367">
        <f>('Assumptions (T&amp;D)'!V58)*'Inflation GDP Population'!U$16/'Inflation GDP Population'!$S$16</f>
        <v>2.484347753</v>
      </c>
      <c r="W2862" s="367">
        <f>('Assumptions (T&amp;D)'!W58)*'Inflation GDP Population'!V$16/'Inflation GDP Population'!$S$16</f>
        <v>2.540177371</v>
      </c>
      <c r="X2862" s="367">
        <f>('Assumptions (T&amp;D)'!X58)*'Inflation GDP Population'!W$16/'Inflation GDP Population'!$S$16</f>
        <v>2.590340718</v>
      </c>
      <c r="Y2862" s="367">
        <f>('Assumptions (T&amp;D)'!Y58)*'Inflation GDP Population'!X$16/'Inflation GDP Population'!$S$16</f>
        <v>2.664077648</v>
      </c>
      <c r="Z2862" s="367">
        <f>('Assumptions (T&amp;D)'!Z58)*'Inflation GDP Population'!Y$16/'Inflation GDP Population'!$S$16</f>
        <v>2.7397167</v>
      </c>
      <c r="AA2862" s="367">
        <f>('Assumptions (T&amp;D)'!AA58)*'Inflation GDP Population'!Z$16/'Inflation GDP Population'!$S$16</f>
        <v>2.817304244</v>
      </c>
      <c r="AB2862" s="367">
        <f>('Assumptions (T&amp;D)'!AB58)*'Inflation GDP Population'!AA$16/'Inflation GDP Population'!$S$16</f>
        <v>2.89688774</v>
      </c>
      <c r="AC2862" s="367">
        <f>('Assumptions (T&amp;D)'!AC58)*'Inflation GDP Population'!AB$16/'Inflation GDP Population'!$S$16</f>
        <v>2.978515763</v>
      </c>
      <c r="AD2862" s="367">
        <f>('Assumptions (T&amp;D)'!AD58)*'Inflation GDP Population'!AC$16/'Inflation GDP Population'!$S$16</f>
        <v>3.062238026</v>
      </c>
      <c r="AE2862" s="367">
        <f>('Assumptions (T&amp;D)'!AE58)*'Inflation GDP Population'!AD$16/'Inflation GDP Population'!$S$16</f>
        <v>3.14810541</v>
      </c>
      <c r="AF2862" s="367">
        <f>('Assumptions (T&amp;D)'!AF58)*'Inflation GDP Population'!AE$16/'Inflation GDP Population'!$S$16</f>
        <v>3.236169988</v>
      </c>
      <c r="AG2862" s="367">
        <f>('Assumptions (T&amp;D)'!AG58)*'Inflation GDP Population'!AF$16/'Inflation GDP Population'!$S$16</f>
        <v>3.326485054</v>
      </c>
      <c r="AH2862" s="367">
        <f>('Assumptions (T&amp;D)'!AH58)*'Inflation GDP Population'!AG$16/'Inflation GDP Population'!$S$16</f>
        <v>3.41910515</v>
      </c>
      <c r="AI2862" s="367">
        <f>('Assumptions (T&amp;D)'!AI58)*'Inflation GDP Population'!AH$16/'Inflation GDP Population'!$S$16</f>
        <v>3.514086093</v>
      </c>
      <c r="AJ2862" s="367">
        <f>('Assumptions (T&amp;D)'!AJ58)*'Inflation GDP Population'!AI$16/'Inflation GDP Population'!$S$16</f>
        <v>3.611485007</v>
      </c>
      <c r="AK2862" s="367">
        <f>('Assumptions (T&amp;D)'!AK58)*'Inflation GDP Population'!AJ$16/'Inflation GDP Population'!$S$16</f>
        <v>3.711360351</v>
      </c>
      <c r="AL2862" s="367">
        <f>('Assumptions (T&amp;D)'!AL58)*'Inflation GDP Population'!AK$16/'Inflation GDP Population'!$S$16</f>
        <v>3.813771951</v>
      </c>
      <c r="AM2862" s="367">
        <f>('Assumptions (T&amp;D)'!AM58)*'Inflation GDP Population'!AL$16/'Inflation GDP Population'!$S$16</f>
        <v>3.918781028</v>
      </c>
      <c r="AN2862" s="367">
        <f>('Assumptions (T&amp;D)'!AN58)*'Inflation GDP Population'!AM$16/'Inflation GDP Population'!$S$16</f>
        <v>4.026450234</v>
      </c>
      <c r="AO2862" s="367">
        <f>('Assumptions (T&amp;D)'!AO58)*'Inflation GDP Population'!AN$16/'Inflation GDP Population'!$S$16</f>
        <v>4.13684368</v>
      </c>
      <c r="AP2862" s="367">
        <f>('Assumptions (T&amp;D)'!AP58)*'Inflation GDP Population'!AO$16/'Inflation GDP Population'!$S$16</f>
        <v>4.250026976</v>
      </c>
      <c r="AQ2862" s="367">
        <f>('Assumptions (T&amp;D)'!AQ58)*'Inflation GDP Population'!AP$16/'Inflation GDP Population'!$S$16</f>
        <v>4.366067256</v>
      </c>
      <c r="AR2862" s="367">
        <f>('Assumptions (T&amp;D)'!AR58)*'Inflation GDP Population'!AQ$16/'Inflation GDP Population'!$S$16</f>
        <v>4.485033221</v>
      </c>
      <c r="AS2862" s="367">
        <f>('Assumptions (T&amp;D)'!AS58)*'Inflation GDP Population'!AR$16/'Inflation GDP Population'!$S$16</f>
        <v>4.60699517</v>
      </c>
      <c r="AT2862" s="367">
        <f>('Assumptions (T&amp;D)'!AT58)*'Inflation GDP Population'!AS$16/'Inflation GDP Population'!$S$16</f>
        <v>4.732025036</v>
      </c>
      <c r="AU2862" s="367">
        <f>('Assumptions (T&amp;D)'!AU58)*'Inflation GDP Population'!AT$16/'Inflation GDP Population'!$S$16</f>
        <v>4.860196428</v>
      </c>
      <c r="AV2862" s="367">
        <f>('Assumptions (T&amp;D)'!AV58)*'Inflation GDP Population'!AU$16/'Inflation GDP Population'!$S$16</f>
        <v>4.991584664</v>
      </c>
      <c r="AW2862" s="367">
        <f>('Assumptions (T&amp;D)'!AW58)*'Inflation GDP Population'!AV$16/'Inflation GDP Population'!$S$16</f>
        <v>5.126266811</v>
      </c>
      <c r="AX2862" s="367">
        <f>('Assumptions (T&amp;D)'!AX58)*'Inflation GDP Population'!AW$16/'Inflation GDP Population'!$S$16</f>
        <v>5.264321726</v>
      </c>
      <c r="AY2862" s="367">
        <f>('Assumptions (T&amp;D)'!AY58)*'Inflation GDP Population'!AX$16/'Inflation GDP Population'!$S$16</f>
        <v>5.405830096</v>
      </c>
      <c r="AZ2862" s="367">
        <f>('Assumptions (T&amp;D)'!AZ58)*'Inflation GDP Population'!AY$16/'Inflation GDP Population'!$S$16</f>
        <v>5.55087448</v>
      </c>
      <c r="BA2862" s="367">
        <f>('Assumptions (T&amp;D)'!BA58)*'Inflation GDP Population'!AZ$16/'Inflation GDP Population'!$S$16</f>
        <v>5.699539351</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525.4809811</v>
      </c>
      <c r="D2863" s="379">
        <f>'Assumptions (T&amp;D)'!D66*(2+'Assumptions (T&amp;D)'!D9)</f>
        <v>552.6732472</v>
      </c>
      <c r="E2863" s="379">
        <f>'Assumptions (T&amp;D)'!E66*(2+'Assumptions (T&amp;D)'!E9)</f>
        <v>558.4241956</v>
      </c>
      <c r="F2863" s="379">
        <f>'Assumptions (T&amp;D)'!F66*(2+'Assumptions (T&amp;D)'!F9)</f>
        <v>587.0170977</v>
      </c>
      <c r="G2863" s="379">
        <f>'Assumptions (T&amp;D)'!G66*(2+'Assumptions (T&amp;D)'!G9)</f>
        <v>617.9116424</v>
      </c>
      <c r="H2863" s="379">
        <f>'Assumptions (T&amp;D)'!H66*(2+'Assumptions (T&amp;D)'!H9)</f>
        <v>655.3104568</v>
      </c>
      <c r="I2863" s="379">
        <f>'Assumptions (T&amp;D)'!I66*(2+'Assumptions (T&amp;D)'!I9)</f>
        <v>685.6779706</v>
      </c>
      <c r="J2863" s="379">
        <f>'Assumptions (T&amp;D)'!J66*(2+'Assumptions (T&amp;D)'!J9)</f>
        <v>720.5144485</v>
      </c>
      <c r="K2863" s="379">
        <f>'Assumptions (T&amp;D)'!K66*(2+'Assumptions (T&amp;D)'!K9)</f>
        <v>758.5002074</v>
      </c>
      <c r="L2863" s="379">
        <f>'Assumptions (T&amp;D)'!L66*(2+'Assumptions (T&amp;D)'!L9)</f>
        <v>801.3009422</v>
      </c>
      <c r="M2863" s="379">
        <f>'Assumptions (T&amp;D)'!M66*(2+'Assumptions (T&amp;D)'!M9)</f>
        <v>849.6299002</v>
      </c>
      <c r="N2863" s="379">
        <f>'Assumptions (T&amp;D)'!N66*(2+'Assumptions (T&amp;D)'!N9)</f>
        <v>876.2640051</v>
      </c>
      <c r="O2863" s="379">
        <f>'Assumptions (T&amp;D)'!O66*(2+'Assumptions (T&amp;D)'!O9)</f>
        <v>915.8796353</v>
      </c>
      <c r="P2863" s="379">
        <f>'Assumptions (T&amp;D)'!P66*(2+'Assumptions (T&amp;D)'!P9)</f>
        <v>956.9018017</v>
      </c>
      <c r="Q2863" s="379">
        <f>'Assumptions (T&amp;D)'!Q66*(2+'Assumptions (T&amp;D)'!Q9)</f>
        <v>999.1034958</v>
      </c>
      <c r="R2863" s="379">
        <f>'Assumptions (T&amp;D)'!R66*(2+'Assumptions (T&amp;D)'!R9)</f>
        <v>1048.093364</v>
      </c>
      <c r="S2863" s="379">
        <f>'Assumptions (T&amp;D)'!S66*(2+'Assumptions (T&amp;D)'!S9)</f>
        <v>1099.277287</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2.237009686</v>
      </c>
      <c r="D2864" s="371">
        <f>'Assumptions (T&amp;D)'!D68/('Assumptions (T&amp;D)'!D9)</f>
        <v>2.471570884</v>
      </c>
      <c r="E2864" s="371">
        <f>'Assumptions (T&amp;D)'!E68/('Assumptions (T&amp;D)'!E9)</f>
        <v>2.560991229</v>
      </c>
      <c r="F2864" s="371">
        <f>'Assumptions (T&amp;D)'!F68/('Assumptions (T&amp;D)'!F9)</f>
        <v>3.033990115</v>
      </c>
      <c r="G2864" s="371">
        <f>'Assumptions (T&amp;D)'!G68/('Assumptions (T&amp;D)'!G9)</f>
        <v>2.992092314</v>
      </c>
      <c r="H2864" s="371">
        <f>'Assumptions (T&amp;D)'!H68/('Assumptions (T&amp;D)'!H9)</f>
        <v>3.320781147</v>
      </c>
      <c r="I2864" s="371">
        <f>'Assumptions (T&amp;D)'!I68/('Assumptions (T&amp;D)'!I9)</f>
        <v>3.6267896</v>
      </c>
      <c r="J2864" s="371">
        <f>'Assumptions (T&amp;D)'!J68/('Assumptions (T&amp;D)'!J9)</f>
        <v>3.886237897</v>
      </c>
      <c r="K2864" s="371">
        <f>'Assumptions (T&amp;D)'!K68/('Assumptions (T&amp;D)'!K9)</f>
        <v>3.783681096</v>
      </c>
      <c r="L2864" s="371">
        <f>'Assumptions (T&amp;D)'!L68/('Assumptions (T&amp;D)'!L9)</f>
        <v>3.703436307</v>
      </c>
      <c r="M2864" s="371">
        <f>'Assumptions (T&amp;D)'!M68/('Assumptions (T&amp;D)'!M9)</f>
        <v>4.949308293</v>
      </c>
      <c r="N2864" s="371">
        <f>'Assumptions (T&amp;D)'!N68/('Assumptions (T&amp;D)'!N9)</f>
        <v>4.565179841</v>
      </c>
      <c r="O2864" s="371">
        <f>'Assumptions (T&amp;D)'!O68/('Assumptions (T&amp;D)'!O9)</f>
        <v>4.887632346</v>
      </c>
      <c r="P2864" s="371">
        <f>'Assumptions (T&amp;D)'!P68/('Assumptions (T&amp;D)'!P9)</f>
        <v>4.236951454</v>
      </c>
      <c r="Q2864" s="371">
        <f>'Assumptions (T&amp;D)'!Q68/('Assumptions (T&amp;D)'!Q9)</f>
        <v>4.608761554</v>
      </c>
      <c r="R2864" s="371">
        <f>'Assumptions (T&amp;D)'!R68/('Assumptions (T&amp;D)'!R9)</f>
        <v>5.210385223</v>
      </c>
      <c r="S2864" s="371">
        <f>'Assumptions (T&amp;D)'!S68/('Assumptions (T&amp;D)'!S9)</f>
        <v>5.374940873</v>
      </c>
      <c r="T2864" s="371">
        <f>'Assumptions (T&amp;D)'!T68/('Assumptions (T&amp;D)'!T9)</f>
        <v>6.349004321</v>
      </c>
      <c r="U2864" s="371">
        <f>'Assumptions (T&amp;D)'!U68/('Assumptions (T&amp;D)'!U9)</f>
        <v>6.349004321</v>
      </c>
      <c r="V2864" s="371">
        <f>'Assumptions (T&amp;D)'!V68/('Assumptions (T&amp;D)'!V9)</f>
        <v>6.349004321</v>
      </c>
      <c r="W2864" s="371">
        <f>'Assumptions (T&amp;D)'!W68/('Assumptions (T&amp;D)'!W9)</f>
        <v>6.349004321</v>
      </c>
      <c r="X2864" s="371">
        <f>'Assumptions (T&amp;D)'!X68/('Assumptions (T&amp;D)'!X9)</f>
        <v>6.349004321</v>
      </c>
      <c r="Y2864" s="371">
        <f>'Assumptions (T&amp;D)'!Y68/('Assumptions (T&amp;D)'!Y9)</f>
        <v>6.349004321</v>
      </c>
      <c r="Z2864" s="371">
        <f>'Assumptions (T&amp;D)'!Z68/('Assumptions (T&amp;D)'!Z9)</f>
        <v>6.349004321</v>
      </c>
      <c r="AA2864" s="371">
        <f>'Assumptions (T&amp;D)'!AA68/('Assumptions (T&amp;D)'!AA9)</f>
        <v>6.349004321</v>
      </c>
      <c r="AB2864" s="371">
        <f>'Assumptions (T&amp;D)'!AB68/('Assumptions (T&amp;D)'!AB9)</f>
        <v>6.349004321</v>
      </c>
      <c r="AC2864" s="371">
        <f>'Assumptions (T&amp;D)'!AC68/('Assumptions (T&amp;D)'!AC9)</f>
        <v>6.349004321</v>
      </c>
      <c r="AD2864" s="371">
        <f>'Assumptions (T&amp;D)'!AD68/('Assumptions (T&amp;D)'!AD9)</f>
        <v>6.349004321</v>
      </c>
      <c r="AE2864" s="371">
        <f>'Assumptions (T&amp;D)'!AE68/('Assumptions (T&amp;D)'!AE9)</f>
        <v>6.349004321</v>
      </c>
      <c r="AF2864" s="371">
        <f>'Assumptions (T&amp;D)'!AF68/('Assumptions (T&amp;D)'!AF9)</f>
        <v>6.349004321</v>
      </c>
      <c r="AG2864" s="371">
        <f>'Assumptions (T&amp;D)'!AG68/('Assumptions (T&amp;D)'!AG9)</f>
        <v>6.349004321</v>
      </c>
      <c r="AH2864" s="371">
        <f>'Assumptions (T&amp;D)'!AH68/('Assumptions (T&amp;D)'!AH9)</f>
        <v>6.349004321</v>
      </c>
      <c r="AI2864" s="371">
        <f>'Assumptions (T&amp;D)'!AI68/('Assumptions (T&amp;D)'!AI9)</f>
        <v>6.349004321</v>
      </c>
      <c r="AJ2864" s="371">
        <f>'Assumptions (T&amp;D)'!AJ68/('Assumptions (T&amp;D)'!AJ9)</f>
        <v>6.349004321</v>
      </c>
      <c r="AK2864" s="371">
        <f>'Assumptions (T&amp;D)'!AK68/('Assumptions (T&amp;D)'!AK9)</f>
        <v>6.349004321</v>
      </c>
      <c r="AL2864" s="371">
        <f>'Assumptions (T&amp;D)'!AL68/('Assumptions (T&amp;D)'!AL9)</f>
        <v>6.349004321</v>
      </c>
      <c r="AM2864" s="371">
        <f>'Assumptions (T&amp;D)'!AM68/('Assumptions (T&amp;D)'!AM9)</f>
        <v>6.349004321</v>
      </c>
      <c r="AN2864" s="371">
        <f>'Assumptions (T&amp;D)'!AN68/('Assumptions (T&amp;D)'!AN9)</f>
        <v>6.349004321</v>
      </c>
      <c r="AO2864" s="371">
        <f>'Assumptions (T&amp;D)'!AO68/('Assumptions (T&amp;D)'!AO9)</f>
        <v>6.349004321</v>
      </c>
      <c r="AP2864" s="371">
        <f>'Assumptions (T&amp;D)'!AP68/('Assumptions (T&amp;D)'!AP9)</f>
        <v>6.349004321</v>
      </c>
      <c r="AQ2864" s="371">
        <f>'Assumptions (T&amp;D)'!AQ68/('Assumptions (T&amp;D)'!AQ9)</f>
        <v>6.349004321</v>
      </c>
      <c r="AR2864" s="371">
        <f>'Assumptions (T&amp;D)'!AR68/('Assumptions (T&amp;D)'!AR9)</f>
        <v>6.349004321</v>
      </c>
      <c r="AS2864" s="371">
        <f>'Assumptions (T&amp;D)'!AS68/('Assumptions (T&amp;D)'!AS9)</f>
        <v>6.349004321</v>
      </c>
      <c r="AT2864" s="371">
        <f>'Assumptions (T&amp;D)'!AT68/('Assumptions (T&amp;D)'!AT9)</f>
        <v>6.349004321</v>
      </c>
      <c r="AU2864" s="371">
        <f>'Assumptions (T&amp;D)'!AU68/('Assumptions (T&amp;D)'!AU9)</f>
        <v>6.349004321</v>
      </c>
      <c r="AV2864" s="371">
        <f>'Assumptions (T&amp;D)'!AV68/('Assumptions (T&amp;D)'!AV9)</f>
        <v>6.349004321</v>
      </c>
      <c r="AW2864" s="371">
        <f>'Assumptions (T&amp;D)'!AW68/('Assumptions (T&amp;D)'!AW9)</f>
        <v>6.349004321</v>
      </c>
      <c r="AX2864" s="371">
        <f>'Assumptions (T&amp;D)'!AX68/('Assumptions (T&amp;D)'!AX9)</f>
        <v>6.349004321</v>
      </c>
      <c r="AY2864" s="371">
        <f>'Assumptions (T&amp;D)'!AY68/('Assumptions (T&amp;D)'!AY9)</f>
        <v>6.349004321</v>
      </c>
      <c r="AZ2864" s="371">
        <f>'Assumptions (T&amp;D)'!AZ68/('Assumptions (T&amp;D)'!AZ9)</f>
        <v>6.349004321</v>
      </c>
      <c r="BA2864" s="371">
        <f>'Assumptions (T&amp;D)'!BA68/('Assumptions (T&amp;D)'!BA9)</f>
        <v>6.349004321</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0.8660422485</v>
      </c>
      <c r="D2865" s="366">
        <f>('Assumptions (T&amp;D)'!D56)*'Inflation GDP Population'!C$11/'Inflation GDP Population'!$S$11</f>
        <v>1.049746895</v>
      </c>
      <c r="E2865" s="366">
        <f>('Assumptions (T&amp;D)'!E56)*'Inflation GDP Population'!D$11/'Inflation GDP Population'!$S$11</f>
        <v>0.8714787496</v>
      </c>
      <c r="F2865" s="366">
        <f>('Assumptions (T&amp;D)'!F56)*'Inflation GDP Population'!E$11/'Inflation GDP Population'!$S$11</f>
        <v>1.012044382</v>
      </c>
      <c r="G2865" s="366">
        <f>('Assumptions (T&amp;D)'!G56)*'Inflation GDP Population'!F$11/'Inflation GDP Population'!$S$11</f>
        <v>1.318133489</v>
      </c>
      <c r="H2865" s="366">
        <f>('Assumptions (T&amp;D)'!H56)*'Inflation GDP Population'!G$11/'Inflation GDP Population'!$S$11</f>
        <v>1.062223474</v>
      </c>
      <c r="I2865" s="366">
        <f>('Assumptions (T&amp;D)'!I56)*'Inflation GDP Population'!H$11/'Inflation GDP Population'!$S$11</f>
        <v>1.165123676</v>
      </c>
      <c r="J2865" s="366">
        <f>('Assumptions (T&amp;D)'!J56)*'Inflation GDP Population'!I$11/'Inflation GDP Population'!$S$11</f>
        <v>1.230298138</v>
      </c>
      <c r="K2865" s="366">
        <f>('Assumptions (T&amp;D)'!K56)*'Inflation GDP Population'!J$11/'Inflation GDP Population'!$S$11</f>
        <v>1.470893139</v>
      </c>
      <c r="L2865" s="366">
        <f>('Assumptions (T&amp;D)'!L56)*'Inflation GDP Population'!K$11/'Inflation GDP Population'!$S$11</f>
        <v>1.406161108</v>
      </c>
      <c r="M2865" s="366">
        <f>('Assumptions (T&amp;D)'!M56)*'Inflation GDP Population'!L$11/'Inflation GDP Population'!$S$11</f>
        <v>1.208274181</v>
      </c>
      <c r="N2865" s="366">
        <f>('Assumptions (T&amp;D)'!N56)*'Inflation GDP Population'!M$11/'Inflation GDP Population'!$S$11</f>
        <v>1.234950656</v>
      </c>
      <c r="O2865" s="366">
        <f>('Assumptions (T&amp;D)'!O56)*'Inflation GDP Population'!N$11/'Inflation GDP Population'!$S$11</f>
        <v>1.027220425</v>
      </c>
      <c r="P2865" s="366">
        <f>('Assumptions (T&amp;D)'!P56)*'Inflation GDP Population'!O$11/'Inflation GDP Population'!$S$11</f>
        <v>1.104923095</v>
      </c>
      <c r="Q2865" s="366">
        <f>('Assumptions (T&amp;D)'!Q56)*'Inflation GDP Population'!P$11/'Inflation GDP Population'!$S$11</f>
        <v>1.192346437</v>
      </c>
      <c r="R2865" s="366">
        <f>('Assumptions (T&amp;D)'!R56)*'Inflation GDP Population'!Q$11/'Inflation GDP Population'!$S$11</f>
        <v>1.339357129</v>
      </c>
      <c r="S2865" s="366">
        <f>('Assumptions (T&amp;D)'!S56)*'Inflation GDP Population'!R$11/'Inflation GDP Population'!$S$11</f>
        <v>1.355792342</v>
      </c>
      <c r="T2865" s="366">
        <f>('Assumptions (T&amp;D)'!T56)*'Inflation GDP Population'!S$11/'Inflation GDP Population'!$S$11</f>
        <v>1.289064258</v>
      </c>
      <c r="U2865" s="366">
        <f>('Assumptions (T&amp;D)'!U56)*'Inflation GDP Population'!T$11/'Inflation GDP Population'!$S$11</f>
        <v>1.305346871</v>
      </c>
      <c r="V2865" s="367">
        <f>('Assumptions (T&amp;D)'!V56)*'Inflation GDP Population'!U$16/'Inflation GDP Population'!$S$16</f>
        <v>1.353000923</v>
      </c>
      <c r="W2865" s="367">
        <f>('Assumptions (T&amp;D)'!W56)*'Inflation GDP Population'!V$16/'Inflation GDP Population'!$S$16</f>
        <v>1.379719945</v>
      </c>
      <c r="X2865" s="367">
        <f>('Assumptions (T&amp;D)'!X56)*'Inflation GDP Population'!W$16/'Inflation GDP Population'!$S$16</f>
        <v>1.429630702</v>
      </c>
      <c r="Y2865" s="367">
        <f>('Assumptions (T&amp;D)'!Y56)*'Inflation GDP Population'!X$16/'Inflation GDP Population'!$S$16</f>
        <v>1.469418836</v>
      </c>
      <c r="Z2865" s="367">
        <f>('Assumptions (T&amp;D)'!Z56)*'Inflation GDP Population'!Y$16/'Inflation GDP Population'!$S$16</f>
        <v>1.510220909</v>
      </c>
      <c r="AA2865" s="367">
        <f>('Assumptions (T&amp;D)'!AA56)*'Inflation GDP Population'!Z$16/'Inflation GDP Population'!$S$16</f>
        <v>1.552061451</v>
      </c>
      <c r="AB2865" s="367">
        <f>('Assumptions (T&amp;D)'!AB56)*'Inflation GDP Population'!AA$16/'Inflation GDP Population'!$S$16</f>
        <v>1.594965565</v>
      </c>
      <c r="AC2865" s="367">
        <f>('Assumptions (T&amp;D)'!AC56)*'Inflation GDP Population'!AB$16/'Inflation GDP Population'!$S$16</f>
        <v>1.638958941</v>
      </c>
      <c r="AD2865" s="367">
        <f>('Assumptions (T&amp;D)'!AD56)*'Inflation GDP Population'!AC$16/'Inflation GDP Population'!$S$16</f>
        <v>1.684067868</v>
      </c>
      <c r="AE2865" s="367">
        <f>('Assumptions (T&amp;D)'!AE56)*'Inflation GDP Population'!AD$16/'Inflation GDP Population'!$S$16</f>
        <v>1.730319249</v>
      </c>
      <c r="AF2865" s="367">
        <f>('Assumptions (T&amp;D)'!AF56)*'Inflation GDP Population'!AE$16/'Inflation GDP Population'!$S$16</f>
        <v>1.777740616</v>
      </c>
      <c r="AG2865" s="367">
        <f>('Assumptions (T&amp;D)'!AG56)*'Inflation GDP Population'!AF$16/'Inflation GDP Population'!$S$16</f>
        <v>1.826360141</v>
      </c>
      <c r="AH2865" s="367">
        <f>('Assumptions (T&amp;D)'!AH56)*'Inflation GDP Population'!AG$16/'Inflation GDP Population'!$S$16</f>
        <v>1.876206651</v>
      </c>
      <c r="AI2865" s="367">
        <f>('Assumptions (T&amp;D)'!AI56)*'Inflation GDP Population'!AH$16/'Inflation GDP Population'!$S$16</f>
        <v>1.927309649</v>
      </c>
      <c r="AJ2865" s="367">
        <f>('Assumptions (T&amp;D)'!AJ56)*'Inflation GDP Population'!AI$16/'Inflation GDP Population'!$S$16</f>
        <v>1.979699319</v>
      </c>
      <c r="AK2865" s="367">
        <f>('Assumptions (T&amp;D)'!AK56)*'Inflation GDP Population'!AJ$16/'Inflation GDP Population'!$S$16</f>
        <v>2.033406553</v>
      </c>
      <c r="AL2865" s="367">
        <f>('Assumptions (T&amp;D)'!AL56)*'Inflation GDP Population'!AK$16/'Inflation GDP Population'!$S$16</f>
        <v>2.088462956</v>
      </c>
      <c r="AM2865" s="367">
        <f>('Assumptions (T&amp;D)'!AM56)*'Inflation GDP Population'!AL$16/'Inflation GDP Population'!$S$16</f>
        <v>2.144900872</v>
      </c>
      <c r="AN2865" s="367">
        <f>('Assumptions (T&amp;D)'!AN56)*'Inflation GDP Population'!AM$16/'Inflation GDP Population'!$S$16</f>
        <v>2.202753392</v>
      </c>
      <c r="AO2865" s="367">
        <f>('Assumptions (T&amp;D)'!AO56)*'Inflation GDP Population'!AN$16/'Inflation GDP Population'!$S$16</f>
        <v>2.262054378</v>
      </c>
      <c r="AP2865" s="367">
        <f>('Assumptions (T&amp;D)'!AP56)*'Inflation GDP Population'!AO$16/'Inflation GDP Population'!$S$16</f>
        <v>2.322838478</v>
      </c>
      <c r="AQ2865" s="367">
        <f>('Assumptions (T&amp;D)'!AQ56)*'Inflation GDP Population'!AP$16/'Inflation GDP Population'!$S$16</f>
        <v>2.385141142</v>
      </c>
      <c r="AR2865" s="367">
        <f>('Assumptions (T&amp;D)'!AR56)*'Inflation GDP Population'!AQ$16/'Inflation GDP Population'!$S$16</f>
        <v>2.448998642</v>
      </c>
      <c r="AS2865" s="367">
        <f>('Assumptions (T&amp;D)'!AS56)*'Inflation GDP Population'!AR$16/'Inflation GDP Population'!$S$16</f>
        <v>2.514448091</v>
      </c>
      <c r="AT2865" s="367">
        <f>('Assumptions (T&amp;D)'!AT56)*'Inflation GDP Population'!AS$16/'Inflation GDP Population'!$S$16</f>
        <v>2.581527461</v>
      </c>
      <c r="AU2865" s="367">
        <f>('Assumptions (T&amp;D)'!AU56)*'Inflation GDP Population'!AT$16/'Inflation GDP Population'!$S$16</f>
        <v>2.650275604</v>
      </c>
      <c r="AV2865" s="367">
        <f>('Assumptions (T&amp;D)'!AV56)*'Inflation GDP Population'!AU$16/'Inflation GDP Population'!$S$16</f>
        <v>2.72073227</v>
      </c>
      <c r="AW2865" s="367">
        <f>('Assumptions (T&amp;D)'!AW56)*'Inflation GDP Population'!AV$16/'Inflation GDP Population'!$S$16</f>
        <v>2.792938127</v>
      </c>
      <c r="AX2865" s="367">
        <f>('Assumptions (T&amp;D)'!AX56)*'Inflation GDP Population'!AW$16/'Inflation GDP Population'!$S$16</f>
        <v>2.866934785</v>
      </c>
      <c r="AY2865" s="367">
        <f>('Assumptions (T&amp;D)'!AY56)*'Inflation GDP Population'!AX$16/'Inflation GDP Population'!$S$16</f>
        <v>2.942764814</v>
      </c>
      <c r="AZ2865" s="367">
        <f>('Assumptions (T&amp;D)'!AZ56)*'Inflation GDP Population'!AY$16/'Inflation GDP Population'!$S$16</f>
        <v>3.020471767</v>
      </c>
      <c r="BA2865" s="367">
        <f>('Assumptions (T&amp;D)'!BA56)*'Inflation GDP Population'!AZ$16/'Inflation GDP Population'!$S$16</f>
        <v>3.080119954</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0.3464168994</v>
      </c>
      <c r="D2866" s="371">
        <f>D2865*'Assumptions (T&amp;D)'!$C$18</f>
        <v>0.4198987578</v>
      </c>
      <c r="E2866" s="371">
        <f>E2865*'Assumptions (T&amp;D)'!$C$18</f>
        <v>0.3485914999</v>
      </c>
      <c r="F2866" s="371">
        <f>F2865*'Assumptions (T&amp;D)'!$C$18</f>
        <v>0.4048177527</v>
      </c>
      <c r="G2866" s="371">
        <f>G2865*'Assumptions (T&amp;D)'!$C$18</f>
        <v>0.5272533955</v>
      </c>
      <c r="H2866" s="371">
        <f>H2865*'Assumptions (T&amp;D)'!$C$18</f>
        <v>0.4248893896</v>
      </c>
      <c r="I2866" s="371">
        <f>I2865*'Assumptions (T&amp;D)'!$C$18</f>
        <v>0.4660494704</v>
      </c>
      <c r="J2866" s="371">
        <f>J2865*'Assumptions (T&amp;D)'!$C$18</f>
        <v>0.4921192551</v>
      </c>
      <c r="K2866" s="371">
        <f>K2865*'Assumptions (T&amp;D)'!$C$18</f>
        <v>0.5883572555</v>
      </c>
      <c r="L2866" s="371">
        <f>L2865*'Assumptions (T&amp;D)'!$C$18</f>
        <v>0.5624644432</v>
      </c>
      <c r="M2866" s="371">
        <f>M2865*'Assumptions (T&amp;D)'!$C$18</f>
        <v>0.4833096724</v>
      </c>
      <c r="N2866" s="371">
        <f>N2865*'Assumptions (T&amp;D)'!$C$18</f>
        <v>0.4939802623</v>
      </c>
      <c r="O2866" s="371">
        <f>O2865*'Assumptions (T&amp;D)'!$C$18</f>
        <v>0.4108881701</v>
      </c>
      <c r="P2866" s="371">
        <f>P2865*'Assumptions (T&amp;D)'!$C$18</f>
        <v>0.4419692381</v>
      </c>
      <c r="Q2866" s="371">
        <f>Q2865*'Assumptions (T&amp;D)'!$C$18</f>
        <v>0.4769385748</v>
      </c>
      <c r="R2866" s="371">
        <f>R2865*'Assumptions (T&amp;D)'!$C$18</f>
        <v>0.5357428516</v>
      </c>
      <c r="S2866" s="371">
        <f>S2865*'Assumptions (T&amp;D)'!$C$18</f>
        <v>0.5423169367</v>
      </c>
      <c r="T2866" s="371">
        <f>T2865*'Assumptions (T&amp;D)'!$C$18</f>
        <v>0.5156257031</v>
      </c>
      <c r="U2866" s="371">
        <f>U2865*'Assumptions (T&amp;D)'!$C$18</f>
        <v>0.5221387486</v>
      </c>
      <c r="V2866" s="371">
        <f>V2865*'Assumptions (T&amp;D)'!$C$18</f>
        <v>0.541200369</v>
      </c>
      <c r="W2866" s="371">
        <f>W2865*'Assumptions (T&amp;D)'!$C$18</f>
        <v>0.5518879779</v>
      </c>
      <c r="X2866" s="371">
        <f>X2865*'Assumptions (T&amp;D)'!$C$18</f>
        <v>0.5718522808</v>
      </c>
      <c r="Y2866" s="371">
        <f>Y2865*'Assumptions (T&amp;D)'!$C$18</f>
        <v>0.5877675344</v>
      </c>
      <c r="Z2866" s="371">
        <f>Z2865*'Assumptions (T&amp;D)'!$C$18</f>
        <v>0.6040883636</v>
      </c>
      <c r="AA2866" s="371">
        <f>AA2865*'Assumptions (T&amp;D)'!$C$18</f>
        <v>0.6208245804</v>
      </c>
      <c r="AB2866" s="371">
        <f>AB2865*'Assumptions (T&amp;D)'!$C$18</f>
        <v>0.637986226</v>
      </c>
      <c r="AC2866" s="371">
        <f>AC2865*'Assumptions (T&amp;D)'!$C$18</f>
        <v>0.6555835763</v>
      </c>
      <c r="AD2866" s="371">
        <f>AD2865*'Assumptions (T&amp;D)'!$C$18</f>
        <v>0.6736271471</v>
      </c>
      <c r="AE2866" s="371">
        <f>AE2865*'Assumptions (T&amp;D)'!$C$18</f>
        <v>0.6921276998</v>
      </c>
      <c r="AF2866" s="371">
        <f>AF2865*'Assumptions (T&amp;D)'!$C$18</f>
        <v>0.7110962465</v>
      </c>
      <c r="AG2866" s="371">
        <f>AG2865*'Assumptions (T&amp;D)'!$C$18</f>
        <v>0.7305440562</v>
      </c>
      <c r="AH2866" s="371">
        <f>AH2865*'Assumptions (T&amp;D)'!$C$18</f>
        <v>0.7504826605</v>
      </c>
      <c r="AI2866" s="371">
        <f>AI2865*'Assumptions (T&amp;D)'!$C$18</f>
        <v>0.7709238594</v>
      </c>
      <c r="AJ2866" s="371">
        <f>AJ2865*'Assumptions (T&amp;D)'!$C$18</f>
        <v>0.7918797278</v>
      </c>
      <c r="AK2866" s="371">
        <f>AK2865*'Assumptions (T&amp;D)'!$C$18</f>
        <v>0.8133626212</v>
      </c>
      <c r="AL2866" s="371">
        <f>AL2865*'Assumptions (T&amp;D)'!$C$18</f>
        <v>0.8353851825</v>
      </c>
      <c r="AM2866" s="371">
        <f>AM2865*'Assumptions (T&amp;D)'!$C$18</f>
        <v>0.8579603486</v>
      </c>
      <c r="AN2866" s="371">
        <f>AN2865*'Assumptions (T&amp;D)'!$C$18</f>
        <v>0.8811013567</v>
      </c>
      <c r="AO2866" s="371">
        <f>AO2865*'Assumptions (T&amp;D)'!$C$18</f>
        <v>0.9048217512</v>
      </c>
      <c r="AP2866" s="371">
        <f>AP2865*'Assumptions (T&amp;D)'!$C$18</f>
        <v>0.9291353911</v>
      </c>
      <c r="AQ2866" s="371">
        <f>AQ2865*'Assumptions (T&amp;D)'!$C$18</f>
        <v>0.9540564566</v>
      </c>
      <c r="AR2866" s="371">
        <f>AR2865*'Assumptions (T&amp;D)'!$C$18</f>
        <v>0.9795994566</v>
      </c>
      <c r="AS2866" s="371">
        <f>AS2865*'Assumptions (T&amp;D)'!$C$18</f>
        <v>1.005779236</v>
      </c>
      <c r="AT2866" s="371">
        <f>AT2865*'Assumptions (T&amp;D)'!$C$18</f>
        <v>1.032610984</v>
      </c>
      <c r="AU2866" s="371">
        <f>AU2865*'Assumptions (T&amp;D)'!$C$18</f>
        <v>1.060110242</v>
      </c>
      <c r="AV2866" s="371">
        <f>AV2865*'Assumptions (T&amp;D)'!$C$18</f>
        <v>1.088292908</v>
      </c>
      <c r="AW2866" s="371">
        <f>AW2865*'Assumptions (T&amp;D)'!$C$18</f>
        <v>1.117175251</v>
      </c>
      <c r="AX2866" s="371">
        <f>AX2865*'Assumptions (T&amp;D)'!$C$18</f>
        <v>1.146773914</v>
      </c>
      <c r="AY2866" s="371">
        <f>AY2865*'Assumptions (T&amp;D)'!$C$18</f>
        <v>1.177105925</v>
      </c>
      <c r="AZ2866" s="371">
        <f>AZ2865*'Assumptions (T&amp;D)'!$C$18</f>
        <v>1.208188707</v>
      </c>
      <c r="BA2866" s="371">
        <f>BA2865*'Assumptions (T&amp;D)'!$C$18</f>
        <v>1.232047982</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0.5196253491</v>
      </c>
      <c r="D2867" s="371">
        <f>D2865*'Assumptions (T&amp;D)'!$C$19</f>
        <v>0.6298481367</v>
      </c>
      <c r="E2867" s="371">
        <f>E2865*'Assumptions (T&amp;D)'!$C$19</f>
        <v>0.5228872498</v>
      </c>
      <c r="F2867" s="371">
        <f>F2865*'Assumptions (T&amp;D)'!$C$19</f>
        <v>0.6072266291</v>
      </c>
      <c r="G2867" s="371">
        <f>G2865*'Assumptions (T&amp;D)'!$C$19</f>
        <v>0.7908800933</v>
      </c>
      <c r="H2867" s="371">
        <f>H2865*'Assumptions (T&amp;D)'!$C$19</f>
        <v>0.6373340844</v>
      </c>
      <c r="I2867" s="371">
        <f>I2865*'Assumptions (T&amp;D)'!$C$19</f>
        <v>0.6990742056</v>
      </c>
      <c r="J2867" s="371">
        <f>J2865*'Assumptions (T&amp;D)'!$C$19</f>
        <v>0.7381788826</v>
      </c>
      <c r="K2867" s="371">
        <f>K2865*'Assumptions (T&amp;D)'!$C$19</f>
        <v>0.8825358832</v>
      </c>
      <c r="L2867" s="371">
        <f>L2865*'Assumptions (T&amp;D)'!$C$19</f>
        <v>0.8436966648</v>
      </c>
      <c r="M2867" s="371">
        <f>M2865*'Assumptions (T&amp;D)'!$C$19</f>
        <v>0.7249645085</v>
      </c>
      <c r="N2867" s="371">
        <f>N2865*'Assumptions (T&amp;D)'!$C$19</f>
        <v>0.7409703934</v>
      </c>
      <c r="O2867" s="371">
        <f>O2865*'Assumptions (T&amp;D)'!$C$19</f>
        <v>0.6163322551</v>
      </c>
      <c r="P2867" s="371">
        <f>P2865*'Assumptions (T&amp;D)'!$C$19</f>
        <v>0.6629538571</v>
      </c>
      <c r="Q2867" s="371">
        <f>Q2865*'Assumptions (T&amp;D)'!$C$19</f>
        <v>0.7154078623</v>
      </c>
      <c r="R2867" s="371">
        <f>R2865*'Assumptions (T&amp;D)'!$C$19</f>
        <v>0.8036142775</v>
      </c>
      <c r="S2867" s="371">
        <f>S2865*'Assumptions (T&amp;D)'!$C$19</f>
        <v>0.8134754051</v>
      </c>
      <c r="T2867" s="371">
        <f>T2865*'Assumptions (T&amp;D)'!$C$19</f>
        <v>0.7734385547</v>
      </c>
      <c r="U2867" s="371">
        <f>U2865*'Assumptions (T&amp;D)'!$C$19</f>
        <v>0.7832081229</v>
      </c>
      <c r="V2867" s="371">
        <f>V2865*'Assumptions (T&amp;D)'!$C$19</f>
        <v>0.8118005536</v>
      </c>
      <c r="W2867" s="371">
        <f>W2865*'Assumptions (T&amp;D)'!$C$19</f>
        <v>0.8278319668</v>
      </c>
      <c r="X2867" s="371">
        <f>X2865*'Assumptions (T&amp;D)'!$C$19</f>
        <v>0.8577784212</v>
      </c>
      <c r="Y2867" s="371">
        <f>Y2865*'Assumptions (T&amp;D)'!$C$19</f>
        <v>0.8816513016</v>
      </c>
      <c r="Z2867" s="371">
        <f>Z2865*'Assumptions (T&amp;D)'!$C$19</f>
        <v>0.9061325454</v>
      </c>
      <c r="AA2867" s="371">
        <f>AA2865*'Assumptions (T&amp;D)'!$C$19</f>
        <v>0.9312368706</v>
      </c>
      <c r="AB2867" s="371">
        <f>AB2865*'Assumptions (T&amp;D)'!$C$19</f>
        <v>0.956979339</v>
      </c>
      <c r="AC2867" s="371">
        <f>AC2865*'Assumptions (T&amp;D)'!$C$19</f>
        <v>0.9833753644</v>
      </c>
      <c r="AD2867" s="371">
        <f>AD2865*'Assumptions (T&amp;D)'!$C$19</f>
        <v>1.010440721</v>
      </c>
      <c r="AE2867" s="371">
        <f>AE2865*'Assumptions (T&amp;D)'!$C$19</f>
        <v>1.03819155</v>
      </c>
      <c r="AF2867" s="371">
        <f>AF2865*'Assumptions (T&amp;D)'!$C$19</f>
        <v>1.06664437</v>
      </c>
      <c r="AG2867" s="371">
        <f>AG2865*'Assumptions (T&amp;D)'!$C$19</f>
        <v>1.095816084</v>
      </c>
      <c r="AH2867" s="371">
        <f>AH2865*'Assumptions (T&amp;D)'!$C$19</f>
        <v>1.125723991</v>
      </c>
      <c r="AI2867" s="371">
        <f>AI2865*'Assumptions (T&amp;D)'!$C$19</f>
        <v>1.156385789</v>
      </c>
      <c r="AJ2867" s="371">
        <f>AJ2865*'Assumptions (T&amp;D)'!$C$19</f>
        <v>1.187819592</v>
      </c>
      <c r="AK2867" s="371">
        <f>AK2865*'Assumptions (T&amp;D)'!$C$19</f>
        <v>1.220043932</v>
      </c>
      <c r="AL2867" s="371">
        <f>AL2865*'Assumptions (T&amp;D)'!$C$19</f>
        <v>1.253077774</v>
      </c>
      <c r="AM2867" s="371">
        <f>AM2865*'Assumptions (T&amp;D)'!$C$19</f>
        <v>1.286940523</v>
      </c>
      <c r="AN2867" s="371">
        <f>AN2865*'Assumptions (T&amp;D)'!$C$19</f>
        <v>1.321652035</v>
      </c>
      <c r="AO2867" s="371">
        <f>AO2865*'Assumptions (T&amp;D)'!$C$19</f>
        <v>1.357232627</v>
      </c>
      <c r="AP2867" s="371">
        <f>AP2865*'Assumptions (T&amp;D)'!$C$19</f>
        <v>1.393703087</v>
      </c>
      <c r="AQ2867" s="371">
        <f>AQ2865*'Assumptions (T&amp;D)'!$C$19</f>
        <v>1.431084685</v>
      </c>
      <c r="AR2867" s="371">
        <f>AR2865*'Assumptions (T&amp;D)'!$C$19</f>
        <v>1.469399185</v>
      </c>
      <c r="AS2867" s="371">
        <f>AS2865*'Assumptions (T&amp;D)'!$C$19</f>
        <v>1.508668854</v>
      </c>
      <c r="AT2867" s="371">
        <f>AT2865*'Assumptions (T&amp;D)'!$C$19</f>
        <v>1.548916477</v>
      </c>
      <c r="AU2867" s="371">
        <f>AU2865*'Assumptions (T&amp;D)'!$C$19</f>
        <v>1.590165363</v>
      </c>
      <c r="AV2867" s="371">
        <f>AV2865*'Assumptions (T&amp;D)'!$C$19</f>
        <v>1.632439362</v>
      </c>
      <c r="AW2867" s="371">
        <f>AW2865*'Assumptions (T&amp;D)'!$C$19</f>
        <v>1.675762876</v>
      </c>
      <c r="AX2867" s="371">
        <f>AX2865*'Assumptions (T&amp;D)'!$C$19</f>
        <v>1.720160871</v>
      </c>
      <c r="AY2867" s="371">
        <f>AY2865*'Assumptions (T&amp;D)'!$C$19</f>
        <v>1.765658888</v>
      </c>
      <c r="AZ2867" s="371">
        <f>AZ2865*'Assumptions (T&amp;D)'!$C$19</f>
        <v>1.81228306</v>
      </c>
      <c r="BA2867" s="371">
        <f>BA2865*'Assumptions (T&amp;D)'!$C$19</f>
        <v>1.848071972</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-0.01635819897</v>
      </c>
      <c r="D2868" s="372">
        <f t="array" ref="D2868">SUM(IF(ISERROR(D2869:D2919),"",D2869:D2919))</f>
        <v>-0.0369633091</v>
      </c>
      <c r="E2868" s="372">
        <f t="array" ref="E2868">SUM(IF(ISERROR(E2869:E2919),"",E2869:E2919))</f>
        <v>-0.05517995235</v>
      </c>
      <c r="F2868" s="372">
        <f t="array" ref="F2868">SUM(IF(ISERROR(F2869:F2919),"",F2869:F2919))</f>
        <v>-0.0769169536</v>
      </c>
      <c r="G2868" s="372">
        <f t="array" ref="G2868">SUM(IF(ISERROR(G2869:G2919),"",G2869:G2919))</f>
        <v>-0.1054680124</v>
      </c>
      <c r="H2868" s="372">
        <f t="array" ref="H2868">SUM(IF(ISERROR(H2869:H2919),"",H2869:H2919))</f>
        <v>-0.1305415019</v>
      </c>
      <c r="I2868" s="372">
        <f t="array" ref="I2868">SUM(IF(ISERROR(I2869:I2919),"",I2869:I2919))</f>
        <v>-0.1587496079</v>
      </c>
      <c r="J2868" s="372">
        <f t="array" ref="J2868">SUM(IF(ISERROR(J2869:J2919),"",J2869:J2919))</f>
        <v>-0.1895286438</v>
      </c>
      <c r="K2868" s="372">
        <f t="array" ref="K2868">SUM(IF(ISERROR(K2869:K2919),"",K2869:K2919))</f>
        <v>-0.2263141514</v>
      </c>
      <c r="L2868" s="372">
        <f t="array" ref="L2868">SUM(IF(ISERROR(L2869:L2919),"",L2869:L2919))</f>
        <v>-0.2636242827</v>
      </c>
      <c r="M2868" s="372">
        <f t="array" ref="M2868">SUM(IF(ISERROR(M2869:M2919),"",M2869:M2919))</f>
        <v>-0.2989688671</v>
      </c>
      <c r="N2868" s="372">
        <f t="array" ref="N2868">SUM(IF(ISERROR(N2869:N2919),"",N2869:N2919))</f>
        <v>-0.3364961967</v>
      </c>
      <c r="O2868" s="372">
        <f t="array" ref="O2868">SUM(IF(ISERROR(O2869:O2919),"",O2869:O2919))</f>
        <v>-0.3718823715</v>
      </c>
      <c r="P2868" s="372">
        <f t="array" ref="P2868">SUM(IF(ISERROR(P2869:P2919),"",P2869:P2919))</f>
        <v>-0.410417073</v>
      </c>
      <c r="Q2868" s="372">
        <f t="array" ref="Q2868">SUM(IF(ISERROR(Q2869:Q2919),"",Q2869:Q2919))</f>
        <v>-0.4524334645</v>
      </c>
      <c r="R2868" s="372">
        <f t="array" ref="R2868">SUM(IF(ISERROR(R2869:R2919),"",R2869:R2919))</f>
        <v>-0.4664094376</v>
      </c>
      <c r="S2868" s="372">
        <f t="array" ref="S2868">SUM(IF(ISERROR(S2869:S2919),"",S2869:S2919))</f>
        <v>-0.4743994201</v>
      </c>
      <c r="T2868" s="372">
        <f t="array" ref="T2868">SUM(IF(ISERROR(T2869:T2919),"",T2869:T2919))</f>
        <v>-0.4882628409</v>
      </c>
      <c r="U2868" s="372">
        <f t="array" ref="U2868">SUM(IF(ISERROR(U2869:U2919),"",U2869:U2919))</f>
        <v>-0.4977665131</v>
      </c>
      <c r="V2868" s="372">
        <f t="array" ref="V2868">SUM(IF(ISERROR(V2869:V2919),"",V2869:V2919))</f>
        <v>-0.4970244781</v>
      </c>
      <c r="W2868" s="372">
        <f t="array" ref="W2868">SUM(IF(ISERROR(W2869:W2919),"",W2869:W2919))</f>
        <v>-0.5064479122</v>
      </c>
      <c r="X2868" s="372">
        <f t="array" ref="X2868">SUM(IF(ISERROR(X2869:X2919),"",X2869:X2919))</f>
        <v>-0.513362967</v>
      </c>
      <c r="Y2868" s="372">
        <f t="array" ref="Y2868">SUM(IF(ISERROR(Y2869:Y2919),"",Y2869:Y2919))</f>
        <v>-0.5188886635</v>
      </c>
      <c r="Z2868" s="372">
        <f t="array" ref="Z2868">SUM(IF(ISERROR(Z2869:Z2919),"",Z2869:Z2919))</f>
        <v>-0.5163317462</v>
      </c>
      <c r="AA2868" s="372">
        <f t="array" ref="AA2868">SUM(IF(ISERROR(AA2869:AA2919),"",AA2869:AA2919))</f>
        <v>-0.5168962749</v>
      </c>
      <c r="AB2868" s="372">
        <f t="array" ref="AB2868">SUM(IF(ISERROR(AB2869:AB2919),"",AB2869:AB2919))</f>
        <v>-0.5257956409</v>
      </c>
      <c r="AC2868" s="372">
        <f t="array" ref="AC2868">SUM(IF(ISERROR(AC2869:AC2919),"",AC2869:AC2919))</f>
        <v>-0.5349379632</v>
      </c>
      <c r="AD2868" s="372">
        <f t="array" ref="AD2868">SUM(IF(ISERROR(AD2869:AD2919),"",AD2869:AD2919))</f>
        <v>-0.5532371609</v>
      </c>
      <c r="AE2868" s="372">
        <f t="array" ref="AE2868">SUM(IF(ISERROR(AE2869:AE2919),"",AE2869:AE2919))</f>
        <v>-0.5703351536</v>
      </c>
      <c r="AF2868" s="372">
        <f t="array" ref="AF2868">SUM(IF(ISERROR(AF2869:AF2919),"",AF2869:AF2919))</f>
        <v>-0.585828682</v>
      </c>
      <c r="AG2868" s="372">
        <f t="array" ref="AG2868">SUM(IF(ISERROR(AG2869:AG2919),"",AG2869:AG2919))</f>
        <v>-0.5974064928</v>
      </c>
      <c r="AH2868" s="372">
        <f t="array" ref="AH2868">SUM(IF(ISERROR(AH2869:AH2919),"",AH2869:AH2919))</f>
        <v>-0.6098530683</v>
      </c>
      <c r="AI2868" s="372">
        <f t="array" ref="AI2868">SUM(IF(ISERROR(AI2869:AI2919),"",AI2869:AI2919))</f>
        <v>-0.6263843367</v>
      </c>
      <c r="AJ2868" s="372">
        <f t="array" ref="AJ2868">SUM(IF(ISERROR(AJ2869:AJ2919),"",AJ2869:AJ2919))</f>
        <v>-0.6440734772</v>
      </c>
      <c r="AK2868" s="372">
        <f t="array" ref="AK2868">SUM(IF(ISERROR(AK2869:AK2919),"",AK2869:AK2919))</f>
        <v>-0.6618117601</v>
      </c>
      <c r="AL2868" s="372">
        <f t="array" ref="AL2868">SUM(IF(ISERROR(AL2869:AL2919),"",AL2869:AL2919))</f>
        <v>-0.6804201994</v>
      </c>
      <c r="AM2868" s="372">
        <f t="array" ref="AM2868">SUM(IF(ISERROR(AM2869:AM2919),"",AM2869:AM2919))</f>
        <v>-0.699087523</v>
      </c>
      <c r="AN2868" s="372">
        <f t="array" ref="AN2868">SUM(IF(ISERROR(AN2869:AN2919),"",AN2869:AN2919))</f>
        <v>-0.7182267783</v>
      </c>
      <c r="AO2868" s="372">
        <f t="array" ref="AO2868">SUM(IF(ISERROR(AO2869:AO2919),"",AO2869:AO2919))</f>
        <v>-0.7378493248</v>
      </c>
      <c r="AP2868" s="372">
        <f t="array" ref="AP2868">SUM(IF(ISERROR(AP2869:AP2919),"",AP2869:AP2919))</f>
        <v>-0.7579667864</v>
      </c>
      <c r="AQ2868" s="372">
        <f t="array" ref="AQ2868">SUM(IF(ISERROR(AQ2869:AQ2919),"",AQ2869:AQ2919))</f>
        <v>-0.7785910578</v>
      </c>
      <c r="AR2868" s="372">
        <f t="array" ref="AR2868">SUM(IF(ISERROR(AR2869:AR2919),"",AR2869:AR2919))</f>
        <v>-0.7997343106</v>
      </c>
      <c r="AS2868" s="372">
        <f t="array" ref="AS2868">SUM(IF(ISERROR(AS2869:AS2919),"",AS2869:AS2919))</f>
        <v>-0.8214089993</v>
      </c>
      <c r="AT2868" s="372">
        <f t="array" ref="AT2868">SUM(IF(ISERROR(AT2869:AT2919),"",AT2869:AT2919))</f>
        <v>-0.843627868</v>
      </c>
      <c r="AU2868" s="372">
        <f t="array" ref="AU2868">SUM(IF(ISERROR(AU2869:AU2919),"",AU2869:AU2919))</f>
        <v>-0.8664039568</v>
      </c>
      <c r="AV2868" s="372">
        <f t="array" ref="AV2868">SUM(IF(ISERROR(AV2869:AV2919),"",AV2869:AV2919))</f>
        <v>-0.8897506087</v>
      </c>
      <c r="AW2868" s="372">
        <f t="array" ref="AW2868">SUM(IF(ISERROR(AW2869:AW2919),"",AW2869:AW2919))</f>
        <v>-0.9136814763</v>
      </c>
      <c r="AX2868" s="372">
        <f t="array" ref="AX2868">SUM(IF(ISERROR(AX2869:AX2919),"",AX2869:AX2919))</f>
        <v>-0.9382105291</v>
      </c>
      <c r="AY2868" s="372">
        <f t="array" ref="AY2868">SUM(IF(ISERROR(AY2869:AY2919),"",AY2869:AY2919))</f>
        <v>-0.9633520602</v>
      </c>
      <c r="AZ2868" s="372">
        <f t="array" ref="AZ2868">SUM(IF(ISERROR(AZ2869:AZ2919),"",AZ2869:AZ2919))</f>
        <v>-0.9891206942</v>
      </c>
      <c r="BA2868" s="372">
        <f t="array" ref="BA2868">SUM(IF(ISERROR(BA2869:BA2919),"",BA2869:BA2919))</f>
        <v>-1.015153998</v>
      </c>
      <c r="BB2868" s="372">
        <f t="array" ref="BB2868">SUM(IF(ISERROR(BB2869:BB2919),"",BB2869:BB2919))</f>
        <v>-0.9821068358</v>
      </c>
      <c r="BC2868" s="372">
        <f t="array" ref="BC2868">SUM(IF(ISERROR(BC2869:BC2919),"",BC2869:BC2919))</f>
        <v>-0.9452979904</v>
      </c>
      <c r="BD2868" s="372">
        <f t="array" ref="BD2868">SUM(IF(ISERROR(BD2869:BD2919),"",BD2869:BD2919))</f>
        <v>-0.9044939023</v>
      </c>
      <c r="BE2868" s="372">
        <f t="array" ref="BE2868">SUM(IF(ISERROR(BE2869:BE2919),"",BE2869:BE2919))</f>
        <v>-0.8594486044</v>
      </c>
      <c r="BF2868" s="372">
        <f t="array" ref="BF2868">SUM(IF(ISERROR(BF2869:BF2919),"",BF2869:BF2919))</f>
        <v>-0.8099031032</v>
      </c>
      <c r="BG2868" s="372">
        <f t="array" ref="BG2868">SUM(IF(ISERROR(BG2869:BG2919),"",BG2869:BG2919))</f>
        <v>-0.7555847288</v>
      </c>
      <c r="BH2868" s="372">
        <f t="array" ref="BH2868">SUM(IF(ISERROR(BH2869:BH2919),"",BH2869:BH2919))</f>
        <v>-0.6962064532</v>
      </c>
      <c r="BI2868" s="372">
        <f t="array" ref="BI2868">SUM(IF(ISERROR(BI2869:BI2919),"",BI2869:BI2919))</f>
        <v>-0.6314661759</v>
      </c>
      <c r="BJ2868" s="372">
        <f t="array" ref="BJ2868">SUM(IF(ISERROR(BJ2869:BJ2919),"",BJ2869:BJ2919))</f>
        <v>-0.5610459745</v>
      </c>
      <c r="BK2868" s="372">
        <f t="array" ref="BK2868">SUM(IF(ISERROR(BK2869:BK2919),"",BK2869:BK2919))</f>
        <v>-0.4846113195</v>
      </c>
      <c r="BL2868" s="372">
        <f t="array" ref="BL2868">SUM(IF(ISERROR(BL2869:BL2919),"",BL2869:BL2919))</f>
        <v>-0.4018102501</v>
      </c>
      <c r="BM2868" s="372">
        <f t="array" ref="BM2868">SUM(IF(ISERROR(BM2869:BM2919),"",BM2869:BM2919))</f>
        <v>-0.3122725109</v>
      </c>
      <c r="BN2868" s="372">
        <f t="array" ref="BN2868">SUM(IF(ISERROR(BN2869:BN2919),"",BN2869:BN2919))</f>
        <v>-0.2156086466</v>
      </c>
      <c r="BO2868" s="372">
        <f t="array" ref="BO2868">SUM(IF(ISERROR(BO2869:BO2919),"",BO2869:BO2919))</f>
        <v>-0.1114090525</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-0.01635819897</v>
      </c>
      <c r="D2869" s="373">
        <f>PPMT('Assumptions (T&amp;D)'!$C$20,Model!X$1,'Assumptions (T&amp;D)'!$C$23,Model!$C$2866)</f>
        <v>-0.01713521342</v>
      </c>
      <c r="E2869" s="373">
        <f>PPMT('Assumptions (T&amp;D)'!$C$20,Model!Y$1,'Assumptions (T&amp;D)'!$C$23,Model!$C$2866)</f>
        <v>-0.01794913606</v>
      </c>
      <c r="F2869" s="373">
        <f>PPMT('Assumptions (T&amp;D)'!$C$20,Model!Z$1,'Assumptions (T&amp;D)'!$C$23,Model!$C$2866)</f>
        <v>-0.01880172002</v>
      </c>
      <c r="G2869" s="373">
        <f>PPMT('Assumptions (T&amp;D)'!$C$20,Model!AA$1,'Assumptions (T&amp;D)'!$C$23,Model!$C$2866)</f>
        <v>-0.01969480172</v>
      </c>
      <c r="H2869" s="373">
        <f>PPMT('Assumptions (T&amp;D)'!$C$20,Model!AB$1,'Assumptions (T&amp;D)'!$C$23,Model!$C$2866)</f>
        <v>-0.0206303048</v>
      </c>
      <c r="I2869" s="373">
        <f>PPMT('Assumptions (T&amp;D)'!$C$20,Model!AC$1,'Assumptions (T&amp;D)'!$C$23,Model!$C$2866)</f>
        <v>-0.02161024428</v>
      </c>
      <c r="J2869" s="373">
        <f>PPMT('Assumptions (T&amp;D)'!$C$20,Model!AD$1,'Assumptions (T&amp;D)'!$C$23,Model!$C$2866)</f>
        <v>-0.02263673088</v>
      </c>
      <c r="K2869" s="373">
        <f>PPMT('Assumptions (T&amp;D)'!$C$20,Model!AE$1,'Assumptions (T&amp;D)'!$C$23,Model!$C$2866)</f>
        <v>-0.0237119756</v>
      </c>
      <c r="L2869" s="373">
        <f>PPMT('Assumptions (T&amp;D)'!$C$20,Model!AF$1,'Assumptions (T&amp;D)'!$C$23,Model!$C$2866)</f>
        <v>-0.02483829444</v>
      </c>
      <c r="M2869" s="373">
        <f>PPMT('Assumptions (T&amp;D)'!$C$20,Model!AG$1,'Assumptions (T&amp;D)'!$C$23,Model!$C$2866)</f>
        <v>-0.02601811343</v>
      </c>
      <c r="N2869" s="373">
        <f>PPMT('Assumptions (T&amp;D)'!$C$20,Model!AH$1,'Assumptions (T&amp;D)'!$C$23,Model!$C$2866)</f>
        <v>-0.02725397381</v>
      </c>
      <c r="O2869" s="373">
        <f>PPMT('Assumptions (T&amp;D)'!$C$20,Model!AI$1,'Assumptions (T&amp;D)'!$C$23,Model!$C$2866)</f>
        <v>-0.02854853757</v>
      </c>
      <c r="P2869" s="373">
        <f>PPMT('Assumptions (T&amp;D)'!$C$20,Model!AJ$1,'Assumptions (T&amp;D)'!$C$23,Model!$C$2866)</f>
        <v>-0.02990459311</v>
      </c>
      <c r="Q2869" s="373">
        <f>PPMT('Assumptions (T&amp;D)'!$C$20,Model!AK$1,'Assumptions (T&amp;D)'!$C$23,Model!$C$2866)</f>
        <v>-0.03132506128</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-0.01982809568</v>
      </c>
      <c r="E2870" s="373">
        <f>PPMT('Assumptions (T&amp;D)'!$C$20,Model!X$1,'Assumptions (T&amp;D)'!$C$23,Model!$D$2866)</f>
        <v>-0.02076993023</v>
      </c>
      <c r="F2870" s="373">
        <f>PPMT('Assumptions (T&amp;D)'!$C$20,Model!Y$1,'Assumptions (T&amp;D)'!$C$23,Model!$D$2866)</f>
        <v>-0.02175650191</v>
      </c>
      <c r="G2870" s="373">
        <f>PPMT('Assumptions (T&amp;D)'!$C$20,Model!Z$1,'Assumptions (T&amp;D)'!$C$23,Model!$D$2866)</f>
        <v>-0.02278993575</v>
      </c>
      <c r="H2870" s="373">
        <f>PPMT('Assumptions (T&amp;D)'!$C$20,Model!AA$1,'Assumptions (T&amp;D)'!$C$23,Model!$D$2866)</f>
        <v>-0.0238724577</v>
      </c>
      <c r="I2870" s="373">
        <f>PPMT('Assumptions (T&amp;D)'!$C$20,Model!AB$1,'Assumptions (T&amp;D)'!$C$23,Model!$D$2866)</f>
        <v>-0.02500639944</v>
      </c>
      <c r="J2870" s="373">
        <f>PPMT('Assumptions (T&amp;D)'!$C$20,Model!AC$1,'Assumptions (T&amp;D)'!$C$23,Model!$D$2866)</f>
        <v>-0.02619420342</v>
      </c>
      <c r="K2870" s="373">
        <f>PPMT('Assumptions (T&amp;D)'!$C$20,Model!AD$1,'Assumptions (T&amp;D)'!$C$23,Model!$D$2866)</f>
        <v>-0.02743842808</v>
      </c>
      <c r="L2870" s="373">
        <f>PPMT('Assumptions (T&amp;D)'!$C$20,Model!AE$1,'Assumptions (T&amp;D)'!$C$23,Model!$D$2866)</f>
        <v>-0.02874175341</v>
      </c>
      <c r="M2870" s="373">
        <f>PPMT('Assumptions (T&amp;D)'!$C$20,Model!AF$1,'Assumptions (T&amp;D)'!$C$23,Model!$D$2866)</f>
        <v>-0.0301069867</v>
      </c>
      <c r="N2870" s="373">
        <f>PPMT('Assumptions (T&amp;D)'!$C$20,Model!AG$1,'Assumptions (T&amp;D)'!$C$23,Model!$D$2866)</f>
        <v>-0.03153706857</v>
      </c>
      <c r="O2870" s="373">
        <f>PPMT('Assumptions (T&amp;D)'!$C$20,Model!AH$1,'Assumptions (T&amp;D)'!$C$23,Model!$D$2866)</f>
        <v>-0.03303507933</v>
      </c>
      <c r="P2870" s="373">
        <f>PPMT('Assumptions (T&amp;D)'!$C$20,Model!AI$1,'Assumptions (T&amp;D)'!$C$23,Model!$D$2866)</f>
        <v>-0.03460424559</v>
      </c>
      <c r="Q2870" s="373">
        <f>PPMT('Assumptions (T&amp;D)'!$C$20,Model!AJ$1,'Assumptions (T&amp;D)'!$C$23,Model!$D$2866)</f>
        <v>-0.03624794726</v>
      </c>
      <c r="R2870" s="373">
        <f>PPMT('Assumptions (T&amp;D)'!$C$20,Model!AK$1,'Assumptions (T&amp;D)'!$C$23,Model!$D$2866)</f>
        <v>-0.03796972475</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-0.01646088607</v>
      </c>
      <c r="F2871" s="373">
        <f>PPMT('Assumptions (T&amp;D)'!$C$20,Model!X$1,'Assumptions (T&amp;D)'!$C$23,Model!$E$2866)</f>
        <v>-0.01724277816</v>
      </c>
      <c r="G2871" s="373">
        <f>PPMT('Assumptions (T&amp;D)'!$C$20,Model!Y$1,'Assumptions (T&amp;D)'!$C$23,Model!$E$2866)</f>
        <v>-0.01806181012</v>
      </c>
      <c r="H2871" s="373">
        <f>PPMT('Assumptions (T&amp;D)'!$C$20,Model!Z$1,'Assumptions (T&amp;D)'!$C$23,Model!$E$2866)</f>
        <v>-0.0189197461</v>
      </c>
      <c r="I2871" s="373">
        <f>PPMT('Assumptions (T&amp;D)'!$C$20,Model!AA$1,'Assumptions (T&amp;D)'!$C$23,Model!$E$2866)</f>
        <v>-0.01981843404</v>
      </c>
      <c r="J2871" s="373">
        <f>PPMT('Assumptions (T&amp;D)'!$C$20,Model!AB$1,'Assumptions (T&amp;D)'!$C$23,Model!$E$2866)</f>
        <v>-0.02075980966</v>
      </c>
      <c r="K2871" s="373">
        <f>PPMT('Assumptions (T&amp;D)'!$C$20,Model!AC$1,'Assumptions (T&amp;D)'!$C$23,Model!$E$2866)</f>
        <v>-0.02174590062</v>
      </c>
      <c r="L2871" s="373">
        <f>PPMT('Assumptions (T&amp;D)'!$C$20,Model!AD$1,'Assumptions (T&amp;D)'!$C$23,Model!$E$2866)</f>
        <v>-0.0227788309</v>
      </c>
      <c r="M2871" s="373">
        <f>PPMT('Assumptions (T&amp;D)'!$C$20,Model!AE$1,'Assumptions (T&amp;D)'!$C$23,Model!$E$2866)</f>
        <v>-0.02386082536</v>
      </c>
      <c r="N2871" s="373">
        <f>PPMT('Assumptions (T&amp;D)'!$C$20,Model!AF$1,'Assumptions (T&amp;D)'!$C$23,Model!$E$2866)</f>
        <v>-0.02499421457</v>
      </c>
      <c r="O2871" s="373">
        <f>PPMT('Assumptions (T&amp;D)'!$C$20,Model!AG$1,'Assumptions (T&amp;D)'!$C$23,Model!$E$2866)</f>
        <v>-0.02618143976</v>
      </c>
      <c r="P2871" s="373">
        <f>PPMT('Assumptions (T&amp;D)'!$C$20,Model!AH$1,'Assumptions (T&amp;D)'!$C$23,Model!$E$2866)</f>
        <v>-0.02742505815</v>
      </c>
      <c r="Q2871" s="373">
        <f>PPMT('Assumptions (T&amp;D)'!$C$20,Model!AI$1,'Assumptions (T&amp;D)'!$C$23,Model!$E$2866)</f>
        <v>-0.02872774841</v>
      </c>
      <c r="R2871" s="373">
        <f>PPMT('Assumptions (T&amp;D)'!$C$20,Model!AJ$1,'Assumptions (T&amp;D)'!$C$23,Model!$E$2866)</f>
        <v>-0.03009231646</v>
      </c>
      <c r="S2871" s="373">
        <f>PPMT('Assumptions (T&amp;D)'!$C$20,Model!AK$1,'Assumptions (T&amp;D)'!$C$23,Model!$E$2866)</f>
        <v>-0.03152170149</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-0.01911595351</v>
      </c>
      <c r="G2872" s="373">
        <f>PPMT('Assumptions (T&amp;D)'!$C$20,Model!X$1,'Assumptions (T&amp;D)'!$C$23,Model!$F$2866)</f>
        <v>-0.0200239613</v>
      </c>
      <c r="H2872" s="373">
        <f>PPMT('Assumptions (T&amp;D)'!$C$20,Model!Y$1,'Assumptions (T&amp;D)'!$C$23,Model!$F$2866)</f>
        <v>-0.02097509947</v>
      </c>
      <c r="I2872" s="373">
        <f>PPMT('Assumptions (T&amp;D)'!$C$20,Model!Z$1,'Assumptions (T&amp;D)'!$C$23,Model!$F$2866)</f>
        <v>-0.02197141669</v>
      </c>
      <c r="J2872" s="373">
        <f>PPMT('Assumptions (T&amp;D)'!$C$20,Model!AA$1,'Assumptions (T&amp;D)'!$C$23,Model!$F$2866)</f>
        <v>-0.02301505898</v>
      </c>
      <c r="K2872" s="373">
        <f>PPMT('Assumptions (T&amp;D)'!$C$20,Model!AB$1,'Assumptions (T&amp;D)'!$C$23,Model!$F$2866)</f>
        <v>-0.02410827429</v>
      </c>
      <c r="L2872" s="373">
        <f>PPMT('Assumptions (T&amp;D)'!$C$20,Model!AC$1,'Assumptions (T&amp;D)'!$C$23,Model!$F$2866)</f>
        <v>-0.02525341731</v>
      </c>
      <c r="M2872" s="373">
        <f>PPMT('Assumptions (T&amp;D)'!$C$20,Model!AD$1,'Assumptions (T&amp;D)'!$C$23,Model!$F$2866)</f>
        <v>-0.02645295464</v>
      </c>
      <c r="N2872" s="373">
        <f>PPMT('Assumptions (T&amp;D)'!$C$20,Model!AE$1,'Assumptions (T&amp;D)'!$C$23,Model!$F$2866)</f>
        <v>-0.02770946998</v>
      </c>
      <c r="O2872" s="373">
        <f>PPMT('Assumptions (T&amp;D)'!$C$20,Model!AF$1,'Assumptions (T&amp;D)'!$C$23,Model!$F$2866)</f>
        <v>-0.02902566981</v>
      </c>
      <c r="P2872" s="373">
        <f>PPMT('Assumptions (T&amp;D)'!$C$20,Model!AG$1,'Assumptions (T&amp;D)'!$C$23,Model!$F$2866)</f>
        <v>-0.03040438912</v>
      </c>
      <c r="Q2872" s="373">
        <f>PPMT('Assumptions (T&amp;D)'!$C$20,Model!AH$1,'Assumptions (T&amp;D)'!$C$23,Model!$F$2866)</f>
        <v>-0.03184859761</v>
      </c>
      <c r="R2872" s="373">
        <f>PPMT('Assumptions (T&amp;D)'!$C$20,Model!AI$1,'Assumptions (T&amp;D)'!$C$23,Model!$F$2866)</f>
        <v>-0.03336140599</v>
      </c>
      <c r="S2872" s="373">
        <f>PPMT('Assumptions (T&amp;D)'!$C$20,Model!AJ$1,'Assumptions (T&amp;D)'!$C$23,Model!$F$2866)</f>
        <v>-0.03494607278</v>
      </c>
      <c r="T2872" s="373">
        <f>PPMT('Assumptions (T&amp;D)'!$C$20,Model!AK$1,'Assumptions (T&amp;D)'!$C$23,Model!$F$2866)</f>
        <v>-0.03660601123</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-0.02489750346</v>
      </c>
      <c r="H2873" s="373">
        <f>PPMT('Assumptions (T&amp;D)'!$C$20,Model!X$1,'Assumptions (T&amp;D)'!$C$23,Model!$G$2866)</f>
        <v>-0.02608013487</v>
      </c>
      <c r="I2873" s="373">
        <f>PPMT('Assumptions (T&amp;D)'!$C$20,Model!Y$1,'Assumptions (T&amp;D)'!$C$23,Model!$G$2866)</f>
        <v>-0.02731894128</v>
      </c>
      <c r="J2873" s="373">
        <f>PPMT('Assumptions (T&amp;D)'!$C$20,Model!Z$1,'Assumptions (T&amp;D)'!$C$23,Model!$G$2866)</f>
        <v>-0.02861659099</v>
      </c>
      <c r="K2873" s="373">
        <f>PPMT('Assumptions (T&amp;D)'!$C$20,Model!AA$1,'Assumptions (T&amp;D)'!$C$23,Model!$G$2866)</f>
        <v>-0.02997587906</v>
      </c>
      <c r="L2873" s="373">
        <f>PPMT('Assumptions (T&amp;D)'!$C$20,Model!AB$1,'Assumptions (T&amp;D)'!$C$23,Model!$G$2866)</f>
        <v>-0.03139973332</v>
      </c>
      <c r="M2873" s="373">
        <f>PPMT('Assumptions (T&amp;D)'!$C$20,Model!AC$1,'Assumptions (T&amp;D)'!$C$23,Model!$G$2866)</f>
        <v>-0.03289122065</v>
      </c>
      <c r="N2873" s="373">
        <f>PPMT('Assumptions (T&amp;D)'!$C$20,Model!AD$1,'Assumptions (T&amp;D)'!$C$23,Model!$G$2866)</f>
        <v>-0.03445355363</v>
      </c>
      <c r="O2873" s="373">
        <f>PPMT('Assumptions (T&amp;D)'!$C$20,Model!AE$1,'Assumptions (T&amp;D)'!$C$23,Model!$G$2866)</f>
        <v>-0.03609009743</v>
      </c>
      <c r="P2873" s="373">
        <f>PPMT('Assumptions (T&amp;D)'!$C$20,Model!AF$1,'Assumptions (T&amp;D)'!$C$23,Model!$G$2866)</f>
        <v>-0.03780437706</v>
      </c>
      <c r="Q2873" s="373">
        <f>PPMT('Assumptions (T&amp;D)'!$C$20,Model!AG$1,'Assumptions (T&amp;D)'!$C$23,Model!$G$2866)</f>
        <v>-0.03960008497</v>
      </c>
      <c r="R2873" s="373">
        <f>PPMT('Assumptions (T&amp;D)'!$C$20,Model!AH$1,'Assumptions (T&amp;D)'!$C$23,Model!$G$2866)</f>
        <v>-0.041481089</v>
      </c>
      <c r="S2873" s="373">
        <f>PPMT('Assumptions (T&amp;D)'!$C$20,Model!AI$1,'Assumptions (T&amp;D)'!$C$23,Model!$G$2866)</f>
        <v>-0.04345144073</v>
      </c>
      <c r="T2873" s="373">
        <f>PPMT('Assumptions (T&amp;D)'!$C$20,Model!AJ$1,'Assumptions (T&amp;D)'!$C$23,Model!$G$2866)</f>
        <v>-0.04551538416</v>
      </c>
      <c r="U2873" s="373">
        <f>PPMT('Assumptions (T&amp;D)'!$C$20,Model!AK$1,'Assumptions (T&amp;D)'!$C$23,Model!$G$2866)</f>
        <v>-0.04767736491</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-0.02006375898</v>
      </c>
      <c r="I2874" s="373">
        <f>PPMT('Assumptions (T&amp;D)'!$C$20,Model!X$1,'Assumptions (T&amp;D)'!$C$23,Model!$H$2866)</f>
        <v>-0.02101678753</v>
      </c>
      <c r="J2874" s="373">
        <f>PPMT('Assumptions (T&amp;D)'!$C$20,Model!Y$1,'Assumptions (T&amp;D)'!$C$23,Model!$H$2866)</f>
        <v>-0.02201508494</v>
      </c>
      <c r="K2874" s="373">
        <f>PPMT('Assumptions (T&amp;D)'!$C$20,Model!Z$1,'Assumptions (T&amp;D)'!$C$23,Model!$H$2866)</f>
        <v>-0.02306080147</v>
      </c>
      <c r="L2874" s="373">
        <f>PPMT('Assumptions (T&amp;D)'!$C$20,Model!AA$1,'Assumptions (T&amp;D)'!$C$23,Model!$H$2866)</f>
        <v>-0.02415618954</v>
      </c>
      <c r="M2874" s="373">
        <f>PPMT('Assumptions (T&amp;D)'!$C$20,Model!AB$1,'Assumptions (T&amp;D)'!$C$23,Model!$H$2866)</f>
        <v>-0.02530360854</v>
      </c>
      <c r="N2874" s="373">
        <f>PPMT('Assumptions (T&amp;D)'!$C$20,Model!AC$1,'Assumptions (T&amp;D)'!$C$23,Model!$H$2866)</f>
        <v>-0.02650552995</v>
      </c>
      <c r="O2874" s="373">
        <f>PPMT('Assumptions (T&amp;D)'!$C$20,Model!AD$1,'Assumptions (T&amp;D)'!$C$23,Model!$H$2866)</f>
        <v>-0.02776454262</v>
      </c>
      <c r="P2874" s="373">
        <f>PPMT('Assumptions (T&amp;D)'!$C$20,Model!AE$1,'Assumptions (T&amp;D)'!$C$23,Model!$H$2866)</f>
        <v>-0.0290833584</v>
      </c>
      <c r="Q2874" s="373">
        <f>PPMT('Assumptions (T&amp;D)'!$C$20,Model!AF$1,'Assumptions (T&amp;D)'!$C$23,Model!$H$2866)</f>
        <v>-0.03046481792</v>
      </c>
      <c r="R2874" s="373">
        <f>PPMT('Assumptions (T&amp;D)'!$C$20,Model!AG$1,'Assumptions (T&amp;D)'!$C$23,Model!$H$2866)</f>
        <v>-0.03191189677</v>
      </c>
      <c r="S2874" s="373">
        <f>PPMT('Assumptions (T&amp;D)'!$C$20,Model!AH$1,'Assumptions (T&amp;D)'!$C$23,Model!$H$2866)</f>
        <v>-0.03342771187</v>
      </c>
      <c r="T2874" s="373">
        <f>PPMT('Assumptions (T&amp;D)'!$C$20,Model!AI$1,'Assumptions (T&amp;D)'!$C$23,Model!$H$2866)</f>
        <v>-0.03501552818</v>
      </c>
      <c r="U2874" s="373">
        <f>PPMT('Assumptions (T&amp;D)'!$C$20,Model!AJ$1,'Assumptions (T&amp;D)'!$C$23,Model!$H$2866)</f>
        <v>-0.03667876577</v>
      </c>
      <c r="V2874" s="373">
        <f>PPMT('Assumptions (T&amp;D)'!$C$20,Model!AK$1,'Assumptions (T&amp;D)'!$C$23,Model!$H$2866)</f>
        <v>-0.03842100714</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-0.02200738468</v>
      </c>
      <c r="J2875" s="373">
        <f>PPMT('Assumptions (T&amp;D)'!$C$20,Model!X$1,'Assumptions (T&amp;D)'!$C$23,Model!$I$2866)</f>
        <v>-0.02305273546</v>
      </c>
      <c r="K2875" s="373">
        <f>PPMT('Assumptions (T&amp;D)'!$C$20,Model!Y$1,'Assumptions (T&amp;D)'!$C$23,Model!$I$2866)</f>
        <v>-0.02414774039</v>
      </c>
      <c r="L2875" s="373">
        <f>PPMT('Assumptions (T&amp;D)'!$C$20,Model!Z$1,'Assumptions (T&amp;D)'!$C$23,Model!$I$2866)</f>
        <v>-0.02529475806</v>
      </c>
      <c r="M2875" s="373">
        <f>PPMT('Assumptions (T&amp;D)'!$C$20,Model!AA$1,'Assumptions (T&amp;D)'!$C$23,Model!$I$2866)</f>
        <v>-0.02649625907</v>
      </c>
      <c r="N2875" s="373">
        <f>PPMT('Assumptions (T&amp;D)'!$C$20,Model!AB$1,'Assumptions (T&amp;D)'!$C$23,Model!$I$2866)</f>
        <v>-0.02775483137</v>
      </c>
      <c r="O2875" s="373">
        <f>PPMT('Assumptions (T&amp;D)'!$C$20,Model!AC$1,'Assumptions (T&amp;D)'!$C$23,Model!$I$2866)</f>
        <v>-0.02907318586</v>
      </c>
      <c r="P2875" s="373">
        <f>PPMT('Assumptions (T&amp;D)'!$C$20,Model!AD$1,'Assumptions (T&amp;D)'!$C$23,Model!$I$2866)</f>
        <v>-0.03045416219</v>
      </c>
      <c r="Q2875" s="373">
        <f>PPMT('Assumptions (T&amp;D)'!$C$20,Model!AE$1,'Assumptions (T&amp;D)'!$C$23,Model!$I$2866)</f>
        <v>-0.03190073489</v>
      </c>
      <c r="R2875" s="373">
        <f>PPMT('Assumptions (T&amp;D)'!$C$20,Model!AF$1,'Assumptions (T&amp;D)'!$C$23,Model!$I$2866)</f>
        <v>-0.0334160198</v>
      </c>
      <c r="S2875" s="373">
        <f>PPMT('Assumptions (T&amp;D)'!$C$20,Model!AG$1,'Assumptions (T&amp;D)'!$C$23,Model!$I$2866)</f>
        <v>-0.03500328074</v>
      </c>
      <c r="T2875" s="373">
        <f>PPMT('Assumptions (T&amp;D)'!$C$20,Model!AH$1,'Assumptions (T&amp;D)'!$C$23,Model!$I$2866)</f>
        <v>-0.03666593658</v>
      </c>
      <c r="U2875" s="373">
        <f>PPMT('Assumptions (T&amp;D)'!$C$20,Model!AI$1,'Assumptions (T&amp;D)'!$C$23,Model!$I$2866)</f>
        <v>-0.03840756856</v>
      </c>
      <c r="V2875" s="373">
        <f>PPMT('Assumptions (T&amp;D)'!$C$20,Model!AJ$1,'Assumptions (T&amp;D)'!$C$23,Model!$I$2866)</f>
        <v>-0.04023192807</v>
      </c>
      <c r="W2875" s="373">
        <f>PPMT('Assumptions (T&amp;D)'!$C$20,Model!AK$1,'Assumptions (T&amp;D)'!$C$23,Model!$I$2866)</f>
        <v>-0.04214294465</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-0.02323842949</v>
      </c>
      <c r="K2876" s="373">
        <f>PPMT('Assumptions (T&amp;D)'!$C$20,Model!X$1,'Assumptions (T&amp;D)'!$C$23,Model!$J$2866)</f>
        <v>-0.02434225489</v>
      </c>
      <c r="L2876" s="373">
        <f>PPMT('Assumptions (T&amp;D)'!$C$20,Model!Y$1,'Assumptions (T&amp;D)'!$C$23,Model!$J$2866)</f>
        <v>-0.025498512</v>
      </c>
      <c r="M2876" s="373">
        <f>PPMT('Assumptions (T&amp;D)'!$C$20,Model!Z$1,'Assumptions (T&amp;D)'!$C$23,Model!$J$2866)</f>
        <v>-0.02670969132</v>
      </c>
      <c r="N2876" s="373">
        <f>PPMT('Assumptions (T&amp;D)'!$C$20,Model!AA$1,'Assumptions (T&amp;D)'!$C$23,Model!$J$2866)</f>
        <v>-0.02797840166</v>
      </c>
      <c r="O2876" s="373">
        <f>PPMT('Assumptions (T&amp;D)'!$C$20,Model!AB$1,'Assumptions (T&amp;D)'!$C$23,Model!$J$2866)</f>
        <v>-0.02930737574</v>
      </c>
      <c r="P2876" s="373">
        <f>PPMT('Assumptions (T&amp;D)'!$C$20,Model!AC$1,'Assumptions (T&amp;D)'!$C$23,Model!$J$2866)</f>
        <v>-0.03069947608</v>
      </c>
      <c r="Q2876" s="373">
        <f>PPMT('Assumptions (T&amp;D)'!$C$20,Model!AD$1,'Assumptions (T&amp;D)'!$C$23,Model!$J$2866)</f>
        <v>-0.0321577012</v>
      </c>
      <c r="R2876" s="373">
        <f>PPMT('Assumptions (T&amp;D)'!$C$20,Model!AE$1,'Assumptions (T&amp;D)'!$C$23,Model!$J$2866)</f>
        <v>-0.033685192</v>
      </c>
      <c r="S2876" s="373">
        <f>PPMT('Assumptions (T&amp;D)'!$C$20,Model!AF$1,'Assumptions (T&amp;D)'!$C$23,Model!$J$2866)</f>
        <v>-0.03528523862</v>
      </c>
      <c r="T2876" s="373">
        <f>PPMT('Assumptions (T&amp;D)'!$C$20,Model!AG$1,'Assumptions (T&amp;D)'!$C$23,Model!$J$2866)</f>
        <v>-0.03696128746</v>
      </c>
      <c r="U2876" s="373">
        <f>PPMT('Assumptions (T&amp;D)'!$C$20,Model!AH$1,'Assumptions (T&amp;D)'!$C$23,Model!$J$2866)</f>
        <v>-0.03871694861</v>
      </c>
      <c r="V2876" s="373">
        <f>PPMT('Assumptions (T&amp;D)'!$C$20,Model!AI$1,'Assumptions (T&amp;D)'!$C$23,Model!$J$2866)</f>
        <v>-0.04055600367</v>
      </c>
      <c r="W2876" s="373">
        <f>PPMT('Assumptions (T&amp;D)'!$C$20,Model!AJ$1,'Assumptions (T&amp;D)'!$C$23,Model!$J$2866)</f>
        <v>-0.04248241385</v>
      </c>
      <c r="X2876" s="373">
        <f>PPMT('Assumptions (T&amp;D)'!$C$20,Model!AK$1,'Assumptions (T&amp;D)'!$C$23,Model!$J$2866)</f>
        <v>-0.0445003285</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-0.02778289704</v>
      </c>
      <c r="L2877" s="373">
        <f>PPMT('Assumptions (T&amp;D)'!$C$20,Model!X$1,'Assumptions (T&amp;D)'!$C$23,Model!$K$2866)</f>
        <v>-0.02910258465</v>
      </c>
      <c r="M2877" s="373">
        <f>PPMT('Assumptions (T&amp;D)'!$C$20,Model!Y$1,'Assumptions (T&amp;D)'!$C$23,Model!$K$2866)</f>
        <v>-0.03048495742</v>
      </c>
      <c r="N2877" s="373">
        <f>PPMT('Assumptions (T&amp;D)'!$C$20,Model!Z$1,'Assumptions (T&amp;D)'!$C$23,Model!$K$2866)</f>
        <v>-0.0319329929</v>
      </c>
      <c r="O2877" s="373">
        <f>PPMT('Assumptions (T&amp;D)'!$C$20,Model!AA$1,'Assumptions (T&amp;D)'!$C$23,Model!$K$2866)</f>
        <v>-0.03344981006</v>
      </c>
      <c r="P2877" s="373">
        <f>PPMT('Assumptions (T&amp;D)'!$C$20,Model!AB$1,'Assumptions (T&amp;D)'!$C$23,Model!$K$2866)</f>
        <v>-0.03503867604</v>
      </c>
      <c r="Q2877" s="373">
        <f>PPMT('Assumptions (T&amp;D)'!$C$20,Model!AC$1,'Assumptions (T&amp;D)'!$C$23,Model!$K$2866)</f>
        <v>-0.03670301315</v>
      </c>
      <c r="R2877" s="373">
        <f>PPMT('Assumptions (T&amp;D)'!$C$20,Model!AD$1,'Assumptions (T&amp;D)'!$C$23,Model!$K$2866)</f>
        <v>-0.03844640628</v>
      </c>
      <c r="S2877" s="373">
        <f>PPMT('Assumptions (T&amp;D)'!$C$20,Model!AE$1,'Assumptions (T&amp;D)'!$C$23,Model!$K$2866)</f>
        <v>-0.04027261058</v>
      </c>
      <c r="T2877" s="373">
        <f>PPMT('Assumptions (T&amp;D)'!$C$20,Model!AF$1,'Assumptions (T&amp;D)'!$C$23,Model!$K$2866)</f>
        <v>-0.04218555958</v>
      </c>
      <c r="U2877" s="373">
        <f>PPMT('Assumptions (T&amp;D)'!$C$20,Model!AG$1,'Assumptions (T&amp;D)'!$C$23,Model!$K$2866)</f>
        <v>-0.04418937366</v>
      </c>
      <c r="V2877" s="373">
        <f>PPMT('Assumptions (T&amp;D)'!$C$20,Model!AH$1,'Assumptions (T&amp;D)'!$C$23,Model!$K$2866)</f>
        <v>-0.04628836891</v>
      </c>
      <c r="W2877" s="373">
        <f>PPMT('Assumptions (T&amp;D)'!$C$20,Model!AI$1,'Assumptions (T&amp;D)'!$C$23,Model!$K$2866)</f>
        <v>-0.04848706643</v>
      </c>
      <c r="X2877" s="373">
        <f>PPMT('Assumptions (T&amp;D)'!$C$20,Model!AJ$1,'Assumptions (T&amp;D)'!$C$23,Model!$K$2866)</f>
        <v>-0.05079020209</v>
      </c>
      <c r="Y2877" s="373">
        <f>PPMT('Assumptions (T&amp;D)'!$C$20,Model!AK$1,'Assumptions (T&amp;D)'!$C$23,Model!$K$2866)</f>
        <v>-0.05320273669</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-0.02656020907</v>
      </c>
      <c r="M2878" s="373">
        <f>PPMT('Assumptions (T&amp;D)'!$C$20,Model!X$1,'Assumptions (T&amp;D)'!$C$23,Model!$L$2866)</f>
        <v>-0.027821819</v>
      </c>
      <c r="N2878" s="373">
        <f>PPMT('Assumptions (T&amp;D)'!$C$20,Model!Y$1,'Assumptions (T&amp;D)'!$C$23,Model!$L$2866)</f>
        <v>-0.02914335541</v>
      </c>
      <c r="O2878" s="373">
        <f>PPMT('Assumptions (T&amp;D)'!$C$20,Model!Z$1,'Assumptions (T&amp;D)'!$C$23,Model!$L$2866)</f>
        <v>-0.03052766479</v>
      </c>
      <c r="P2878" s="373">
        <f>PPMT('Assumptions (T&amp;D)'!$C$20,Model!AA$1,'Assumptions (T&amp;D)'!$C$23,Model!$L$2866)</f>
        <v>-0.03197772887</v>
      </c>
      <c r="Q2878" s="373">
        <f>PPMT('Assumptions (T&amp;D)'!$C$20,Model!AB$1,'Assumptions (T&amp;D)'!$C$23,Model!$L$2866)</f>
        <v>-0.03349667099</v>
      </c>
      <c r="R2878" s="373">
        <f>PPMT('Assumptions (T&amp;D)'!$C$20,Model!AC$1,'Assumptions (T&amp;D)'!$C$23,Model!$L$2866)</f>
        <v>-0.03508776286</v>
      </c>
      <c r="S2878" s="373">
        <f>PPMT('Assumptions (T&amp;D)'!$C$20,Model!AD$1,'Assumptions (T&amp;D)'!$C$23,Model!$L$2866)</f>
        <v>-0.03675443159</v>
      </c>
      <c r="T2878" s="373">
        <f>PPMT('Assumptions (T&amp;D)'!$C$20,Model!AE$1,'Assumptions (T&amp;D)'!$C$23,Model!$L$2866)</f>
        <v>-0.03850026709</v>
      </c>
      <c r="U2878" s="373">
        <f>PPMT('Assumptions (T&amp;D)'!$C$20,Model!AF$1,'Assumptions (T&amp;D)'!$C$23,Model!$L$2866)</f>
        <v>-0.04032902978</v>
      </c>
      <c r="V2878" s="373">
        <f>PPMT('Assumptions (T&amp;D)'!$C$20,Model!AG$1,'Assumptions (T&amp;D)'!$C$23,Model!$L$2866)</f>
        <v>-0.0422446587</v>
      </c>
      <c r="W2878" s="373">
        <f>PPMT('Assumptions (T&amp;D)'!$C$20,Model!AH$1,'Assumptions (T&amp;D)'!$C$23,Model!$L$2866)</f>
        <v>-0.04425127998</v>
      </c>
      <c r="X2878" s="373">
        <f>PPMT('Assumptions (T&amp;D)'!$C$20,Model!AI$1,'Assumptions (T&amp;D)'!$C$23,Model!$L$2866)</f>
        <v>-0.04635321578</v>
      </c>
      <c r="Y2878" s="373">
        <f>PPMT('Assumptions (T&amp;D)'!$C$20,Model!AJ$1,'Assumptions (T&amp;D)'!$C$23,Model!$L$2866)</f>
        <v>-0.04855499353</v>
      </c>
      <c r="Z2878" s="373">
        <f>PPMT('Assumptions (T&amp;D)'!$C$20,Model!AK$1,'Assumptions (T&amp;D)'!$C$23,Model!$L$2866)</f>
        <v>-0.05086135573</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-0.022822431</v>
      </c>
      <c r="N2879" s="373">
        <f>PPMT('Assumptions (T&amp;D)'!$C$20,Model!X$1,'Assumptions (T&amp;D)'!$C$23,Model!$M$2866)</f>
        <v>-0.02390649647</v>
      </c>
      <c r="O2879" s="373">
        <f>PPMT('Assumptions (T&amp;D)'!$C$20,Model!Y$1,'Assumptions (T&amp;D)'!$C$23,Model!$M$2866)</f>
        <v>-0.02504205506</v>
      </c>
      <c r="P2879" s="373">
        <f>PPMT('Assumptions (T&amp;D)'!$C$20,Model!Z$1,'Assumptions (T&amp;D)'!$C$23,Model!$M$2866)</f>
        <v>-0.02623155267</v>
      </c>
      <c r="Q2879" s="373">
        <f>PPMT('Assumptions (T&amp;D)'!$C$20,Model!AA$1,'Assumptions (T&amp;D)'!$C$23,Model!$M$2866)</f>
        <v>-0.02747755142</v>
      </c>
      <c r="R2879" s="373">
        <f>PPMT('Assumptions (T&amp;D)'!$C$20,Model!AB$1,'Assumptions (T&amp;D)'!$C$23,Model!$M$2866)</f>
        <v>-0.02878273511</v>
      </c>
      <c r="S2879" s="373">
        <f>PPMT('Assumptions (T&amp;D)'!$C$20,Model!AC$1,'Assumptions (T&amp;D)'!$C$23,Model!$M$2866)</f>
        <v>-0.03014991503</v>
      </c>
      <c r="T2879" s="373">
        <f>PPMT('Assumptions (T&amp;D)'!$C$20,Model!AD$1,'Assumptions (T&amp;D)'!$C$23,Model!$M$2866)</f>
        <v>-0.031582036</v>
      </c>
      <c r="U2879" s="373">
        <f>PPMT('Assumptions (T&amp;D)'!$C$20,Model!AE$1,'Assumptions (T&amp;D)'!$C$23,Model!$M$2866)</f>
        <v>-0.03308218271</v>
      </c>
      <c r="V2879" s="373">
        <f>PPMT('Assumptions (T&amp;D)'!$C$20,Model!AF$1,'Assumptions (T&amp;D)'!$C$23,Model!$M$2866)</f>
        <v>-0.03465358639</v>
      </c>
      <c r="W2879" s="373">
        <f>PPMT('Assumptions (T&amp;D)'!$C$20,Model!AG$1,'Assumptions (T&amp;D)'!$C$23,Model!$M$2866)</f>
        <v>-0.03629963174</v>
      </c>
      <c r="X2879" s="373">
        <f>PPMT('Assumptions (T&amp;D)'!$C$20,Model!AH$1,'Assumptions (T&amp;D)'!$C$23,Model!$M$2866)</f>
        <v>-0.03802386425</v>
      </c>
      <c r="Y2879" s="373">
        <f>PPMT('Assumptions (T&amp;D)'!$C$20,Model!AI$1,'Assumptions (T&amp;D)'!$C$23,Model!$M$2866)</f>
        <v>-0.0398299978</v>
      </c>
      <c r="Z2879" s="373">
        <f>PPMT('Assumptions (T&amp;D)'!$C$20,Model!AJ$1,'Assumptions (T&amp;D)'!$C$23,Model!$M$2866)</f>
        <v>-0.04172192269</v>
      </c>
      <c r="AA2879" s="373">
        <f>PPMT('Assumptions (T&amp;D)'!$C$20,Model!AK$1,'Assumptions (T&amp;D)'!$C$23,Model!$M$2866)</f>
        <v>-0.04370371402</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-0.02332630836</v>
      </c>
      <c r="O2880" s="373">
        <f>PPMT('Assumptions (T&amp;D)'!$C$20,Model!X$1,'Assumptions (T&amp;D)'!$C$23,Model!$N$2866)</f>
        <v>-0.02443430801</v>
      </c>
      <c r="P2880" s="373">
        <f>PPMT('Assumptions (T&amp;D)'!$C$20,Model!Y$1,'Assumptions (T&amp;D)'!$C$23,Model!$N$2866)</f>
        <v>-0.02559493764</v>
      </c>
      <c r="Q2880" s="373">
        <f>PPMT('Assumptions (T&amp;D)'!$C$20,Model!Z$1,'Assumptions (T&amp;D)'!$C$23,Model!$N$2866)</f>
        <v>-0.02681069718</v>
      </c>
      <c r="R2880" s="373">
        <f>PPMT('Assumptions (T&amp;D)'!$C$20,Model!AA$1,'Assumptions (T&amp;D)'!$C$23,Model!$N$2866)</f>
        <v>-0.02808420529</v>
      </c>
      <c r="S2880" s="373">
        <f>PPMT('Assumptions (T&amp;D)'!$C$20,Model!AB$1,'Assumptions (T&amp;D)'!$C$23,Model!$N$2866)</f>
        <v>-0.02941820504</v>
      </c>
      <c r="T2880" s="373">
        <f>PPMT('Assumptions (T&amp;D)'!$C$20,Model!AC$1,'Assumptions (T&amp;D)'!$C$23,Model!$N$2866)</f>
        <v>-0.03081556978</v>
      </c>
      <c r="U2880" s="373">
        <f>PPMT('Assumptions (T&amp;D)'!$C$20,Model!AD$1,'Assumptions (T&amp;D)'!$C$23,Model!$N$2866)</f>
        <v>-0.03227930935</v>
      </c>
      <c r="V2880" s="373">
        <f>PPMT('Assumptions (T&amp;D)'!$C$20,Model!AE$1,'Assumptions (T&amp;D)'!$C$23,Model!$N$2866)</f>
        <v>-0.03381257654</v>
      </c>
      <c r="W2880" s="373">
        <f>PPMT('Assumptions (T&amp;D)'!$C$20,Model!AF$1,'Assumptions (T&amp;D)'!$C$23,Model!$N$2866)</f>
        <v>-0.03541867393</v>
      </c>
      <c r="X2880" s="373">
        <f>PPMT('Assumptions (T&amp;D)'!$C$20,Model!AG$1,'Assumptions (T&amp;D)'!$C$23,Model!$N$2866)</f>
        <v>-0.03710106094</v>
      </c>
      <c r="Y2880" s="373">
        <f>PPMT('Assumptions (T&amp;D)'!$C$20,Model!AH$1,'Assumptions (T&amp;D)'!$C$23,Model!$N$2866)</f>
        <v>-0.03886336133</v>
      </c>
      <c r="Z2880" s="373">
        <f>PPMT('Assumptions (T&amp;D)'!$C$20,Model!AI$1,'Assumptions (T&amp;D)'!$C$23,Model!$N$2866)</f>
        <v>-0.040709371</v>
      </c>
      <c r="AA2880" s="373">
        <f>PPMT('Assumptions (T&amp;D)'!$C$20,Model!AJ$1,'Assumptions (T&amp;D)'!$C$23,Model!$N$2866)</f>
        <v>-0.04264306612</v>
      </c>
      <c r="AB2880" s="373">
        <f>PPMT('Assumptions (T&amp;D)'!$C$20,Model!AK$1,'Assumptions (T&amp;D)'!$C$23,Model!$N$2866)</f>
        <v>-0.04466861176</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-0.01940260551</v>
      </c>
      <c r="P2881" s="373">
        <f>PPMT('Assumptions (T&amp;D)'!$C$20,Model!X$1,'Assumptions (T&amp;D)'!$C$23,Model!$O$2866)</f>
        <v>-0.02032422927</v>
      </c>
      <c r="Q2881" s="373">
        <f>PPMT('Assumptions (T&amp;D)'!$C$20,Model!Y$1,'Assumptions (T&amp;D)'!$C$23,Model!$O$2866)</f>
        <v>-0.02128963016</v>
      </c>
      <c r="R2881" s="373">
        <f>PPMT('Assumptions (T&amp;D)'!$C$20,Model!Z$1,'Assumptions (T&amp;D)'!$C$23,Model!$O$2866)</f>
        <v>-0.02230088759</v>
      </c>
      <c r="S2881" s="373">
        <f>PPMT('Assumptions (T&amp;D)'!$C$20,Model!AA$1,'Assumptions (T&amp;D)'!$C$23,Model!$O$2866)</f>
        <v>-0.02336017975</v>
      </c>
      <c r="T2881" s="373">
        <f>PPMT('Assumptions (T&amp;D)'!$C$20,Model!AB$1,'Assumptions (T&amp;D)'!$C$23,Model!$O$2866)</f>
        <v>-0.02446978829</v>
      </c>
      <c r="U2881" s="373">
        <f>PPMT('Assumptions (T&amp;D)'!$C$20,Model!AC$1,'Assumptions (T&amp;D)'!$C$23,Model!$O$2866)</f>
        <v>-0.02563210323</v>
      </c>
      <c r="V2881" s="373">
        <f>PPMT('Assumptions (T&amp;D)'!$C$20,Model!AD$1,'Assumptions (T&amp;D)'!$C$23,Model!$O$2866)</f>
        <v>-0.02684962814</v>
      </c>
      <c r="W2881" s="373">
        <f>PPMT('Assumptions (T&amp;D)'!$C$20,Model!AE$1,'Assumptions (T&amp;D)'!$C$23,Model!$O$2866)</f>
        <v>-0.02812498547</v>
      </c>
      <c r="X2881" s="373">
        <f>PPMT('Assumptions (T&amp;D)'!$C$20,Model!AF$1,'Assumptions (T&amp;D)'!$C$23,Model!$O$2866)</f>
        <v>-0.02946092228</v>
      </c>
      <c r="Y2881" s="373">
        <f>PPMT('Assumptions (T&amp;D)'!$C$20,Model!AG$1,'Assumptions (T&amp;D)'!$C$23,Model!$O$2866)</f>
        <v>-0.03086031609</v>
      </c>
      <c r="Z2881" s="373">
        <f>PPMT('Assumptions (T&amp;D)'!$C$20,Model!AH$1,'Assumptions (T&amp;D)'!$C$23,Model!$O$2866)</f>
        <v>-0.03232618111</v>
      </c>
      <c r="AA2881" s="373">
        <f>PPMT('Assumptions (T&amp;D)'!$C$20,Model!AI$1,'Assumptions (T&amp;D)'!$C$23,Model!$O$2866)</f>
        <v>-0.03386167471</v>
      </c>
      <c r="AB2881" s="373">
        <f>PPMT('Assumptions (T&amp;D)'!$C$20,Model!AJ$1,'Assumptions (T&amp;D)'!$C$23,Model!$O$2866)</f>
        <v>-0.03547010426</v>
      </c>
      <c r="AC2881" s="373">
        <f>PPMT('Assumptions (T&amp;D)'!$C$20,Model!AK$1,'Assumptions (T&amp;D)'!$C$23,Model!$O$2866)</f>
        <v>-0.03715493421</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-0.0208702888</v>
      </c>
      <c r="Q2882" s="373">
        <f>PPMT('Assumptions (T&amp;D)'!$C$20,Model!X$1,'Assumptions (T&amp;D)'!$C$23,Model!$P$2866)</f>
        <v>-0.02186162752</v>
      </c>
      <c r="R2882" s="373">
        <f>PPMT('Assumptions (T&amp;D)'!$C$20,Model!Y$1,'Assumptions (T&amp;D)'!$C$23,Model!$P$2866)</f>
        <v>-0.02290005482</v>
      </c>
      <c r="S2882" s="373">
        <f>PPMT('Assumptions (T&amp;D)'!$C$20,Model!Z$1,'Assumptions (T&amp;D)'!$C$23,Model!$P$2866)</f>
        <v>-0.02398780743</v>
      </c>
      <c r="T2882" s="373">
        <f>PPMT('Assumptions (T&amp;D)'!$C$20,Model!AA$1,'Assumptions (T&amp;D)'!$C$23,Model!$P$2866)</f>
        <v>-0.02512722828</v>
      </c>
      <c r="U2882" s="373">
        <f>PPMT('Assumptions (T&amp;D)'!$C$20,Model!AB$1,'Assumptions (T&amp;D)'!$C$23,Model!$P$2866)</f>
        <v>-0.02632077162</v>
      </c>
      <c r="V2882" s="373">
        <f>PPMT('Assumptions (T&amp;D)'!$C$20,Model!AC$1,'Assumptions (T&amp;D)'!$C$23,Model!$P$2866)</f>
        <v>-0.02757100827</v>
      </c>
      <c r="W2882" s="373">
        <f>PPMT('Assumptions (T&amp;D)'!$C$20,Model!AD$1,'Assumptions (T&amp;D)'!$C$23,Model!$P$2866)</f>
        <v>-0.02888063117</v>
      </c>
      <c r="X2882" s="373">
        <f>PPMT('Assumptions (T&amp;D)'!$C$20,Model!AE$1,'Assumptions (T&amp;D)'!$C$23,Model!$P$2866)</f>
        <v>-0.03025246115</v>
      </c>
      <c r="Y2882" s="373">
        <f>PPMT('Assumptions (T&amp;D)'!$C$20,Model!AF$1,'Assumptions (T&amp;D)'!$C$23,Model!$P$2866)</f>
        <v>-0.03168945305</v>
      </c>
      <c r="Z2882" s="373">
        <f>PPMT('Assumptions (T&amp;D)'!$C$20,Model!AG$1,'Assumptions (T&amp;D)'!$C$23,Model!$P$2866)</f>
        <v>-0.03319470207</v>
      </c>
      <c r="AA2882" s="373">
        <f>PPMT('Assumptions (T&amp;D)'!$C$20,Model!AH$1,'Assumptions (T&amp;D)'!$C$23,Model!$P$2866)</f>
        <v>-0.03477145042</v>
      </c>
      <c r="AB2882" s="373">
        <f>PPMT('Assumptions (T&amp;D)'!$C$20,Model!AI$1,'Assumptions (T&amp;D)'!$C$23,Model!$P$2866)</f>
        <v>-0.03642309432</v>
      </c>
      <c r="AC2882" s="373">
        <f>PPMT('Assumptions (T&amp;D)'!$C$20,Model!AJ$1,'Assumptions (T&amp;D)'!$C$23,Model!$P$2866)</f>
        <v>-0.0381531913</v>
      </c>
      <c r="AD2882" s="373">
        <f>PPMT('Assumptions (T&amp;D)'!$C$20,Model!AK$1,'Assumptions (T&amp;D)'!$C$23,Model!$P$2866)</f>
        <v>-0.03996546788</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-0.02252158055</v>
      </c>
      <c r="R2883" s="373">
        <f>PPMT('Assumptions (T&amp;D)'!$C$20,Model!X$1,'Assumptions (T&amp;D)'!$C$23,Model!$Q$2866)</f>
        <v>-0.02359135562</v>
      </c>
      <c r="S2883" s="373">
        <f>PPMT('Assumptions (T&amp;D)'!$C$20,Model!Y$1,'Assumptions (T&amp;D)'!$C$23,Model!$Q$2866)</f>
        <v>-0.02471194502</v>
      </c>
      <c r="T2883" s="373">
        <f>PPMT('Assumptions (T&amp;D)'!$C$20,Model!Z$1,'Assumptions (T&amp;D)'!$C$23,Model!$Q$2866)</f>
        <v>-0.0258857624</v>
      </c>
      <c r="U2883" s="373">
        <f>PPMT('Assumptions (T&amp;D)'!$C$20,Model!AA$1,'Assumptions (T&amp;D)'!$C$23,Model!$Q$2866)</f>
        <v>-0.02711533612</v>
      </c>
      <c r="V2883" s="373">
        <f>PPMT('Assumptions (T&amp;D)'!$C$20,Model!AB$1,'Assumptions (T&amp;D)'!$C$23,Model!$Q$2866)</f>
        <v>-0.02840331458</v>
      </c>
      <c r="W2883" s="373">
        <f>PPMT('Assumptions (T&amp;D)'!$C$20,Model!AC$1,'Assumptions (T&amp;D)'!$C$23,Model!$Q$2866)</f>
        <v>-0.02975247203</v>
      </c>
      <c r="X2883" s="373">
        <f>PPMT('Assumptions (T&amp;D)'!$C$20,Model!AD$1,'Assumptions (T&amp;D)'!$C$23,Model!$Q$2866)</f>
        <v>-0.03116571445</v>
      </c>
      <c r="Y2883" s="373">
        <f>PPMT('Assumptions (T&amp;D)'!$C$20,Model!AE$1,'Assumptions (T&amp;D)'!$C$23,Model!$Q$2866)</f>
        <v>-0.03264608589</v>
      </c>
      <c r="Z2883" s="373">
        <f>PPMT('Assumptions (T&amp;D)'!$C$20,Model!AF$1,'Assumptions (T&amp;D)'!$C$23,Model!$Q$2866)</f>
        <v>-0.03419677496</v>
      </c>
      <c r="AA2883" s="373">
        <f>PPMT('Assumptions (T&amp;D)'!$C$20,Model!AG$1,'Assumptions (T&amp;D)'!$C$23,Model!$Q$2866)</f>
        <v>-0.03582112178</v>
      </c>
      <c r="AB2883" s="373">
        <f>PPMT('Assumptions (T&amp;D)'!$C$20,Model!AH$1,'Assumptions (T&amp;D)'!$C$23,Model!$Q$2866)</f>
        <v>-0.03752262506</v>
      </c>
      <c r="AC2883" s="373">
        <f>PPMT('Assumptions (T&amp;D)'!$C$20,Model!AI$1,'Assumptions (T&amp;D)'!$C$23,Model!$Q$2866)</f>
        <v>-0.03930494975</v>
      </c>
      <c r="AD2883" s="373">
        <f>PPMT('Assumptions (T&amp;D)'!$C$20,Model!AJ$1,'Assumptions (T&amp;D)'!$C$23,Model!$Q$2866)</f>
        <v>-0.04117193486</v>
      </c>
      <c r="AE2883" s="373">
        <f>PPMT('Assumptions (T&amp;D)'!$C$20,Model!AK$1,'Assumptions (T&amp;D)'!$C$23,Model!$Q$2866)</f>
        <v>-0.04312760177</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-0.02529838521</v>
      </c>
      <c r="S2884" s="373">
        <f>PPMT('Assumptions (T&amp;D)'!$C$20,Model!X$1,'Assumptions (T&amp;D)'!$C$23,Model!$R$2866)</f>
        <v>-0.0265000585</v>
      </c>
      <c r="T2884" s="373">
        <f>PPMT('Assumptions (T&amp;D)'!$C$20,Model!Y$1,'Assumptions (T&amp;D)'!$C$23,Model!$R$2866)</f>
        <v>-0.02775881128</v>
      </c>
      <c r="U2884" s="373">
        <f>PPMT('Assumptions (T&amp;D)'!$C$20,Model!Z$1,'Assumptions (T&amp;D)'!$C$23,Model!$R$2866)</f>
        <v>-0.02907735482</v>
      </c>
      <c r="V2884" s="373">
        <f>PPMT('Assumptions (T&amp;D)'!$C$20,Model!AA$1,'Assumptions (T&amp;D)'!$C$23,Model!$R$2866)</f>
        <v>-0.03045852917</v>
      </c>
      <c r="W2884" s="373">
        <f>PPMT('Assumptions (T&amp;D)'!$C$20,Model!AB$1,'Assumptions (T&amp;D)'!$C$23,Model!$R$2866)</f>
        <v>-0.03190530931</v>
      </c>
      <c r="X2884" s="373">
        <f>PPMT('Assumptions (T&amp;D)'!$C$20,Model!AC$1,'Assumptions (T&amp;D)'!$C$23,Model!$R$2866)</f>
        <v>-0.0334208115</v>
      </c>
      <c r="Y2884" s="373">
        <f>PPMT('Assumptions (T&amp;D)'!$C$20,Model!AD$1,'Assumptions (T&amp;D)'!$C$23,Model!$R$2866)</f>
        <v>-0.03500830005</v>
      </c>
      <c r="Z2884" s="373">
        <f>PPMT('Assumptions (T&amp;D)'!$C$20,Model!AE$1,'Assumptions (T&amp;D)'!$C$23,Model!$R$2866)</f>
        <v>-0.0366711943</v>
      </c>
      <c r="AA2884" s="373">
        <f>PPMT('Assumptions (T&amp;D)'!$C$20,Model!AF$1,'Assumptions (T&amp;D)'!$C$23,Model!$R$2866)</f>
        <v>-0.03841307603</v>
      </c>
      <c r="AB2884" s="373">
        <f>PPMT('Assumptions (T&amp;D)'!$C$20,Model!AG$1,'Assumptions (T&amp;D)'!$C$23,Model!$R$2866)</f>
        <v>-0.04023769714</v>
      </c>
      <c r="AC2884" s="373">
        <f>PPMT('Assumptions (T&amp;D)'!$C$20,Model!AH$1,'Assumptions (T&amp;D)'!$C$23,Model!$R$2866)</f>
        <v>-0.04214898775</v>
      </c>
      <c r="AD2884" s="373">
        <f>PPMT('Assumptions (T&amp;D)'!$C$20,Model!AI$1,'Assumptions (T&amp;D)'!$C$23,Model!$R$2866)</f>
        <v>-0.04415106467</v>
      </c>
      <c r="AE2884" s="373">
        <f>PPMT('Assumptions (T&amp;D)'!$C$20,Model!AJ$1,'Assumptions (T&amp;D)'!$C$23,Model!$R$2866)</f>
        <v>-0.04624824024</v>
      </c>
      <c r="AF2884" s="373">
        <f>PPMT('Assumptions (T&amp;D)'!$C$20,Model!AK$1,'Assumptions (T&amp;D)'!$C$23,Model!$R$2866)</f>
        <v>-0.04844503166</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-0.02560882096</v>
      </c>
      <c r="T2885" s="373">
        <f>PPMT('Assumptions (T&amp;D)'!$C$20,Model!X$1,'Assumptions (T&amp;D)'!$C$23,Model!$S$2866)</f>
        <v>-0.02682523996</v>
      </c>
      <c r="U2885" s="373">
        <f>PPMT('Assumptions (T&amp;D)'!$C$20,Model!Y$1,'Assumptions (T&amp;D)'!$C$23,Model!$S$2866)</f>
        <v>-0.02809943886</v>
      </c>
      <c r="V2885" s="373">
        <f>PPMT('Assumptions (T&amp;D)'!$C$20,Model!Z$1,'Assumptions (T&amp;D)'!$C$23,Model!$S$2866)</f>
        <v>-0.0294341622</v>
      </c>
      <c r="W2885" s="373">
        <f>PPMT('Assumptions (T&amp;D)'!$C$20,Model!AA$1,'Assumptions (T&amp;D)'!$C$23,Model!$S$2866)</f>
        <v>-0.03083228491</v>
      </c>
      <c r="X2885" s="373">
        <f>PPMT('Assumptions (T&amp;D)'!$C$20,Model!AB$1,'Assumptions (T&amp;D)'!$C$23,Model!$S$2866)</f>
        <v>-0.03229681844</v>
      </c>
      <c r="Y2885" s="373">
        <f>PPMT('Assumptions (T&amp;D)'!$C$20,Model!AC$1,'Assumptions (T&amp;D)'!$C$23,Model!$S$2866)</f>
        <v>-0.03383091732</v>
      </c>
      <c r="Z2885" s="373">
        <f>PPMT('Assumptions (T&amp;D)'!$C$20,Model!AD$1,'Assumptions (T&amp;D)'!$C$23,Model!$S$2866)</f>
        <v>-0.03543788589</v>
      </c>
      <c r="AA2885" s="373">
        <f>PPMT('Assumptions (T&amp;D)'!$C$20,Model!AE$1,'Assumptions (T&amp;D)'!$C$23,Model!$S$2866)</f>
        <v>-0.03712118547</v>
      </c>
      <c r="AB2885" s="373">
        <f>PPMT('Assumptions (T&amp;D)'!$C$20,Model!AF$1,'Assumptions (T&amp;D)'!$C$23,Model!$S$2866)</f>
        <v>-0.03888444178</v>
      </c>
      <c r="AC2885" s="373">
        <f>PPMT('Assumptions (T&amp;D)'!$C$20,Model!AG$1,'Assumptions (T&amp;D)'!$C$23,Model!$S$2866)</f>
        <v>-0.04073145276</v>
      </c>
      <c r="AD2885" s="373">
        <f>PPMT('Assumptions (T&amp;D)'!$C$20,Model!AH$1,'Assumptions (T&amp;D)'!$C$23,Model!$S$2866)</f>
        <v>-0.04266619677</v>
      </c>
      <c r="AE2885" s="373">
        <f>PPMT('Assumptions (T&amp;D)'!$C$20,Model!AI$1,'Assumptions (T&amp;D)'!$C$23,Model!$S$2866)</f>
        <v>-0.04469284111</v>
      </c>
      <c r="AF2885" s="373">
        <f>PPMT('Assumptions (T&amp;D)'!$C$20,Model!AJ$1,'Assumptions (T&amp;D)'!$C$23,Model!$S$2866)</f>
        <v>-0.04681575107</v>
      </c>
      <c r="AG2885" s="373">
        <f>PPMT('Assumptions (T&amp;D)'!$C$20,Model!AK$1,'Assumptions (T&amp;D)'!$C$23,Model!$S$2866)</f>
        <v>-0.04903949924</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-0.02434843063</v>
      </c>
      <c r="U2886" s="373">
        <f>PPMT('Assumptions (T&amp;D)'!$C$20,Model!X$1,'Assumptions (T&amp;D)'!$C$23,Model!$T$2866)</f>
        <v>-0.02550498109</v>
      </c>
      <c r="V2886" s="373">
        <f>PPMT('Assumptions (T&amp;D)'!$C$20,Model!Y$1,'Assumptions (T&amp;D)'!$C$23,Model!$T$2866)</f>
        <v>-0.02671646769</v>
      </c>
      <c r="W2886" s="373">
        <f>PPMT('Assumptions (T&amp;D)'!$C$20,Model!Z$1,'Assumptions (T&amp;D)'!$C$23,Model!$T$2866)</f>
        <v>-0.02798549991</v>
      </c>
      <c r="X2886" s="373">
        <f>PPMT('Assumptions (T&amp;D)'!$C$20,Model!AA$1,'Assumptions (T&amp;D)'!$C$23,Model!$T$2866)</f>
        <v>-0.02931481115</v>
      </c>
      <c r="Y2886" s="373">
        <f>PPMT('Assumptions (T&amp;D)'!$C$20,Model!AB$1,'Assumptions (T&amp;D)'!$C$23,Model!$T$2866)</f>
        <v>-0.03070726468</v>
      </c>
      <c r="Z2886" s="373">
        <f>PPMT('Assumptions (T&amp;D)'!$C$20,Model!AC$1,'Assumptions (T&amp;D)'!$C$23,Model!$T$2866)</f>
        <v>-0.03216585975</v>
      </c>
      <c r="AA2886" s="373">
        <f>PPMT('Assumptions (T&amp;D)'!$C$20,Model!AD$1,'Assumptions (T&amp;D)'!$C$23,Model!$T$2866)</f>
        <v>-0.03369373809</v>
      </c>
      <c r="AB2886" s="373">
        <f>PPMT('Assumptions (T&amp;D)'!$C$20,Model!AE$1,'Assumptions (T&amp;D)'!$C$23,Model!$T$2866)</f>
        <v>-0.03529419065</v>
      </c>
      <c r="AC2886" s="373">
        <f>PPMT('Assumptions (T&amp;D)'!$C$20,Model!AF$1,'Assumptions (T&amp;D)'!$C$23,Model!$T$2866)</f>
        <v>-0.03697066471</v>
      </c>
      <c r="AD2886" s="373">
        <f>PPMT('Assumptions (T&amp;D)'!$C$20,Model!AG$1,'Assumptions (T&amp;D)'!$C$23,Model!$T$2866)</f>
        <v>-0.03872677128</v>
      </c>
      <c r="AE2886" s="373">
        <f>PPMT('Assumptions (T&amp;D)'!$C$20,Model!AH$1,'Assumptions (T&amp;D)'!$C$23,Model!$T$2866)</f>
        <v>-0.04056629292</v>
      </c>
      <c r="AF2886" s="373">
        <f>PPMT('Assumptions (T&amp;D)'!$C$20,Model!AI$1,'Assumptions (T&amp;D)'!$C$23,Model!$T$2866)</f>
        <v>-0.04249319183</v>
      </c>
      <c r="AG2886" s="373">
        <f>PPMT('Assumptions (T&amp;D)'!$C$20,Model!AJ$1,'Assumptions (T&amp;D)'!$C$23,Model!$T$2866)</f>
        <v>-0.04451161844</v>
      </c>
      <c r="AH2886" s="373">
        <f>PPMT('Assumptions (T&amp;D)'!$C$20,Model!AK$1,'Assumptions (T&amp;D)'!$C$23,Model!$T$2866)</f>
        <v>-0.04662592032</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-0.02465598403</v>
      </c>
      <c r="V2887" s="373">
        <f>PPMT('Assumptions (T&amp;D)'!$C$20,Model!X$1,'Assumptions (T&amp;D)'!$C$23,Model!$U$2866)</f>
        <v>-0.02582714327</v>
      </c>
      <c r="W2887" s="373">
        <f>PPMT('Assumptions (T&amp;D)'!$C$20,Model!Y$1,'Assumptions (T&amp;D)'!$C$23,Model!$U$2866)</f>
        <v>-0.02705393257</v>
      </c>
      <c r="X2887" s="373">
        <f>PPMT('Assumptions (T&amp;D)'!$C$20,Model!Z$1,'Assumptions (T&amp;D)'!$C$23,Model!$U$2866)</f>
        <v>-0.02833899437</v>
      </c>
      <c r="Y2887" s="373">
        <f>PPMT('Assumptions (T&amp;D)'!$C$20,Model!AA$1,'Assumptions (T&amp;D)'!$C$23,Model!$U$2866)</f>
        <v>-0.0296850966</v>
      </c>
      <c r="Z2887" s="373">
        <f>PPMT('Assumptions (T&amp;D)'!$C$20,Model!AB$1,'Assumptions (T&amp;D)'!$C$23,Model!$U$2866)</f>
        <v>-0.03109513869</v>
      </c>
      <c r="AA2887" s="373">
        <f>PPMT('Assumptions (T&amp;D)'!$C$20,Model!AC$1,'Assumptions (T&amp;D)'!$C$23,Model!$U$2866)</f>
        <v>-0.03257215778</v>
      </c>
      <c r="AB2887" s="373">
        <f>PPMT('Assumptions (T&amp;D)'!$C$20,Model!AD$1,'Assumptions (T&amp;D)'!$C$23,Model!$U$2866)</f>
        <v>-0.03411933528</v>
      </c>
      <c r="AC2887" s="373">
        <f>PPMT('Assumptions (T&amp;D)'!$C$20,Model!AE$1,'Assumptions (T&amp;D)'!$C$23,Model!$U$2866)</f>
        <v>-0.0357400037</v>
      </c>
      <c r="AD2887" s="373">
        <f>PPMT('Assumptions (T&amp;D)'!$C$20,Model!AF$1,'Assumptions (T&amp;D)'!$C$23,Model!$U$2866)</f>
        <v>-0.03743765388</v>
      </c>
      <c r="AE2887" s="373">
        <f>PPMT('Assumptions (T&amp;D)'!$C$20,Model!AG$1,'Assumptions (T&amp;D)'!$C$23,Model!$U$2866)</f>
        <v>-0.03921594244</v>
      </c>
      <c r="AF2887" s="373">
        <f>PPMT('Assumptions (T&amp;D)'!$C$20,Model!AH$1,'Assumptions (T&amp;D)'!$C$23,Model!$U$2866)</f>
        <v>-0.0410786997</v>
      </c>
      <c r="AG2887" s="373">
        <f>PPMT('Assumptions (T&amp;D)'!$C$20,Model!AI$1,'Assumptions (T&amp;D)'!$C$23,Model!$U$2866)</f>
        <v>-0.04302993794</v>
      </c>
      <c r="AH2887" s="373">
        <f>PPMT('Assumptions (T&amp;D)'!$C$20,Model!AJ$1,'Assumptions (T&amp;D)'!$C$23,Model!$U$2866)</f>
        <v>-0.04507385999</v>
      </c>
      <c r="AI2887" s="373">
        <f>PPMT('Assumptions (T&amp;D)'!$C$20,Model!AK$1,'Assumptions (T&amp;D)'!$C$23,Model!$U$2866)</f>
        <v>-0.04721486834</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-0.02555609537</v>
      </c>
      <c r="W2888" s="373">
        <f>PPMT('Assumptions (T&amp;D)'!$C$20,Model!X$1,'Assumptions (T&amp;D)'!$C$23,Model!$V$2866)</f>
        <v>-0.0267700099</v>
      </c>
      <c r="X2888" s="373">
        <f>PPMT('Assumptions (T&amp;D)'!$C$20,Model!Y$1,'Assumptions (T&amp;D)'!$C$23,Model!$V$2866)</f>
        <v>-0.02804158537</v>
      </c>
      <c r="Y2888" s="373">
        <f>PPMT('Assumptions (T&amp;D)'!$C$20,Model!Z$1,'Assumptions (T&amp;D)'!$C$23,Model!$V$2866)</f>
        <v>-0.02937356068</v>
      </c>
      <c r="Z2888" s="373">
        <f>PPMT('Assumptions (T&amp;D)'!$C$20,Model!AA$1,'Assumptions (T&amp;D)'!$C$23,Model!$V$2866)</f>
        <v>-0.03076880481</v>
      </c>
      <c r="AA2888" s="373">
        <f>PPMT('Assumptions (T&amp;D)'!$C$20,Model!AB$1,'Assumptions (T&amp;D)'!$C$23,Model!$V$2866)</f>
        <v>-0.03223032304</v>
      </c>
      <c r="AB2888" s="373">
        <f>PPMT('Assumptions (T&amp;D)'!$C$20,Model!AC$1,'Assumptions (T&amp;D)'!$C$23,Model!$V$2866)</f>
        <v>-0.03376126338</v>
      </c>
      <c r="AC2888" s="373">
        <f>PPMT('Assumptions (T&amp;D)'!$C$20,Model!AD$1,'Assumptions (T&amp;D)'!$C$23,Model!$V$2866)</f>
        <v>-0.03536492339</v>
      </c>
      <c r="AD2888" s="373">
        <f>PPMT('Assumptions (T&amp;D)'!$C$20,Model!AE$1,'Assumptions (T&amp;D)'!$C$23,Model!$V$2866)</f>
        <v>-0.03704475725</v>
      </c>
      <c r="AE2888" s="373">
        <f>PPMT('Assumptions (T&amp;D)'!$C$20,Model!AF$1,'Assumptions (T&amp;D)'!$C$23,Model!$V$2866)</f>
        <v>-0.03880438322</v>
      </c>
      <c r="AF2888" s="373">
        <f>PPMT('Assumptions (T&amp;D)'!$C$20,Model!AG$1,'Assumptions (T&amp;D)'!$C$23,Model!$V$2866)</f>
        <v>-0.04064759142</v>
      </c>
      <c r="AG2888" s="373">
        <f>PPMT('Assumptions (T&amp;D)'!$C$20,Model!AH$1,'Assumptions (T&amp;D)'!$C$23,Model!$V$2866)</f>
        <v>-0.04257835202</v>
      </c>
      <c r="AH2888" s="373">
        <f>PPMT('Assumptions (T&amp;D)'!$C$20,Model!AI$1,'Assumptions (T&amp;D)'!$C$23,Model!$V$2866)</f>
        <v>-0.04460082374</v>
      </c>
      <c r="AI2888" s="373">
        <f>PPMT('Assumptions (T&amp;D)'!$C$20,Model!AJ$1,'Assumptions (T&amp;D)'!$C$23,Model!$V$2866)</f>
        <v>-0.04671936287</v>
      </c>
      <c r="AJ2888" s="373">
        <f>PPMT('Assumptions (T&amp;D)'!$C$20,Model!AK$1,'Assumptions (T&amp;D)'!$C$23,Model!$V$2866)</f>
        <v>-0.0489385326</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-0.02606077638</v>
      </c>
      <c r="X2889" s="373">
        <f>PPMT('Assumptions (T&amp;D)'!$C$20,Model!X$1,'Assumptions (T&amp;D)'!$C$23,Model!$W$2866)</f>
        <v>-0.02729866326</v>
      </c>
      <c r="Y2889" s="373">
        <f>PPMT('Assumptions (T&amp;D)'!$C$20,Model!Y$1,'Assumptions (T&amp;D)'!$C$23,Model!$W$2866)</f>
        <v>-0.02859534977</v>
      </c>
      <c r="Z2889" s="373">
        <f>PPMT('Assumptions (T&amp;D)'!$C$20,Model!Z$1,'Assumptions (T&amp;D)'!$C$23,Model!$W$2866)</f>
        <v>-0.02995362888</v>
      </c>
      <c r="AA2889" s="373">
        <f>PPMT('Assumptions (T&amp;D)'!$C$20,Model!AA$1,'Assumptions (T&amp;D)'!$C$23,Model!$W$2866)</f>
        <v>-0.03137642625</v>
      </c>
      <c r="AB2889" s="373">
        <f>PPMT('Assumptions (T&amp;D)'!$C$20,Model!AB$1,'Assumptions (T&amp;D)'!$C$23,Model!$W$2866)</f>
        <v>-0.0328668065</v>
      </c>
      <c r="AC2889" s="373">
        <f>PPMT('Assumptions (T&amp;D)'!$C$20,Model!AC$1,'Assumptions (T&amp;D)'!$C$23,Model!$W$2866)</f>
        <v>-0.03442797981</v>
      </c>
      <c r="AD2889" s="373">
        <f>PPMT('Assumptions (T&amp;D)'!$C$20,Model!AD$1,'Assumptions (T&amp;D)'!$C$23,Model!$W$2866)</f>
        <v>-0.03606330885</v>
      </c>
      <c r="AE2889" s="373">
        <f>PPMT('Assumptions (T&amp;D)'!$C$20,Model!AE$1,'Assumptions (T&amp;D)'!$C$23,Model!$W$2866)</f>
        <v>-0.03777631602</v>
      </c>
      <c r="AF2889" s="373">
        <f>PPMT('Assumptions (T&amp;D)'!$C$20,Model!AF$1,'Assumptions (T&amp;D)'!$C$23,Model!$W$2866)</f>
        <v>-0.03957069103</v>
      </c>
      <c r="AG2889" s="373">
        <f>PPMT('Assumptions (T&amp;D)'!$C$20,Model!AG$1,'Assumptions (T&amp;D)'!$C$23,Model!$W$2866)</f>
        <v>-0.04145029885</v>
      </c>
      <c r="AH2889" s="373">
        <f>PPMT('Assumptions (T&amp;D)'!$C$20,Model!AH$1,'Assumptions (T&amp;D)'!$C$23,Model!$W$2866)</f>
        <v>-0.04341918805</v>
      </c>
      <c r="AI2889" s="373">
        <f>PPMT('Assumptions (T&amp;D)'!$C$20,Model!AI$1,'Assumptions (T&amp;D)'!$C$23,Model!$W$2866)</f>
        <v>-0.04548159948</v>
      </c>
      <c r="AJ2889" s="373">
        <f>PPMT('Assumptions (T&amp;D)'!$C$20,Model!AJ$1,'Assumptions (T&amp;D)'!$C$23,Model!$W$2866)</f>
        <v>-0.04764197546</v>
      </c>
      <c r="AK2889" s="373">
        <f>PPMT('Assumptions (T&amp;D)'!$C$20,Model!AK$1,'Assumptions (T&amp;D)'!$C$23,Model!$W$2866)</f>
        <v>-0.04990496929</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-0.02700351342</v>
      </c>
      <c r="Y2890" s="373">
        <f>PPMT('Assumptions (T&amp;D)'!$C$20,Model!X$1,'Assumptions (T&amp;D)'!$C$23,Model!$X$2866)</f>
        <v>-0.0282861803</v>
      </c>
      <c r="Z2890" s="373">
        <f>PPMT('Assumptions (T&amp;D)'!$C$20,Model!Y$1,'Assumptions (T&amp;D)'!$C$23,Model!$X$2866)</f>
        <v>-0.02962977387</v>
      </c>
      <c r="AA2890" s="373">
        <f>PPMT('Assumptions (T&amp;D)'!$C$20,Model!Z$1,'Assumptions (T&amp;D)'!$C$23,Model!$X$2866)</f>
        <v>-0.03103718813</v>
      </c>
      <c r="AB2890" s="373">
        <f>PPMT('Assumptions (T&amp;D)'!$C$20,Model!AA$1,'Assumptions (T&amp;D)'!$C$23,Model!$X$2866)</f>
        <v>-0.03251145456</v>
      </c>
      <c r="AC2890" s="373">
        <f>PPMT('Assumptions (T&amp;D)'!$C$20,Model!AB$1,'Assumptions (T&amp;D)'!$C$23,Model!$X$2866)</f>
        <v>-0.03405574865</v>
      </c>
      <c r="AD2890" s="373">
        <f>PPMT('Assumptions (T&amp;D)'!$C$20,Model!AC$1,'Assumptions (T&amp;D)'!$C$23,Model!$X$2866)</f>
        <v>-0.03567339671</v>
      </c>
      <c r="AE2890" s="373">
        <f>PPMT('Assumptions (T&amp;D)'!$C$20,Model!AD$1,'Assumptions (T&amp;D)'!$C$23,Model!$X$2866)</f>
        <v>-0.03736788306</v>
      </c>
      <c r="AF2890" s="373">
        <f>PPMT('Assumptions (T&amp;D)'!$C$20,Model!AE$1,'Assumptions (T&amp;D)'!$C$23,Model!$X$2866)</f>
        <v>-0.0391428575</v>
      </c>
      <c r="AG2890" s="373">
        <f>PPMT('Assumptions (T&amp;D)'!$C$20,Model!AF$1,'Assumptions (T&amp;D)'!$C$23,Model!$X$2866)</f>
        <v>-0.04100214324</v>
      </c>
      <c r="AH2890" s="373">
        <f>PPMT('Assumptions (T&amp;D)'!$C$20,Model!AG$1,'Assumptions (T&amp;D)'!$C$23,Model!$X$2866)</f>
        <v>-0.04294974504</v>
      </c>
      <c r="AI2890" s="373">
        <f>PPMT('Assumptions (T&amp;D)'!$C$20,Model!AH$1,'Assumptions (T&amp;D)'!$C$23,Model!$X$2866)</f>
        <v>-0.04498985793</v>
      </c>
      <c r="AJ2890" s="373">
        <f>PPMT('Assumptions (T&amp;D)'!$C$20,Model!AI$1,'Assumptions (T&amp;D)'!$C$23,Model!$X$2866)</f>
        <v>-0.04712687618</v>
      </c>
      <c r="AK2890" s="373">
        <f>PPMT('Assumptions (T&amp;D)'!$C$20,Model!AJ$1,'Assumptions (T&amp;D)'!$C$23,Model!$X$2866)</f>
        <v>-0.0493654028</v>
      </c>
      <c r="AL2890" s="373">
        <f>PPMT('Assumptions (T&amp;D)'!$C$20,Model!AK$1,'Assumptions (T&amp;D)'!$C$23,Model!$X$2866)</f>
        <v>-0.05171025943</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-0.02775504974</v>
      </c>
      <c r="Z2891" s="373">
        <f>PPMT('Assumptions (T&amp;D)'!$C$20,Model!X$1,'Assumptions (T&amp;D)'!$C$23,Model!$Y$2866)</f>
        <v>-0.02907341461</v>
      </c>
      <c r="AA2891" s="373">
        <f>PPMT('Assumptions (T&amp;D)'!$C$20,Model!Y$1,'Assumptions (T&amp;D)'!$C$23,Model!$Y$2866)</f>
        <v>-0.0304544018</v>
      </c>
      <c r="AB2891" s="373">
        <f>PPMT('Assumptions (T&amp;D)'!$C$20,Model!Z$1,'Assumptions (T&amp;D)'!$C$23,Model!$Y$2866)</f>
        <v>-0.03190098589</v>
      </c>
      <c r="AC2891" s="373">
        <f>PPMT('Assumptions (T&amp;D)'!$C$20,Model!AA$1,'Assumptions (T&amp;D)'!$C$23,Model!$Y$2866)</f>
        <v>-0.03341628272</v>
      </c>
      <c r="AD2891" s="373">
        <f>PPMT('Assumptions (T&amp;D)'!$C$20,Model!AB$1,'Assumptions (T&amp;D)'!$C$23,Model!$Y$2866)</f>
        <v>-0.03500355615</v>
      </c>
      <c r="AE2891" s="373">
        <f>PPMT('Assumptions (T&amp;D)'!$C$20,Model!AC$1,'Assumptions (T&amp;D)'!$C$23,Model!$Y$2866)</f>
        <v>-0.03666622506</v>
      </c>
      <c r="AF2891" s="373">
        <f>PPMT('Assumptions (T&amp;D)'!$C$20,Model!AD$1,'Assumptions (T&amp;D)'!$C$23,Model!$Y$2866)</f>
        <v>-0.03840787075</v>
      </c>
      <c r="AG2891" s="373">
        <f>PPMT('Assumptions (T&amp;D)'!$C$20,Model!AE$1,'Assumptions (T&amp;D)'!$C$23,Model!$Y$2866)</f>
        <v>-0.04023224461</v>
      </c>
      <c r="AH2891" s="373">
        <f>PPMT('Assumptions (T&amp;D)'!$C$20,Model!AF$1,'Assumptions (T&amp;D)'!$C$23,Model!$Y$2866)</f>
        <v>-0.04214327623</v>
      </c>
      <c r="AI2891" s="373">
        <f>PPMT('Assumptions (T&amp;D)'!$C$20,Model!AG$1,'Assumptions (T&amp;D)'!$C$23,Model!$Y$2866)</f>
        <v>-0.04414508185</v>
      </c>
      <c r="AJ2891" s="373">
        <f>PPMT('Assumptions (T&amp;D)'!$C$20,Model!AH$1,'Assumptions (T&amp;D)'!$C$23,Model!$Y$2866)</f>
        <v>-0.04624197324</v>
      </c>
      <c r="AK2891" s="373">
        <f>PPMT('Assumptions (T&amp;D)'!$C$20,Model!AI$1,'Assumptions (T&amp;D)'!$C$23,Model!$Y$2866)</f>
        <v>-0.04843846697</v>
      </c>
      <c r="AL2891" s="373">
        <f>PPMT('Assumptions (T&amp;D)'!$C$20,Model!AJ$1,'Assumptions (T&amp;D)'!$C$23,Model!$Y$2866)</f>
        <v>-0.05073929415</v>
      </c>
      <c r="AM2891" s="373">
        <f>PPMT('Assumptions (T&amp;D)'!$C$20,Model!AK$1,'Assumptions (T&amp;D)'!$C$23,Model!$Y$2866)</f>
        <v>-0.05314941062</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-0.02852573781</v>
      </c>
      <c r="AA2892" s="373">
        <f>PPMT('Assumptions (T&amp;D)'!$C$20,Model!X$1,'Assumptions (T&amp;D)'!$C$23,Model!$Z$2866)</f>
        <v>-0.02988071036</v>
      </c>
      <c r="AB2892" s="373">
        <f>PPMT('Assumptions (T&amp;D)'!$C$20,Model!Y$1,'Assumptions (T&amp;D)'!$C$23,Model!$Z$2866)</f>
        <v>-0.0313000441</v>
      </c>
      <c r="AC2892" s="373">
        <f>PPMT('Assumptions (T&amp;D)'!$C$20,Model!Z$1,'Assumptions (T&amp;D)'!$C$23,Model!$Z$2866)</f>
        <v>-0.0327867962</v>
      </c>
      <c r="AD2892" s="373">
        <f>PPMT('Assumptions (T&amp;D)'!$C$20,Model!AA$1,'Assumptions (T&amp;D)'!$C$23,Model!$Z$2866)</f>
        <v>-0.03434416902</v>
      </c>
      <c r="AE2892" s="373">
        <f>PPMT('Assumptions (T&amp;D)'!$C$20,Model!AB$1,'Assumptions (T&amp;D)'!$C$23,Model!$Z$2866)</f>
        <v>-0.03597551705</v>
      </c>
      <c r="AF2892" s="373">
        <f>PPMT('Assumptions (T&amp;D)'!$C$20,Model!AC$1,'Assumptions (T&amp;D)'!$C$23,Model!$Z$2866)</f>
        <v>-0.0376843541</v>
      </c>
      <c r="AG2892" s="373">
        <f>PPMT('Assumptions (T&amp;D)'!$C$20,Model!AD$1,'Assumptions (T&amp;D)'!$C$23,Model!$Z$2866)</f>
        <v>-0.03947436092</v>
      </c>
      <c r="AH2892" s="373">
        <f>PPMT('Assumptions (T&amp;D)'!$C$20,Model!AE$1,'Assumptions (T&amp;D)'!$C$23,Model!$Z$2866)</f>
        <v>-0.04134939307</v>
      </c>
      <c r="AI2892" s="373">
        <f>PPMT('Assumptions (T&amp;D)'!$C$20,Model!AF$1,'Assumptions (T&amp;D)'!$C$23,Model!$Z$2866)</f>
        <v>-0.04331348924</v>
      </c>
      <c r="AJ2892" s="373">
        <f>PPMT('Assumptions (T&amp;D)'!$C$20,Model!AG$1,'Assumptions (T&amp;D)'!$C$23,Model!$Z$2866)</f>
        <v>-0.04537087998</v>
      </c>
      <c r="AK2892" s="373">
        <f>PPMT('Assumptions (T&amp;D)'!$C$20,Model!AH$1,'Assumptions (T&amp;D)'!$C$23,Model!$Z$2866)</f>
        <v>-0.04752599678</v>
      </c>
      <c r="AL2892" s="373">
        <f>PPMT('Assumptions (T&amp;D)'!$C$20,Model!AI$1,'Assumptions (T&amp;D)'!$C$23,Model!$Z$2866)</f>
        <v>-0.04978348162</v>
      </c>
      <c r="AM2892" s="373">
        <f>PPMT('Assumptions (T&amp;D)'!$C$20,Model!AJ$1,'Assumptions (T&amp;D)'!$C$23,Model!$Z$2866)</f>
        <v>-0.052148197</v>
      </c>
      <c r="AN2892" s="373">
        <f>PPMT('Assumptions (T&amp;D)'!$C$20,Model!AK$1,'Assumptions (T&amp;D)'!$C$23,Model!$Z$2866)</f>
        <v>-0.05462523636</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-0.02931604096</v>
      </c>
      <c r="AB2893" s="373">
        <f>PPMT('Assumptions (T&amp;D)'!$C$20,Model!X$1,'Assumptions (T&amp;D)'!$C$23,Model!$AA$2866)</f>
        <v>-0.0307085529</v>
      </c>
      <c r="AC2893" s="373">
        <f>PPMT('Assumptions (T&amp;D)'!$C$20,Model!Y$1,'Assumptions (T&amp;D)'!$C$23,Model!$AA$2866)</f>
        <v>-0.03216720916</v>
      </c>
      <c r="AD2893" s="373">
        <f>PPMT('Assumptions (T&amp;D)'!$C$20,Model!Z$1,'Assumptions (T&amp;D)'!$C$23,Model!$AA$2866)</f>
        <v>-0.0336951516</v>
      </c>
      <c r="AE2893" s="373">
        <f>PPMT('Assumptions (T&amp;D)'!$C$20,Model!AA$1,'Assumptions (T&amp;D)'!$C$23,Model!$AA$2866)</f>
        <v>-0.0352956713</v>
      </c>
      <c r="AF2893" s="373">
        <f>PPMT('Assumptions (T&amp;D)'!$C$20,Model!AB$1,'Assumptions (T&amp;D)'!$C$23,Model!$AA$2866)</f>
        <v>-0.03697221569</v>
      </c>
      <c r="AG2893" s="373">
        <f>PPMT('Assumptions (T&amp;D)'!$C$20,Model!AC$1,'Assumptions (T&amp;D)'!$C$23,Model!$AA$2866)</f>
        <v>-0.03872839593</v>
      </c>
      <c r="AH2893" s="373">
        <f>PPMT('Assumptions (T&amp;D)'!$C$20,Model!AD$1,'Assumptions (T&amp;D)'!$C$23,Model!$AA$2866)</f>
        <v>-0.04056799474</v>
      </c>
      <c r="AI2893" s="373">
        <f>PPMT('Assumptions (T&amp;D)'!$C$20,Model!AE$1,'Assumptions (T&amp;D)'!$C$23,Model!$AA$2866)</f>
        <v>-0.04249497449</v>
      </c>
      <c r="AJ2893" s="373">
        <f>PPMT('Assumptions (T&amp;D)'!$C$20,Model!AF$1,'Assumptions (T&amp;D)'!$C$23,Model!$AA$2866)</f>
        <v>-0.04451348578</v>
      </c>
      <c r="AK2893" s="373">
        <f>PPMT('Assumptions (T&amp;D)'!$C$20,Model!AG$1,'Assumptions (T&amp;D)'!$C$23,Model!$AA$2866)</f>
        <v>-0.04662787635</v>
      </c>
      <c r="AL2893" s="373">
        <f>PPMT('Assumptions (T&amp;D)'!$C$20,Model!AH$1,'Assumptions (T&amp;D)'!$C$23,Model!$AA$2866)</f>
        <v>-0.04884270048</v>
      </c>
      <c r="AM2893" s="373">
        <f>PPMT('Assumptions (T&amp;D)'!$C$20,Model!AI$1,'Assumptions (T&amp;D)'!$C$23,Model!$AA$2866)</f>
        <v>-0.05116272875</v>
      </c>
      <c r="AN2893" s="373">
        <f>PPMT('Assumptions (T&amp;D)'!$C$20,Model!AJ$1,'Assumptions (T&amp;D)'!$C$23,Model!$AA$2866)</f>
        <v>-0.05359295837</v>
      </c>
      <c r="AO2893" s="373">
        <f>PPMT('Assumptions (T&amp;D)'!$C$20,Model!AK$1,'Assumptions (T&amp;D)'!$C$23,Model!$AA$2866)</f>
        <v>-0.05613862389</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-0.03012643333</v>
      </c>
      <c r="AC2894" s="373">
        <f>PPMT('Assumptions (T&amp;D)'!$C$20,Model!X$1,'Assumptions (T&amp;D)'!$C$23,Model!$AB$2866)</f>
        <v>-0.03155743891</v>
      </c>
      <c r="AD2894" s="373">
        <f>PPMT('Assumptions (T&amp;D)'!$C$20,Model!Y$1,'Assumptions (T&amp;D)'!$C$23,Model!$AB$2866)</f>
        <v>-0.03305641726</v>
      </c>
      <c r="AE2894" s="373">
        <f>PPMT('Assumptions (T&amp;D)'!$C$20,Model!Z$1,'Assumptions (T&amp;D)'!$C$23,Model!$AB$2866)</f>
        <v>-0.03462659708</v>
      </c>
      <c r="AF2894" s="373">
        <f>PPMT('Assumptions (T&amp;D)'!$C$20,Model!AA$1,'Assumptions (T&amp;D)'!$C$23,Model!$AB$2866)</f>
        <v>-0.03627136044</v>
      </c>
      <c r="AG2894" s="373">
        <f>PPMT('Assumptions (T&amp;D)'!$C$20,Model!AB$1,'Assumptions (T&amp;D)'!$C$23,Model!$AB$2866)</f>
        <v>-0.03799425006</v>
      </c>
      <c r="AH2894" s="373">
        <f>PPMT('Assumptions (T&amp;D)'!$C$20,Model!AC$1,'Assumptions (T&amp;D)'!$C$23,Model!$AB$2866)</f>
        <v>-0.03979897694</v>
      </c>
      <c r="AI2894" s="373">
        <f>PPMT('Assumptions (T&amp;D)'!$C$20,Model!AD$1,'Assumptions (T&amp;D)'!$C$23,Model!$AB$2866)</f>
        <v>-0.04168942835</v>
      </c>
      <c r="AJ2894" s="373">
        <f>PPMT('Assumptions (T&amp;D)'!$C$20,Model!AE$1,'Assumptions (T&amp;D)'!$C$23,Model!$AB$2866)</f>
        <v>-0.04366967619</v>
      </c>
      <c r="AK2894" s="373">
        <f>PPMT('Assumptions (T&amp;D)'!$C$20,Model!AF$1,'Assumptions (T&amp;D)'!$C$23,Model!$AB$2866)</f>
        <v>-0.04574398581</v>
      </c>
      <c r="AL2894" s="373">
        <f>PPMT('Assumptions (T&amp;D)'!$C$20,Model!AG$1,'Assumptions (T&amp;D)'!$C$23,Model!$AB$2866)</f>
        <v>-0.04791682514</v>
      </c>
      <c r="AM2894" s="373">
        <f>PPMT('Assumptions (T&amp;D)'!$C$20,Model!AH$1,'Assumptions (T&amp;D)'!$C$23,Model!$AB$2866)</f>
        <v>-0.05019287433</v>
      </c>
      <c r="AN2894" s="373">
        <f>PPMT('Assumptions (T&amp;D)'!$C$20,Model!AI$1,'Assumptions (T&amp;D)'!$C$23,Model!$AB$2866)</f>
        <v>-0.05257703586</v>
      </c>
      <c r="AO2894" s="373">
        <f>PPMT('Assumptions (T&amp;D)'!$C$20,Model!AJ$1,'Assumptions (T&amp;D)'!$C$23,Model!$AB$2866)</f>
        <v>-0.05507444506</v>
      </c>
      <c r="AP2894" s="373">
        <f>PPMT('Assumptions (T&amp;D)'!$C$20,Model!AK$1,'Assumptions (T&amp;D)'!$C$23,Model!$AB$2866)</f>
        <v>-0.05769048121</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-0.03095740017</v>
      </c>
      <c r="AD2895" s="373">
        <f>PPMT('Assumptions (T&amp;D)'!$C$20,Model!X$1,'Assumptions (T&amp;D)'!$C$23,Model!$AC$2866)</f>
        <v>-0.03242787668</v>
      </c>
      <c r="AE2895" s="373">
        <f>PPMT('Assumptions (T&amp;D)'!$C$20,Model!Y$1,'Assumptions (T&amp;D)'!$C$23,Model!$AC$2866)</f>
        <v>-0.03396820082</v>
      </c>
      <c r="AF2895" s="373">
        <f>PPMT('Assumptions (T&amp;D)'!$C$20,Model!Z$1,'Assumptions (T&amp;D)'!$C$23,Model!$AC$2866)</f>
        <v>-0.03558169036</v>
      </c>
      <c r="AG2895" s="373">
        <f>PPMT('Assumptions (T&amp;D)'!$C$20,Model!AA$1,'Assumptions (T&amp;D)'!$C$23,Model!$AC$2866)</f>
        <v>-0.03727182066</v>
      </c>
      <c r="AH2895" s="373">
        <f>PPMT('Assumptions (T&amp;D)'!$C$20,Model!AB$1,'Assumptions (T&amp;D)'!$C$23,Model!$AC$2866)</f>
        <v>-0.03904223214</v>
      </c>
      <c r="AI2895" s="373">
        <f>PPMT('Assumptions (T&amp;D)'!$C$20,Model!AC$1,'Assumptions (T&amp;D)'!$C$23,Model!$AC$2866)</f>
        <v>-0.04089673816</v>
      </c>
      <c r="AJ2895" s="373">
        <f>PPMT('Assumptions (T&amp;D)'!$C$20,Model!AD$1,'Assumptions (T&amp;D)'!$C$23,Model!$AC$2866)</f>
        <v>-0.04283933323</v>
      </c>
      <c r="AK2895" s="373">
        <f>PPMT('Assumptions (T&amp;D)'!$C$20,Model!AE$1,'Assumptions (T&amp;D)'!$C$23,Model!$AC$2866)</f>
        <v>-0.04487420155</v>
      </c>
      <c r="AL2895" s="373">
        <f>PPMT('Assumptions (T&amp;D)'!$C$20,Model!AF$1,'Assumptions (T&amp;D)'!$C$23,Model!$AC$2866)</f>
        <v>-0.04700572613</v>
      </c>
      <c r="AM2895" s="373">
        <f>PPMT('Assumptions (T&amp;D)'!$C$20,Model!AG$1,'Assumptions (T&amp;D)'!$C$23,Model!$AC$2866)</f>
        <v>-0.04923849812</v>
      </c>
      <c r="AN2895" s="373">
        <f>PPMT('Assumptions (T&amp;D)'!$C$20,Model!AH$1,'Assumptions (T&amp;D)'!$C$23,Model!$AC$2866)</f>
        <v>-0.05157732678</v>
      </c>
      <c r="AO2895" s="373">
        <f>PPMT('Assumptions (T&amp;D)'!$C$20,Model!AI$1,'Assumptions (T&amp;D)'!$C$23,Model!$AC$2866)</f>
        <v>-0.0540272498</v>
      </c>
      <c r="AP2895" s="373">
        <f>PPMT('Assumptions (T&amp;D)'!$C$20,Model!AJ$1,'Assumptions (T&amp;D)'!$C$23,Model!$AC$2866)</f>
        <v>-0.05659354417</v>
      </c>
      <c r="AQ2895" s="373">
        <f>PPMT('Assumptions (T&amp;D)'!$C$20,Model!AK$1,'Assumptions (T&amp;D)'!$C$23,Model!$AC$2866)</f>
        <v>-0.05928173751</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-0.03180943806</v>
      </c>
      <c r="AE2896" s="373">
        <f>PPMT('Assumptions (T&amp;D)'!$C$20,Model!X$1,'Assumptions (T&amp;D)'!$C$23,Model!$AD$2866)</f>
        <v>-0.03332038637</v>
      </c>
      <c r="AF2896" s="373">
        <f>PPMT('Assumptions (T&amp;D)'!$C$20,Model!Y$1,'Assumptions (T&amp;D)'!$C$23,Model!$AD$2866)</f>
        <v>-0.03490310472</v>
      </c>
      <c r="AG2896" s="373">
        <f>PPMT('Assumptions (T&amp;D)'!$C$20,Model!Z$1,'Assumptions (T&amp;D)'!$C$23,Model!$AD$2866)</f>
        <v>-0.03656100219</v>
      </c>
      <c r="AH2896" s="373">
        <f>PPMT('Assumptions (T&amp;D)'!$C$20,Model!AA$1,'Assumptions (T&amp;D)'!$C$23,Model!$AD$2866)</f>
        <v>-0.0382976498</v>
      </c>
      <c r="AI2896" s="373">
        <f>PPMT('Assumptions (T&amp;D)'!$C$20,Model!AB$1,'Assumptions (T&amp;D)'!$C$23,Model!$AD$2866)</f>
        <v>-0.04011678816</v>
      </c>
      <c r="AJ2896" s="373">
        <f>PPMT('Assumptions (T&amp;D)'!$C$20,Model!AC$1,'Assumptions (T&amp;D)'!$C$23,Model!$AD$2866)</f>
        <v>-0.0420223356</v>
      </c>
      <c r="AK2896" s="373">
        <f>PPMT('Assumptions (T&amp;D)'!$C$20,Model!AD$1,'Assumptions (T&amp;D)'!$C$23,Model!$AD$2866)</f>
        <v>-0.04401839654</v>
      </c>
      <c r="AL2896" s="373">
        <f>PPMT('Assumptions (T&amp;D)'!$C$20,Model!AE$1,'Assumptions (T&amp;D)'!$C$23,Model!$AD$2866)</f>
        <v>-0.04610927038</v>
      </c>
      <c r="AM2896" s="373">
        <f>PPMT('Assumptions (T&amp;D)'!$C$20,Model!AF$1,'Assumptions (T&amp;D)'!$C$23,Model!$AD$2866)</f>
        <v>-0.04829946072</v>
      </c>
      <c r="AN2896" s="373">
        <f>PPMT('Assumptions (T&amp;D)'!$C$20,Model!AG$1,'Assumptions (T&amp;D)'!$C$23,Model!$AD$2866)</f>
        <v>-0.0505936851</v>
      </c>
      <c r="AO2896" s="373">
        <f>PPMT('Assumptions (T&amp;D)'!$C$20,Model!AH$1,'Assumptions (T&amp;D)'!$C$23,Model!$AD$2866)</f>
        <v>-0.05299688515</v>
      </c>
      <c r="AP2896" s="373">
        <f>PPMT('Assumptions (T&amp;D)'!$C$20,Model!AI$1,'Assumptions (T&amp;D)'!$C$23,Model!$AD$2866)</f>
        <v>-0.05551423719</v>
      </c>
      <c r="AQ2896" s="373">
        <f>PPMT('Assumptions (T&amp;D)'!$C$20,Model!AJ$1,'Assumptions (T&amp;D)'!$C$23,Model!$AD$2866)</f>
        <v>-0.05815116346</v>
      </c>
      <c r="AR2896" s="373">
        <f>PPMT('Assumptions (T&amp;D)'!$C$20,Model!AK$1,'Assumptions (T&amp;D)'!$C$23,Model!$AD$2866)</f>
        <v>-0.06091334372</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-0.03268305514</v>
      </c>
      <c r="AF2897" s="373">
        <f>PPMT('Assumptions (T&amp;D)'!$C$20,Model!X$1,'Assumptions (T&amp;D)'!$C$23,Model!$AE$2866)</f>
        <v>-0.03423550026</v>
      </c>
      <c r="AG2897" s="373">
        <f>PPMT('Assumptions (T&amp;D)'!$C$20,Model!Y$1,'Assumptions (T&amp;D)'!$C$23,Model!$AE$2866)</f>
        <v>-0.03586168652</v>
      </c>
      <c r="AH2897" s="373">
        <f>PPMT('Assumptions (T&amp;D)'!$C$20,Model!Z$1,'Assumptions (T&amp;D)'!$C$23,Model!$AE$2866)</f>
        <v>-0.03756511663</v>
      </c>
      <c r="AI2897" s="373">
        <f>PPMT('Assumptions (T&amp;D)'!$C$20,Model!AA$1,'Assumptions (T&amp;D)'!$C$23,Model!$AE$2866)</f>
        <v>-0.03934945967</v>
      </c>
      <c r="AJ2897" s="373">
        <f>PPMT('Assumptions (T&amp;D)'!$C$20,Model!AB$1,'Assumptions (T&amp;D)'!$C$23,Model!$AE$2866)</f>
        <v>-0.04121855901</v>
      </c>
      <c r="AK2897" s="373">
        <f>PPMT('Assumptions (T&amp;D)'!$C$20,Model!AC$1,'Assumptions (T&amp;D)'!$C$23,Model!$AE$2866)</f>
        <v>-0.04317644056</v>
      </c>
      <c r="AL2897" s="373">
        <f>PPMT('Assumptions (T&amp;D)'!$C$20,Model!AD$1,'Assumptions (T&amp;D)'!$C$23,Model!$AE$2866)</f>
        <v>-0.04522732149</v>
      </c>
      <c r="AM2897" s="373">
        <f>PPMT('Assumptions (T&amp;D)'!$C$20,Model!AE$1,'Assumptions (T&amp;D)'!$C$23,Model!$AE$2866)</f>
        <v>-0.04737561926</v>
      </c>
      <c r="AN2897" s="373">
        <f>PPMT('Assumptions (T&amp;D)'!$C$20,Model!AF$1,'Assumptions (T&amp;D)'!$C$23,Model!$AE$2866)</f>
        <v>-0.04962596117</v>
      </c>
      <c r="AO2897" s="373">
        <f>PPMT('Assumptions (T&amp;D)'!$C$20,Model!AG$1,'Assumptions (T&amp;D)'!$C$23,Model!$AE$2866)</f>
        <v>-0.05198319433</v>
      </c>
      <c r="AP2897" s="373">
        <f>PPMT('Assumptions (T&amp;D)'!$C$20,Model!AH$1,'Assumptions (T&amp;D)'!$C$23,Model!$AE$2866)</f>
        <v>-0.05445239606</v>
      </c>
      <c r="AQ2897" s="373">
        <f>PPMT('Assumptions (T&amp;D)'!$C$20,Model!AI$1,'Assumptions (T&amp;D)'!$C$23,Model!$AE$2866)</f>
        <v>-0.05703888487</v>
      </c>
      <c r="AR2897" s="373">
        <f>PPMT('Assumptions (T&amp;D)'!$C$20,Model!AJ$1,'Assumptions (T&amp;D)'!$C$23,Model!$AE$2866)</f>
        <v>-0.0597482319</v>
      </c>
      <c r="AS2897" s="373">
        <f>PPMT('Assumptions (T&amp;D)'!$C$20,Model!AK$1,'Assumptions (T&amp;D)'!$C$23,Model!$AE$2866)</f>
        <v>-0.06258627292</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-0.03357877143</v>
      </c>
      <c r="AG2898" s="373">
        <f>PPMT('Assumptions (T&amp;D)'!$C$20,Model!X$1,'Assumptions (T&amp;D)'!$C$23,Model!$AF$2866)</f>
        <v>-0.03517376308</v>
      </c>
      <c r="AH2898" s="373">
        <f>PPMT('Assumptions (T&amp;D)'!$C$20,Model!Y$1,'Assumptions (T&amp;D)'!$C$23,Model!$AF$2866)</f>
        <v>-0.03684451682</v>
      </c>
      <c r="AI2898" s="373">
        <f>PPMT('Assumptions (T&amp;D)'!$C$20,Model!Z$1,'Assumptions (T&amp;D)'!$C$23,Model!$AF$2866)</f>
        <v>-0.03859463137</v>
      </c>
      <c r="AJ2898" s="373">
        <f>PPMT('Assumptions (T&amp;D)'!$C$20,Model!AA$1,'Assumptions (T&amp;D)'!$C$23,Model!$AF$2866)</f>
        <v>-0.04042787636</v>
      </c>
      <c r="AK2898" s="373">
        <f>PPMT('Assumptions (T&amp;D)'!$C$20,Model!AB$1,'Assumptions (T&amp;D)'!$C$23,Model!$AF$2866)</f>
        <v>-0.04234820049</v>
      </c>
      <c r="AL2898" s="373">
        <f>PPMT('Assumptions (T&amp;D)'!$C$20,Model!AC$1,'Assumptions (T&amp;D)'!$C$23,Model!$AF$2866)</f>
        <v>-0.04435974001</v>
      </c>
      <c r="AM2898" s="373">
        <f>PPMT('Assumptions (T&amp;D)'!$C$20,Model!AD$1,'Assumptions (T&amp;D)'!$C$23,Model!$AF$2866)</f>
        <v>-0.04646682766</v>
      </c>
      <c r="AN2898" s="373">
        <f>PPMT('Assumptions (T&amp;D)'!$C$20,Model!AE$1,'Assumptions (T&amp;D)'!$C$23,Model!$AF$2866)</f>
        <v>-0.04867400198</v>
      </c>
      <c r="AO2898" s="373">
        <f>PPMT('Assumptions (T&amp;D)'!$C$20,Model!AF$1,'Assumptions (T&amp;D)'!$C$23,Model!$AF$2866)</f>
        <v>-0.05098601707</v>
      </c>
      <c r="AP2898" s="373">
        <f>PPMT('Assumptions (T&amp;D)'!$C$20,Model!AG$1,'Assumptions (T&amp;D)'!$C$23,Model!$AF$2866)</f>
        <v>-0.05340785288</v>
      </c>
      <c r="AQ2898" s="373">
        <f>PPMT('Assumptions (T&amp;D)'!$C$20,Model!AH$1,'Assumptions (T&amp;D)'!$C$23,Model!$AF$2866)</f>
        <v>-0.0559447259</v>
      </c>
      <c r="AR2898" s="373">
        <f>PPMT('Assumptions (T&amp;D)'!$C$20,Model!AI$1,'Assumptions (T&amp;D)'!$C$23,Model!$AF$2866)</f>
        <v>-0.05860210038</v>
      </c>
      <c r="AS2898" s="373">
        <f>PPMT('Assumptions (T&amp;D)'!$C$20,Model!AJ$1,'Assumptions (T&amp;D)'!$C$23,Model!$AF$2866)</f>
        <v>-0.06138570014</v>
      </c>
      <c r="AT2898" s="373">
        <f>PPMT('Assumptions (T&amp;D)'!$C$20,Model!AK$1,'Assumptions (T&amp;D)'!$C$23,Model!$AF$2866)</f>
        <v>-0.0643015209</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-0.03449711907</v>
      </c>
      <c r="AH2899" s="373">
        <f>PPMT('Assumptions (T&amp;D)'!$C$20,Model!X$1,'Assumptions (T&amp;D)'!$C$23,Model!$AG$2866)</f>
        <v>-0.03613573223</v>
      </c>
      <c r="AI2899" s="373">
        <f>PPMT('Assumptions (T&amp;D)'!$C$20,Model!Y$1,'Assumptions (T&amp;D)'!$C$23,Model!$AG$2866)</f>
        <v>-0.03785217951</v>
      </c>
      <c r="AJ2899" s="373">
        <f>PPMT('Assumptions (T&amp;D)'!$C$20,Model!Z$1,'Assumptions (T&amp;D)'!$C$23,Model!$AG$2866)</f>
        <v>-0.03965015803</v>
      </c>
      <c r="AK2899" s="373">
        <f>PPMT('Assumptions (T&amp;D)'!$C$20,Model!AA$1,'Assumptions (T&amp;D)'!$C$23,Model!$AG$2866)</f>
        <v>-0.04153354054</v>
      </c>
      <c r="AL2899" s="373">
        <f>PPMT('Assumptions (T&amp;D)'!$C$20,Model!AB$1,'Assumptions (T&amp;D)'!$C$23,Model!$AG$2866)</f>
        <v>-0.04350638372</v>
      </c>
      <c r="AM2899" s="373">
        <f>PPMT('Assumptions (T&amp;D)'!$C$20,Model!AC$1,'Assumptions (T&amp;D)'!$C$23,Model!$AG$2866)</f>
        <v>-0.04557293694</v>
      </c>
      <c r="AN2899" s="373">
        <f>PPMT('Assumptions (T&amp;D)'!$C$20,Model!AD$1,'Assumptions (T&amp;D)'!$C$23,Model!$AG$2866)</f>
        <v>-0.04773765145</v>
      </c>
      <c r="AO2899" s="373">
        <f>PPMT('Assumptions (T&amp;D)'!$C$20,Model!AE$1,'Assumptions (T&amp;D)'!$C$23,Model!$AG$2866)</f>
        <v>-0.05000518989</v>
      </c>
      <c r="AP2899" s="373">
        <f>PPMT('Assumptions (T&amp;D)'!$C$20,Model!AF$1,'Assumptions (T&amp;D)'!$C$23,Model!$AG$2866)</f>
        <v>-0.05238043641</v>
      </c>
      <c r="AQ2899" s="373">
        <f>PPMT('Assumptions (T&amp;D)'!$C$20,Model!AG$1,'Assumptions (T&amp;D)'!$C$23,Model!$AG$2866)</f>
        <v>-0.05486850714</v>
      </c>
      <c r="AR2899" s="373">
        <f>PPMT('Assumptions (T&amp;D)'!$C$20,Model!AH$1,'Assumptions (T&amp;D)'!$C$23,Model!$AG$2866)</f>
        <v>-0.05747476123</v>
      </c>
      <c r="AS2899" s="373">
        <f>PPMT('Assumptions (T&amp;D)'!$C$20,Model!AI$1,'Assumptions (T&amp;D)'!$C$23,Model!$AG$2866)</f>
        <v>-0.06020481239</v>
      </c>
      <c r="AT2899" s="373">
        <f>PPMT('Assumptions (T&amp;D)'!$C$20,Model!AJ$1,'Assumptions (T&amp;D)'!$C$23,Model!$AG$2866)</f>
        <v>-0.06306454098</v>
      </c>
      <c r="AU2899" s="373">
        <f>PPMT('Assumptions (T&amp;D)'!$C$20,Model!AK$1,'Assumptions (T&amp;D)'!$C$23,Model!$AG$2866)</f>
        <v>-0.06606010667</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-0.03543864258</v>
      </c>
      <c r="AI2900" s="373">
        <f>PPMT('Assumptions (T&amp;D)'!$C$20,Model!X$1,'Assumptions (T&amp;D)'!$C$23,Model!$AH$2866)</f>
        <v>-0.03712197811</v>
      </c>
      <c r="AJ2900" s="373">
        <f>PPMT('Assumptions (T&amp;D)'!$C$20,Model!Y$1,'Assumptions (T&amp;D)'!$C$23,Model!$AH$2866)</f>
        <v>-0.03888527207</v>
      </c>
      <c r="AK2900" s="373">
        <f>PPMT('Assumptions (T&amp;D)'!$C$20,Model!Z$1,'Assumptions (T&amp;D)'!$C$23,Model!$AH$2866)</f>
        <v>-0.04073232249</v>
      </c>
      <c r="AL2900" s="373">
        <f>PPMT('Assumptions (T&amp;D)'!$C$20,Model!AA$1,'Assumptions (T&amp;D)'!$C$23,Model!$AH$2866)</f>
        <v>-0.04266710781</v>
      </c>
      <c r="AM2900" s="373">
        <f>PPMT('Assumptions (T&amp;D)'!$C$20,Model!AB$1,'Assumptions (T&amp;D)'!$C$23,Model!$AH$2866)</f>
        <v>-0.04469379543</v>
      </c>
      <c r="AN2900" s="373">
        <f>PPMT('Assumptions (T&amp;D)'!$C$20,Model!AC$1,'Assumptions (T&amp;D)'!$C$23,Model!$AH$2866)</f>
        <v>-0.04681675071</v>
      </c>
      <c r="AO2900" s="373">
        <f>PPMT('Assumptions (T&amp;D)'!$C$20,Model!AD$1,'Assumptions (T&amp;D)'!$C$23,Model!$AH$2866)</f>
        <v>-0.04904054637</v>
      </c>
      <c r="AP2900" s="373">
        <f>PPMT('Assumptions (T&amp;D)'!$C$20,Model!AE$1,'Assumptions (T&amp;D)'!$C$23,Model!$AH$2866)</f>
        <v>-0.05136997232</v>
      </c>
      <c r="AQ2900" s="373">
        <f>PPMT('Assumptions (T&amp;D)'!$C$20,Model!AF$1,'Assumptions (T&amp;D)'!$C$23,Model!$AH$2866)</f>
        <v>-0.05381004601</v>
      </c>
      <c r="AR2900" s="373">
        <f>PPMT('Assumptions (T&amp;D)'!$C$20,Model!AG$1,'Assumptions (T&amp;D)'!$C$23,Model!$AH$2866)</f>
        <v>-0.05636602319</v>
      </c>
      <c r="AS2900" s="373">
        <f>PPMT('Assumptions (T&amp;D)'!$C$20,Model!AH$1,'Assumptions (T&amp;D)'!$C$23,Model!$AH$2866)</f>
        <v>-0.0590434093</v>
      </c>
      <c r="AT2900" s="373">
        <f>PPMT('Assumptions (T&amp;D)'!$C$20,Model!AI$1,'Assumptions (T&amp;D)'!$C$23,Model!$AH$2866)</f>
        <v>-0.06184797124</v>
      </c>
      <c r="AU2900" s="373">
        <f>PPMT('Assumptions (T&amp;D)'!$C$20,Model!AJ$1,'Assumptions (T&amp;D)'!$C$23,Model!$AH$2866)</f>
        <v>-0.06478574987</v>
      </c>
      <c r="AV2900" s="373">
        <f>PPMT('Assumptions (T&amp;D)'!$C$20,Model!AK$1,'Assumptions (T&amp;D)'!$C$23,Model!$AH$2866)</f>
        <v>-0.06786307299</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-0.03640389919</v>
      </c>
      <c r="AJ2901" s="373">
        <f>PPMT('Assumptions (T&amp;D)'!$C$20,Model!X$1,'Assumptions (T&amp;D)'!$C$23,Model!$AI$2866)</f>
        <v>-0.0381330844</v>
      </c>
      <c r="AK2901" s="373">
        <f>PPMT('Assumptions (T&amp;D)'!$C$20,Model!Y$1,'Assumptions (T&amp;D)'!$C$23,Model!$AI$2866)</f>
        <v>-0.03994440591</v>
      </c>
      <c r="AL2901" s="373">
        <f>PPMT('Assumptions (T&amp;D)'!$C$20,Model!Z$1,'Assumptions (T&amp;D)'!$C$23,Model!$AI$2866)</f>
        <v>-0.04184176519</v>
      </c>
      <c r="AM2901" s="373">
        <f>PPMT('Assumptions (T&amp;D)'!$C$20,Model!AA$1,'Assumptions (T&amp;D)'!$C$23,Model!$AI$2866)</f>
        <v>-0.04382924903</v>
      </c>
      <c r="AN2901" s="373">
        <f>PPMT('Assumptions (T&amp;D)'!$C$20,Model!AB$1,'Assumptions (T&amp;D)'!$C$23,Model!$AI$2866)</f>
        <v>-0.04591113836</v>
      </c>
      <c r="AO2901" s="373">
        <f>PPMT('Assumptions (T&amp;D)'!$C$20,Model!AC$1,'Assumptions (T&amp;D)'!$C$23,Model!$AI$2866)</f>
        <v>-0.04809191744</v>
      </c>
      <c r="AP2901" s="373">
        <f>PPMT('Assumptions (T&amp;D)'!$C$20,Model!AD$1,'Assumptions (T&amp;D)'!$C$23,Model!$AI$2866)</f>
        <v>-0.05037628351</v>
      </c>
      <c r="AQ2901" s="373">
        <f>PPMT('Assumptions (T&amp;D)'!$C$20,Model!AE$1,'Assumptions (T&amp;D)'!$C$23,Model!$AI$2866)</f>
        <v>-0.05276915698</v>
      </c>
      <c r="AR2901" s="373">
        <f>PPMT('Assumptions (T&amp;D)'!$C$20,Model!AF$1,'Assumptions (T&amp;D)'!$C$23,Model!$AI$2866)</f>
        <v>-0.05527569194</v>
      </c>
      <c r="AS2901" s="373">
        <f>PPMT('Assumptions (T&amp;D)'!$C$20,Model!AG$1,'Assumptions (T&amp;D)'!$C$23,Model!$AI$2866)</f>
        <v>-0.0579012873</v>
      </c>
      <c r="AT2901" s="373">
        <f>PPMT('Assumptions (T&amp;D)'!$C$20,Model!AH$1,'Assumptions (T&amp;D)'!$C$23,Model!$AI$2866)</f>
        <v>-0.06065159845</v>
      </c>
      <c r="AU2901" s="373">
        <f>PPMT('Assumptions (T&amp;D)'!$C$20,Model!AI$1,'Assumptions (T&amp;D)'!$C$23,Model!$AI$2866)</f>
        <v>-0.06353254938</v>
      </c>
      <c r="AV2901" s="373">
        <f>PPMT('Assumptions (T&amp;D)'!$C$20,Model!AJ$1,'Assumptions (T&amp;D)'!$C$23,Model!$AI$2866)</f>
        <v>-0.06655034547</v>
      </c>
      <c r="AW2901" s="373">
        <f>PPMT('Assumptions (T&amp;D)'!$C$20,Model!AK$1,'Assumptions (T&amp;D)'!$C$23,Model!$AI$2866)</f>
        <v>-0.06971148688</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-0.03739345906</v>
      </c>
      <c r="AK2902" s="373">
        <f>PPMT('Assumptions (T&amp;D)'!$C$20,Model!X$1,'Assumptions (T&amp;D)'!$C$23,Model!$AJ$2866)</f>
        <v>-0.03916964837</v>
      </c>
      <c r="AL2902" s="373">
        <f>PPMT('Assumptions (T&amp;D)'!$C$20,Model!Y$1,'Assumptions (T&amp;D)'!$C$23,Model!$AJ$2866)</f>
        <v>-0.04103020667</v>
      </c>
      <c r="AM2902" s="373">
        <f>PPMT('Assumptions (T&amp;D)'!$C$20,Model!Z$1,'Assumptions (T&amp;D)'!$C$23,Model!$AJ$2866)</f>
        <v>-0.04297914148</v>
      </c>
      <c r="AN2902" s="373">
        <f>PPMT('Assumptions (T&amp;D)'!$C$20,Model!AA$1,'Assumptions (T&amp;D)'!$C$23,Model!$AJ$2866)</f>
        <v>-0.0450206507</v>
      </c>
      <c r="AO2902" s="373">
        <f>PPMT('Assumptions (T&amp;D)'!$C$20,Model!AB$1,'Assumptions (T&amp;D)'!$C$23,Model!$AJ$2866)</f>
        <v>-0.04715913161</v>
      </c>
      <c r="AP2902" s="373">
        <f>PPMT('Assumptions (T&amp;D)'!$C$20,Model!AC$1,'Assumptions (T&amp;D)'!$C$23,Model!$AJ$2866)</f>
        <v>-0.04939919036</v>
      </c>
      <c r="AQ2902" s="373">
        <f>PPMT('Assumptions (T&amp;D)'!$C$20,Model!AD$1,'Assumptions (T&amp;D)'!$C$23,Model!$AJ$2866)</f>
        <v>-0.05174565191</v>
      </c>
      <c r="AR2902" s="373">
        <f>PPMT('Assumptions (T&amp;D)'!$C$20,Model!AE$1,'Assumptions (T&amp;D)'!$C$23,Model!$AJ$2866)</f>
        <v>-0.05420357037</v>
      </c>
      <c r="AS2902" s="373">
        <f>PPMT('Assumptions (T&amp;D)'!$C$20,Model!AF$1,'Assumptions (T&amp;D)'!$C$23,Model!$AJ$2866)</f>
        <v>-0.05677823996</v>
      </c>
      <c r="AT2902" s="373">
        <f>PPMT('Assumptions (T&amp;D)'!$C$20,Model!AG$1,'Assumptions (T&amp;D)'!$C$23,Model!$AJ$2866)</f>
        <v>-0.05947520636</v>
      </c>
      <c r="AU2902" s="373">
        <f>PPMT('Assumptions (T&amp;D)'!$C$20,Model!AH$1,'Assumptions (T&amp;D)'!$C$23,Model!$AJ$2866)</f>
        <v>-0.06230027866</v>
      </c>
      <c r="AV2902" s="373">
        <f>PPMT('Assumptions (T&amp;D)'!$C$20,Model!AI$1,'Assumptions (T&amp;D)'!$C$23,Model!$AJ$2866)</f>
        <v>-0.0652595419</v>
      </c>
      <c r="AW2902" s="373">
        <f>PPMT('Assumptions (T&amp;D)'!$C$20,Model!AJ$1,'Assumptions (T&amp;D)'!$C$23,Model!$AJ$2866)</f>
        <v>-0.06835937014</v>
      </c>
      <c r="AX2902" s="373">
        <f>PPMT('Assumptions (T&amp;D)'!$C$20,Model!AK$1,'Assumptions (T&amp;D)'!$C$23,Model!$AJ$2866)</f>
        <v>-0.07160644022</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-0.03840790566</v>
      </c>
      <c r="AL2903" s="373">
        <f>PPMT('Assumptions (T&amp;D)'!$C$20,Model!X$1,'Assumptions (T&amp;D)'!$C$23,Model!$AK$2866)</f>
        <v>-0.04023228118</v>
      </c>
      <c r="AM2903" s="373">
        <f>PPMT('Assumptions (T&amp;D)'!$C$20,Model!Y$1,'Assumptions (T&amp;D)'!$C$23,Model!$AK$2866)</f>
        <v>-0.04214331453</v>
      </c>
      <c r="AN2903" s="373">
        <f>PPMT('Assumptions (T&amp;D)'!$C$20,Model!Z$1,'Assumptions (T&amp;D)'!$C$23,Model!$AK$2866)</f>
        <v>-0.04414512197</v>
      </c>
      <c r="AO2903" s="373">
        <f>PPMT('Assumptions (T&amp;D)'!$C$20,Model!AA$1,'Assumptions (T&amp;D)'!$C$23,Model!$AK$2866)</f>
        <v>-0.04624201527</v>
      </c>
      <c r="AP2903" s="373">
        <f>PPMT('Assumptions (T&amp;D)'!$C$20,Model!AB$1,'Assumptions (T&amp;D)'!$C$23,Model!$AK$2866)</f>
        <v>-0.04843851099</v>
      </c>
      <c r="AQ2903" s="373">
        <f>PPMT('Assumptions (T&amp;D)'!$C$20,Model!AC$1,'Assumptions (T&amp;D)'!$C$23,Model!$AK$2866)</f>
        <v>-0.05073934027</v>
      </c>
      <c r="AR2903" s="373">
        <f>PPMT('Assumptions (T&amp;D)'!$C$20,Model!AD$1,'Assumptions (T&amp;D)'!$C$23,Model!$AK$2866)</f>
        <v>-0.05314945893</v>
      </c>
      <c r="AS2903" s="373">
        <f>PPMT('Assumptions (T&amp;D)'!$C$20,Model!AE$1,'Assumptions (T&amp;D)'!$C$23,Model!$AK$2866)</f>
        <v>-0.05567405823</v>
      </c>
      <c r="AT2903" s="373">
        <f>PPMT('Assumptions (T&amp;D)'!$C$20,Model!AF$1,'Assumptions (T&amp;D)'!$C$23,Model!$AK$2866)</f>
        <v>-0.05831857599</v>
      </c>
      <c r="AU2903" s="373">
        <f>PPMT('Assumptions (T&amp;D)'!$C$20,Model!AG$1,'Assumptions (T&amp;D)'!$C$23,Model!$AK$2866)</f>
        <v>-0.06108870835</v>
      </c>
      <c r="AV2903" s="373">
        <f>PPMT('Assumptions (T&amp;D)'!$C$20,Model!AH$1,'Assumptions (T&amp;D)'!$C$23,Model!$AK$2866)</f>
        <v>-0.063990422</v>
      </c>
      <c r="AW2903" s="373">
        <f>PPMT('Assumptions (T&amp;D)'!$C$20,Model!AI$1,'Assumptions (T&amp;D)'!$C$23,Model!$AK$2866)</f>
        <v>-0.06702996704</v>
      </c>
      <c r="AX2903" s="373">
        <f>PPMT('Assumptions (T&amp;D)'!$C$20,Model!AJ$1,'Assumptions (T&amp;D)'!$C$23,Model!$AK$2866)</f>
        <v>-0.07021389048</v>
      </c>
      <c r="AY2903" s="373">
        <f>PPMT('Assumptions (T&amp;D)'!$C$20,Model!AK$1,'Assumptions (T&amp;D)'!$C$23,Model!$AK$2866)</f>
        <v>-0.07354905028</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-0.03944783599</v>
      </c>
      <c r="AM2904" s="373">
        <f>PPMT('Assumptions (T&amp;D)'!$C$20,Model!X$1,'Assumptions (T&amp;D)'!$C$23,Model!$AL$2866)</f>
        <v>-0.0413216082</v>
      </c>
      <c r="AN2904" s="373">
        <f>PPMT('Assumptions (T&amp;D)'!$C$20,Model!Y$1,'Assumptions (T&amp;D)'!$C$23,Model!$AL$2866)</f>
        <v>-0.04328438459</v>
      </c>
      <c r="AO2904" s="373">
        <f>PPMT('Assumptions (T&amp;D)'!$C$20,Model!Z$1,'Assumptions (T&amp;D)'!$C$23,Model!$AL$2866)</f>
        <v>-0.04534039286</v>
      </c>
      <c r="AP2904" s="373">
        <f>PPMT('Assumptions (T&amp;D)'!$C$20,Model!AA$1,'Assumptions (T&amp;D)'!$C$23,Model!$AL$2866)</f>
        <v>-0.04749406152</v>
      </c>
      <c r="AQ2904" s="373">
        <f>PPMT('Assumptions (T&amp;D)'!$C$20,Model!AB$1,'Assumptions (T&amp;D)'!$C$23,Model!$AL$2866)</f>
        <v>-0.04975002944</v>
      </c>
      <c r="AR2904" s="373">
        <f>PPMT('Assumptions (T&amp;D)'!$C$20,Model!AC$1,'Assumptions (T&amp;D)'!$C$23,Model!$AL$2866)</f>
        <v>-0.05211315584</v>
      </c>
      <c r="AS2904" s="373">
        <f>PPMT('Assumptions (T&amp;D)'!$C$20,Model!AD$1,'Assumptions (T&amp;D)'!$C$23,Model!$AL$2866)</f>
        <v>-0.05458853074</v>
      </c>
      <c r="AT2904" s="373">
        <f>PPMT('Assumptions (T&amp;D)'!$C$20,Model!AE$1,'Assumptions (T&amp;D)'!$C$23,Model!$AL$2866)</f>
        <v>-0.05718148595</v>
      </c>
      <c r="AU2904" s="373">
        <f>PPMT('Assumptions (T&amp;D)'!$C$20,Model!AF$1,'Assumptions (T&amp;D)'!$C$23,Model!$AL$2866)</f>
        <v>-0.05989760653</v>
      </c>
      <c r="AV2904" s="373">
        <f>PPMT('Assumptions (T&amp;D)'!$C$20,Model!AG$1,'Assumptions (T&amp;D)'!$C$23,Model!$AL$2866)</f>
        <v>-0.06274274284</v>
      </c>
      <c r="AW2904" s="373">
        <f>PPMT('Assumptions (T&amp;D)'!$C$20,Model!AH$1,'Assumptions (T&amp;D)'!$C$23,Model!$AL$2866)</f>
        <v>-0.06572302313</v>
      </c>
      <c r="AX2904" s="373">
        <f>PPMT('Assumptions (T&amp;D)'!$C$20,Model!AI$1,'Assumptions (T&amp;D)'!$C$23,Model!$AL$2866)</f>
        <v>-0.06884486673</v>
      </c>
      <c r="AY2904" s="373">
        <f>PPMT('Assumptions (T&amp;D)'!$C$20,Model!AJ$1,'Assumptions (T&amp;D)'!$C$23,Model!$AL$2866)</f>
        <v>-0.0721149979</v>
      </c>
      <c r="AZ2904" s="373">
        <f>PPMT('Assumptions (T&amp;D)'!$C$20,Model!AK$1,'Assumptions (T&amp;D)'!$C$23,Model!$AL$2866)</f>
        <v>-0.0755404603</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-0.04051386094</v>
      </c>
      <c r="AN2905" s="373">
        <f>PPMT('Assumptions (T&amp;D)'!$C$20,Model!X$1,'Assumptions (T&amp;D)'!$C$23,Model!$AM$2866)</f>
        <v>-0.04243826934</v>
      </c>
      <c r="AO2905" s="373">
        <f>PPMT('Assumptions (T&amp;D)'!$C$20,Model!Y$1,'Assumptions (T&amp;D)'!$C$23,Model!$AM$2866)</f>
        <v>-0.04445408713</v>
      </c>
      <c r="AP2905" s="373">
        <f>PPMT('Assumptions (T&amp;D)'!$C$20,Model!Z$1,'Assumptions (T&amp;D)'!$C$23,Model!$AM$2866)</f>
        <v>-0.04656565627</v>
      </c>
      <c r="AQ2905" s="373">
        <f>PPMT('Assumptions (T&amp;D)'!$C$20,Model!AA$1,'Assumptions (T&amp;D)'!$C$23,Model!$AM$2866)</f>
        <v>-0.04877752494</v>
      </c>
      <c r="AR2905" s="373">
        <f>PPMT('Assumptions (T&amp;D)'!$C$20,Model!AB$1,'Assumptions (T&amp;D)'!$C$23,Model!$AM$2866)</f>
        <v>-0.05109445738</v>
      </c>
      <c r="AS2905" s="373">
        <f>PPMT('Assumptions (T&amp;D)'!$C$20,Model!AC$1,'Assumptions (T&amp;D)'!$C$23,Model!$AM$2866)</f>
        <v>-0.0535214441</v>
      </c>
      <c r="AT2905" s="373">
        <f>PPMT('Assumptions (T&amp;D)'!$C$20,Model!AD$1,'Assumptions (T&amp;D)'!$C$23,Model!$AM$2866)</f>
        <v>-0.0560637127</v>
      </c>
      <c r="AU2905" s="373">
        <f>PPMT('Assumptions (T&amp;D)'!$C$20,Model!AE$1,'Assumptions (T&amp;D)'!$C$23,Model!$AM$2866)</f>
        <v>-0.05872673905</v>
      </c>
      <c r="AV2905" s="373">
        <f>PPMT('Assumptions (T&amp;D)'!$C$20,Model!AF$1,'Assumptions (T&amp;D)'!$C$23,Model!$AM$2866)</f>
        <v>-0.06151625915</v>
      </c>
      <c r="AW2905" s="373">
        <f>PPMT('Assumptions (T&amp;D)'!$C$20,Model!AG$1,'Assumptions (T&amp;D)'!$C$23,Model!$AM$2866)</f>
        <v>-0.06443828146</v>
      </c>
      <c r="AX2905" s="373">
        <f>PPMT('Assumptions (T&amp;D)'!$C$20,Model!AH$1,'Assumptions (T&amp;D)'!$C$23,Model!$AM$2866)</f>
        <v>-0.06749909983</v>
      </c>
      <c r="AY2905" s="373">
        <f>PPMT('Assumptions (T&amp;D)'!$C$20,Model!AI$1,'Assumptions (T&amp;D)'!$C$23,Model!$AM$2866)</f>
        <v>-0.07070530708</v>
      </c>
      <c r="AZ2905" s="373">
        <f>PPMT('Assumptions (T&amp;D)'!$C$20,Model!AJ$1,'Assumptions (T&amp;D)'!$C$23,Model!$AM$2866)</f>
        <v>-0.07406380916</v>
      </c>
      <c r="BA2905" s="373">
        <f>PPMT('Assumptions (T&amp;D)'!$C$20,Model!AK$1,'Assumptions (T&amp;D)'!$C$23,Model!$AM$2866)</f>
        <v>-0.0775818401</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-0.04160660559</v>
      </c>
      <c r="AO2906" s="373">
        <f>PPMT('Assumptions (T&amp;D)'!$C$20,Model!X$1,'Assumptions (T&amp;D)'!$C$23,Model!$AN$2866)</f>
        <v>-0.04358291936</v>
      </c>
      <c r="AP2906" s="373">
        <f>PPMT('Assumptions (T&amp;D)'!$C$20,Model!Y$1,'Assumptions (T&amp;D)'!$C$23,Model!$AN$2866)</f>
        <v>-0.04565310803</v>
      </c>
      <c r="AQ2906" s="373">
        <f>PPMT('Assumptions (T&amp;D)'!$C$20,Model!Z$1,'Assumptions (T&amp;D)'!$C$23,Model!$AN$2866)</f>
        <v>-0.04782163066</v>
      </c>
      <c r="AR2906" s="373">
        <f>PPMT('Assumptions (T&amp;D)'!$C$20,Model!AA$1,'Assumptions (T&amp;D)'!$C$23,Model!$AN$2866)</f>
        <v>-0.05009315812</v>
      </c>
      <c r="AS2906" s="373">
        <f>PPMT('Assumptions (T&amp;D)'!$C$20,Model!AB$1,'Assumptions (T&amp;D)'!$C$23,Model!$AN$2866)</f>
        <v>-0.05247258313</v>
      </c>
      <c r="AT2906" s="373">
        <f>PPMT('Assumptions (T&amp;D)'!$C$20,Model!AC$1,'Assumptions (T&amp;D)'!$C$23,Model!$AN$2866)</f>
        <v>-0.05496503083</v>
      </c>
      <c r="AU2906" s="373">
        <f>PPMT('Assumptions (T&amp;D)'!$C$20,Model!AD$1,'Assumptions (T&amp;D)'!$C$23,Model!$AN$2866)</f>
        <v>-0.05757586979</v>
      </c>
      <c r="AV2906" s="373">
        <f>PPMT('Assumptions (T&amp;D)'!$C$20,Model!AE$1,'Assumptions (T&amp;D)'!$C$23,Model!$AN$2866)</f>
        <v>-0.06031072361</v>
      </c>
      <c r="AW2906" s="373">
        <f>PPMT('Assumptions (T&amp;D)'!$C$20,Model!AF$1,'Assumptions (T&amp;D)'!$C$23,Model!$AN$2866)</f>
        <v>-0.06317548298</v>
      </c>
      <c r="AX2906" s="373">
        <f>PPMT('Assumptions (T&amp;D)'!$C$20,Model!AG$1,'Assumptions (T&amp;D)'!$C$23,Model!$AN$2866)</f>
        <v>-0.06617631842</v>
      </c>
      <c r="AY2906" s="373">
        <f>PPMT('Assumptions (T&amp;D)'!$C$20,Model!AH$1,'Assumptions (T&amp;D)'!$C$23,Model!$AN$2866)</f>
        <v>-0.06931969354</v>
      </c>
      <c r="AZ2906" s="373">
        <f>PPMT('Assumptions (T&amp;D)'!$C$20,Model!AI$1,'Assumptions (T&amp;D)'!$C$23,Model!$AN$2866)</f>
        <v>-0.07261237899</v>
      </c>
      <c r="BA2906" s="373">
        <f>PPMT('Assumptions (T&amp;D)'!$C$20,Model!AJ$1,'Assumptions (T&amp;D)'!$C$23,Model!$AN$2866)</f>
        <v>-0.07606146699</v>
      </c>
      <c r="BB2906" s="373">
        <f>PPMT('Assumptions (T&amp;D)'!$C$20,Model!AK$1,'Assumptions (T&amp;D)'!$C$23,Model!$AN$2866)</f>
        <v>-0.07967438667</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-0.04272670953</v>
      </c>
      <c r="AP2907" s="373">
        <f>PPMT('Assumptions (T&amp;D)'!$C$20,Model!X$1,'Assumptions (T&amp;D)'!$C$23,Model!$AO$2866)</f>
        <v>-0.04475622824</v>
      </c>
      <c r="AQ2907" s="373">
        <f>PPMT('Assumptions (T&amp;D)'!$C$20,Model!Y$1,'Assumptions (T&amp;D)'!$C$23,Model!$AO$2866)</f>
        <v>-0.04688214908</v>
      </c>
      <c r="AR2907" s="373">
        <f>PPMT('Assumptions (T&amp;D)'!$C$20,Model!Z$1,'Assumptions (T&amp;D)'!$C$23,Model!$AO$2866)</f>
        <v>-0.04910905116</v>
      </c>
      <c r="AS2907" s="373">
        <f>PPMT('Assumptions (T&amp;D)'!$C$20,Model!AA$1,'Assumptions (T&amp;D)'!$C$23,Model!$AO$2866)</f>
        <v>-0.05144173109</v>
      </c>
      <c r="AT2907" s="373">
        <f>PPMT('Assumptions (T&amp;D)'!$C$20,Model!AB$1,'Assumptions (T&amp;D)'!$C$23,Model!$AO$2866)</f>
        <v>-0.05388521332</v>
      </c>
      <c r="AU2907" s="373">
        <f>PPMT('Assumptions (T&amp;D)'!$C$20,Model!AC$1,'Assumptions (T&amp;D)'!$C$23,Model!$AO$2866)</f>
        <v>-0.05644476095</v>
      </c>
      <c r="AV2907" s="373">
        <f>PPMT('Assumptions (T&amp;D)'!$C$20,Model!AD$1,'Assumptions (T&amp;D)'!$C$23,Model!$AO$2866)</f>
        <v>-0.05912588709</v>
      </c>
      <c r="AW2907" s="373">
        <f>PPMT('Assumptions (T&amp;D)'!$C$20,Model!AE$1,'Assumptions (T&amp;D)'!$C$23,Model!$AO$2866)</f>
        <v>-0.06193436673</v>
      </c>
      <c r="AX2907" s="373">
        <f>PPMT('Assumptions (T&amp;D)'!$C$20,Model!AF$1,'Assumptions (T&amp;D)'!$C$23,Model!$AO$2866)</f>
        <v>-0.06487624915</v>
      </c>
      <c r="AY2907" s="373">
        <f>PPMT('Assumptions (T&amp;D)'!$C$20,Model!AG$1,'Assumptions (T&amp;D)'!$C$23,Model!$AO$2866)</f>
        <v>-0.06795787098</v>
      </c>
      <c r="AZ2907" s="373">
        <f>PPMT('Assumptions (T&amp;D)'!$C$20,Model!AH$1,'Assumptions (T&amp;D)'!$C$23,Model!$AO$2866)</f>
        <v>-0.07118586986</v>
      </c>
      <c r="BA2907" s="373">
        <f>PPMT('Assumptions (T&amp;D)'!$C$20,Model!AI$1,'Assumptions (T&amp;D)'!$C$23,Model!$AO$2866)</f>
        <v>-0.07456719867</v>
      </c>
      <c r="BB2907" s="373">
        <f>PPMT('Assumptions (T&amp;D)'!$C$20,Model!AJ$1,'Assumptions (T&amp;D)'!$C$23,Model!$AO$2866)</f>
        <v>-0.07810914061</v>
      </c>
      <c r="BC2907" s="373">
        <f>PPMT('Assumptions (T&amp;D)'!$C$20,Model!AK$1,'Assumptions (T&amp;D)'!$C$23,Model!$AO$2866)</f>
        <v>-0.08181932479</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-0.04387482719</v>
      </c>
      <c r="AQ2908" s="373">
        <f>PPMT('Assumptions (T&amp;D)'!$C$20,Model!X$1,'Assumptions (T&amp;D)'!$C$23,Model!$AP$2866)</f>
        <v>-0.04595888148</v>
      </c>
      <c r="AR2908" s="373">
        <f>PPMT('Assumptions (T&amp;D)'!$C$20,Model!Y$1,'Assumptions (T&amp;D)'!$C$23,Model!$AP$2866)</f>
        <v>-0.04814192835</v>
      </c>
      <c r="AS2908" s="373">
        <f>PPMT('Assumptions (T&amp;D)'!$C$20,Model!Z$1,'Assumptions (T&amp;D)'!$C$23,Model!$AP$2866)</f>
        <v>-0.05042866995</v>
      </c>
      <c r="AT2908" s="373">
        <f>PPMT('Assumptions (T&amp;D)'!$C$20,Model!AA$1,'Assumptions (T&amp;D)'!$C$23,Model!$AP$2866)</f>
        <v>-0.05282403177</v>
      </c>
      <c r="AU2908" s="373">
        <f>PPMT('Assumptions (T&amp;D)'!$C$20,Model!AB$1,'Assumptions (T&amp;D)'!$C$23,Model!$AP$2866)</f>
        <v>-0.05533317328</v>
      </c>
      <c r="AV2908" s="373">
        <f>PPMT('Assumptions (T&amp;D)'!$C$20,Model!AC$1,'Assumptions (T&amp;D)'!$C$23,Model!$AP$2866)</f>
        <v>-0.05796149901</v>
      </c>
      <c r="AW2908" s="373">
        <f>PPMT('Assumptions (T&amp;D)'!$C$20,Model!AD$1,'Assumptions (T&amp;D)'!$C$23,Model!$AP$2866)</f>
        <v>-0.06071467022</v>
      </c>
      <c r="AX2908" s="373">
        <f>PPMT('Assumptions (T&amp;D)'!$C$20,Model!AE$1,'Assumptions (T&amp;D)'!$C$23,Model!$AP$2866)</f>
        <v>-0.06359861705</v>
      </c>
      <c r="AY2908" s="373">
        <f>PPMT('Assumptions (T&amp;D)'!$C$20,Model!AF$1,'Assumptions (T&amp;D)'!$C$23,Model!$AP$2866)</f>
        <v>-0.06661955136</v>
      </c>
      <c r="AZ2908" s="373">
        <f>PPMT('Assumptions (T&amp;D)'!$C$20,Model!AG$1,'Assumptions (T&amp;D)'!$C$23,Model!$AP$2866)</f>
        <v>-0.06978398005</v>
      </c>
      <c r="BA2908" s="373">
        <f>PPMT('Assumptions (T&amp;D)'!$C$20,Model!AH$1,'Assumptions (T&amp;D)'!$C$23,Model!$AP$2866)</f>
        <v>-0.0730987191</v>
      </c>
      <c r="BB2908" s="373">
        <f>PPMT('Assumptions (T&amp;D)'!$C$20,Model!AI$1,'Assumptions (T&amp;D)'!$C$23,Model!$AP$2866)</f>
        <v>-0.07657090826</v>
      </c>
      <c r="BC2908" s="373">
        <f>PPMT('Assumptions (T&amp;D)'!$C$20,Model!AJ$1,'Assumptions (T&amp;D)'!$C$23,Model!$AP$2866)</f>
        <v>-0.0802080264</v>
      </c>
      <c r="BD2908" s="373">
        <f>PPMT('Assumptions (T&amp;D)'!$C$20,Model!AK$1,'Assumptions (T&amp;D)'!$C$23,Model!$AP$2866)</f>
        <v>-0.08401790766</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-0.04505162817</v>
      </c>
      <c r="AR2909" s="373">
        <f>PPMT('Assumptions (T&amp;D)'!$C$20,Model!X$1,'Assumptions (T&amp;D)'!$C$23,Model!$AQ$2866)</f>
        <v>-0.04719158051</v>
      </c>
      <c r="AS2909" s="373">
        <f>PPMT('Assumptions (T&amp;D)'!$C$20,Model!Y$1,'Assumptions (T&amp;D)'!$C$23,Model!$AQ$2866)</f>
        <v>-0.04943318059</v>
      </c>
      <c r="AT2909" s="373">
        <f>PPMT('Assumptions (T&amp;D)'!$C$20,Model!Z$1,'Assumptions (T&amp;D)'!$C$23,Model!$AQ$2866)</f>
        <v>-0.05178125666</v>
      </c>
      <c r="AU2909" s="373">
        <f>PPMT('Assumptions (T&amp;D)'!$C$20,Model!AA$1,'Assumptions (T&amp;D)'!$C$23,Model!$AQ$2866)</f>
        <v>-0.05424086636</v>
      </c>
      <c r="AV2909" s="373">
        <f>PPMT('Assumptions (T&amp;D)'!$C$20,Model!AB$1,'Assumptions (T&amp;D)'!$C$23,Model!$AQ$2866)</f>
        <v>-0.05681730751</v>
      </c>
      <c r="AW2909" s="373">
        <f>PPMT('Assumptions (T&amp;D)'!$C$20,Model!AC$1,'Assumptions (T&amp;D)'!$C$23,Model!$AQ$2866)</f>
        <v>-0.05951612961</v>
      </c>
      <c r="AX2909" s="373">
        <f>PPMT('Assumptions (T&amp;D)'!$C$20,Model!AD$1,'Assumptions (T&amp;D)'!$C$23,Model!$AQ$2866)</f>
        <v>-0.06234314577</v>
      </c>
      <c r="AY2909" s="373">
        <f>PPMT('Assumptions (T&amp;D)'!$C$20,Model!AE$1,'Assumptions (T&amp;D)'!$C$23,Model!$AQ$2866)</f>
        <v>-0.06530444519</v>
      </c>
      <c r="AZ2909" s="373">
        <f>PPMT('Assumptions (T&amp;D)'!$C$20,Model!AF$1,'Assumptions (T&amp;D)'!$C$23,Model!$AQ$2866)</f>
        <v>-0.06840640634</v>
      </c>
      <c r="BA2909" s="373">
        <f>PPMT('Assumptions (T&amp;D)'!$C$20,Model!AG$1,'Assumptions (T&amp;D)'!$C$23,Model!$AQ$2866)</f>
        <v>-0.07165571064</v>
      </c>
      <c r="BB2909" s="373">
        <f>PPMT('Assumptions (T&amp;D)'!$C$20,Model!AH$1,'Assumptions (T&amp;D)'!$C$23,Model!$AQ$2866)</f>
        <v>-0.0750593569</v>
      </c>
      <c r="BC2909" s="373">
        <f>PPMT('Assumptions (T&amp;D)'!$C$20,Model!AI$1,'Assumptions (T&amp;D)'!$C$23,Model!$AQ$2866)</f>
        <v>-0.07862467635</v>
      </c>
      <c r="BD2909" s="373">
        <f>PPMT('Assumptions (T&amp;D)'!$C$20,Model!AJ$1,'Assumptions (T&amp;D)'!$C$23,Model!$AQ$2866)</f>
        <v>-0.08235934848</v>
      </c>
      <c r="BE2909" s="373">
        <f>PPMT('Assumptions (T&amp;D)'!$C$20,Model!AK$1,'Assumptions (T&amp;D)'!$C$23,Model!$AQ$2866)</f>
        <v>-0.08627141753</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-0.04625779761</v>
      </c>
      <c r="AS2910" s="373">
        <f>PPMT('Assumptions (T&amp;D)'!$C$20,Model!X$1,'Assumptions (T&amp;D)'!$C$23,Model!$AR$2866)</f>
        <v>-0.048455043</v>
      </c>
      <c r="AT2910" s="373">
        <f>PPMT('Assumptions (T&amp;D)'!$C$20,Model!Y$1,'Assumptions (T&amp;D)'!$C$23,Model!$AR$2866)</f>
        <v>-0.05075665754</v>
      </c>
      <c r="AU2910" s="373">
        <f>PPMT('Assumptions (T&amp;D)'!$C$20,Model!Z$1,'Assumptions (T&amp;D)'!$C$23,Model!$AR$2866)</f>
        <v>-0.05316759877</v>
      </c>
      <c r="AV2910" s="373">
        <f>PPMT('Assumptions (T&amp;D)'!$C$20,Model!AA$1,'Assumptions (T&amp;D)'!$C$23,Model!$AR$2866)</f>
        <v>-0.05569305971</v>
      </c>
      <c r="AW2910" s="373">
        <f>PPMT('Assumptions (T&amp;D)'!$C$20,Model!AB$1,'Assumptions (T&amp;D)'!$C$23,Model!$AR$2866)</f>
        <v>-0.05833848005</v>
      </c>
      <c r="AX2910" s="373">
        <f>PPMT('Assumptions (T&amp;D)'!$C$20,Model!AC$1,'Assumptions (T&amp;D)'!$C$23,Model!$AR$2866)</f>
        <v>-0.06110955785</v>
      </c>
      <c r="AY2910" s="373">
        <f>PPMT('Assumptions (T&amp;D)'!$C$20,Model!AD$1,'Assumptions (T&amp;D)'!$C$23,Model!$AR$2866)</f>
        <v>-0.06401226185</v>
      </c>
      <c r="AZ2910" s="373">
        <f>PPMT('Assumptions (T&amp;D)'!$C$20,Model!AE$1,'Assumptions (T&amp;D)'!$C$23,Model!$AR$2866)</f>
        <v>-0.06705284429</v>
      </c>
      <c r="BA2910" s="373">
        <f>PPMT('Assumptions (T&amp;D)'!$C$20,Model!AF$1,'Assumptions (T&amp;D)'!$C$23,Model!$AR$2866)</f>
        <v>-0.07023785439</v>
      </c>
      <c r="BB2910" s="373">
        <f>PPMT('Assumptions (T&amp;D)'!$C$20,Model!AG$1,'Assumptions (T&amp;D)'!$C$23,Model!$AR$2866)</f>
        <v>-0.07357415248</v>
      </c>
      <c r="BC2910" s="373">
        <f>PPMT('Assumptions (T&amp;D)'!$C$20,Model!AH$1,'Assumptions (T&amp;D)'!$C$23,Model!$AR$2866)</f>
        <v>-0.07706892472</v>
      </c>
      <c r="BD2910" s="373">
        <f>PPMT('Assumptions (T&amp;D)'!$C$20,Model!AI$1,'Assumptions (T&amp;D)'!$C$23,Model!$AR$2866)</f>
        <v>-0.08072969864</v>
      </c>
      <c r="BE2910" s="373">
        <f>PPMT('Assumptions (T&amp;D)'!$C$20,Model!AJ$1,'Assumptions (T&amp;D)'!$C$23,Model!$AR$2866)</f>
        <v>-0.08456435933</v>
      </c>
      <c r="BF2910" s="373">
        <f>PPMT('Assumptions (T&amp;D)'!$C$20,Model!AK$1,'Assumptions (T&amp;D)'!$C$23,Model!$AR$2866)</f>
        <v>-0.0885811664</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-0.0474940365</v>
      </c>
      <c r="AT2911" s="373">
        <f>PPMT('Assumptions (T&amp;D)'!$C$20,Model!X$1,'Assumptions (T&amp;D)'!$C$23,Model!$AS$2866)</f>
        <v>-0.04975000324</v>
      </c>
      <c r="AU2911" s="373">
        <f>PPMT('Assumptions (T&amp;D)'!$C$20,Model!Y$1,'Assumptions (T&amp;D)'!$C$23,Model!$AS$2866)</f>
        <v>-0.05211312839</v>
      </c>
      <c r="AV2911" s="373">
        <f>PPMT('Assumptions (T&amp;D)'!$C$20,Model!Z$1,'Assumptions (T&amp;D)'!$C$23,Model!$AS$2866)</f>
        <v>-0.05458850199</v>
      </c>
      <c r="AW2911" s="373">
        <f>PPMT('Assumptions (T&amp;D)'!$C$20,Model!AA$1,'Assumptions (T&amp;D)'!$C$23,Model!$AS$2866)</f>
        <v>-0.05718145584</v>
      </c>
      <c r="AX2911" s="373">
        <f>PPMT('Assumptions (T&amp;D)'!$C$20,Model!AB$1,'Assumptions (T&amp;D)'!$C$23,Model!$AS$2866)</f>
        <v>-0.05989757499</v>
      </c>
      <c r="AY2911" s="373">
        <f>PPMT('Assumptions (T&amp;D)'!$C$20,Model!AC$1,'Assumptions (T&amp;D)'!$C$23,Model!$AS$2866)</f>
        <v>-0.0627427098</v>
      </c>
      <c r="AZ2911" s="373">
        <f>PPMT('Assumptions (T&amp;D)'!$C$20,Model!AD$1,'Assumptions (T&amp;D)'!$C$23,Model!$AS$2866)</f>
        <v>-0.06572298851</v>
      </c>
      <c r="BA2911" s="373">
        <f>PPMT('Assumptions (T&amp;D)'!$C$20,Model!AE$1,'Assumptions (T&amp;D)'!$C$23,Model!$AS$2866)</f>
        <v>-0.06884483047</v>
      </c>
      <c r="BB2911" s="373">
        <f>PPMT('Assumptions (T&amp;D)'!$C$20,Model!AF$1,'Assumptions (T&amp;D)'!$C$23,Model!$AS$2866)</f>
        <v>-0.07211495992</v>
      </c>
      <c r="BC2911" s="373">
        <f>PPMT('Assumptions (T&amp;D)'!$C$20,Model!AG$1,'Assumptions (T&amp;D)'!$C$23,Model!$AS$2866)</f>
        <v>-0.07554042051</v>
      </c>
      <c r="BD2911" s="373">
        <f>PPMT('Assumptions (T&amp;D)'!$C$20,Model!AH$1,'Assumptions (T&amp;D)'!$C$23,Model!$AS$2866)</f>
        <v>-0.07912859049</v>
      </c>
      <c r="BE2911" s="373">
        <f>PPMT('Assumptions (T&amp;D)'!$C$20,Model!AI$1,'Assumptions (T&amp;D)'!$C$23,Model!$AS$2866)</f>
        <v>-0.08288719853</v>
      </c>
      <c r="BF2911" s="373">
        <f>PPMT('Assumptions (T&amp;D)'!$C$20,Model!AJ$1,'Assumptions (T&amp;D)'!$C$23,Model!$AS$2866)</f>
        <v>-0.08682434047</v>
      </c>
      <c r="BG2911" s="373">
        <f>PPMT('Assumptions (T&amp;D)'!$C$20,Model!AK$1,'Assumptions (T&amp;D)'!$C$23,Model!$AS$2866)</f>
        <v>-0.09094849664</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-0.04876106209</v>
      </c>
      <c r="AU2912" s="373">
        <f>PPMT('Assumptions (T&amp;D)'!$C$20,Model!X$1,'Assumptions (T&amp;D)'!$C$23,Model!$AT$2866)</f>
        <v>-0.05107721254</v>
      </c>
      <c r="AV2912" s="373">
        <f>PPMT('Assumptions (T&amp;D)'!$C$20,Model!Y$1,'Assumptions (T&amp;D)'!$C$23,Model!$AT$2866)</f>
        <v>-0.05350338014</v>
      </c>
      <c r="AW2912" s="373">
        <f>PPMT('Assumptions (T&amp;D)'!$C$20,Model!Z$1,'Assumptions (T&amp;D)'!$C$23,Model!$AT$2866)</f>
        <v>-0.05604479069</v>
      </c>
      <c r="AX2912" s="373">
        <f>PPMT('Assumptions (T&amp;D)'!$C$20,Model!AA$1,'Assumptions (T&amp;D)'!$C$23,Model!$AT$2866)</f>
        <v>-0.05870691825</v>
      </c>
      <c r="AY2912" s="373">
        <f>PPMT('Assumptions (T&amp;D)'!$C$20,Model!AB$1,'Assumptions (T&amp;D)'!$C$23,Model!$AT$2866)</f>
        <v>-0.06149549687</v>
      </c>
      <c r="AZ2912" s="373">
        <f>PPMT('Assumptions (T&amp;D)'!$C$20,Model!AC$1,'Assumptions (T&amp;D)'!$C$23,Model!$AT$2866)</f>
        <v>-0.06441653297</v>
      </c>
      <c r="BA2912" s="373">
        <f>PPMT('Assumptions (T&amp;D)'!$C$20,Model!AD$1,'Assumptions (T&amp;D)'!$C$23,Model!$AT$2866)</f>
        <v>-0.06747631829</v>
      </c>
      <c r="BB2912" s="373">
        <f>PPMT('Assumptions (T&amp;D)'!$C$20,Model!AE$1,'Assumptions (T&amp;D)'!$C$23,Model!$AT$2866)</f>
        <v>-0.07068144341</v>
      </c>
      <c r="BC2912" s="373">
        <f>PPMT('Assumptions (T&amp;D)'!$C$20,Model!AF$1,'Assumptions (T&amp;D)'!$C$23,Model!$AT$2866)</f>
        <v>-0.07403881197</v>
      </c>
      <c r="BD2912" s="373">
        <f>PPMT('Assumptions (T&amp;D)'!$C$20,Model!AG$1,'Assumptions (T&amp;D)'!$C$23,Model!$AT$2866)</f>
        <v>-0.07755565554</v>
      </c>
      <c r="BE2912" s="373">
        <f>PPMT('Assumptions (T&amp;D)'!$C$20,Model!AH$1,'Assumptions (T&amp;D)'!$C$23,Model!$AT$2866)</f>
        <v>-0.08123954917</v>
      </c>
      <c r="BF2912" s="373">
        <f>PPMT('Assumptions (T&amp;D)'!$C$20,Model!AI$1,'Assumptions (T&amp;D)'!$C$23,Model!$AT$2866)</f>
        <v>-0.08509842776</v>
      </c>
      <c r="BG2912" s="373">
        <f>PPMT('Assumptions (T&amp;D)'!$C$20,Model!AJ$1,'Assumptions (T&amp;D)'!$C$23,Model!$AT$2866)</f>
        <v>-0.08914060308</v>
      </c>
      <c r="BH2912" s="373">
        <f>PPMT('Assumptions (T&amp;D)'!$C$20,Model!AK$1,'Assumptions (T&amp;D)'!$C$23,Model!$AT$2866)</f>
        <v>-0.09337478172</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-0.05005960821</v>
      </c>
      <c r="AV2913" s="373">
        <f>PPMT('Assumptions (T&amp;D)'!$C$20,Model!X$1,'Assumptions (T&amp;D)'!$C$23,Model!$AU$2866)</f>
        <v>-0.0524374396</v>
      </c>
      <c r="AW2913" s="373">
        <f>PPMT('Assumptions (T&amp;D)'!$C$20,Model!Y$1,'Assumptions (T&amp;D)'!$C$23,Model!$AU$2866)</f>
        <v>-0.05492821798</v>
      </c>
      <c r="AX2913" s="373">
        <f>PPMT('Assumptions (T&amp;D)'!$C$20,Model!Z$1,'Assumptions (T&amp;D)'!$C$23,Model!$AU$2866)</f>
        <v>-0.05753730834</v>
      </c>
      <c r="AY2913" s="373">
        <f>PPMT('Assumptions (T&amp;D)'!$C$20,Model!AA$1,'Assumptions (T&amp;D)'!$C$23,Model!$AU$2866)</f>
        <v>-0.06027033048</v>
      </c>
      <c r="AZ2913" s="373">
        <f>PPMT('Assumptions (T&amp;D)'!$C$20,Model!AB$1,'Assumptions (T&amp;D)'!$C$23,Model!$AU$2866)</f>
        <v>-0.06313317118</v>
      </c>
      <c r="BA2913" s="373">
        <f>PPMT('Assumptions (T&amp;D)'!$C$20,Model!AC$1,'Assumptions (T&amp;D)'!$C$23,Model!$AU$2866)</f>
        <v>-0.06613199681</v>
      </c>
      <c r="BB2913" s="373">
        <f>PPMT('Assumptions (T&amp;D)'!$C$20,Model!AD$1,'Assumptions (T&amp;D)'!$C$23,Model!$AU$2866)</f>
        <v>-0.06927326666</v>
      </c>
      <c r="BC2913" s="373">
        <f>PPMT('Assumptions (T&amp;D)'!$C$20,Model!AE$1,'Assumptions (T&amp;D)'!$C$23,Model!$AU$2866)</f>
        <v>-0.07256374683</v>
      </c>
      <c r="BD2913" s="373">
        <f>PPMT('Assumptions (T&amp;D)'!$C$20,Model!AF$1,'Assumptions (T&amp;D)'!$C$23,Model!$AU$2866)</f>
        <v>-0.0760105248</v>
      </c>
      <c r="BE2913" s="373">
        <f>PPMT('Assumptions (T&amp;D)'!$C$20,Model!AG$1,'Assumptions (T&amp;D)'!$C$23,Model!$AU$2866)</f>
        <v>-0.07962102473</v>
      </c>
      <c r="BF2913" s="373">
        <f>PPMT('Assumptions (T&amp;D)'!$C$20,Model!AH$1,'Assumptions (T&amp;D)'!$C$23,Model!$AU$2866)</f>
        <v>-0.08340302341</v>
      </c>
      <c r="BG2913" s="373">
        <f>PPMT('Assumptions (T&amp;D)'!$C$20,Model!AI$1,'Assumptions (T&amp;D)'!$C$23,Model!$AU$2866)</f>
        <v>-0.08736466702</v>
      </c>
      <c r="BH2913" s="373">
        <f>PPMT('Assumptions (T&amp;D)'!$C$20,Model!AJ$1,'Assumptions (T&amp;D)'!$C$23,Model!$AU$2866)</f>
        <v>-0.0915144887</v>
      </c>
      <c r="BI2913" s="373">
        <f>PPMT('Assumptions (T&amp;D)'!$C$20,Model!AK$1,'Assumptions (T&amp;D)'!$C$23,Model!$AU$2866)</f>
        <v>-0.09586142692</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-0.05139042568</v>
      </c>
      <c r="AW2914" s="373">
        <f>PPMT('Assumptions (T&amp;D)'!$C$20,Model!X$1,'Assumptions (T&amp;D)'!$C$23,Model!$AV$2866)</f>
        <v>-0.0538314709</v>
      </c>
      <c r="AX2914" s="373">
        <f>PPMT('Assumptions (T&amp;D)'!$C$20,Model!Y$1,'Assumptions (T&amp;D)'!$C$23,Model!$AV$2866)</f>
        <v>-0.05638846577</v>
      </c>
      <c r="AY2914" s="373">
        <f>PPMT('Assumptions (T&amp;D)'!$C$20,Model!Z$1,'Assumptions (T&amp;D)'!$C$23,Model!$AV$2866)</f>
        <v>-0.05906691789</v>
      </c>
      <c r="AZ2914" s="373">
        <f>PPMT('Assumptions (T&amp;D)'!$C$20,Model!AA$1,'Assumptions (T&amp;D)'!$C$23,Model!$AV$2866)</f>
        <v>-0.06187259649</v>
      </c>
      <c r="BA2914" s="373">
        <f>PPMT('Assumptions (T&amp;D)'!$C$20,Model!AB$1,'Assumptions (T&amp;D)'!$C$23,Model!$AV$2866)</f>
        <v>-0.06481154483</v>
      </c>
      <c r="BB2914" s="373">
        <f>PPMT('Assumptions (T&amp;D)'!$C$20,Model!AC$1,'Assumptions (T&amp;D)'!$C$23,Model!$AV$2866)</f>
        <v>-0.06789009321</v>
      </c>
      <c r="BC2914" s="373">
        <f>PPMT('Assumptions (T&amp;D)'!$C$20,Model!AD$1,'Assumptions (T&amp;D)'!$C$23,Model!$AV$2866)</f>
        <v>-0.07111487263</v>
      </c>
      <c r="BD2914" s="373">
        <f>PPMT('Assumptions (T&amp;D)'!$C$20,Model!AE$1,'Assumptions (T&amp;D)'!$C$23,Model!$AV$2866)</f>
        <v>-0.07449282908</v>
      </c>
      <c r="BE2914" s="373">
        <f>PPMT('Assumptions (T&amp;D)'!$C$20,Model!AF$1,'Assumptions (T&amp;D)'!$C$23,Model!$AV$2866)</f>
        <v>-0.07803123846</v>
      </c>
      <c r="BF2914" s="373">
        <f>PPMT('Assumptions (T&amp;D)'!$C$20,Model!AG$1,'Assumptions (T&amp;D)'!$C$23,Model!$AV$2866)</f>
        <v>-0.08173772229</v>
      </c>
      <c r="BG2914" s="373">
        <f>PPMT('Assumptions (T&amp;D)'!$C$20,Model!AH$1,'Assumptions (T&amp;D)'!$C$23,Model!$AV$2866)</f>
        <v>-0.0856202641</v>
      </c>
      <c r="BH2914" s="373">
        <f>PPMT('Assumptions (T&amp;D)'!$C$20,Model!AI$1,'Assumptions (T&amp;D)'!$C$23,Model!$AV$2866)</f>
        <v>-0.08968722665</v>
      </c>
      <c r="BI2914" s="373">
        <f>PPMT('Assumptions (T&amp;D)'!$C$20,Model!AJ$1,'Assumptions (T&amp;D)'!$C$23,Model!$AV$2866)</f>
        <v>-0.09394736991</v>
      </c>
      <c r="BJ2914" s="373">
        <f>PPMT('Assumptions (T&amp;D)'!$C$20,Model!AK$1,'Assumptions (T&amp;D)'!$C$23,Model!$AV$2866)</f>
        <v>-0.09840986998</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-0.05275428268</v>
      </c>
      <c r="AX2915" s="373">
        <f>PPMT('Assumptions (T&amp;D)'!$C$20,Model!X$1,'Assumptions (T&amp;D)'!$C$23,Model!$AW$2866)</f>
        <v>-0.0552601111</v>
      </c>
      <c r="AY2915" s="373">
        <f>PPMT('Assumptions (T&amp;D)'!$C$20,Model!Y$1,'Assumptions (T&amp;D)'!$C$23,Model!$AW$2866)</f>
        <v>-0.05788496638</v>
      </c>
      <c r="AZ2915" s="373">
        <f>PPMT('Assumptions (T&amp;D)'!$C$20,Model!Z$1,'Assumptions (T&amp;D)'!$C$23,Model!$AW$2866)</f>
        <v>-0.06063450228</v>
      </c>
      <c r="BA2915" s="373">
        <f>PPMT('Assumptions (T&amp;D)'!$C$20,Model!AA$1,'Assumptions (T&amp;D)'!$C$23,Model!$AW$2866)</f>
        <v>-0.06351464114</v>
      </c>
      <c r="BB2915" s="373">
        <f>PPMT('Assumptions (T&amp;D)'!$C$20,Model!AB$1,'Assumptions (T&amp;D)'!$C$23,Model!$AW$2866)</f>
        <v>-0.0665315866</v>
      </c>
      <c r="BC2915" s="373">
        <f>PPMT('Assumptions (T&amp;D)'!$C$20,Model!AC$1,'Assumptions (T&amp;D)'!$C$23,Model!$AW$2866)</f>
        <v>-0.06969183696</v>
      </c>
      <c r="BD2915" s="373">
        <f>PPMT('Assumptions (T&amp;D)'!$C$20,Model!AD$1,'Assumptions (T&amp;D)'!$C$23,Model!$AW$2866)</f>
        <v>-0.07300219921</v>
      </c>
      <c r="BE2915" s="373">
        <f>PPMT('Assumptions (T&amp;D)'!$C$20,Model!AE$1,'Assumptions (T&amp;D)'!$C$23,Model!$AW$2866)</f>
        <v>-0.07646980368</v>
      </c>
      <c r="BF2915" s="373">
        <f>PPMT('Assumptions (T&amp;D)'!$C$20,Model!AF$1,'Assumptions (T&amp;D)'!$C$23,Model!$AW$2866)</f>
        <v>-0.08010211935</v>
      </c>
      <c r="BG2915" s="373">
        <f>PPMT('Assumptions (T&amp;D)'!$C$20,Model!AG$1,'Assumptions (T&amp;D)'!$C$23,Model!$AW$2866)</f>
        <v>-0.08390697002</v>
      </c>
      <c r="BH2915" s="373">
        <f>PPMT('Assumptions (T&amp;D)'!$C$20,Model!AH$1,'Assumptions (T&amp;D)'!$C$23,Model!$AW$2866)</f>
        <v>-0.0878925511</v>
      </c>
      <c r="BI2915" s="373">
        <f>PPMT('Assumptions (T&amp;D)'!$C$20,Model!AI$1,'Assumptions (T&amp;D)'!$C$23,Model!$AW$2866)</f>
        <v>-0.09206744727</v>
      </c>
      <c r="BJ2915" s="373">
        <f>PPMT('Assumptions (T&amp;D)'!$C$20,Model!AJ$1,'Assumptions (T&amp;D)'!$C$23,Model!$AW$2866)</f>
        <v>-0.09644065102</v>
      </c>
      <c r="BK2915" s="373">
        <f>PPMT('Assumptions (T&amp;D)'!$C$20,Model!AK$1,'Assumptions (T&amp;D)'!$C$23,Model!$AW$2866)</f>
        <v>-0.1010215819</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-0.05415196513</v>
      </c>
      <c r="AY2916" s="373">
        <f>PPMT('Assumptions (T&amp;D)'!$C$20,Model!X$1,'Assumptions (T&amp;D)'!$C$23,Model!$AX$2866)</f>
        <v>-0.05672418347</v>
      </c>
      <c r="AZ2916" s="373">
        <f>PPMT('Assumptions (T&amp;D)'!$C$20,Model!Y$1,'Assumptions (T&amp;D)'!$C$23,Model!$AX$2866)</f>
        <v>-0.05941858218</v>
      </c>
      <c r="BA2916" s="373">
        <f>PPMT('Assumptions (T&amp;D)'!$C$20,Model!Z$1,'Assumptions (T&amp;D)'!$C$23,Model!$AX$2866)</f>
        <v>-0.06224096484</v>
      </c>
      <c r="BB2916" s="373">
        <f>PPMT('Assumptions (T&amp;D)'!$C$20,Model!AA$1,'Assumptions (T&amp;D)'!$C$23,Model!$AX$2866)</f>
        <v>-0.06519741067</v>
      </c>
      <c r="BC2916" s="373">
        <f>PPMT('Assumptions (T&amp;D)'!$C$20,Model!AB$1,'Assumptions (T&amp;D)'!$C$23,Model!$AX$2866)</f>
        <v>-0.06829428767</v>
      </c>
      <c r="BD2916" s="373">
        <f>PPMT('Assumptions (T&amp;D)'!$C$20,Model!AC$1,'Assumptions (T&amp;D)'!$C$23,Model!$AX$2866)</f>
        <v>-0.07153826634</v>
      </c>
      <c r="BE2916" s="373">
        <f>PPMT('Assumptions (T&amp;D)'!$C$20,Model!AD$1,'Assumptions (T&amp;D)'!$C$23,Model!$AX$2866)</f>
        <v>-0.07493633399</v>
      </c>
      <c r="BF2916" s="373">
        <f>PPMT('Assumptions (T&amp;D)'!$C$20,Model!AE$1,'Assumptions (T&amp;D)'!$C$23,Model!$AX$2866)</f>
        <v>-0.07849580985</v>
      </c>
      <c r="BG2916" s="373">
        <f>PPMT('Assumptions (T&amp;D)'!$C$20,Model!AF$1,'Assumptions (T&amp;D)'!$C$23,Model!$AX$2866)</f>
        <v>-0.08222436082</v>
      </c>
      <c r="BH2916" s="373">
        <f>PPMT('Assumptions (T&amp;D)'!$C$20,Model!AG$1,'Assumptions (T&amp;D)'!$C$23,Model!$AX$2866)</f>
        <v>-0.08613001796</v>
      </c>
      <c r="BI2916" s="373">
        <f>PPMT('Assumptions (T&amp;D)'!$C$20,Model!AH$1,'Assumptions (T&amp;D)'!$C$23,Model!$AX$2866)</f>
        <v>-0.09022119381</v>
      </c>
      <c r="BJ2916" s="373">
        <f>PPMT('Assumptions (T&amp;D)'!$C$20,Model!AI$1,'Assumptions (T&amp;D)'!$C$23,Model!$AX$2866)</f>
        <v>-0.09450670052</v>
      </c>
      <c r="BK2916" s="373">
        <f>PPMT('Assumptions (T&amp;D)'!$C$20,Model!AJ$1,'Assumptions (T&amp;D)'!$C$23,Model!$AX$2866)</f>
        <v>-0.0989957688</v>
      </c>
      <c r="BL2916" s="373">
        <f>PPMT('Assumptions (T&amp;D)'!$C$20,Model!AK$1,'Assumptions (T&amp;D)'!$C$23,Model!$AX$2866)</f>
        <v>-0.1036980678</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-0.05558427712</v>
      </c>
      <c r="AZ2917" s="373">
        <f>PPMT('Assumptions (T&amp;D)'!$C$20,Model!X$1,'Assumptions (T&amp;D)'!$C$23,Model!$AY$2866)</f>
        <v>-0.05822453028</v>
      </c>
      <c r="BA2917" s="373">
        <f>PPMT('Assumptions (T&amp;D)'!$C$20,Model!Y$1,'Assumptions (T&amp;D)'!$C$23,Model!$AY$2866)</f>
        <v>-0.06099019547</v>
      </c>
      <c r="BB2917" s="373">
        <f>PPMT('Assumptions (T&amp;D)'!$C$20,Model!Z$1,'Assumptions (T&amp;D)'!$C$23,Model!$AY$2866)</f>
        <v>-0.06388722976</v>
      </c>
      <c r="BC2917" s="373">
        <f>PPMT('Assumptions (T&amp;D)'!$C$20,Model!AA$1,'Assumptions (T&amp;D)'!$C$23,Model!$AY$2866)</f>
        <v>-0.06692187317</v>
      </c>
      <c r="BD2917" s="373">
        <f>PPMT('Assumptions (T&amp;D)'!$C$20,Model!AB$1,'Assumptions (T&amp;D)'!$C$23,Model!$AY$2866)</f>
        <v>-0.07010066215</v>
      </c>
      <c r="BE2917" s="373">
        <f>PPMT('Assumptions (T&amp;D)'!$C$20,Model!AC$1,'Assumptions (T&amp;D)'!$C$23,Model!$AY$2866)</f>
        <v>-0.0734304436</v>
      </c>
      <c r="BF2917" s="373">
        <f>PPMT('Assumptions (T&amp;D)'!$C$20,Model!AD$1,'Assumptions (T&amp;D)'!$C$23,Model!$AY$2866)</f>
        <v>-0.07691838967</v>
      </c>
      <c r="BG2917" s="373">
        <f>PPMT('Assumptions (T&amp;D)'!$C$20,Model!AE$1,'Assumptions (T&amp;D)'!$C$23,Model!$AY$2866)</f>
        <v>-0.08057201318</v>
      </c>
      <c r="BH2917" s="373">
        <f>PPMT('Assumptions (T&amp;D)'!$C$20,Model!AF$1,'Assumptions (T&amp;D)'!$C$23,Model!$AY$2866)</f>
        <v>-0.0843991838</v>
      </c>
      <c r="BI2917" s="373">
        <f>PPMT('Assumptions (T&amp;D)'!$C$20,Model!AG$1,'Assumptions (T&amp;D)'!$C$23,Model!$AY$2866)</f>
        <v>-0.08840814504</v>
      </c>
      <c r="BJ2917" s="373">
        <f>PPMT('Assumptions (T&amp;D)'!$C$20,Model!AH$1,'Assumptions (T&amp;D)'!$C$23,Model!$AY$2866)</f>
        <v>-0.09260753192</v>
      </c>
      <c r="BK2917" s="373">
        <f>PPMT('Assumptions (T&amp;D)'!$C$20,Model!AI$1,'Assumptions (T&amp;D)'!$C$23,Model!$AY$2866)</f>
        <v>-0.09700638969</v>
      </c>
      <c r="BL2917" s="373">
        <f>PPMT('Assumptions (T&amp;D)'!$C$20,Model!AJ$1,'Assumptions (T&amp;D)'!$C$23,Model!$AY$2866)</f>
        <v>-0.1016141932</v>
      </c>
      <c r="BM2917" s="373">
        <f>PPMT('Assumptions (T&amp;D)'!$C$20,Model!AK$1,'Assumptions (T&amp;D)'!$C$23,Model!$AY$2866)</f>
        <v>-0.1064408674</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-0.05705204132</v>
      </c>
      <c r="BA2918" s="373">
        <f>PPMT('Assumptions (T&amp;D)'!$C$20,Model!X$1,'Assumptions (T&amp;D)'!$C$23,Model!$AZ$2866)</f>
        <v>-0.05976201328</v>
      </c>
      <c r="BB2918" s="373">
        <f>PPMT('Assumptions (T&amp;D)'!$C$20,Model!Y$1,'Assumptions (T&amp;D)'!$C$23,Model!$AZ$2866)</f>
        <v>-0.06260070891</v>
      </c>
      <c r="BC2918" s="373">
        <f>PPMT('Assumptions (T&amp;D)'!$C$20,Model!Z$1,'Assumptions (T&amp;D)'!$C$23,Model!$AZ$2866)</f>
        <v>-0.06557424258</v>
      </c>
      <c r="BD2918" s="373">
        <f>PPMT('Assumptions (T&amp;D)'!$C$20,Model!AA$1,'Assumptions (T&amp;D)'!$C$23,Model!$AZ$2866)</f>
        <v>-0.06868901911</v>
      </c>
      <c r="BE2918" s="373">
        <f>PPMT('Assumptions (T&amp;D)'!$C$20,Model!AB$1,'Assumptions (T&amp;D)'!$C$23,Model!$AZ$2866)</f>
        <v>-0.07195174751</v>
      </c>
      <c r="BF2918" s="373">
        <f>PPMT('Assumptions (T&amp;D)'!$C$20,Model!AC$1,'Assumptions (T&amp;D)'!$C$23,Model!$AZ$2866)</f>
        <v>-0.07536945552</v>
      </c>
      <c r="BG2918" s="373">
        <f>PPMT('Assumptions (T&amp;D)'!$C$20,Model!AD$1,'Assumptions (T&amp;D)'!$C$23,Model!$AZ$2866)</f>
        <v>-0.07894950466</v>
      </c>
      <c r="BH2918" s="373">
        <f>PPMT('Assumptions (T&amp;D)'!$C$20,Model!AE$1,'Assumptions (T&amp;D)'!$C$23,Model!$AZ$2866)</f>
        <v>-0.08269960613</v>
      </c>
      <c r="BI2918" s="373">
        <f>PPMT('Assumptions (T&amp;D)'!$C$20,Model!AF$1,'Assumptions (T&amp;D)'!$C$23,Model!$AZ$2866)</f>
        <v>-0.08662783742</v>
      </c>
      <c r="BJ2918" s="373">
        <f>PPMT('Assumptions (T&amp;D)'!$C$20,Model!AG$1,'Assumptions (T&amp;D)'!$C$23,Model!$AZ$2866)</f>
        <v>-0.0907426597</v>
      </c>
      <c r="BK2918" s="373">
        <f>PPMT('Assumptions (T&amp;D)'!$C$20,Model!AH$1,'Assumptions (T&amp;D)'!$C$23,Model!$AZ$2866)</f>
        <v>-0.09505293603</v>
      </c>
      <c r="BL2918" s="373">
        <f>PPMT('Assumptions (T&amp;D)'!$C$20,Model!AI$1,'Assumptions (T&amp;D)'!$C$23,Model!$AZ$2866)</f>
        <v>-0.09956795049</v>
      </c>
      <c r="BM2918" s="373">
        <f>PPMT('Assumptions (T&amp;D)'!$C$20,Model!AJ$1,'Assumptions (T&amp;D)'!$C$23,Model!$AZ$2866)</f>
        <v>-0.1042974281</v>
      </c>
      <c r="BN2918" s="373">
        <f>PPMT('Assumptions (T&amp;D)'!$C$20,Model!AK$1,'Assumptions (T&amp;D)'!$C$23,Model!$AZ$2866)</f>
        <v>-0.109251556</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-0.05817870334</v>
      </c>
      <c r="BB2919" s="373">
        <f>PPMT('Assumptions (T&amp;D)'!$C$20,Model!X$1,'Assumptions (T&amp;D)'!$C$23,Model!$BA$2866)</f>
        <v>-0.06094219174</v>
      </c>
      <c r="BC2919" s="373">
        <f>PPMT('Assumptions (T&amp;D)'!$C$20,Model!Y$1,'Assumptions (T&amp;D)'!$C$23,Model!$BA$2866)</f>
        <v>-0.06383694585</v>
      </c>
      <c r="BD2919" s="373">
        <f>PPMT('Assumptions (T&amp;D)'!$C$20,Model!Z$1,'Assumptions (T&amp;D)'!$C$23,Model!$BA$2866)</f>
        <v>-0.06686920078</v>
      </c>
      <c r="BE2919" s="373">
        <f>PPMT('Assumptions (T&amp;D)'!$C$20,Model!AA$1,'Assumptions (T&amp;D)'!$C$23,Model!$BA$2866)</f>
        <v>-0.07004548782</v>
      </c>
      <c r="BF2919" s="373">
        <f>PPMT('Assumptions (T&amp;D)'!$C$20,Model!AB$1,'Assumptions (T&amp;D)'!$C$23,Model!$BA$2866)</f>
        <v>-0.07337264849</v>
      </c>
      <c r="BG2919" s="373">
        <f>PPMT('Assumptions (T&amp;D)'!$C$20,Model!AC$1,'Assumptions (T&amp;D)'!$C$23,Model!$BA$2866)</f>
        <v>-0.07685784929</v>
      </c>
      <c r="BH2919" s="373">
        <f>PPMT('Assumptions (T&amp;D)'!$C$20,Model!AD$1,'Assumptions (T&amp;D)'!$C$23,Model!$BA$2866)</f>
        <v>-0.08050859713</v>
      </c>
      <c r="BI2919" s="373">
        <f>PPMT('Assumptions (T&amp;D)'!$C$20,Model!AE$1,'Assumptions (T&amp;D)'!$C$23,Model!$BA$2866)</f>
        <v>-0.0843327555</v>
      </c>
      <c r="BJ2919" s="373">
        <f>PPMT('Assumptions (T&amp;D)'!$C$20,Model!AF$1,'Assumptions (T&amp;D)'!$C$23,Model!$BA$2866)</f>
        <v>-0.08833856138</v>
      </c>
      <c r="BK2919" s="373">
        <f>PPMT('Assumptions (T&amp;D)'!$C$20,Model!AG$1,'Assumptions (T&amp;D)'!$C$23,Model!$BA$2866)</f>
        <v>-0.09253464305</v>
      </c>
      <c r="BL2919" s="373">
        <f>PPMT('Assumptions (T&amp;D)'!$C$20,Model!AH$1,'Assumptions (T&amp;D)'!$C$23,Model!$BA$2866)</f>
        <v>-0.09693003859</v>
      </c>
      <c r="BM2919" s="373">
        <f>PPMT('Assumptions (T&amp;D)'!$C$20,Model!AI$1,'Assumptions (T&amp;D)'!$C$23,Model!$BA$2866)</f>
        <v>-0.1015342154</v>
      </c>
      <c r="BN2919" s="373">
        <f>PPMT('Assumptions (T&amp;D)'!$C$20,Model!AJ$1,'Assumptions (T&amp;D)'!$C$23,Model!$BA$2866)</f>
        <v>-0.1063570907</v>
      </c>
      <c r="BO2919" s="373">
        <f>PPMT('Assumptions (T&amp;D)'!$C$20,Model!AK$1,'Assumptions (T&amp;D) old'!$B$103,Model!$BA$2866)</f>
        <v>-0.1114090525</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-0.01645480272</v>
      </c>
      <c r="D2920" s="372">
        <f t="array" ref="D2920">SUM(IF(ISERROR(D2921:D2971),"",D2921:D2971))</f>
        <v>-0.03562297927</v>
      </c>
      <c r="E2920" s="372">
        <f t="array" ref="E2920">SUM(IF(ISERROR(E2921:E2971),"",E2921:E2971))</f>
        <v>-0.05042531833</v>
      </c>
      <c r="F2920" s="372">
        <f t="array" ref="F2920">SUM(IF(ISERROR(F2921:F2971),"",F2921:F2971))</f>
        <v>-0.06703311385</v>
      </c>
      <c r="G2920" s="372">
        <f t="array" ref="G2920">SUM(IF(ISERROR(G2921:G2971),"",G2921:G2971))</f>
        <v>-0.08842409484</v>
      </c>
      <c r="H2920" s="372">
        <f t="array" ref="H2920">SUM(IF(ISERROR(H2921:H2971),"",H2921:H2971))</f>
        <v>-0.1035966103</v>
      </c>
      <c r="I2920" s="372">
        <f t="array" ref="I2920">SUM(IF(ISERROR(I2921:I2971),"",I2921:I2971))</f>
        <v>-0.1195332388</v>
      </c>
      <c r="J2920" s="372">
        <f t="array" ref="J2920">SUM(IF(ISERROR(J2921:J2971),"",J2921:J2971))</f>
        <v>-0.135368297</v>
      </c>
      <c r="K2920" s="372">
        <f t="array" ref="K2920">SUM(IF(ISERROR(K2921:K2971),"",K2921:K2971))</f>
        <v>-0.1543126561</v>
      </c>
      <c r="L2920" s="372">
        <f t="array" ref="L2920">SUM(IF(ISERROR(L2921:L2971),"",L2921:L2971))</f>
        <v>-0.1702797949</v>
      </c>
      <c r="M2920" s="372">
        <f t="array" ref="M2920">SUM(IF(ISERROR(M2921:M2971),"",M2921:M2971))</f>
        <v>-0.1807148509</v>
      </c>
      <c r="N2920" s="372">
        <f t="array" ref="N2920">SUM(IF(ISERROR(N2921:N2971),"",N2921:N2971))</f>
        <v>-0.1899778922</v>
      </c>
      <c r="O2920" s="372">
        <f t="array" ref="O2920">SUM(IF(ISERROR(O2921:O2971),"",O2921:O2971))</f>
        <v>-0.1935115109</v>
      </c>
      <c r="P2920" s="372">
        <f t="array" ref="P2920">SUM(IF(ISERROR(P2921:P2971),"",P2921:P2971))</f>
        <v>-0.1968406371</v>
      </c>
      <c r="Q2920" s="372">
        <f t="array" ref="Q2920">SUM(IF(ISERROR(Q2921:Q2971),"",Q2921:Q2971))</f>
        <v>-0.2000004084</v>
      </c>
      <c r="R2920" s="372">
        <f t="array" ref="R2920">SUM(IF(ISERROR(R2921:R2971),"",R2921:R2971))</f>
        <v>-0.2039576043</v>
      </c>
      <c r="S2920" s="372">
        <f t="array" ref="S2920">SUM(IF(ISERROR(S2921:S2971),"",S2921:S2971))</f>
        <v>-0.2075632105</v>
      </c>
      <c r="T2920" s="372">
        <f t="array" ref="T2920">SUM(IF(ISERROR(T2921:T2971),"",T2921:T2971))</f>
        <v>-0.209521459</v>
      </c>
      <c r="U2920" s="372">
        <f t="array" ref="U2920">SUM(IF(ISERROR(U2921:U2971),"",U2921:U2971))</f>
        <v>-0.2111305646</v>
      </c>
      <c r="V2920" s="372">
        <f t="array" ref="V2920">SUM(IF(ISERROR(V2921:V2971),"",V2921:V2971))</f>
        <v>-0.2131936727</v>
      </c>
      <c r="W2920" s="372">
        <f t="array" ref="W2920">SUM(IF(ISERROR(W2921:W2971),"",W2921:W2971))</f>
        <v>-0.215799689</v>
      </c>
      <c r="X2920" s="372">
        <f t="array" ref="X2920">SUM(IF(ISERROR(X2921:X2971),"",X2921:X2971))</f>
        <v>-0.2189063965</v>
      </c>
      <c r="Y2920" s="372">
        <f t="array" ref="Y2920">SUM(IF(ISERROR(Y2921:Y2971),"",Y2921:Y2971))</f>
        <v>-0.2224406134</v>
      </c>
      <c r="Z2920" s="372">
        <f t="array" ref="Z2920">SUM(IF(ISERROR(Z2921:Z2971),"",Z2921:Z2971))</f>
        <v>-0.2264875992</v>
      </c>
      <c r="AA2920" s="372">
        <f t="array" ref="AA2920">SUM(IF(ISERROR(AA2921:AA2971),"",AA2921:AA2971))</f>
        <v>-0.2314510088</v>
      </c>
      <c r="AB2920" s="372">
        <f t="array" ref="AB2920">SUM(IF(ISERROR(AB2921:AB2971),"",AB2921:AB2971))</f>
        <v>-0.2372027815</v>
      </c>
      <c r="AC2920" s="372">
        <f t="array" ref="AC2920">SUM(IF(ISERROR(AC2921:AC2971),"",AC2921:AC2971))</f>
        <v>-0.2433677084</v>
      </c>
      <c r="AD2920" s="372">
        <f t="array" ref="AD2920">SUM(IF(ISERROR(AD2921:AD2971),"",AD2921:AD2971))</f>
        <v>-0.2499554447</v>
      </c>
      <c r="AE2920" s="372">
        <f t="array" ref="AE2920">SUM(IF(ISERROR(AE2921:AE2971),"",AE2921:AE2971))</f>
        <v>-0.2565527453</v>
      </c>
      <c r="AF2920" s="372">
        <f t="array" ref="AF2920">SUM(IF(ISERROR(AF2921:AF2971),"",AF2921:AF2971))</f>
        <v>-0.2632388972</v>
      </c>
      <c r="AG2920" s="372">
        <f t="array" ref="AG2920">SUM(IF(ISERROR(AG2921:AG2971),"",AG2921:AG2971))</f>
        <v>-0.2701128774</v>
      </c>
      <c r="AH2920" s="372">
        <f t="array" ref="AH2920">SUM(IF(ISERROR(AH2921:AH2971),"",AH2921:AH2971))</f>
        <v>-0.2773839954</v>
      </c>
      <c r="AI2920" s="372">
        <f t="array" ref="AI2920">SUM(IF(ISERROR(AI2921:AI2971),"",AI2921:AI2971))</f>
        <v>-0.285034858</v>
      </c>
      <c r="AJ2920" s="372">
        <f t="array" ref="AJ2920">SUM(IF(ISERROR(AJ2921:AJ2971),"",AJ2921:AJ2971))</f>
        <v>-0.2928958891</v>
      </c>
      <c r="AK2920" s="372">
        <f t="array" ref="AK2920">SUM(IF(ISERROR(AK2921:AK2971),"",AK2921:AK2971))</f>
        <v>-0.3009371234</v>
      </c>
      <c r="AL2920" s="372">
        <f t="array" ref="AL2920">SUM(IF(ISERROR(AL2921:AL2971),"",AL2921:AL2971))</f>
        <v>-0.309181861</v>
      </c>
      <c r="AM2920" s="372">
        <f t="array" ref="AM2920">SUM(IF(ISERROR(AM2921:AM2971),"",AM2921:AM2971))</f>
        <v>-0.3176150181</v>
      </c>
      <c r="AN2920" s="372">
        <f t="array" ref="AN2920">SUM(IF(ISERROR(AN2921:AN2971),"",AN2921:AN2971))</f>
        <v>-0.3262606752</v>
      </c>
      <c r="AO2920" s="372">
        <f t="array" ref="AO2920">SUM(IF(ISERROR(AO2921:AO2971),"",AO2921:AO2971))</f>
        <v>-0.3351239364</v>
      </c>
      <c r="AP2920" s="372">
        <f t="array" ref="AP2920">SUM(IF(ISERROR(AP2921:AP2971),"",AP2921:AP2971))</f>
        <v>-0.3442100245</v>
      </c>
      <c r="AQ2920" s="372">
        <f t="array" ref="AQ2920">SUM(IF(ISERROR(AQ2921:AQ2971),"",AQ2921:AQ2971))</f>
        <v>-0.3535242839</v>
      </c>
      <c r="AR2920" s="372">
        <f t="array" ref="AR2920">SUM(IF(ISERROR(AR2921:AR2971),"",AR2921:AR2971))</f>
        <v>-0.3630721828</v>
      </c>
      <c r="AS2920" s="372">
        <f t="array" ref="AS2920">SUM(IF(ISERROR(AS2921:AS2971),"",AS2921:AS2971))</f>
        <v>-0.3728593168</v>
      </c>
      <c r="AT2920" s="372">
        <f t="array" ref="AT2920">SUM(IF(ISERROR(AT2921:AT2971),"",AT2921:AT2971))</f>
        <v>-0.3828914111</v>
      </c>
      <c r="AU2920" s="372">
        <f t="array" ref="AU2920">SUM(IF(ISERROR(AU2921:AU2971),"",AU2921:AU2971))</f>
        <v>-0.3931743238</v>
      </c>
      <c r="AV2920" s="372">
        <f t="array" ref="AV2920">SUM(IF(ISERROR(AV2921:AV2971),"",AV2921:AV2971))</f>
        <v>-0.403714049</v>
      </c>
      <c r="AW2920" s="372">
        <f t="array" ref="AW2920">SUM(IF(ISERROR(AW2921:AW2971),"",AW2921:AW2971))</f>
        <v>-0.4145167195</v>
      </c>
      <c r="AX2920" s="372">
        <f t="array" ref="AX2920">SUM(IF(ISERROR(AX2921:AX2971),"",AX2921:AX2971))</f>
        <v>-0.4255886103</v>
      </c>
      <c r="AY2920" s="372">
        <f t="array" ref="AY2920">SUM(IF(ISERROR(AY2921:AY2971),"",AY2921:AY2971))</f>
        <v>-0.4369361416</v>
      </c>
      <c r="AZ2920" s="372">
        <f t="array" ref="AZ2920">SUM(IF(ISERROR(AZ2921:AZ2971),"",AZ2921:AZ2971))</f>
        <v>-0.4485658823</v>
      </c>
      <c r="BA2920" s="372">
        <f t="array" ref="BA2920">SUM(IF(ISERROR(BA2921:BA2971),"",BA2921:BA2971))</f>
        <v>-0.4601049285</v>
      </c>
      <c r="BB2920" s="372">
        <f t="array" ref="BB2920">SUM(IF(ISERROR(BB2921:BB2971),"",BB2921:BB2971))</f>
        <v>-0.4118851135</v>
      </c>
      <c r="BC2920" s="372">
        <f t="array" ref="BC2920">SUM(IF(ISERROR(BC2921:BC2971),"",BC2921:BC2971))</f>
        <v>-0.3652350388</v>
      </c>
      <c r="BD2920" s="372">
        <f t="array" ref="BD2920">SUM(IF(ISERROR(BD2921:BD2971),"",BD2921:BD2971))</f>
        <v>-0.3203333843</v>
      </c>
      <c r="BE2920" s="372">
        <f t="array" ref="BE2920">SUM(IF(ISERROR(BE2921:BE2971),"",BE2921:BE2971))</f>
        <v>-0.2773699239</v>
      </c>
      <c r="BF2920" s="372">
        <f t="array" ref="BF2920">SUM(IF(ISERROR(BF2921:BF2971),"",BF2921:BF2971))</f>
        <v>-0.2365461152</v>
      </c>
      <c r="BG2920" s="372">
        <f t="array" ref="BG2920">SUM(IF(ISERROR(BG2921:BG2971),"",BG2921:BG2971))</f>
        <v>-0.1980757178</v>
      </c>
      <c r="BH2920" s="372">
        <f t="array" ref="BH2920">SUM(IF(ISERROR(BH2921:BH2971),"",BH2921:BH2971))</f>
        <v>-0.1621854432</v>
      </c>
      <c r="BI2920" s="372">
        <f t="array" ref="BI2920">SUM(IF(ISERROR(BI2921:BI2971),"",BI2921:BI2971))</f>
        <v>-0.1291156367</v>
      </c>
      <c r="BJ2920" s="372">
        <f t="array" ref="BJ2920">SUM(IF(ISERROR(BJ2921:BJ2971),"",BJ2921:BJ2971))</f>
        <v>-0.09912099332</v>
      </c>
      <c r="BK2920" s="372">
        <f t="array" ref="BK2920">SUM(IF(ISERROR(BK2921:BK2971),"",BK2921:BK2971))</f>
        <v>-0.07247130953</v>
      </c>
      <c r="BL2920" s="372">
        <f t="array" ref="BL2920">SUM(IF(ISERROR(BL2921:BL2971),"",BL2921:BL2971))</f>
        <v>-0.04945227186</v>
      </c>
      <c r="BM2920" s="372">
        <f t="array" ref="BM2920">SUM(IF(ISERROR(BM2921:BM2971),"",BM2921:BM2971))</f>
        <v>-0.03036628498</v>
      </c>
      <c r="BN2920" s="372">
        <f t="array" ref="BN2920">SUM(IF(ISERROR(BN2921:BN2971),"",BN2921:BN2971))</f>
        <v>-0.01553334071</v>
      </c>
      <c r="BO2920" s="372">
        <f t="array" ref="BO2920">SUM(IF(ISERROR(BO2921:BO2971),"",BO2921:BO2971))</f>
        <v>-0.005291929992</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-0.01645480272</v>
      </c>
      <c r="D2921" s="373">
        <f>IPMT('Assumptions (T&amp;D)'!$C$20,Model!X$1,'Assumptions (T&amp;D)'!$C$23,Model!$C$2866)</f>
        <v>-0.01567778827</v>
      </c>
      <c r="E2921" s="373">
        <f>IPMT('Assumptions (T&amp;D)'!$C$20,Model!Y$1,'Assumptions (T&amp;D)'!$C$23,Model!$C$2866)</f>
        <v>-0.01486386563</v>
      </c>
      <c r="F2921" s="373">
        <f>IPMT('Assumptions (T&amp;D)'!$C$20,Model!Z$1,'Assumptions (T&amp;D)'!$C$23,Model!$C$2866)</f>
        <v>-0.01401128167</v>
      </c>
      <c r="G2921" s="373">
        <f>IPMT('Assumptions (T&amp;D)'!$C$20,Model!AA$1,'Assumptions (T&amp;D)'!$C$23,Model!$C$2866)</f>
        <v>-0.01311819997</v>
      </c>
      <c r="H2921" s="373">
        <f>IPMT('Assumptions (T&amp;D)'!$C$20,Model!AB$1,'Assumptions (T&amp;D)'!$C$23,Model!$C$2866)</f>
        <v>-0.01218269689</v>
      </c>
      <c r="I2921" s="373">
        <f>IPMT('Assumptions (T&amp;D)'!$C$20,Model!AC$1,'Assumptions (T&amp;D)'!$C$23,Model!$C$2866)</f>
        <v>-0.01120275741</v>
      </c>
      <c r="J2921" s="373">
        <f>IPMT('Assumptions (T&amp;D)'!$C$20,Model!AD$1,'Assumptions (T&amp;D)'!$C$23,Model!$C$2866)</f>
        <v>-0.01017627081</v>
      </c>
      <c r="K2921" s="373">
        <f>IPMT('Assumptions (T&amp;D)'!$C$20,Model!AE$1,'Assumptions (T&amp;D)'!$C$23,Model!$C$2866)</f>
        <v>-0.009101026089</v>
      </c>
      <c r="L2921" s="373">
        <f>IPMT('Assumptions (T&amp;D)'!$C$20,Model!AF$1,'Assumptions (T&amp;D)'!$C$23,Model!$C$2866)</f>
        <v>-0.007974707248</v>
      </c>
      <c r="M2921" s="373">
        <f>IPMT('Assumptions (T&amp;D)'!$C$20,Model!AG$1,'Assumptions (T&amp;D)'!$C$23,Model!$C$2866)</f>
        <v>-0.006794888262</v>
      </c>
      <c r="N2921" s="373">
        <f>IPMT('Assumptions (T&amp;D)'!$C$20,Model!AH$1,'Assumptions (T&amp;D)'!$C$23,Model!$C$2866)</f>
        <v>-0.005559027874</v>
      </c>
      <c r="O2921" s="373">
        <f>IPMT('Assumptions (T&amp;D)'!$C$20,Model!AI$1,'Assumptions (T&amp;D)'!$C$23,Model!$C$2866)</f>
        <v>-0.004264464118</v>
      </c>
      <c r="P2921" s="373">
        <f>IPMT('Assumptions (T&amp;D)'!$C$20,Model!AJ$1,'Assumptions (T&amp;D)'!$C$23,Model!$C$2866)</f>
        <v>-0.002908408583</v>
      </c>
      <c r="Q2921" s="373">
        <f>IPMT('Assumptions (T&amp;D)'!$C$20,Model!AK$1,'Assumptions (T&amp;D)'!$C$23,Model!$C$2866)</f>
        <v>-0.001487940411</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-0.019945191</v>
      </c>
      <c r="E2922" s="373">
        <f>IPMT('Assumptions (T&amp;D)'!$C$20,Model!X$1,'Assumptions (T&amp;D)'!$C$23,Model!$D$2866)</f>
        <v>-0.01900335645</v>
      </c>
      <c r="F2922" s="373">
        <f>IPMT('Assumptions (T&amp;D)'!$C$20,Model!Y$1,'Assumptions (T&amp;D)'!$C$23,Model!$D$2866)</f>
        <v>-0.01801678477</v>
      </c>
      <c r="G2922" s="373">
        <f>IPMT('Assumptions (T&amp;D)'!$C$20,Model!Z$1,'Assumptions (T&amp;D)'!$C$23,Model!$D$2866)</f>
        <v>-0.01698335093</v>
      </c>
      <c r="H2922" s="373">
        <f>IPMT('Assumptions (T&amp;D)'!$C$20,Model!AA$1,'Assumptions (T&amp;D)'!$C$23,Model!$D$2866)</f>
        <v>-0.01590082898</v>
      </c>
      <c r="I2922" s="373">
        <f>IPMT('Assumptions (T&amp;D)'!$C$20,Model!AB$1,'Assumptions (T&amp;D)'!$C$23,Model!$D$2866)</f>
        <v>-0.01476688724</v>
      </c>
      <c r="J2922" s="373">
        <f>IPMT('Assumptions (T&amp;D)'!$C$20,Model!AC$1,'Assumptions (T&amp;D)'!$C$23,Model!$D$2866)</f>
        <v>-0.01357908326</v>
      </c>
      <c r="K2922" s="373">
        <f>IPMT('Assumptions (T&amp;D)'!$C$20,Model!AD$1,'Assumptions (T&amp;D)'!$C$23,Model!$D$2866)</f>
        <v>-0.0123348586</v>
      </c>
      <c r="L2922" s="373">
        <f>IPMT('Assumptions (T&amp;D)'!$C$20,Model!AE$1,'Assumptions (T&amp;D)'!$C$23,Model!$D$2866)</f>
        <v>-0.01103153327</v>
      </c>
      <c r="M2922" s="373">
        <f>IPMT('Assumptions (T&amp;D)'!$C$20,Model!AF$1,'Assumptions (T&amp;D)'!$C$23,Model!$D$2866)</f>
        <v>-0.009666299979</v>
      </c>
      <c r="N2922" s="373">
        <f>IPMT('Assumptions (T&amp;D)'!$C$20,Model!AG$1,'Assumptions (T&amp;D)'!$C$23,Model!$D$2866)</f>
        <v>-0.008236218111</v>
      </c>
      <c r="O2922" s="373">
        <f>IPMT('Assumptions (T&amp;D)'!$C$20,Model!AH$1,'Assumptions (T&amp;D)'!$C$23,Model!$D$2866)</f>
        <v>-0.006738207354</v>
      </c>
      <c r="P2922" s="373">
        <f>IPMT('Assumptions (T&amp;D)'!$C$20,Model!AI$1,'Assumptions (T&amp;D)'!$C$23,Model!$D$2866)</f>
        <v>-0.005169041086</v>
      </c>
      <c r="Q2922" s="373">
        <f>IPMT('Assumptions (T&amp;D)'!$C$20,Model!AJ$1,'Assumptions (T&amp;D)'!$C$23,Model!$D$2866)</f>
        <v>-0.003525339421</v>
      </c>
      <c r="R2922" s="373">
        <f>IPMT('Assumptions (T&amp;D)'!$C$20,Model!AK$1,'Assumptions (T&amp;D)'!$C$23,Model!$D$2866)</f>
        <v>-0.001803561926</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-0.01655809624</v>
      </c>
      <c r="F2923" s="373">
        <f>IPMT('Assumptions (T&amp;D)'!$C$20,Model!X$1,'Assumptions (T&amp;D)'!$C$23,Model!$E$2866)</f>
        <v>-0.01577620415</v>
      </c>
      <c r="G2923" s="373">
        <f>IPMT('Assumptions (T&amp;D)'!$C$20,Model!Y$1,'Assumptions (T&amp;D)'!$C$23,Model!$E$2866)</f>
        <v>-0.01495717219</v>
      </c>
      <c r="H2923" s="373">
        <f>IPMT('Assumptions (T&amp;D)'!$C$20,Model!Z$1,'Assumptions (T&amp;D)'!$C$23,Model!$E$2866)</f>
        <v>-0.01409923621</v>
      </c>
      <c r="I2923" s="373">
        <f>IPMT('Assumptions (T&amp;D)'!$C$20,Model!AA$1,'Assumptions (T&amp;D)'!$C$23,Model!$E$2866)</f>
        <v>-0.01320054827</v>
      </c>
      <c r="J2923" s="373">
        <f>IPMT('Assumptions (T&amp;D)'!$C$20,Model!AB$1,'Assumptions (T&amp;D)'!$C$23,Model!$E$2866)</f>
        <v>-0.01225917266</v>
      </c>
      <c r="K2923" s="373">
        <f>IPMT('Assumptions (T&amp;D)'!$C$20,Model!AC$1,'Assumptions (T&amp;D)'!$C$23,Model!$E$2866)</f>
        <v>-0.0112730817</v>
      </c>
      <c r="L2923" s="373">
        <f>IPMT('Assumptions (T&amp;D)'!$C$20,Model!AD$1,'Assumptions (T&amp;D)'!$C$23,Model!$E$2866)</f>
        <v>-0.01024015142</v>
      </c>
      <c r="M2923" s="373">
        <f>IPMT('Assumptions (T&amp;D)'!$C$20,Model!AE$1,'Assumptions (T&amp;D)'!$C$23,Model!$E$2866)</f>
        <v>-0.009158156949</v>
      </c>
      <c r="N2923" s="373">
        <f>IPMT('Assumptions (T&amp;D)'!$C$20,Model!AF$1,'Assumptions (T&amp;D)'!$C$23,Model!$E$2866)</f>
        <v>-0.008024767745</v>
      </c>
      <c r="O2923" s="373">
        <f>IPMT('Assumptions (T&amp;D)'!$C$20,Model!AG$1,'Assumptions (T&amp;D)'!$C$23,Model!$E$2866)</f>
        <v>-0.006837542553</v>
      </c>
      <c r="P2923" s="373">
        <f>IPMT('Assumptions (T&amp;D)'!$C$20,Model!AH$1,'Assumptions (T&amp;D)'!$C$23,Model!$E$2866)</f>
        <v>-0.005593924164</v>
      </c>
      <c r="Q2923" s="373">
        <f>IPMT('Assumptions (T&amp;D)'!$C$20,Model!AI$1,'Assumptions (T&amp;D)'!$C$23,Model!$E$2866)</f>
        <v>-0.004291233902</v>
      </c>
      <c r="R2923" s="373">
        <f>IPMT('Assumptions (T&amp;D)'!$C$20,Model!AJ$1,'Assumptions (T&amp;D)'!$C$23,Model!$E$2866)</f>
        <v>-0.002926665853</v>
      </c>
      <c r="S2923" s="373">
        <f>IPMT('Assumptions (T&amp;D)'!$C$20,Model!AK$1,'Assumptions (T&amp;D)'!$C$23,Model!$E$2866)</f>
        <v>-0.001497280821</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-0.01922884325</v>
      </c>
      <c r="G2924" s="373">
        <f>IPMT('Assumptions (T&amp;D)'!$C$20,Model!X$1,'Assumptions (T&amp;D)'!$C$23,Model!$F$2866)</f>
        <v>-0.01832083546</v>
      </c>
      <c r="H2924" s="373">
        <f>IPMT('Assumptions (T&amp;D)'!$C$20,Model!Y$1,'Assumptions (T&amp;D)'!$C$23,Model!$F$2866)</f>
        <v>-0.0173696973</v>
      </c>
      <c r="I2924" s="373">
        <f>IPMT('Assumptions (T&amp;D)'!$C$20,Model!Z$1,'Assumptions (T&amp;D)'!$C$23,Model!$F$2866)</f>
        <v>-0.01637338008</v>
      </c>
      <c r="J2924" s="373">
        <f>IPMT('Assumptions (T&amp;D)'!$C$20,Model!AA$1,'Assumptions (T&amp;D)'!$C$23,Model!$F$2866)</f>
        <v>-0.01532973778</v>
      </c>
      <c r="K2924" s="373">
        <f>IPMT('Assumptions (T&amp;D)'!$C$20,Model!AB$1,'Assumptions (T&amp;D)'!$C$23,Model!$F$2866)</f>
        <v>-0.01423652248</v>
      </c>
      <c r="L2924" s="373">
        <f>IPMT('Assumptions (T&amp;D)'!$C$20,Model!AC$1,'Assumptions (T&amp;D)'!$C$23,Model!$F$2866)</f>
        <v>-0.01309137945</v>
      </c>
      <c r="M2924" s="373">
        <f>IPMT('Assumptions (T&amp;D)'!$C$20,Model!AD$1,'Assumptions (T&amp;D)'!$C$23,Model!$F$2866)</f>
        <v>-0.01189184213</v>
      </c>
      <c r="N2924" s="373">
        <f>IPMT('Assumptions (T&amp;D)'!$C$20,Model!AE$1,'Assumptions (T&amp;D)'!$C$23,Model!$F$2866)</f>
        <v>-0.01063532678</v>
      </c>
      <c r="O2924" s="373">
        <f>IPMT('Assumptions (T&amp;D)'!$C$20,Model!AF$1,'Assumptions (T&amp;D)'!$C$23,Model!$F$2866)</f>
        <v>-0.009319126961</v>
      </c>
      <c r="P2924" s="373">
        <f>IPMT('Assumptions (T&amp;D)'!$C$20,Model!AG$1,'Assumptions (T&amp;D)'!$C$23,Model!$F$2866)</f>
        <v>-0.007940407645</v>
      </c>
      <c r="Q2924" s="373">
        <f>IPMT('Assumptions (T&amp;D)'!$C$20,Model!AH$1,'Assumptions (T&amp;D)'!$C$23,Model!$F$2866)</f>
        <v>-0.006496199161</v>
      </c>
      <c r="R2924" s="373">
        <f>IPMT('Assumptions (T&amp;D)'!$C$20,Model!AI$1,'Assumptions (T&amp;D)'!$C$23,Model!$F$2866)</f>
        <v>-0.004983390775</v>
      </c>
      <c r="S2924" s="373">
        <f>IPMT('Assumptions (T&amp;D)'!$C$20,Model!AJ$1,'Assumptions (T&amp;D)'!$C$23,Model!$F$2866)</f>
        <v>-0.00339872399</v>
      </c>
      <c r="T2924" s="373">
        <f>IPMT('Assumptions (T&amp;D)'!$C$20,Model!AK$1,'Assumptions (T&amp;D)'!$C$23,Model!$F$2866)</f>
        <v>-0.001738785534</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-0.02504453629</v>
      </c>
      <c r="H2925" s="373">
        <f>IPMT('Assumptions (T&amp;D)'!$C$20,Model!X$1,'Assumptions (T&amp;D)'!$C$23,Model!$G$2866)</f>
        <v>-0.02386190487</v>
      </c>
      <c r="I2925" s="373">
        <f>IPMT('Assumptions (T&amp;D)'!$C$20,Model!Y$1,'Assumptions (T&amp;D)'!$C$23,Model!$G$2866)</f>
        <v>-0.02262309847</v>
      </c>
      <c r="J2925" s="373">
        <f>IPMT('Assumptions (T&amp;D)'!$C$20,Model!Z$1,'Assumptions (T&amp;D)'!$C$23,Model!$G$2866)</f>
        <v>-0.02132544876</v>
      </c>
      <c r="K2925" s="373">
        <f>IPMT('Assumptions (T&amp;D)'!$C$20,Model!AA$1,'Assumptions (T&amp;D)'!$C$23,Model!$G$2866)</f>
        <v>-0.01996616068</v>
      </c>
      <c r="L2925" s="373">
        <f>IPMT('Assumptions (T&amp;D)'!$C$20,Model!AB$1,'Assumptions (T&amp;D)'!$C$23,Model!$G$2866)</f>
        <v>-0.01854230643</v>
      </c>
      <c r="M2925" s="373">
        <f>IPMT('Assumptions (T&amp;D)'!$C$20,Model!AC$1,'Assumptions (T&amp;D)'!$C$23,Model!$G$2866)</f>
        <v>-0.0170508191</v>
      </c>
      <c r="N2925" s="373">
        <f>IPMT('Assumptions (T&amp;D)'!$C$20,Model!AD$1,'Assumptions (T&amp;D)'!$C$23,Model!$G$2866)</f>
        <v>-0.01548848611</v>
      </c>
      <c r="O2925" s="373">
        <f>IPMT('Assumptions (T&amp;D)'!$C$20,Model!AE$1,'Assumptions (T&amp;D)'!$C$23,Model!$G$2866)</f>
        <v>-0.01385194232</v>
      </c>
      <c r="P2925" s="373">
        <f>IPMT('Assumptions (T&amp;D)'!$C$20,Model!AF$1,'Assumptions (T&amp;D)'!$C$23,Model!$G$2866)</f>
        <v>-0.01213766269</v>
      </c>
      <c r="Q2925" s="373">
        <f>IPMT('Assumptions (T&amp;D)'!$C$20,Model!AG$1,'Assumptions (T&amp;D)'!$C$23,Model!$G$2866)</f>
        <v>-0.01034195478</v>
      </c>
      <c r="R2925" s="373">
        <f>IPMT('Assumptions (T&amp;D)'!$C$20,Model!AH$1,'Assumptions (T&amp;D)'!$C$23,Model!$G$2866)</f>
        <v>-0.008460950743</v>
      </c>
      <c r="S2925" s="373">
        <f>IPMT('Assumptions (T&amp;D)'!$C$20,Model!AI$1,'Assumptions (T&amp;D)'!$C$23,Model!$G$2866)</f>
        <v>-0.006490599016</v>
      </c>
      <c r="T2925" s="373">
        <f>IPMT('Assumptions (T&amp;D)'!$C$20,Model!AJ$1,'Assumptions (T&amp;D)'!$C$23,Model!$G$2866)</f>
        <v>-0.004426655581</v>
      </c>
      <c r="U2925" s="373">
        <f>IPMT('Assumptions (T&amp;D)'!$C$20,Model!AK$1,'Assumptions (T&amp;D)'!$C$23,Model!$G$2866)</f>
        <v>-0.002264674833</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-0.02018224601</v>
      </c>
      <c r="I2926" s="373">
        <f>IPMT('Assumptions (T&amp;D)'!$C$20,Model!X$1,'Assumptions (T&amp;D)'!$C$23,Model!$H$2866)</f>
        <v>-0.01922921746</v>
      </c>
      <c r="J2926" s="373">
        <f>IPMT('Assumptions (T&amp;D)'!$C$20,Model!Y$1,'Assumptions (T&amp;D)'!$C$23,Model!$H$2866)</f>
        <v>-0.01823092005</v>
      </c>
      <c r="K2926" s="373">
        <f>IPMT('Assumptions (T&amp;D)'!$C$20,Model!Z$1,'Assumptions (T&amp;D)'!$C$23,Model!$H$2866)</f>
        <v>-0.01718520351</v>
      </c>
      <c r="L2926" s="373">
        <f>IPMT('Assumptions (T&amp;D)'!$C$20,Model!AA$1,'Assumptions (T&amp;D)'!$C$23,Model!$H$2866)</f>
        <v>-0.01608981544</v>
      </c>
      <c r="M2926" s="373">
        <f>IPMT('Assumptions (T&amp;D)'!$C$20,Model!AB$1,'Assumptions (T&amp;D)'!$C$23,Model!$H$2866)</f>
        <v>-0.01494239644</v>
      </c>
      <c r="N2926" s="373">
        <f>IPMT('Assumptions (T&amp;D)'!$C$20,Model!AC$1,'Assumptions (T&amp;D)'!$C$23,Model!$H$2866)</f>
        <v>-0.01374047503</v>
      </c>
      <c r="O2926" s="373">
        <f>IPMT('Assumptions (T&amp;D)'!$C$20,Model!AD$1,'Assumptions (T&amp;D)'!$C$23,Model!$H$2866)</f>
        <v>-0.01248146236</v>
      </c>
      <c r="P2926" s="373">
        <f>IPMT('Assumptions (T&amp;D)'!$C$20,Model!AE$1,'Assumptions (T&amp;D)'!$C$23,Model!$H$2866)</f>
        <v>-0.01116264659</v>
      </c>
      <c r="Q2926" s="373">
        <f>IPMT('Assumptions (T&amp;D)'!$C$20,Model!AF$1,'Assumptions (T&amp;D)'!$C$23,Model!$H$2866)</f>
        <v>-0.009781187064</v>
      </c>
      <c r="R2926" s="373">
        <f>IPMT('Assumptions (T&amp;D)'!$C$20,Model!AG$1,'Assumptions (T&amp;D)'!$C$23,Model!$H$2866)</f>
        <v>-0.008334108213</v>
      </c>
      <c r="S2926" s="373">
        <f>IPMT('Assumptions (T&amp;D)'!$C$20,Model!AH$1,'Assumptions (T&amp;D)'!$C$23,Model!$H$2866)</f>
        <v>-0.006818293116</v>
      </c>
      <c r="T2926" s="373">
        <f>IPMT('Assumptions (T&amp;D)'!$C$20,Model!AI$1,'Assumptions (T&amp;D)'!$C$23,Model!$H$2866)</f>
        <v>-0.005230476802</v>
      </c>
      <c r="U2926" s="373">
        <f>IPMT('Assumptions (T&amp;D)'!$C$20,Model!AJ$1,'Assumptions (T&amp;D)'!$C$23,Model!$H$2866)</f>
        <v>-0.003567239213</v>
      </c>
      <c r="V2926" s="373">
        <f>IPMT('Assumptions (T&amp;D)'!$C$20,Model!AK$1,'Assumptions (T&amp;D)'!$C$23,Model!$H$2866)</f>
        <v>-0.001824997839</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-0.02213734984</v>
      </c>
      <c r="J2927" s="373">
        <f>IPMT('Assumptions (T&amp;D)'!$C$20,Model!X$1,'Assumptions (T&amp;D)'!$C$23,Model!$I$2866)</f>
        <v>-0.02109199907</v>
      </c>
      <c r="K2927" s="373">
        <f>IPMT('Assumptions (T&amp;D)'!$C$20,Model!Y$1,'Assumptions (T&amp;D)'!$C$23,Model!$I$2866)</f>
        <v>-0.01999699414</v>
      </c>
      <c r="L2927" s="373">
        <f>IPMT('Assumptions (T&amp;D)'!$C$20,Model!Z$1,'Assumptions (T&amp;D)'!$C$23,Model!$I$2866)</f>
        <v>-0.01884997647</v>
      </c>
      <c r="M2927" s="373">
        <f>IPMT('Assumptions (T&amp;D)'!$C$20,Model!AA$1,'Assumptions (T&amp;D)'!$C$23,Model!$I$2866)</f>
        <v>-0.01764847546</v>
      </c>
      <c r="N2927" s="373">
        <f>IPMT('Assumptions (T&amp;D)'!$C$20,Model!AB$1,'Assumptions (T&amp;D)'!$C$23,Model!$I$2866)</f>
        <v>-0.01638990315</v>
      </c>
      <c r="O2927" s="373">
        <f>IPMT('Assumptions (T&amp;D)'!$C$20,Model!AC$1,'Assumptions (T&amp;D)'!$C$23,Model!$I$2866)</f>
        <v>-0.01507154866</v>
      </c>
      <c r="P2927" s="373">
        <f>IPMT('Assumptions (T&amp;D)'!$C$20,Model!AD$1,'Assumptions (T&amp;D)'!$C$23,Model!$I$2866)</f>
        <v>-0.01369057234</v>
      </c>
      <c r="Q2927" s="373">
        <f>IPMT('Assumptions (T&amp;D)'!$C$20,Model!AE$1,'Assumptions (T&amp;D)'!$C$23,Model!$I$2866)</f>
        <v>-0.01224399963</v>
      </c>
      <c r="R2927" s="373">
        <f>IPMT('Assumptions (T&amp;D)'!$C$20,Model!AF$1,'Assumptions (T&amp;D)'!$C$23,Model!$I$2866)</f>
        <v>-0.01072871472</v>
      </c>
      <c r="S2927" s="373">
        <f>IPMT('Assumptions (T&amp;D)'!$C$20,Model!AG$1,'Assumptions (T&amp;D)'!$C$23,Model!$I$2866)</f>
        <v>-0.009141453784</v>
      </c>
      <c r="T2927" s="373">
        <f>IPMT('Assumptions (T&amp;D)'!$C$20,Model!AH$1,'Assumptions (T&amp;D)'!$C$23,Model!$I$2866)</f>
        <v>-0.007478797949</v>
      </c>
      <c r="U2927" s="373">
        <f>IPMT('Assumptions (T&amp;D)'!$C$20,Model!AI$1,'Assumptions (T&amp;D)'!$C$23,Model!$I$2866)</f>
        <v>-0.005737165961</v>
      </c>
      <c r="V2927" s="373">
        <f>IPMT('Assumptions (T&amp;D)'!$C$20,Model!AJ$1,'Assumptions (T&amp;D)'!$C$23,Model!$I$2866)</f>
        <v>-0.003912806454</v>
      </c>
      <c r="W2927" s="373">
        <f>IPMT('Assumptions (T&amp;D)'!$C$20,Model!AK$1,'Assumptions (T&amp;D)'!$C$23,Model!$I$2866)</f>
        <v>-0.002001789871</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-0.02337566462</v>
      </c>
      <c r="K2928" s="373">
        <f>IPMT('Assumptions (T&amp;D)'!$C$20,Model!X$1,'Assumptions (T&amp;D)'!$C$23,Model!$J$2866)</f>
        <v>-0.02227183922</v>
      </c>
      <c r="L2928" s="373">
        <f>IPMT('Assumptions (T&amp;D)'!$C$20,Model!Y$1,'Assumptions (T&amp;D)'!$C$23,Model!$J$2866)</f>
        <v>-0.02111558211</v>
      </c>
      <c r="M2928" s="373">
        <f>IPMT('Assumptions (T&amp;D)'!$C$20,Model!Z$1,'Assumptions (T&amp;D)'!$C$23,Model!$J$2866)</f>
        <v>-0.01990440279</v>
      </c>
      <c r="N2928" s="373">
        <f>IPMT('Assumptions (T&amp;D)'!$C$20,Model!AA$1,'Assumptions (T&amp;D)'!$C$23,Model!$J$2866)</f>
        <v>-0.01863569245</v>
      </c>
      <c r="O2928" s="373">
        <f>IPMT('Assumptions (T&amp;D)'!$C$20,Model!AB$1,'Assumptions (T&amp;D)'!$C$23,Model!$J$2866)</f>
        <v>-0.01730671837</v>
      </c>
      <c r="P2928" s="373">
        <f>IPMT('Assumptions (T&amp;D)'!$C$20,Model!AC$1,'Assumptions (T&amp;D)'!$C$23,Model!$J$2866)</f>
        <v>-0.01591461802</v>
      </c>
      <c r="Q2928" s="373">
        <f>IPMT('Assumptions (T&amp;D)'!$C$20,Model!AD$1,'Assumptions (T&amp;D)'!$C$23,Model!$J$2866)</f>
        <v>-0.01445639291</v>
      </c>
      <c r="R2928" s="373">
        <f>IPMT('Assumptions (T&amp;D)'!$C$20,Model!AE$1,'Assumptions (T&amp;D)'!$C$23,Model!$J$2866)</f>
        <v>-0.0129289021</v>
      </c>
      <c r="S2928" s="373">
        <f>IPMT('Assumptions (T&amp;D)'!$C$20,Model!AF$1,'Assumptions (T&amp;D)'!$C$23,Model!$J$2866)</f>
        <v>-0.01132885548</v>
      </c>
      <c r="T2928" s="373">
        <f>IPMT('Assumptions (T&amp;D)'!$C$20,Model!AG$1,'Assumptions (T&amp;D)'!$C$23,Model!$J$2866)</f>
        <v>-0.009652806649</v>
      </c>
      <c r="U2928" s="373">
        <f>IPMT('Assumptions (T&amp;D)'!$C$20,Model!AH$1,'Assumptions (T&amp;D)'!$C$23,Model!$J$2866)</f>
        <v>-0.007897145495</v>
      </c>
      <c r="V2928" s="373">
        <f>IPMT('Assumptions (T&amp;D)'!$C$20,Model!AI$1,'Assumptions (T&amp;D)'!$C$23,Model!$J$2866)</f>
        <v>-0.006058090436</v>
      </c>
      <c r="W2928" s="373">
        <f>IPMT('Assumptions (T&amp;D)'!$C$20,Model!AJ$1,'Assumptions (T&amp;D)'!$C$23,Model!$J$2866)</f>
        <v>-0.004131680262</v>
      </c>
      <c r="X2928" s="373">
        <f>IPMT('Assumptions (T&amp;D)'!$C$20,Model!AK$1,'Assumptions (T&amp;D)'!$C$23,Model!$J$2866)</f>
        <v>-0.002113765604</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-0.02794696964</v>
      </c>
      <c r="L2929" s="373">
        <f>IPMT('Assumptions (T&amp;D)'!$C$20,Model!X$1,'Assumptions (T&amp;D)'!$C$23,Model!$K$2866)</f>
        <v>-0.02662728203</v>
      </c>
      <c r="M2929" s="373">
        <f>IPMT('Assumptions (T&amp;D)'!$C$20,Model!Y$1,'Assumptions (T&amp;D)'!$C$23,Model!$K$2866)</f>
        <v>-0.02524490925</v>
      </c>
      <c r="N2929" s="373">
        <f>IPMT('Assumptions (T&amp;D)'!$C$20,Model!Z$1,'Assumptions (T&amp;D)'!$C$23,Model!$K$2866)</f>
        <v>-0.02379687378</v>
      </c>
      <c r="O2929" s="373">
        <f>IPMT('Assumptions (T&amp;D)'!$C$20,Model!AA$1,'Assumptions (T&amp;D)'!$C$23,Model!$K$2866)</f>
        <v>-0.02228005661</v>
      </c>
      <c r="P2929" s="373">
        <f>IPMT('Assumptions (T&amp;D)'!$C$20,Model!AB$1,'Assumptions (T&amp;D)'!$C$23,Model!$K$2866)</f>
        <v>-0.02069119064</v>
      </c>
      <c r="Q2929" s="373">
        <f>IPMT('Assumptions (T&amp;D)'!$C$20,Model!AC$1,'Assumptions (T&amp;D)'!$C$23,Model!$K$2866)</f>
        <v>-0.01902685352</v>
      </c>
      <c r="R2929" s="373">
        <f>IPMT('Assumptions (T&amp;D)'!$C$20,Model!AD$1,'Assumptions (T&amp;D)'!$C$23,Model!$K$2866)</f>
        <v>-0.0172834604</v>
      </c>
      <c r="S2929" s="373">
        <f>IPMT('Assumptions (T&amp;D)'!$C$20,Model!AE$1,'Assumptions (T&amp;D)'!$C$23,Model!$K$2866)</f>
        <v>-0.0154572561</v>
      </c>
      <c r="T2929" s="373">
        <f>IPMT('Assumptions (T&amp;D)'!$C$20,Model!AF$1,'Assumptions (T&amp;D)'!$C$23,Model!$K$2866)</f>
        <v>-0.0135443071</v>
      </c>
      <c r="U2929" s="373">
        <f>IPMT('Assumptions (T&amp;D)'!$C$20,Model!AG$1,'Assumptions (T&amp;D)'!$C$23,Model!$K$2866)</f>
        <v>-0.01154049302</v>
      </c>
      <c r="V2929" s="373">
        <f>IPMT('Assumptions (T&amp;D)'!$C$20,Model!AH$1,'Assumptions (T&amp;D)'!$C$23,Model!$K$2866)</f>
        <v>-0.00944149777</v>
      </c>
      <c r="W2929" s="373">
        <f>IPMT('Assumptions (T&amp;D)'!$C$20,Model!AI$1,'Assumptions (T&amp;D)'!$C$23,Model!$K$2866)</f>
        <v>-0.007242800247</v>
      </c>
      <c r="X2929" s="373">
        <f>IPMT('Assumptions (T&amp;D)'!$C$20,Model!AJ$1,'Assumptions (T&amp;D)'!$C$23,Model!$K$2866)</f>
        <v>-0.004939664592</v>
      </c>
      <c r="Y2929" s="373">
        <f>IPMT('Assumptions (T&amp;D)'!$C$20,Model!AK$1,'Assumptions (T&amp;D)'!$C$23,Model!$K$2866)</f>
        <v>-0.002527129993</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-0.02671706105</v>
      </c>
      <c r="M2930" s="373">
        <f>IPMT('Assumptions (T&amp;D)'!$C$20,Model!X$1,'Assumptions (T&amp;D)'!$C$23,Model!$L$2866)</f>
        <v>-0.02545545112</v>
      </c>
      <c r="N2930" s="373">
        <f>IPMT('Assumptions (T&amp;D)'!$C$20,Model!Y$1,'Assumptions (T&amp;D)'!$C$23,Model!$L$2866)</f>
        <v>-0.02413391472</v>
      </c>
      <c r="O2930" s="373">
        <f>IPMT('Assumptions (T&amp;D)'!$C$20,Model!Z$1,'Assumptions (T&amp;D)'!$C$23,Model!$L$2866)</f>
        <v>-0.02274960534</v>
      </c>
      <c r="P2930" s="373">
        <f>IPMT('Assumptions (T&amp;D)'!$C$20,Model!AA$1,'Assumptions (T&amp;D)'!$C$23,Model!$L$2866)</f>
        <v>-0.02129954126</v>
      </c>
      <c r="Q2930" s="373">
        <f>IPMT('Assumptions (T&amp;D)'!$C$20,Model!AB$1,'Assumptions (T&amp;D)'!$C$23,Model!$L$2866)</f>
        <v>-0.01978059914</v>
      </c>
      <c r="R2930" s="373">
        <f>IPMT('Assumptions (T&amp;D)'!$C$20,Model!AC$1,'Assumptions (T&amp;D)'!$C$23,Model!$L$2866)</f>
        <v>-0.01818950726</v>
      </c>
      <c r="S2930" s="373">
        <f>IPMT('Assumptions (T&amp;D)'!$C$20,Model!AD$1,'Assumptions (T&amp;D)'!$C$23,Model!$L$2866)</f>
        <v>-0.01652283853</v>
      </c>
      <c r="T2930" s="373">
        <f>IPMT('Assumptions (T&amp;D)'!$C$20,Model!AE$1,'Assumptions (T&amp;D)'!$C$23,Model!$L$2866)</f>
        <v>-0.01477700303</v>
      </c>
      <c r="U2930" s="373">
        <f>IPMT('Assumptions (T&amp;D)'!$C$20,Model!AF$1,'Assumptions (T&amp;D)'!$C$23,Model!$L$2866)</f>
        <v>-0.01294824034</v>
      </c>
      <c r="V2930" s="373">
        <f>IPMT('Assumptions (T&amp;D)'!$C$20,Model!AG$1,'Assumptions (T&amp;D)'!$C$23,Model!$L$2866)</f>
        <v>-0.01103261143</v>
      </c>
      <c r="W2930" s="373">
        <f>IPMT('Assumptions (T&amp;D)'!$C$20,Model!AH$1,'Assumptions (T&amp;D)'!$C$23,Model!$L$2866)</f>
        <v>-0.009025990139</v>
      </c>
      <c r="X2930" s="373">
        <f>IPMT('Assumptions (T&amp;D)'!$C$20,Model!AI$1,'Assumptions (T&amp;D)'!$C$23,Model!$L$2866)</f>
        <v>-0.00692405434</v>
      </c>
      <c r="Y2930" s="373">
        <f>IPMT('Assumptions (T&amp;D)'!$C$20,Model!AJ$1,'Assumptions (T&amp;D)'!$C$23,Model!$L$2866)</f>
        <v>-0.00472227659</v>
      </c>
      <c r="Z2930" s="373">
        <f>IPMT('Assumptions (T&amp;D)'!$C$20,Model!AK$1,'Assumptions (T&amp;D)'!$C$23,Model!$L$2866)</f>
        <v>-0.002415914397</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-0.02295720944</v>
      </c>
      <c r="N2931" s="373">
        <f>IPMT('Assumptions (T&amp;D)'!$C$20,Model!X$1,'Assumptions (T&amp;D)'!$C$23,Model!$M$2866)</f>
        <v>-0.02187314396</v>
      </c>
      <c r="O2931" s="373">
        <f>IPMT('Assumptions (T&amp;D)'!$C$20,Model!Y$1,'Assumptions (T&amp;D)'!$C$23,Model!$M$2866)</f>
        <v>-0.02073758538</v>
      </c>
      <c r="P2931" s="373">
        <f>IPMT('Assumptions (T&amp;D)'!$C$20,Model!Z$1,'Assumptions (T&amp;D)'!$C$23,Model!$M$2866)</f>
        <v>-0.01954808777</v>
      </c>
      <c r="Q2931" s="373">
        <f>IPMT('Assumptions (T&amp;D)'!$C$20,Model!AA$1,'Assumptions (T&amp;D)'!$C$23,Model!$M$2866)</f>
        <v>-0.01830208901</v>
      </c>
      <c r="R2931" s="373">
        <f>IPMT('Assumptions (T&amp;D)'!$C$20,Model!AB$1,'Assumptions (T&amp;D)'!$C$23,Model!$M$2866)</f>
        <v>-0.01699690532</v>
      </c>
      <c r="S2931" s="373">
        <f>IPMT('Assumptions (T&amp;D)'!$C$20,Model!AC$1,'Assumptions (T&amp;D)'!$C$23,Model!$M$2866)</f>
        <v>-0.0156297254</v>
      </c>
      <c r="T2931" s="373">
        <f>IPMT('Assumptions (T&amp;D)'!$C$20,Model!AD$1,'Assumptions (T&amp;D)'!$C$23,Model!$M$2866)</f>
        <v>-0.01419760444</v>
      </c>
      <c r="U2931" s="373">
        <f>IPMT('Assumptions (T&amp;D)'!$C$20,Model!AE$1,'Assumptions (T&amp;D)'!$C$23,Model!$M$2866)</f>
        <v>-0.01269745773</v>
      </c>
      <c r="V2931" s="373">
        <f>IPMT('Assumptions (T&amp;D)'!$C$20,Model!AF$1,'Assumptions (T&amp;D)'!$C$23,Model!$M$2866)</f>
        <v>-0.01112605405</v>
      </c>
      <c r="W2931" s="373">
        <f>IPMT('Assumptions (T&amp;D)'!$C$20,Model!AG$1,'Assumptions (T&amp;D)'!$C$23,Model!$M$2866)</f>
        <v>-0.009480008699</v>
      </c>
      <c r="X2931" s="373">
        <f>IPMT('Assumptions (T&amp;D)'!$C$20,Model!AH$1,'Assumptions (T&amp;D)'!$C$23,Model!$M$2866)</f>
        <v>-0.007755776191</v>
      </c>
      <c r="Y2931" s="373">
        <f>IPMT('Assumptions (T&amp;D)'!$C$20,Model!AI$1,'Assumptions (T&amp;D)'!$C$23,Model!$M$2866)</f>
        <v>-0.005949642639</v>
      </c>
      <c r="Z2931" s="373">
        <f>IPMT('Assumptions (T&amp;D)'!$C$20,Model!AJ$1,'Assumptions (T&amp;D)'!$C$23,Model!$M$2866)</f>
        <v>-0.004057717744</v>
      </c>
      <c r="AA2931" s="373">
        <f>IPMT('Assumptions (T&amp;D)'!$C$20,Model!AK$1,'Assumptions (T&amp;D)'!$C$23,Model!$M$2866)</f>
        <v>-0.002075926416</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-0.02346406246</v>
      </c>
      <c r="O2932" s="373">
        <f>IPMT('Assumptions (T&amp;D)'!$C$20,Model!X$1,'Assumptions (T&amp;D)'!$C$23,Model!$N$2866)</f>
        <v>-0.02235606281</v>
      </c>
      <c r="P2932" s="373">
        <f>IPMT('Assumptions (T&amp;D)'!$C$20,Model!Y$1,'Assumptions (T&amp;D)'!$C$23,Model!$N$2866)</f>
        <v>-0.02119543318</v>
      </c>
      <c r="Q2932" s="373">
        <f>IPMT('Assumptions (T&amp;D)'!$C$20,Model!Z$1,'Assumptions (T&amp;D)'!$C$23,Model!$N$2866)</f>
        <v>-0.01997967364</v>
      </c>
      <c r="R2932" s="373">
        <f>IPMT('Assumptions (T&amp;D)'!$C$20,Model!AA$1,'Assumptions (T&amp;D)'!$C$23,Model!$N$2866)</f>
        <v>-0.01870616553</v>
      </c>
      <c r="S2932" s="373">
        <f>IPMT('Assumptions (T&amp;D)'!$C$20,Model!AB$1,'Assumptions (T&amp;D)'!$C$23,Model!$N$2866)</f>
        <v>-0.01737216578</v>
      </c>
      <c r="T2932" s="373">
        <f>IPMT('Assumptions (T&amp;D)'!$C$20,Model!AC$1,'Assumptions (T&amp;D)'!$C$23,Model!$N$2866)</f>
        <v>-0.01597480104</v>
      </c>
      <c r="U2932" s="373">
        <f>IPMT('Assumptions (T&amp;D)'!$C$20,Model!AD$1,'Assumptions (T&amp;D)'!$C$23,Model!$N$2866)</f>
        <v>-0.01451106147</v>
      </c>
      <c r="V2932" s="373">
        <f>IPMT('Assumptions (T&amp;D)'!$C$20,Model!AE$1,'Assumptions (T&amp;D)'!$C$23,Model!$N$2866)</f>
        <v>-0.01297779428</v>
      </c>
      <c r="W2932" s="373">
        <f>IPMT('Assumptions (T&amp;D)'!$C$20,Model!AF$1,'Assumptions (T&amp;D)'!$C$23,Model!$N$2866)</f>
        <v>-0.01137169689</v>
      </c>
      <c r="X2932" s="373">
        <f>IPMT('Assumptions (T&amp;D)'!$C$20,Model!AG$1,'Assumptions (T&amp;D)'!$C$23,Model!$N$2866)</f>
        <v>-0.00968930988</v>
      </c>
      <c r="Y2932" s="373">
        <f>IPMT('Assumptions (T&amp;D)'!$C$20,Model!AH$1,'Assumptions (T&amp;D)'!$C$23,Model!$N$2866)</f>
        <v>-0.007927009485</v>
      </c>
      <c r="Z2932" s="373">
        <f>IPMT('Assumptions (T&amp;D)'!$C$20,Model!AI$1,'Assumptions (T&amp;D)'!$C$23,Model!$N$2866)</f>
        <v>-0.006080999822</v>
      </c>
      <c r="AA2932" s="373">
        <f>IPMT('Assumptions (T&amp;D)'!$C$20,Model!AJ$1,'Assumptions (T&amp;D)'!$C$23,Model!$N$2866)</f>
        <v>-0.004147304699</v>
      </c>
      <c r="AB2932" s="373">
        <f>IPMT('Assumptions (T&amp;D)'!$C$20,Model!AK$1,'Assumptions (T&amp;D)'!$C$23,Model!$N$2866)</f>
        <v>-0.002121759059</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-0.01951718808</v>
      </c>
      <c r="P2933" s="373">
        <f>IPMT('Assumptions (T&amp;D)'!$C$20,Model!X$1,'Assumptions (T&amp;D)'!$C$23,Model!$O$2866)</f>
        <v>-0.01859556432</v>
      </c>
      <c r="Q2933" s="373">
        <f>IPMT('Assumptions (T&amp;D)'!$C$20,Model!Y$1,'Assumptions (T&amp;D)'!$C$23,Model!$O$2866)</f>
        <v>-0.01763016343</v>
      </c>
      <c r="R2933" s="373">
        <f>IPMT('Assumptions (T&amp;D)'!$C$20,Model!Z$1,'Assumptions (T&amp;D)'!$C$23,Model!$O$2866)</f>
        <v>-0.01661890599</v>
      </c>
      <c r="S2933" s="373">
        <f>IPMT('Assumptions (T&amp;D)'!$C$20,Model!AA$1,'Assumptions (T&amp;D)'!$C$23,Model!$O$2866)</f>
        <v>-0.01555961383</v>
      </c>
      <c r="T2933" s="373">
        <f>IPMT('Assumptions (T&amp;D)'!$C$20,Model!AB$1,'Assumptions (T&amp;D)'!$C$23,Model!$O$2866)</f>
        <v>-0.0144500053</v>
      </c>
      <c r="U2933" s="373">
        <f>IPMT('Assumptions (T&amp;D)'!$C$20,Model!AC$1,'Assumptions (T&amp;D)'!$C$23,Model!$O$2866)</f>
        <v>-0.01328769035</v>
      </c>
      <c r="V2933" s="373">
        <f>IPMT('Assumptions (T&amp;D)'!$C$20,Model!AD$1,'Assumptions (T&amp;D)'!$C$23,Model!$O$2866)</f>
        <v>-0.01207016545</v>
      </c>
      <c r="W2933" s="373">
        <f>IPMT('Assumptions (T&amp;D)'!$C$20,Model!AE$1,'Assumptions (T&amp;D)'!$C$23,Model!$O$2866)</f>
        <v>-0.01079480811</v>
      </c>
      <c r="X2933" s="373">
        <f>IPMT('Assumptions (T&amp;D)'!$C$20,Model!AF$1,'Assumptions (T&amp;D)'!$C$23,Model!$O$2866)</f>
        <v>-0.009458871302</v>
      </c>
      <c r="Y2933" s="373">
        <f>IPMT('Assumptions (T&amp;D)'!$C$20,Model!AG$1,'Assumptions (T&amp;D)'!$C$23,Model!$O$2866)</f>
        <v>-0.008059477493</v>
      </c>
      <c r="Z2933" s="373">
        <f>IPMT('Assumptions (T&amp;D)'!$C$20,Model!AH$1,'Assumptions (T&amp;D)'!$C$23,Model!$O$2866)</f>
        <v>-0.006593612479</v>
      </c>
      <c r="AA2933" s="373">
        <f>IPMT('Assumptions (T&amp;D)'!$C$20,Model!AI$1,'Assumptions (T&amp;D)'!$C$23,Model!$O$2866)</f>
        <v>-0.005058118876</v>
      </c>
      <c r="AB2933" s="373">
        <f>IPMT('Assumptions (T&amp;D)'!$C$20,Model!AJ$1,'Assumptions (T&amp;D)'!$C$23,Model!$O$2866)</f>
        <v>-0.003449689327</v>
      </c>
      <c r="AC2933" s="373">
        <f>IPMT('Assumptions (T&amp;D)'!$C$20,Model!AK$1,'Assumptions (T&amp;D)'!$C$23,Model!$O$2866)</f>
        <v>-0.001764859375</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-0.02099353881</v>
      </c>
      <c r="Q2934" s="373">
        <f>IPMT('Assumptions (T&amp;D)'!$C$20,Model!X$1,'Assumptions (T&amp;D)'!$C$23,Model!$P$2866)</f>
        <v>-0.02000220009</v>
      </c>
      <c r="R2934" s="373">
        <f>IPMT('Assumptions (T&amp;D)'!$C$20,Model!Y$1,'Assumptions (T&amp;D)'!$C$23,Model!$P$2866)</f>
        <v>-0.01896377278</v>
      </c>
      <c r="S2934" s="373">
        <f>IPMT('Assumptions (T&amp;D)'!$C$20,Model!Z$1,'Assumptions (T&amp;D)'!$C$23,Model!$P$2866)</f>
        <v>-0.01787602018</v>
      </c>
      <c r="T2934" s="373">
        <f>IPMT('Assumptions (T&amp;D)'!$C$20,Model!AA$1,'Assumptions (T&amp;D)'!$C$23,Model!$P$2866)</f>
        <v>-0.01673659933</v>
      </c>
      <c r="U2934" s="373">
        <f>IPMT('Assumptions (T&amp;D)'!$C$20,Model!AB$1,'Assumptions (T&amp;D)'!$C$23,Model!$P$2866)</f>
        <v>-0.01554305598</v>
      </c>
      <c r="V2934" s="373">
        <f>IPMT('Assumptions (T&amp;D)'!$C$20,Model!AC$1,'Assumptions (T&amp;D)'!$C$23,Model!$P$2866)</f>
        <v>-0.01429281933</v>
      </c>
      <c r="W2934" s="373">
        <f>IPMT('Assumptions (T&amp;D)'!$C$20,Model!AD$1,'Assumptions (T&amp;D)'!$C$23,Model!$P$2866)</f>
        <v>-0.01298319644</v>
      </c>
      <c r="X2934" s="373">
        <f>IPMT('Assumptions (T&amp;D)'!$C$20,Model!AE$1,'Assumptions (T&amp;D)'!$C$23,Model!$P$2866)</f>
        <v>-0.01161136646</v>
      </c>
      <c r="Y2934" s="373">
        <f>IPMT('Assumptions (T&amp;D)'!$C$20,Model!AF$1,'Assumptions (T&amp;D)'!$C$23,Model!$P$2866)</f>
        <v>-0.01017437455</v>
      </c>
      <c r="Z2934" s="373">
        <f>IPMT('Assumptions (T&amp;D)'!$C$20,Model!AG$1,'Assumptions (T&amp;D)'!$C$23,Model!$P$2866)</f>
        <v>-0.008669125534</v>
      </c>
      <c r="AA2934" s="373">
        <f>IPMT('Assumptions (T&amp;D)'!$C$20,Model!AH$1,'Assumptions (T&amp;D)'!$C$23,Model!$P$2866)</f>
        <v>-0.007092377186</v>
      </c>
      <c r="AB2934" s="373">
        <f>IPMT('Assumptions (T&amp;D)'!$C$20,Model!AI$1,'Assumptions (T&amp;D)'!$C$23,Model!$P$2866)</f>
        <v>-0.005440733291</v>
      </c>
      <c r="AC2934" s="373">
        <f>IPMT('Assumptions (T&amp;D)'!$C$20,Model!AJ$1,'Assumptions (T&amp;D)'!$C$23,Model!$P$2866)</f>
        <v>-0.003710636311</v>
      </c>
      <c r="AD2934" s="373">
        <f>IPMT('Assumptions (T&amp;D)'!$C$20,Model!AK$1,'Assumptions (T&amp;D)'!$C$23,Model!$P$2866)</f>
        <v>-0.001898359724</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-0.02265458231</v>
      </c>
      <c r="R2935" s="373">
        <f>IPMT('Assumptions (T&amp;D)'!$C$20,Model!X$1,'Assumptions (T&amp;D)'!$C$23,Model!$Q$2866)</f>
        <v>-0.02158480723</v>
      </c>
      <c r="S2935" s="373">
        <f>IPMT('Assumptions (T&amp;D)'!$C$20,Model!Y$1,'Assumptions (T&amp;D)'!$C$23,Model!$Q$2866)</f>
        <v>-0.02046421784</v>
      </c>
      <c r="T2935" s="373">
        <f>IPMT('Assumptions (T&amp;D)'!$C$20,Model!Z$1,'Assumptions (T&amp;D)'!$C$23,Model!$Q$2866)</f>
        <v>-0.01929040045</v>
      </c>
      <c r="U2935" s="373">
        <f>IPMT('Assumptions (T&amp;D)'!$C$20,Model!AA$1,'Assumptions (T&amp;D)'!$C$23,Model!$Q$2866)</f>
        <v>-0.01806082673</v>
      </c>
      <c r="V2935" s="373">
        <f>IPMT('Assumptions (T&amp;D)'!$C$20,Model!AB$1,'Assumptions (T&amp;D)'!$C$23,Model!$Q$2866)</f>
        <v>-0.01677284827</v>
      </c>
      <c r="W2935" s="373">
        <f>IPMT('Assumptions (T&amp;D)'!$C$20,Model!AC$1,'Assumptions (T&amp;D)'!$C$23,Model!$Q$2866)</f>
        <v>-0.01542369083</v>
      </c>
      <c r="X2935" s="373">
        <f>IPMT('Assumptions (T&amp;D)'!$C$20,Model!AD$1,'Assumptions (T&amp;D)'!$C$23,Model!$Q$2866)</f>
        <v>-0.0140104484</v>
      </c>
      <c r="Y2935" s="373">
        <f>IPMT('Assumptions (T&amp;D)'!$C$20,Model!AE$1,'Assumptions (T&amp;D)'!$C$23,Model!$Q$2866)</f>
        <v>-0.01253007697</v>
      </c>
      <c r="Z2935" s="373">
        <f>IPMT('Assumptions (T&amp;D)'!$C$20,Model!AF$1,'Assumptions (T&amp;D)'!$C$23,Model!$Q$2866)</f>
        <v>-0.01097938789</v>
      </c>
      <c r="AA2935" s="373">
        <f>IPMT('Assumptions (T&amp;D)'!$C$20,Model!AG$1,'Assumptions (T&amp;D)'!$C$23,Model!$Q$2866)</f>
        <v>-0.009355041078</v>
      </c>
      <c r="AB2935" s="373">
        <f>IPMT('Assumptions (T&amp;D)'!$C$20,Model!AH$1,'Assumptions (T&amp;D)'!$C$23,Model!$Q$2866)</f>
        <v>-0.007653537794</v>
      </c>
      <c r="AC2935" s="373">
        <f>IPMT('Assumptions (T&amp;D)'!$C$20,Model!AI$1,'Assumptions (T&amp;D)'!$C$23,Model!$Q$2866)</f>
        <v>-0.005871213103</v>
      </c>
      <c r="AD2935" s="373">
        <f>IPMT('Assumptions (T&amp;D)'!$C$20,Model!AJ$1,'Assumptions (T&amp;D)'!$C$23,Model!$Q$2866)</f>
        <v>-0.00400422799</v>
      </c>
      <c r="AE2935" s="373">
        <f>IPMT('Assumptions (T&amp;D)'!$C$20,Model!AK$1,'Assumptions (T&amp;D)'!$C$23,Model!$Q$2866)</f>
        <v>-0.002048561084</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-0.02544778545</v>
      </c>
      <c r="S2936" s="373">
        <f>IPMT('Assumptions (T&amp;D)'!$C$20,Model!X$1,'Assumptions (T&amp;D)'!$C$23,Model!$R$2866)</f>
        <v>-0.02424611216</v>
      </c>
      <c r="T2936" s="373">
        <f>IPMT('Assumptions (T&amp;D)'!$C$20,Model!Y$1,'Assumptions (T&amp;D)'!$C$23,Model!$R$2866)</f>
        <v>-0.02298735938</v>
      </c>
      <c r="U2936" s="373">
        <f>IPMT('Assumptions (T&amp;D)'!$C$20,Model!Z$1,'Assumptions (T&amp;D)'!$C$23,Model!$R$2866)</f>
        <v>-0.02166881584</v>
      </c>
      <c r="V2936" s="373">
        <f>IPMT('Assumptions (T&amp;D)'!$C$20,Model!AA$1,'Assumptions (T&amp;D)'!$C$23,Model!$R$2866)</f>
        <v>-0.02028764149</v>
      </c>
      <c r="W2936" s="373">
        <f>IPMT('Assumptions (T&amp;D)'!$C$20,Model!AB$1,'Assumptions (T&amp;D)'!$C$23,Model!$R$2866)</f>
        <v>-0.01884086135</v>
      </c>
      <c r="X2936" s="373">
        <f>IPMT('Assumptions (T&amp;D)'!$C$20,Model!AC$1,'Assumptions (T&amp;D)'!$C$23,Model!$R$2866)</f>
        <v>-0.01732535916</v>
      </c>
      <c r="Y2936" s="373">
        <f>IPMT('Assumptions (T&amp;D)'!$C$20,Model!AD$1,'Assumptions (T&amp;D)'!$C$23,Model!$R$2866)</f>
        <v>-0.01573787061</v>
      </c>
      <c r="Z2936" s="373">
        <f>IPMT('Assumptions (T&amp;D)'!$C$20,Model!AE$1,'Assumptions (T&amp;D)'!$C$23,Model!$R$2866)</f>
        <v>-0.01407497636</v>
      </c>
      <c r="AA2936" s="373">
        <f>IPMT('Assumptions (T&amp;D)'!$C$20,Model!AF$1,'Assumptions (T&amp;D)'!$C$23,Model!$R$2866)</f>
        <v>-0.01233309463</v>
      </c>
      <c r="AB2936" s="373">
        <f>IPMT('Assumptions (T&amp;D)'!$C$20,Model!AG$1,'Assumptions (T&amp;D)'!$C$23,Model!$R$2866)</f>
        <v>-0.01050847352</v>
      </c>
      <c r="AC2936" s="373">
        <f>IPMT('Assumptions (T&amp;D)'!$C$20,Model!AH$1,'Assumptions (T&amp;D)'!$C$23,Model!$R$2866)</f>
        <v>-0.008597182906</v>
      </c>
      <c r="AD2936" s="373">
        <f>IPMT('Assumptions (T&amp;D)'!$C$20,Model!AI$1,'Assumptions (T&amp;D)'!$C$23,Model!$R$2866)</f>
        <v>-0.006595105987</v>
      </c>
      <c r="AE2936" s="373">
        <f>IPMT('Assumptions (T&amp;D)'!$C$20,Model!AJ$1,'Assumptions (T&amp;D)'!$C$23,Model!$R$2866)</f>
        <v>-0.004497930415</v>
      </c>
      <c r="AF2936" s="373">
        <f>IPMT('Assumptions (T&amp;D)'!$C$20,Model!AK$1,'Assumptions (T&amp;D)'!$C$23,Model!$R$2866)</f>
        <v>-0.002301139004</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-0.02576005449</v>
      </c>
      <c r="T2937" s="373">
        <f>IPMT('Assumptions (T&amp;D)'!$C$20,Model!X$1,'Assumptions (T&amp;D)'!$C$23,Model!$S$2866)</f>
        <v>-0.0245436355</v>
      </c>
      <c r="U2937" s="373">
        <f>IPMT('Assumptions (T&amp;D)'!$C$20,Model!Y$1,'Assumptions (T&amp;D)'!$C$23,Model!$S$2866)</f>
        <v>-0.0232694366</v>
      </c>
      <c r="V2937" s="373">
        <f>IPMT('Assumptions (T&amp;D)'!$C$20,Model!Z$1,'Assumptions (T&amp;D)'!$C$23,Model!$S$2866)</f>
        <v>-0.02193471326</v>
      </c>
      <c r="W2937" s="373">
        <f>IPMT('Assumptions (T&amp;D)'!$C$20,Model!AA$1,'Assumptions (T&amp;D)'!$C$23,Model!$S$2866)</f>
        <v>-0.02053659055</v>
      </c>
      <c r="X2937" s="373">
        <f>IPMT('Assumptions (T&amp;D)'!$C$20,Model!AB$1,'Assumptions (T&amp;D)'!$C$23,Model!$S$2866)</f>
        <v>-0.01907205702</v>
      </c>
      <c r="Y2937" s="373">
        <f>IPMT('Assumptions (T&amp;D)'!$C$20,Model!AC$1,'Assumptions (T&amp;D)'!$C$23,Model!$S$2866)</f>
        <v>-0.01753795814</v>
      </c>
      <c r="Z2937" s="373">
        <f>IPMT('Assumptions (T&amp;D)'!$C$20,Model!AD$1,'Assumptions (T&amp;D)'!$C$23,Model!$S$2866)</f>
        <v>-0.01593098957</v>
      </c>
      <c r="AA2937" s="373">
        <f>IPMT('Assumptions (T&amp;D)'!$C$20,Model!AE$1,'Assumptions (T&amp;D)'!$C$23,Model!$S$2866)</f>
        <v>-0.01424768999</v>
      </c>
      <c r="AB2937" s="373">
        <f>IPMT('Assumptions (T&amp;D)'!$C$20,Model!AF$1,'Assumptions (T&amp;D)'!$C$23,Model!$S$2866)</f>
        <v>-0.01248443368</v>
      </c>
      <c r="AC2937" s="373">
        <f>IPMT('Assumptions (T&amp;D)'!$C$20,Model!AG$1,'Assumptions (T&amp;D)'!$C$23,Model!$S$2866)</f>
        <v>-0.0106374227</v>
      </c>
      <c r="AD2937" s="373">
        <f>IPMT('Assumptions (T&amp;D)'!$C$20,Model!AH$1,'Assumptions (T&amp;D)'!$C$23,Model!$S$2866)</f>
        <v>-0.008702678689</v>
      </c>
      <c r="AE2937" s="373">
        <f>IPMT('Assumptions (T&amp;D)'!$C$20,Model!AI$1,'Assumptions (T&amp;D)'!$C$23,Model!$S$2866)</f>
        <v>-0.006676034343</v>
      </c>
      <c r="AF2937" s="373">
        <f>IPMT('Assumptions (T&amp;D)'!$C$20,Model!AJ$1,'Assumptions (T&amp;D)'!$C$23,Model!$S$2866)</f>
        <v>-0.00455312439</v>
      </c>
      <c r="AG2937" s="373">
        <f>IPMT('Assumptions (T&amp;D)'!$C$20,Model!AK$1,'Assumptions (T&amp;D)'!$C$23,Model!$S$2866)</f>
        <v>-0.002329376214</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-0.0244922209</v>
      </c>
      <c r="U2938" s="373">
        <f>IPMT('Assumptions (T&amp;D)'!$C$20,Model!X$1,'Assumptions (T&amp;D)'!$C$23,Model!$T$2866)</f>
        <v>-0.02333567044</v>
      </c>
      <c r="V2938" s="373">
        <f>IPMT('Assumptions (T&amp;D)'!$C$20,Model!Y$1,'Assumptions (T&amp;D)'!$C$23,Model!$T$2866)</f>
        <v>-0.02212418384</v>
      </c>
      <c r="W2938" s="373">
        <f>IPMT('Assumptions (T&amp;D)'!$C$20,Model!Z$1,'Assumptions (T&amp;D)'!$C$23,Model!$T$2866)</f>
        <v>-0.02085515163</v>
      </c>
      <c r="X2938" s="373">
        <f>IPMT('Assumptions (T&amp;D)'!$C$20,Model!AA$1,'Assumptions (T&amp;D)'!$C$23,Model!$T$2866)</f>
        <v>-0.01952584038</v>
      </c>
      <c r="Y2938" s="373">
        <f>IPMT('Assumptions (T&amp;D)'!$C$20,Model!AB$1,'Assumptions (T&amp;D)'!$C$23,Model!$T$2866)</f>
        <v>-0.01813338685</v>
      </c>
      <c r="Z2938" s="373">
        <f>IPMT('Assumptions (T&amp;D)'!$C$20,Model!AC$1,'Assumptions (T&amp;D)'!$C$23,Model!$T$2866)</f>
        <v>-0.01667479178</v>
      </c>
      <c r="AA2938" s="373">
        <f>IPMT('Assumptions (T&amp;D)'!$C$20,Model!AD$1,'Assumptions (T&amp;D)'!$C$23,Model!$T$2866)</f>
        <v>-0.01514691344</v>
      </c>
      <c r="AB2938" s="373">
        <f>IPMT('Assumptions (T&amp;D)'!$C$20,Model!AE$1,'Assumptions (T&amp;D)'!$C$23,Model!$T$2866)</f>
        <v>-0.01354646088</v>
      </c>
      <c r="AC2938" s="373">
        <f>IPMT('Assumptions (T&amp;D)'!$C$20,Model!AF$1,'Assumptions (T&amp;D)'!$C$23,Model!$T$2866)</f>
        <v>-0.01186998683</v>
      </c>
      <c r="AD2938" s="373">
        <f>IPMT('Assumptions (T&amp;D)'!$C$20,Model!AG$1,'Assumptions (T&amp;D)'!$C$23,Model!$T$2866)</f>
        <v>-0.01011388025</v>
      </c>
      <c r="AE2938" s="373">
        <f>IPMT('Assumptions (T&amp;D)'!$C$20,Model!AH$1,'Assumptions (T&amp;D)'!$C$23,Model!$T$2866)</f>
        <v>-0.008274358616</v>
      </c>
      <c r="AF2938" s="373">
        <f>IPMT('Assumptions (T&amp;D)'!$C$20,Model!AI$1,'Assumptions (T&amp;D)'!$C$23,Model!$T$2866)</f>
        <v>-0.006347459703</v>
      </c>
      <c r="AG2938" s="373">
        <f>IPMT('Assumptions (T&amp;D)'!$C$20,Model!AJ$1,'Assumptions (T&amp;D)'!$C$23,Model!$T$2866)</f>
        <v>-0.004329033091</v>
      </c>
      <c r="AH2938" s="373">
        <f>IPMT('Assumptions (T&amp;D)'!$C$20,Model!AK$1,'Assumptions (T&amp;D)'!$C$23,Model!$T$2866)</f>
        <v>-0.002214731215</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-0.02480159056</v>
      </c>
      <c r="V2939" s="373">
        <f>IPMT('Assumptions (T&amp;D)'!$C$20,Model!X$1,'Assumptions (T&amp;D)'!$C$23,Model!$U$2866)</f>
        <v>-0.02363043132</v>
      </c>
      <c r="W2939" s="373">
        <f>IPMT('Assumptions (T&amp;D)'!$C$20,Model!Y$1,'Assumptions (T&amp;D)'!$C$23,Model!$U$2866)</f>
        <v>-0.02240364201</v>
      </c>
      <c r="X2939" s="373">
        <f>IPMT('Assumptions (T&amp;D)'!$C$20,Model!Z$1,'Assumptions (T&amp;D)'!$C$23,Model!$U$2866)</f>
        <v>-0.02111858021</v>
      </c>
      <c r="Y2939" s="373">
        <f>IPMT('Assumptions (T&amp;D)'!$C$20,Model!AA$1,'Assumptions (T&amp;D)'!$C$23,Model!$U$2866)</f>
        <v>-0.01977247798</v>
      </c>
      <c r="Z2939" s="373">
        <f>IPMT('Assumptions (T&amp;D)'!$C$20,Model!AB$1,'Assumptions (T&amp;D)'!$C$23,Model!$U$2866)</f>
        <v>-0.01836243589</v>
      </c>
      <c r="AA2939" s="373">
        <f>IPMT('Assumptions (T&amp;D)'!$C$20,Model!AC$1,'Assumptions (T&amp;D)'!$C$23,Model!$U$2866)</f>
        <v>-0.0168854168</v>
      </c>
      <c r="AB2939" s="373">
        <f>IPMT('Assumptions (T&amp;D)'!$C$20,Model!AD$1,'Assumptions (T&amp;D)'!$C$23,Model!$U$2866)</f>
        <v>-0.01533823931</v>
      </c>
      <c r="AC2939" s="373">
        <f>IPMT('Assumptions (T&amp;D)'!$C$20,Model!AE$1,'Assumptions (T&amp;D)'!$C$23,Model!$U$2866)</f>
        <v>-0.01371757088</v>
      </c>
      <c r="AD2939" s="373">
        <f>IPMT('Assumptions (T&amp;D)'!$C$20,Model!AF$1,'Assumptions (T&amp;D)'!$C$23,Model!$U$2866)</f>
        <v>-0.01201992071</v>
      </c>
      <c r="AE2939" s="373">
        <f>IPMT('Assumptions (T&amp;D)'!$C$20,Model!AG$1,'Assumptions (T&amp;D)'!$C$23,Model!$U$2866)</f>
        <v>-0.01024163215</v>
      </c>
      <c r="AF2939" s="373">
        <f>IPMT('Assumptions (T&amp;D)'!$C$20,Model!AH$1,'Assumptions (T&amp;D)'!$C$23,Model!$U$2866)</f>
        <v>-0.008378874883</v>
      </c>
      <c r="AG2939" s="373">
        <f>IPMT('Assumptions (T&amp;D)'!$C$20,Model!AI$1,'Assumptions (T&amp;D)'!$C$23,Model!$U$2866)</f>
        <v>-0.006427636648</v>
      </c>
      <c r="AH2939" s="373">
        <f>IPMT('Assumptions (T&amp;D)'!$C$20,Model!AJ$1,'Assumptions (T&amp;D)'!$C$23,Model!$U$2866)</f>
        <v>-0.004383714596</v>
      </c>
      <c r="AI2939" s="373">
        <f>IPMT('Assumptions (T&amp;D)'!$C$20,Model!AK$1,'Assumptions (T&amp;D)'!$C$23,Model!$U$2866)</f>
        <v>-0.002242706246</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-0.02570701753</v>
      </c>
      <c r="W2940" s="373">
        <f>IPMT('Assumptions (T&amp;D)'!$C$20,Model!X$1,'Assumptions (T&amp;D)'!$C$23,Model!$V$2866)</f>
        <v>-0.024493103</v>
      </c>
      <c r="X2940" s="373">
        <f>IPMT('Assumptions (T&amp;D)'!$C$20,Model!Y$1,'Assumptions (T&amp;D)'!$C$23,Model!$V$2866)</f>
        <v>-0.02322152753</v>
      </c>
      <c r="Y2940" s="373">
        <f>IPMT('Assumptions (T&amp;D)'!$C$20,Model!Z$1,'Assumptions (T&amp;D)'!$C$23,Model!$V$2866)</f>
        <v>-0.02188955222</v>
      </c>
      <c r="Z2940" s="373">
        <f>IPMT('Assumptions (T&amp;D)'!$C$20,Model!AA$1,'Assumptions (T&amp;D)'!$C$23,Model!$V$2866)</f>
        <v>-0.02049430809</v>
      </c>
      <c r="AA2940" s="373">
        <f>IPMT('Assumptions (T&amp;D)'!$C$20,Model!AB$1,'Assumptions (T&amp;D)'!$C$23,Model!$V$2866)</f>
        <v>-0.01903278986</v>
      </c>
      <c r="AB2940" s="373">
        <f>IPMT('Assumptions (T&amp;D)'!$C$20,Model!AC$1,'Assumptions (T&amp;D)'!$C$23,Model!$V$2866)</f>
        <v>-0.01750184952</v>
      </c>
      <c r="AC2940" s="373">
        <f>IPMT('Assumptions (T&amp;D)'!$C$20,Model!AD$1,'Assumptions (T&amp;D)'!$C$23,Model!$V$2866)</f>
        <v>-0.01589818951</v>
      </c>
      <c r="AD2940" s="373">
        <f>IPMT('Assumptions (T&amp;D)'!$C$20,Model!AE$1,'Assumptions (T&amp;D)'!$C$23,Model!$V$2866)</f>
        <v>-0.01421835565</v>
      </c>
      <c r="AE2940" s="373">
        <f>IPMT('Assumptions (T&amp;D)'!$C$20,Model!AF$1,'Assumptions (T&amp;D)'!$C$23,Model!$V$2866)</f>
        <v>-0.01245872968</v>
      </c>
      <c r="AF2940" s="373">
        <f>IPMT('Assumptions (T&amp;D)'!$C$20,Model!AG$1,'Assumptions (T&amp;D)'!$C$23,Model!$V$2866)</f>
        <v>-0.01061552148</v>
      </c>
      <c r="AG2940" s="373">
        <f>IPMT('Assumptions (T&amp;D)'!$C$20,Model!AH$1,'Assumptions (T&amp;D)'!$C$23,Model!$V$2866)</f>
        <v>-0.008684760883</v>
      </c>
      <c r="AH2940" s="373">
        <f>IPMT('Assumptions (T&amp;D)'!$C$20,Model!AI$1,'Assumptions (T&amp;D)'!$C$23,Model!$V$2866)</f>
        <v>-0.006662289162</v>
      </c>
      <c r="AI2940" s="373">
        <f>IPMT('Assumptions (T&amp;D)'!$C$20,Model!AJ$1,'Assumptions (T&amp;D)'!$C$23,Model!$V$2866)</f>
        <v>-0.004543750035</v>
      </c>
      <c r="AJ2940" s="373">
        <f>IPMT('Assumptions (T&amp;D)'!$C$20,Model!AK$1,'Assumptions (T&amp;D)'!$C$23,Model!$V$2866)</f>
        <v>-0.002324580299</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-0.02621467895</v>
      </c>
      <c r="X2941" s="373">
        <f>IPMT('Assumptions (T&amp;D)'!$C$20,Model!X$1,'Assumptions (T&amp;D)'!$C$23,Model!$W$2866)</f>
        <v>-0.02497679207</v>
      </c>
      <c r="Y2941" s="373">
        <f>IPMT('Assumptions (T&amp;D)'!$C$20,Model!Y$1,'Assumptions (T&amp;D)'!$C$23,Model!$W$2866)</f>
        <v>-0.02368010557</v>
      </c>
      <c r="Z2941" s="373">
        <f>IPMT('Assumptions (T&amp;D)'!$C$20,Model!Z$1,'Assumptions (T&amp;D)'!$C$23,Model!$W$2866)</f>
        <v>-0.02232182645</v>
      </c>
      <c r="AA2941" s="373">
        <f>IPMT('Assumptions (T&amp;D)'!$C$20,Model!AA$1,'Assumptions (T&amp;D)'!$C$23,Model!$W$2866)</f>
        <v>-0.02089902908</v>
      </c>
      <c r="AB2941" s="373">
        <f>IPMT('Assumptions (T&amp;D)'!$C$20,Model!AB$1,'Assumptions (T&amp;D)'!$C$23,Model!$W$2866)</f>
        <v>-0.01940864883</v>
      </c>
      <c r="AC2941" s="373">
        <f>IPMT('Assumptions (T&amp;D)'!$C$20,Model!AC$1,'Assumptions (T&amp;D)'!$C$23,Model!$W$2866)</f>
        <v>-0.01784747552</v>
      </c>
      <c r="AD2941" s="373">
        <f>IPMT('Assumptions (T&amp;D)'!$C$20,Model!AD$1,'Assumptions (T&amp;D)'!$C$23,Model!$W$2866)</f>
        <v>-0.01621214648</v>
      </c>
      <c r="AE2941" s="373">
        <f>IPMT('Assumptions (T&amp;D)'!$C$20,Model!AE$1,'Assumptions (T&amp;D)'!$C$23,Model!$W$2866)</f>
        <v>-0.01449913931</v>
      </c>
      <c r="AF2941" s="373">
        <f>IPMT('Assumptions (T&amp;D)'!$C$20,Model!AF$1,'Assumptions (T&amp;D)'!$C$23,Model!$W$2866)</f>
        <v>-0.0127047643</v>
      </c>
      <c r="AG2941" s="373">
        <f>IPMT('Assumptions (T&amp;D)'!$C$20,Model!AG$1,'Assumptions (T&amp;D)'!$C$23,Model!$W$2866)</f>
        <v>-0.01082515648</v>
      </c>
      <c r="AH2941" s="373">
        <f>IPMT('Assumptions (T&amp;D)'!$C$20,Model!AH$1,'Assumptions (T&amp;D)'!$C$23,Model!$W$2866)</f>
        <v>-0.008856267283</v>
      </c>
      <c r="AI2941" s="373">
        <f>IPMT('Assumptions (T&amp;D)'!$C$20,Model!AI$1,'Assumptions (T&amp;D)'!$C$23,Model!$W$2866)</f>
        <v>-0.006793855851</v>
      </c>
      <c r="AJ2941" s="373">
        <f>IPMT('Assumptions (T&amp;D)'!$C$20,Model!AJ$1,'Assumptions (T&amp;D)'!$C$23,Model!$W$2866)</f>
        <v>-0.004633479876</v>
      </c>
      <c r="AK2941" s="373">
        <f>IPMT('Assumptions (T&amp;D)'!$C$20,Model!AK$1,'Assumptions (T&amp;D)'!$C$23,Model!$W$2866)</f>
        <v>-0.002370486041</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-0.02716298334</v>
      </c>
      <c r="Y2942" s="373">
        <f>IPMT('Assumptions (T&amp;D)'!$C$20,Model!X$1,'Assumptions (T&amp;D)'!$C$23,Model!$X$2866)</f>
        <v>-0.02588031645</v>
      </c>
      <c r="Z2942" s="373">
        <f>IPMT('Assumptions (T&amp;D)'!$C$20,Model!Y$1,'Assumptions (T&amp;D)'!$C$23,Model!$X$2866)</f>
        <v>-0.02453672289</v>
      </c>
      <c r="AA2942" s="373">
        <f>IPMT('Assumptions (T&amp;D)'!$C$20,Model!Z$1,'Assumptions (T&amp;D)'!$C$23,Model!$X$2866)</f>
        <v>-0.02312930863</v>
      </c>
      <c r="AB2942" s="373">
        <f>IPMT('Assumptions (T&amp;D)'!$C$20,Model!AA$1,'Assumptions (T&amp;D)'!$C$23,Model!$X$2866)</f>
        <v>-0.02165504219</v>
      </c>
      <c r="AC2942" s="373">
        <f>IPMT('Assumptions (T&amp;D)'!$C$20,Model!AB$1,'Assumptions (T&amp;D)'!$C$23,Model!$X$2866)</f>
        <v>-0.0201107481</v>
      </c>
      <c r="AD2942" s="373">
        <f>IPMT('Assumptions (T&amp;D)'!$C$20,Model!AC$1,'Assumptions (T&amp;D)'!$C$23,Model!$X$2866)</f>
        <v>-0.01849310004</v>
      </c>
      <c r="AE2942" s="373">
        <f>IPMT('Assumptions (T&amp;D)'!$C$20,Model!AD$1,'Assumptions (T&amp;D)'!$C$23,Model!$X$2866)</f>
        <v>-0.0167986137</v>
      </c>
      <c r="AF2942" s="373">
        <f>IPMT('Assumptions (T&amp;D)'!$C$20,Model!AE$1,'Assumptions (T&amp;D)'!$C$23,Model!$X$2866)</f>
        <v>-0.01502363925</v>
      </c>
      <c r="AG2942" s="373">
        <f>IPMT('Assumptions (T&amp;D)'!$C$20,Model!AF$1,'Assumptions (T&amp;D)'!$C$23,Model!$X$2866)</f>
        <v>-0.01316435352</v>
      </c>
      <c r="AH2942" s="373">
        <f>IPMT('Assumptions (T&amp;D)'!$C$20,Model!AG$1,'Assumptions (T&amp;D)'!$C$23,Model!$X$2866)</f>
        <v>-0.01121675172</v>
      </c>
      <c r="AI2942" s="373">
        <f>IPMT('Assumptions (T&amp;D)'!$C$20,Model!AH$1,'Assumptions (T&amp;D)'!$C$23,Model!$X$2866)</f>
        <v>-0.009176638826</v>
      </c>
      <c r="AJ2942" s="373">
        <f>IPMT('Assumptions (T&amp;D)'!$C$20,Model!AI$1,'Assumptions (T&amp;D)'!$C$23,Model!$X$2866)</f>
        <v>-0.007039620574</v>
      </c>
      <c r="AK2942" s="373">
        <f>IPMT('Assumptions (T&amp;D)'!$C$20,Model!AJ$1,'Assumptions (T&amp;D)'!$C$23,Model!$X$2866)</f>
        <v>-0.004801093956</v>
      </c>
      <c r="AL2942" s="373">
        <f>IPMT('Assumptions (T&amp;D)'!$C$20,Model!AK$1,'Assumptions (T&amp;D)'!$C$23,Model!$X$2866)</f>
        <v>-0.002456237323</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-0.02791895788</v>
      </c>
      <c r="Z2943" s="373">
        <f>IPMT('Assumptions (T&amp;D)'!$C$20,Model!X$1,'Assumptions (T&amp;D)'!$C$23,Model!$Y$2866)</f>
        <v>-0.02660059302</v>
      </c>
      <c r="AA2943" s="373">
        <f>IPMT('Assumptions (T&amp;D)'!$C$20,Model!Y$1,'Assumptions (T&amp;D)'!$C$23,Model!$Y$2866)</f>
        <v>-0.02521960583</v>
      </c>
      <c r="AB2943" s="373">
        <f>IPMT('Assumptions (T&amp;D)'!$C$20,Model!Z$1,'Assumptions (T&amp;D)'!$C$23,Model!$Y$2866)</f>
        <v>-0.02377302174</v>
      </c>
      <c r="AC2943" s="373">
        <f>IPMT('Assumptions (T&amp;D)'!$C$20,Model!AA$1,'Assumptions (T&amp;D)'!$C$23,Model!$Y$2866)</f>
        <v>-0.02225772491</v>
      </c>
      <c r="AD2943" s="373">
        <f>IPMT('Assumptions (T&amp;D)'!$C$20,Model!AB$1,'Assumptions (T&amp;D)'!$C$23,Model!$Y$2866)</f>
        <v>-0.02067045148</v>
      </c>
      <c r="AE2943" s="373">
        <f>IPMT('Assumptions (T&amp;D)'!$C$20,Model!AC$1,'Assumptions (T&amp;D)'!$C$23,Model!$Y$2866)</f>
        <v>-0.01900778257</v>
      </c>
      <c r="AF2943" s="373">
        <f>IPMT('Assumptions (T&amp;D)'!$C$20,Model!AD$1,'Assumptions (T&amp;D)'!$C$23,Model!$Y$2866)</f>
        <v>-0.01726613688</v>
      </c>
      <c r="AG2943" s="373">
        <f>IPMT('Assumptions (T&amp;D)'!$C$20,Model!AE$1,'Assumptions (T&amp;D)'!$C$23,Model!$Y$2866)</f>
        <v>-0.01544176302</v>
      </c>
      <c r="AH2943" s="373">
        <f>IPMT('Assumptions (T&amp;D)'!$C$20,Model!AF$1,'Assumptions (T&amp;D)'!$C$23,Model!$Y$2866)</f>
        <v>-0.0135307314</v>
      </c>
      <c r="AI2943" s="373">
        <f>IPMT('Assumptions (T&amp;D)'!$C$20,Model!AG$1,'Assumptions (T&amp;D)'!$C$23,Model!$Y$2866)</f>
        <v>-0.01152892577</v>
      </c>
      <c r="AJ2943" s="373">
        <f>IPMT('Assumptions (T&amp;D)'!$C$20,Model!AH$1,'Assumptions (T&amp;D)'!$C$23,Model!$Y$2866)</f>
        <v>-0.009432034387</v>
      </c>
      <c r="AK2943" s="373">
        <f>IPMT('Assumptions (T&amp;D)'!$C$20,Model!AI$1,'Assumptions (T&amp;D)'!$C$23,Model!$Y$2866)</f>
        <v>-0.007235540658</v>
      </c>
      <c r="AL2943" s="373">
        <f>IPMT('Assumptions (T&amp;D)'!$C$20,Model!AJ$1,'Assumptions (T&amp;D)'!$C$23,Model!$Y$2866)</f>
        <v>-0.004934713477</v>
      </c>
      <c r="AM2943" s="373">
        <f>IPMT('Assumptions (T&amp;D)'!$C$20,Model!AK$1,'Assumptions (T&amp;D)'!$C$23,Model!$Y$2866)</f>
        <v>-0.002524597005</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-0.02869419727</v>
      </c>
      <c r="AA2944" s="373">
        <f>IPMT('Assumptions (T&amp;D)'!$C$20,Model!X$1,'Assumptions (T&amp;D)'!$C$23,Model!$Z$2866)</f>
        <v>-0.02733922473</v>
      </c>
      <c r="AB2944" s="373">
        <f>IPMT('Assumptions (T&amp;D)'!$C$20,Model!Y$1,'Assumptions (T&amp;D)'!$C$23,Model!$Z$2866)</f>
        <v>-0.02591989098</v>
      </c>
      <c r="AC2944" s="373">
        <f>IPMT('Assumptions (T&amp;D)'!$C$20,Model!Z$1,'Assumptions (T&amp;D)'!$C$23,Model!$Z$2866)</f>
        <v>-0.02443313889</v>
      </c>
      <c r="AD2944" s="373">
        <f>IPMT('Assumptions (T&amp;D)'!$C$20,Model!AA$1,'Assumptions (T&amp;D)'!$C$23,Model!$Z$2866)</f>
        <v>-0.02287576607</v>
      </c>
      <c r="AE2944" s="373">
        <f>IPMT('Assumptions (T&amp;D)'!$C$20,Model!AB$1,'Assumptions (T&amp;D)'!$C$23,Model!$Z$2866)</f>
        <v>-0.02124441804</v>
      </c>
      <c r="AF2944" s="373">
        <f>IPMT('Assumptions (T&amp;D)'!$C$20,Model!AC$1,'Assumptions (T&amp;D)'!$C$23,Model!$Z$2866)</f>
        <v>-0.01953558098</v>
      </c>
      <c r="AG2944" s="373">
        <f>IPMT('Assumptions (T&amp;D)'!$C$20,Model!AD$1,'Assumptions (T&amp;D)'!$C$23,Model!$Z$2866)</f>
        <v>-0.01774557416</v>
      </c>
      <c r="AH2944" s="373">
        <f>IPMT('Assumptions (T&amp;D)'!$C$20,Model!AE$1,'Assumptions (T&amp;D)'!$C$23,Model!$Z$2866)</f>
        <v>-0.01587054202</v>
      </c>
      <c r="AI2944" s="373">
        <f>IPMT('Assumptions (T&amp;D)'!$C$20,Model!AF$1,'Assumptions (T&amp;D)'!$C$23,Model!$Z$2866)</f>
        <v>-0.01390644585</v>
      </c>
      <c r="AJ2944" s="373">
        <f>IPMT('Assumptions (T&amp;D)'!$C$20,Model!AG$1,'Assumptions (T&amp;D)'!$C$23,Model!$Z$2866)</f>
        <v>-0.01184905511</v>
      </c>
      <c r="AK2944" s="373">
        <f>IPMT('Assumptions (T&amp;D)'!$C$20,Model!AH$1,'Assumptions (T&amp;D)'!$C$23,Model!$Z$2866)</f>
        <v>-0.009693938309</v>
      </c>
      <c r="AL2944" s="373">
        <f>IPMT('Assumptions (T&amp;D)'!$C$20,Model!AI$1,'Assumptions (T&amp;D)'!$C$23,Model!$Z$2866)</f>
        <v>-0.007436453462</v>
      </c>
      <c r="AM2944" s="373">
        <f>IPMT('Assumptions (T&amp;D)'!$C$20,Model!AJ$1,'Assumptions (T&amp;D)'!$C$23,Model!$Z$2866)</f>
        <v>-0.005071738085</v>
      </c>
      <c r="AN2944" s="373">
        <f>IPMT('Assumptions (T&amp;D)'!$C$20,Model!AK$1,'Assumptions (T&amp;D)'!$C$23,Model!$Z$2866)</f>
        <v>-0.002594698727</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-0.02948916757</v>
      </c>
      <c r="AB2945" s="373">
        <f>IPMT('Assumptions (T&amp;D)'!$C$20,Model!X$1,'Assumptions (T&amp;D)'!$C$23,Model!$AA$2866)</f>
        <v>-0.02809665562</v>
      </c>
      <c r="AC2945" s="373">
        <f>IPMT('Assumptions (T&amp;D)'!$C$20,Model!Y$1,'Assumptions (T&amp;D)'!$C$23,Model!$AA$2866)</f>
        <v>-0.02663799936</v>
      </c>
      <c r="AD2945" s="373">
        <f>IPMT('Assumptions (T&amp;D)'!$C$20,Model!Z$1,'Assumptions (T&amp;D)'!$C$23,Model!$AA$2866)</f>
        <v>-0.02511005692</v>
      </c>
      <c r="AE2945" s="373">
        <f>IPMT('Assumptions (T&amp;D)'!$C$20,Model!AA$1,'Assumptions (T&amp;D)'!$C$23,Model!$AA$2866)</f>
        <v>-0.02350953722</v>
      </c>
      <c r="AF2945" s="373">
        <f>IPMT('Assumptions (T&amp;D)'!$C$20,Model!AB$1,'Assumptions (T&amp;D)'!$C$23,Model!$AA$2866)</f>
        <v>-0.02183299284</v>
      </c>
      <c r="AG2945" s="373">
        <f>IPMT('Assumptions (T&amp;D)'!$C$20,Model!AC$1,'Assumptions (T&amp;D)'!$C$23,Model!$AA$2866)</f>
        <v>-0.02007681259</v>
      </c>
      <c r="AH2945" s="373">
        <f>IPMT('Assumptions (T&amp;D)'!$C$20,Model!AD$1,'Assumptions (T&amp;D)'!$C$23,Model!$AA$2866)</f>
        <v>-0.01823721378</v>
      </c>
      <c r="AI2945" s="373">
        <f>IPMT('Assumptions (T&amp;D)'!$C$20,Model!AE$1,'Assumptions (T&amp;D)'!$C$23,Model!$AA$2866)</f>
        <v>-0.01631023403</v>
      </c>
      <c r="AJ2945" s="373">
        <f>IPMT('Assumptions (T&amp;D)'!$C$20,Model!AF$1,'Assumptions (T&amp;D)'!$C$23,Model!$AA$2866)</f>
        <v>-0.01429172275</v>
      </c>
      <c r="AK2945" s="373">
        <f>IPMT('Assumptions (T&amp;D)'!$C$20,Model!AG$1,'Assumptions (T&amp;D)'!$C$23,Model!$AA$2866)</f>
        <v>-0.01217733217</v>
      </c>
      <c r="AL2945" s="373">
        <f>IPMT('Assumptions (T&amp;D)'!$C$20,Model!AH$1,'Assumptions (T&amp;D)'!$C$23,Model!$AA$2866)</f>
        <v>-0.009962508045</v>
      </c>
      <c r="AM2945" s="373">
        <f>IPMT('Assumptions (T&amp;D)'!$C$20,Model!AI$1,'Assumptions (T&amp;D)'!$C$23,Model!$AA$2866)</f>
        <v>-0.007642479773</v>
      </c>
      <c r="AN2945" s="373">
        <f>IPMT('Assumptions (T&amp;D)'!$C$20,Model!AJ$1,'Assumptions (T&amp;D)'!$C$23,Model!$AA$2866)</f>
        <v>-0.005212250157</v>
      </c>
      <c r="AO2945" s="373">
        <f>IPMT('Assumptions (T&amp;D)'!$C$20,Model!AK$1,'Assumptions (T&amp;D)'!$C$23,Model!$AA$2866)</f>
        <v>-0.002666584635</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-0.03030434573</v>
      </c>
      <c r="AC2946" s="373">
        <f>IPMT('Assumptions (T&amp;D)'!$C$20,Model!X$1,'Assumptions (T&amp;D)'!$C$23,Model!$AB$2866)</f>
        <v>-0.02887334015</v>
      </c>
      <c r="AD2946" s="373">
        <f>IPMT('Assumptions (T&amp;D)'!$C$20,Model!Y$1,'Assumptions (T&amp;D)'!$C$23,Model!$AB$2866)</f>
        <v>-0.0273743618</v>
      </c>
      <c r="AE2946" s="373">
        <f>IPMT('Assumptions (T&amp;D)'!$C$20,Model!Z$1,'Assumptions (T&amp;D)'!$C$23,Model!$AB$2866)</f>
        <v>-0.02580418198</v>
      </c>
      <c r="AF2946" s="373">
        <f>IPMT('Assumptions (T&amp;D)'!$C$20,Model!AA$1,'Assumptions (T&amp;D)'!$C$23,Model!$AB$2866)</f>
        <v>-0.02415941862</v>
      </c>
      <c r="AG2946" s="373">
        <f>IPMT('Assumptions (T&amp;D)'!$C$20,Model!AB$1,'Assumptions (T&amp;D)'!$C$23,Model!$AB$2866)</f>
        <v>-0.022436529</v>
      </c>
      <c r="AH2946" s="373">
        <f>IPMT('Assumptions (T&amp;D)'!$C$20,Model!AC$1,'Assumptions (T&amp;D)'!$C$23,Model!$AB$2866)</f>
        <v>-0.02063180212</v>
      </c>
      <c r="AI2946" s="373">
        <f>IPMT('Assumptions (T&amp;D)'!$C$20,Model!AD$1,'Assumptions (T&amp;D)'!$C$23,Model!$AB$2866)</f>
        <v>-0.01874135072</v>
      </c>
      <c r="AJ2946" s="373">
        <f>IPMT('Assumptions (T&amp;D)'!$C$20,Model!AE$1,'Assumptions (T&amp;D)'!$C$23,Model!$AB$2866)</f>
        <v>-0.01676110287</v>
      </c>
      <c r="AK2946" s="373">
        <f>IPMT('Assumptions (T&amp;D)'!$C$20,Model!AF$1,'Assumptions (T&amp;D)'!$C$23,Model!$AB$2866)</f>
        <v>-0.01468679325</v>
      </c>
      <c r="AL2946" s="373">
        <f>IPMT('Assumptions (T&amp;D)'!$C$20,Model!AG$1,'Assumptions (T&amp;D)'!$C$23,Model!$AB$2866)</f>
        <v>-0.01251395393</v>
      </c>
      <c r="AM2946" s="373">
        <f>IPMT('Assumptions (T&amp;D)'!$C$20,Model!AH$1,'Assumptions (T&amp;D)'!$C$23,Model!$AB$2866)</f>
        <v>-0.01023790473</v>
      </c>
      <c r="AN2946" s="373">
        <f>IPMT('Assumptions (T&amp;D)'!$C$20,Model!AI$1,'Assumptions (T&amp;D)'!$C$23,Model!$AB$2866)</f>
        <v>-0.007853743201</v>
      </c>
      <c r="AO2946" s="373">
        <f>IPMT('Assumptions (T&amp;D)'!$C$20,Model!AJ$1,'Assumptions (T&amp;D)'!$C$23,Model!$AB$2866)</f>
        <v>-0.005356333998</v>
      </c>
      <c r="AP2946" s="373">
        <f>IPMT('Assumptions (T&amp;D)'!$C$20,Model!AK$1,'Assumptions (T&amp;D)'!$C$23,Model!$AB$2866)</f>
        <v>-0.002740297857</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-0.03114021987</v>
      </c>
      <c r="AD2947" s="373">
        <f>IPMT('Assumptions (T&amp;D)'!$C$20,Model!X$1,'Assumptions (T&amp;D)'!$C$23,Model!$AC$2866)</f>
        <v>-0.02966974337</v>
      </c>
      <c r="AE2947" s="373">
        <f>IPMT('Assumptions (T&amp;D)'!$C$20,Model!Y$1,'Assumptions (T&amp;D)'!$C$23,Model!$AC$2866)</f>
        <v>-0.02812941922</v>
      </c>
      <c r="AF2947" s="373">
        <f>IPMT('Assumptions (T&amp;D)'!$C$20,Model!Z$1,'Assumptions (T&amp;D)'!$C$23,Model!$AC$2866)</f>
        <v>-0.02651592968</v>
      </c>
      <c r="AG2947" s="373">
        <f>IPMT('Assumptions (T&amp;D)'!$C$20,Model!AA$1,'Assumptions (T&amp;D)'!$C$23,Model!$AC$2866)</f>
        <v>-0.02482579939</v>
      </c>
      <c r="AH2947" s="373">
        <f>IPMT('Assumptions (T&amp;D)'!$C$20,Model!AB$1,'Assumptions (T&amp;D)'!$C$23,Model!$AC$2866)</f>
        <v>-0.02305538791</v>
      </c>
      <c r="AI2947" s="373">
        <f>IPMT('Assumptions (T&amp;D)'!$C$20,Model!AC$1,'Assumptions (T&amp;D)'!$C$23,Model!$AC$2866)</f>
        <v>-0.02120088188</v>
      </c>
      <c r="AJ2947" s="373">
        <f>IPMT('Assumptions (T&amp;D)'!$C$20,Model!AD$1,'Assumptions (T&amp;D)'!$C$23,Model!$AC$2866)</f>
        <v>-0.01925828682</v>
      </c>
      <c r="AK2947" s="373">
        <f>IPMT('Assumptions (T&amp;D)'!$C$20,Model!AE$1,'Assumptions (T&amp;D)'!$C$23,Model!$AC$2866)</f>
        <v>-0.01722341849</v>
      </c>
      <c r="AL2947" s="373">
        <f>IPMT('Assumptions (T&amp;D)'!$C$20,Model!AF$1,'Assumptions (T&amp;D)'!$C$23,Model!$AC$2866)</f>
        <v>-0.01509189392</v>
      </c>
      <c r="AM2947" s="373">
        <f>IPMT('Assumptions (T&amp;D)'!$C$20,Model!AG$1,'Assumptions (T&amp;D)'!$C$23,Model!$AC$2866)</f>
        <v>-0.01285912193</v>
      </c>
      <c r="AN2947" s="373">
        <f>IPMT('Assumptions (T&amp;D)'!$C$20,Model!AH$1,'Assumptions (T&amp;D)'!$C$23,Model!$AC$2866)</f>
        <v>-0.01052029327</v>
      </c>
      <c r="AO2947" s="373">
        <f>IPMT('Assumptions (T&amp;D)'!$C$20,Model!AI$1,'Assumptions (T&amp;D)'!$C$23,Model!$AC$2866)</f>
        <v>-0.008070370245</v>
      </c>
      <c r="AP2947" s="373">
        <f>IPMT('Assumptions (T&amp;D)'!$C$20,Model!AJ$1,'Assumptions (T&amp;D)'!$C$23,Model!$AC$2866)</f>
        <v>-0.00550407588</v>
      </c>
      <c r="AQ2947" s="373">
        <f>IPMT('Assumptions (T&amp;D)'!$C$20,Model!AK$1,'Assumptions (T&amp;D)'!$C$23,Model!$AC$2866)</f>
        <v>-0.002815882532</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-0.03199728949</v>
      </c>
      <c r="AE2948" s="373">
        <f>IPMT('Assumptions (T&amp;D)'!$C$20,Model!X$1,'Assumptions (T&amp;D)'!$C$23,Model!$AD$2866)</f>
        <v>-0.03048634118</v>
      </c>
      <c r="AF2948" s="373">
        <f>IPMT('Assumptions (T&amp;D)'!$C$20,Model!Y$1,'Assumptions (T&amp;D)'!$C$23,Model!$AD$2866)</f>
        <v>-0.02890362283</v>
      </c>
      <c r="AG2948" s="373">
        <f>IPMT('Assumptions (T&amp;D)'!$C$20,Model!Z$1,'Assumptions (T&amp;D)'!$C$23,Model!$AD$2866)</f>
        <v>-0.02724572536</v>
      </c>
      <c r="AH2948" s="373">
        <f>IPMT('Assumptions (T&amp;D)'!$C$20,Model!AA$1,'Assumptions (T&amp;D)'!$C$23,Model!$AD$2866)</f>
        <v>-0.02550907775</v>
      </c>
      <c r="AI2948" s="373">
        <f>IPMT('Assumptions (T&amp;D)'!$C$20,Model!AB$1,'Assumptions (T&amp;D)'!$C$23,Model!$AD$2866)</f>
        <v>-0.02368993939</v>
      </c>
      <c r="AJ2948" s="373">
        <f>IPMT('Assumptions (T&amp;D)'!$C$20,Model!AC$1,'Assumptions (T&amp;D)'!$C$23,Model!$AD$2866)</f>
        <v>-0.02178439195</v>
      </c>
      <c r="AK2948" s="373">
        <f>IPMT('Assumptions (T&amp;D)'!$C$20,Model!AD$1,'Assumptions (T&amp;D)'!$C$23,Model!$AD$2866)</f>
        <v>-0.01978833101</v>
      </c>
      <c r="AL2948" s="373">
        <f>IPMT('Assumptions (T&amp;D)'!$C$20,Model!AE$1,'Assumptions (T&amp;D)'!$C$23,Model!$AD$2866)</f>
        <v>-0.01769745717</v>
      </c>
      <c r="AM2948" s="373">
        <f>IPMT('Assumptions (T&amp;D)'!$C$20,Model!AF$1,'Assumptions (T&amp;D)'!$C$23,Model!$AD$2866)</f>
        <v>-0.01550726683</v>
      </c>
      <c r="AN2948" s="373">
        <f>IPMT('Assumptions (T&amp;D)'!$C$20,Model!AG$1,'Assumptions (T&amp;D)'!$C$23,Model!$AD$2866)</f>
        <v>-0.01321304244</v>
      </c>
      <c r="AO2948" s="373">
        <f>IPMT('Assumptions (T&amp;D)'!$C$20,Model!AH$1,'Assumptions (T&amp;D)'!$C$23,Model!$AD$2866)</f>
        <v>-0.0108098424</v>
      </c>
      <c r="AP2948" s="373">
        <f>IPMT('Assumptions (T&amp;D)'!$C$20,Model!AI$1,'Assumptions (T&amp;D)'!$C$23,Model!$AD$2866)</f>
        <v>-0.008292490357</v>
      </c>
      <c r="AQ2948" s="373">
        <f>IPMT('Assumptions (T&amp;D)'!$C$20,Model!AJ$1,'Assumptions (T&amp;D)'!$C$23,Model!$AD$2866)</f>
        <v>-0.005655564091</v>
      </c>
      <c r="AR2948" s="373">
        <f>IPMT('Assumptions (T&amp;D)'!$C$20,Model!AK$1,'Assumptions (T&amp;D)'!$C$23,Model!$AD$2866)</f>
        <v>-0.002893383827</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-0.03287606574</v>
      </c>
      <c r="AF2949" s="373">
        <f>IPMT('Assumptions (T&amp;D)'!$C$20,Model!X$1,'Assumptions (T&amp;D)'!$C$23,Model!$AE$2866)</f>
        <v>-0.03132362062</v>
      </c>
      <c r="AG2949" s="373">
        <f>IPMT('Assumptions (T&amp;D)'!$C$20,Model!Y$1,'Assumptions (T&amp;D)'!$C$23,Model!$AE$2866)</f>
        <v>-0.02969743436</v>
      </c>
      <c r="AH2949" s="373">
        <f>IPMT('Assumptions (T&amp;D)'!$C$20,Model!Z$1,'Assumptions (T&amp;D)'!$C$23,Model!$AE$2866)</f>
        <v>-0.02799400425</v>
      </c>
      <c r="AI2949" s="373">
        <f>IPMT('Assumptions (T&amp;D)'!$C$20,Model!AA$1,'Assumptions (T&amp;D)'!$C$23,Model!$AE$2866)</f>
        <v>-0.02620966121</v>
      </c>
      <c r="AJ2949" s="373">
        <f>IPMT('Assumptions (T&amp;D)'!$C$20,Model!AB$1,'Assumptions (T&amp;D)'!$C$23,Model!$AE$2866)</f>
        <v>-0.02434056187</v>
      </c>
      <c r="AK2949" s="373">
        <f>IPMT('Assumptions (T&amp;D)'!$C$20,Model!AC$1,'Assumptions (T&amp;D)'!$C$23,Model!$AE$2866)</f>
        <v>-0.02238268032</v>
      </c>
      <c r="AL2949" s="373">
        <f>IPMT('Assumptions (T&amp;D)'!$C$20,Model!AD$1,'Assumptions (T&amp;D)'!$C$23,Model!$AE$2866)</f>
        <v>-0.02033179939</v>
      </c>
      <c r="AM2949" s="373">
        <f>IPMT('Assumptions (T&amp;D)'!$C$20,Model!AE$1,'Assumptions (T&amp;D)'!$C$23,Model!$AE$2866)</f>
        <v>-0.01818350162</v>
      </c>
      <c r="AN2949" s="373">
        <f>IPMT('Assumptions (T&amp;D)'!$C$20,Model!AF$1,'Assumptions (T&amp;D)'!$C$23,Model!$AE$2866)</f>
        <v>-0.01593315971</v>
      </c>
      <c r="AO2949" s="373">
        <f>IPMT('Assumptions (T&amp;D)'!$C$20,Model!AG$1,'Assumptions (T&amp;D)'!$C$23,Model!$AE$2866)</f>
        <v>-0.01357592655</v>
      </c>
      <c r="AP2949" s="373">
        <f>IPMT('Assumptions (T&amp;D)'!$C$20,Model!AH$1,'Assumptions (T&amp;D)'!$C$23,Model!$AE$2866)</f>
        <v>-0.01110672482</v>
      </c>
      <c r="AQ2949" s="373">
        <f>IPMT('Assumptions (T&amp;D)'!$C$20,Model!AI$1,'Assumptions (T&amp;D)'!$C$23,Model!$AE$2866)</f>
        <v>-0.00852023601</v>
      </c>
      <c r="AR2949" s="373">
        <f>IPMT('Assumptions (T&amp;D)'!$C$20,Model!AJ$1,'Assumptions (T&amp;D)'!$C$23,Model!$AE$2866)</f>
        <v>-0.005810888979</v>
      </c>
      <c r="AS2949" s="373">
        <f>IPMT('Assumptions (T&amp;D)'!$C$20,Model!AK$1,'Assumptions (T&amp;D)'!$C$23,Model!$AE$2866)</f>
        <v>-0.002972847964</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-0.03377707171</v>
      </c>
      <c r="AG2950" s="373">
        <f>IPMT('Assumptions (T&amp;D)'!$C$20,Model!X$1,'Assumptions (T&amp;D)'!$C$23,Model!$AF$2866)</f>
        <v>-0.03218208007</v>
      </c>
      <c r="AH2950" s="373">
        <f>IPMT('Assumptions (T&amp;D)'!$C$20,Model!Y$1,'Assumptions (T&amp;D)'!$C$23,Model!$AF$2866)</f>
        <v>-0.03051132632</v>
      </c>
      <c r="AI2950" s="373">
        <f>IPMT('Assumptions (T&amp;D)'!$C$20,Model!Z$1,'Assumptions (T&amp;D)'!$C$23,Model!$AF$2866)</f>
        <v>-0.02876121177</v>
      </c>
      <c r="AJ2950" s="373">
        <f>IPMT('Assumptions (T&amp;D)'!$C$20,Model!AA$1,'Assumptions (T&amp;D)'!$C$23,Model!$AF$2866)</f>
        <v>-0.02692796678</v>
      </c>
      <c r="AK2950" s="373">
        <f>IPMT('Assumptions (T&amp;D)'!$C$20,Model!AB$1,'Assumptions (T&amp;D)'!$C$23,Model!$AF$2866)</f>
        <v>-0.02500764265</v>
      </c>
      <c r="AL2950" s="373">
        <f>IPMT('Assumptions (T&amp;D)'!$C$20,Model!AC$1,'Assumptions (T&amp;D)'!$C$23,Model!$AF$2866)</f>
        <v>-0.02299610313</v>
      </c>
      <c r="AM2950" s="373">
        <f>IPMT('Assumptions (T&amp;D)'!$C$20,Model!AD$1,'Assumptions (T&amp;D)'!$C$23,Model!$AF$2866)</f>
        <v>-0.02088901548</v>
      </c>
      <c r="AN2950" s="373">
        <f>IPMT('Assumptions (T&amp;D)'!$C$20,Model!AE$1,'Assumptions (T&amp;D)'!$C$23,Model!$AF$2866)</f>
        <v>-0.01868184116</v>
      </c>
      <c r="AO2950" s="373">
        <f>IPMT('Assumptions (T&amp;D)'!$C$20,Model!AF$1,'Assumptions (T&amp;D)'!$C$23,Model!$AF$2866)</f>
        <v>-0.01636982607</v>
      </c>
      <c r="AP2950" s="373">
        <f>IPMT('Assumptions (T&amp;D)'!$C$20,Model!AG$1,'Assumptions (T&amp;D)'!$C$23,Model!$AF$2866)</f>
        <v>-0.01394799026</v>
      </c>
      <c r="AQ2950" s="373">
        <f>IPMT('Assumptions (T&amp;D)'!$C$20,Model!AH$1,'Assumptions (T&amp;D)'!$C$23,Model!$AF$2866)</f>
        <v>-0.01141111725</v>
      </c>
      <c r="AR2950" s="373">
        <f>IPMT('Assumptions (T&amp;D)'!$C$20,Model!AI$1,'Assumptions (T&amp;D)'!$C$23,Model!$AF$2866)</f>
        <v>-0.008753742767</v>
      </c>
      <c r="AS2950" s="373">
        <f>IPMT('Assumptions (T&amp;D)'!$C$20,Model!AJ$1,'Assumptions (T&amp;D)'!$C$23,Model!$AF$2866)</f>
        <v>-0.005970143</v>
      </c>
      <c r="AT2950" s="373">
        <f>IPMT('Assumptions (T&amp;D)'!$C$20,Model!AK$1,'Assumptions (T&amp;D)'!$C$23,Model!$AF$2866)</f>
        <v>-0.003054322243</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-0.03470084267</v>
      </c>
      <c r="AH2951" s="373">
        <f>IPMT('Assumptions (T&amp;D)'!$C$20,Model!X$1,'Assumptions (T&amp;D)'!$C$23,Model!$AG$2866)</f>
        <v>-0.03306222951</v>
      </c>
      <c r="AI2951" s="373">
        <f>IPMT('Assumptions (T&amp;D)'!$C$20,Model!Y$1,'Assumptions (T&amp;D)'!$C$23,Model!$AG$2866)</f>
        <v>-0.03134578223</v>
      </c>
      <c r="AJ2951" s="373">
        <f>IPMT('Assumptions (T&amp;D)'!$C$20,Model!Z$1,'Assumptions (T&amp;D)'!$C$23,Model!$AG$2866)</f>
        <v>-0.02954780371</v>
      </c>
      <c r="AK2951" s="373">
        <f>IPMT('Assumptions (T&amp;D)'!$C$20,Model!AA$1,'Assumptions (T&amp;D)'!$C$23,Model!$AG$2866)</f>
        <v>-0.0276644212</v>
      </c>
      <c r="AL2951" s="373">
        <f>IPMT('Assumptions (T&amp;D)'!$C$20,Model!AB$1,'Assumptions (T&amp;D)'!$C$23,Model!$AG$2866)</f>
        <v>-0.02569157802</v>
      </c>
      <c r="AM2951" s="373">
        <f>IPMT('Assumptions (T&amp;D)'!$C$20,Model!AC$1,'Assumptions (T&amp;D)'!$C$23,Model!$AG$2866)</f>
        <v>-0.0236250248</v>
      </c>
      <c r="AN2951" s="373">
        <f>IPMT('Assumptions (T&amp;D)'!$C$20,Model!AD$1,'Assumptions (T&amp;D)'!$C$23,Model!$AG$2866)</f>
        <v>-0.02146031029</v>
      </c>
      <c r="AO2951" s="373">
        <f>IPMT('Assumptions (T&amp;D)'!$C$20,Model!AE$1,'Assumptions (T&amp;D)'!$C$23,Model!$AG$2866)</f>
        <v>-0.01919277185</v>
      </c>
      <c r="AP2951" s="373">
        <f>IPMT('Assumptions (T&amp;D)'!$C$20,Model!AF$1,'Assumptions (T&amp;D)'!$C$23,Model!$AG$2866)</f>
        <v>-0.01681752533</v>
      </c>
      <c r="AQ2951" s="373">
        <f>IPMT('Assumptions (T&amp;D)'!$C$20,Model!AG$1,'Assumptions (T&amp;D)'!$C$23,Model!$AG$2866)</f>
        <v>-0.0143294546</v>
      </c>
      <c r="AR2951" s="373">
        <f>IPMT('Assumptions (T&amp;D)'!$C$20,Model!AH$1,'Assumptions (T&amp;D)'!$C$23,Model!$AG$2866)</f>
        <v>-0.01172320051</v>
      </c>
      <c r="AS2951" s="373">
        <f>IPMT('Assumptions (T&amp;D)'!$C$20,Model!AI$1,'Assumptions (T&amp;D)'!$C$23,Model!$AG$2866)</f>
        <v>-0.008993149352</v>
      </c>
      <c r="AT2951" s="373">
        <f>IPMT('Assumptions (T&amp;D)'!$C$20,Model!AJ$1,'Assumptions (T&amp;D)'!$C$23,Model!$AG$2866)</f>
        <v>-0.006133420764</v>
      </c>
      <c r="AU2951" s="373">
        <f>IPMT('Assumptions (T&amp;D)'!$C$20,Model!AK$1,'Assumptions (T&amp;D)'!$C$23,Model!$AG$2866)</f>
        <v>-0.003137855067</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-0.03564792637</v>
      </c>
      <c r="AI2952" s="373">
        <f>IPMT('Assumptions (T&amp;D)'!$C$20,Model!X$1,'Assumptions (T&amp;D)'!$C$23,Model!$AH$2866)</f>
        <v>-0.03396459085</v>
      </c>
      <c r="AJ2952" s="373">
        <f>IPMT('Assumptions (T&amp;D)'!$C$20,Model!Y$1,'Assumptions (T&amp;D)'!$C$23,Model!$AH$2866)</f>
        <v>-0.03220129689</v>
      </c>
      <c r="AK2952" s="373">
        <f>IPMT('Assumptions (T&amp;D)'!$C$20,Model!Z$1,'Assumptions (T&amp;D)'!$C$23,Model!$AH$2866)</f>
        <v>-0.03035424647</v>
      </c>
      <c r="AL2952" s="373">
        <f>IPMT('Assumptions (T&amp;D)'!$C$20,Model!AA$1,'Assumptions (T&amp;D)'!$C$23,Model!$AH$2866)</f>
        <v>-0.02841946115</v>
      </c>
      <c r="AM2952" s="373">
        <f>IPMT('Assumptions (T&amp;D)'!$C$20,Model!AB$1,'Assumptions (T&amp;D)'!$C$23,Model!$AH$2866)</f>
        <v>-0.02639277353</v>
      </c>
      <c r="AN2952" s="373">
        <f>IPMT('Assumptions (T&amp;D)'!$C$20,Model!AC$1,'Assumptions (T&amp;D)'!$C$23,Model!$AH$2866)</f>
        <v>-0.02426981825</v>
      </c>
      <c r="AO2952" s="373">
        <f>IPMT('Assumptions (T&amp;D)'!$C$20,Model!AD$1,'Assumptions (T&amp;D)'!$C$23,Model!$AH$2866)</f>
        <v>-0.02204602259</v>
      </c>
      <c r="AP2952" s="373">
        <f>IPMT('Assumptions (T&amp;D)'!$C$20,Model!AE$1,'Assumptions (T&amp;D)'!$C$23,Model!$AH$2866)</f>
        <v>-0.01971659663</v>
      </c>
      <c r="AQ2952" s="373">
        <f>IPMT('Assumptions (T&amp;D)'!$C$20,Model!AF$1,'Assumptions (T&amp;D)'!$C$23,Model!$AH$2866)</f>
        <v>-0.01727652295</v>
      </c>
      <c r="AR2952" s="373">
        <f>IPMT('Assumptions (T&amp;D)'!$C$20,Model!AG$1,'Assumptions (T&amp;D)'!$C$23,Model!$AH$2866)</f>
        <v>-0.01472054576</v>
      </c>
      <c r="AS2952" s="373">
        <f>IPMT('Assumptions (T&amp;D)'!$C$20,Model!AH$1,'Assumptions (T&amp;D)'!$C$23,Model!$AH$2866)</f>
        <v>-0.01204315966</v>
      </c>
      <c r="AT2952" s="373">
        <f>IPMT('Assumptions (T&amp;D)'!$C$20,Model!AI$1,'Assumptions (T&amp;D)'!$C$23,Model!$AH$2866)</f>
        <v>-0.00923859772</v>
      </c>
      <c r="AU2952" s="373">
        <f>IPMT('Assumptions (T&amp;D)'!$C$20,Model!AJ$1,'Assumptions (T&amp;D)'!$C$23,Model!$AH$2866)</f>
        <v>-0.006300819086</v>
      </c>
      <c r="AV2952" s="373">
        <f>IPMT('Assumptions (T&amp;D)'!$C$20,Model!AK$1,'Assumptions (T&amp;D)'!$C$23,Model!$AH$2866)</f>
        <v>-0.003223495967</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-0.03661888332</v>
      </c>
      <c r="AJ2953" s="373">
        <f>IPMT('Assumptions (T&amp;D)'!$C$20,Model!X$1,'Assumptions (T&amp;D)'!$C$23,Model!$AI$2866)</f>
        <v>-0.03488969811</v>
      </c>
      <c r="AK2953" s="373">
        <f>IPMT('Assumptions (T&amp;D)'!$C$20,Model!Y$1,'Assumptions (T&amp;D)'!$C$23,Model!$AI$2866)</f>
        <v>-0.0330783766</v>
      </c>
      <c r="AL2953" s="373">
        <f>IPMT('Assumptions (T&amp;D)'!$C$20,Model!Z$1,'Assumptions (T&amp;D)'!$C$23,Model!$AI$2866)</f>
        <v>-0.03118101732</v>
      </c>
      <c r="AM2953" s="373">
        <f>IPMT('Assumptions (T&amp;D)'!$C$20,Model!AA$1,'Assumptions (T&amp;D)'!$C$23,Model!$AI$2866)</f>
        <v>-0.02919353348</v>
      </c>
      <c r="AN2953" s="373">
        <f>IPMT('Assumptions (T&amp;D)'!$C$20,Model!AB$1,'Assumptions (T&amp;D)'!$C$23,Model!$AI$2866)</f>
        <v>-0.02711164415</v>
      </c>
      <c r="AO2953" s="373">
        <f>IPMT('Assumptions (T&amp;D)'!$C$20,Model!AC$1,'Assumptions (T&amp;D)'!$C$23,Model!$AI$2866)</f>
        <v>-0.02493086507</v>
      </c>
      <c r="AP2953" s="373">
        <f>IPMT('Assumptions (T&amp;D)'!$C$20,Model!AD$1,'Assumptions (T&amp;D)'!$C$23,Model!$AI$2866)</f>
        <v>-0.022646499</v>
      </c>
      <c r="AQ2953" s="373">
        <f>IPMT('Assumptions (T&amp;D)'!$C$20,Model!AE$1,'Assumptions (T&amp;D)'!$C$23,Model!$AI$2866)</f>
        <v>-0.02025362553</v>
      </c>
      <c r="AR2953" s="373">
        <f>IPMT('Assumptions (T&amp;D)'!$C$20,Model!AF$1,'Assumptions (T&amp;D)'!$C$23,Model!$AI$2866)</f>
        <v>-0.01774709057</v>
      </c>
      <c r="AS2953" s="373">
        <f>IPMT('Assumptions (T&amp;D)'!$C$20,Model!AG$1,'Assumptions (T&amp;D)'!$C$23,Model!$AI$2866)</f>
        <v>-0.01512149521</v>
      </c>
      <c r="AT2953" s="373">
        <f>IPMT('Assumptions (T&amp;D)'!$C$20,Model!AH$1,'Assumptions (T&amp;D)'!$C$23,Model!$AI$2866)</f>
        <v>-0.01237118406</v>
      </c>
      <c r="AU2953" s="373">
        <f>IPMT('Assumptions (T&amp;D)'!$C$20,Model!AI$1,'Assumptions (T&amp;D)'!$C$23,Model!$AI$2866)</f>
        <v>-0.009490233132</v>
      </c>
      <c r="AV2953" s="373">
        <f>IPMT('Assumptions (T&amp;D)'!$C$20,Model!AJ$1,'Assumptions (T&amp;D)'!$C$23,Model!$AI$2866)</f>
        <v>-0.006472437037</v>
      </c>
      <c r="AW2953" s="373">
        <f>IPMT('Assumptions (T&amp;D)'!$C$20,Model!AK$1,'Assumptions (T&amp;D)'!$C$23,Model!$AI$2866)</f>
        <v>-0.003311295627</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-0.03761428707</v>
      </c>
      <c r="AK2954" s="373">
        <f>IPMT('Assumptions (T&amp;D)'!$C$20,Model!X$1,'Assumptions (T&amp;D)'!$C$23,Model!$AJ$2866)</f>
        <v>-0.03583809776</v>
      </c>
      <c r="AL2954" s="373">
        <f>IPMT('Assumptions (T&amp;D)'!$C$20,Model!Y$1,'Assumptions (T&amp;D)'!$C$23,Model!$AJ$2866)</f>
        <v>-0.03397753947</v>
      </c>
      <c r="AM2954" s="373">
        <f>IPMT('Assumptions (T&amp;D)'!$C$20,Model!Z$1,'Assumptions (T&amp;D)'!$C$23,Model!$AJ$2866)</f>
        <v>-0.03202860465</v>
      </c>
      <c r="AN2954" s="373">
        <f>IPMT('Assumptions (T&amp;D)'!$C$20,Model!AA$1,'Assumptions (T&amp;D)'!$C$23,Model!$AJ$2866)</f>
        <v>-0.02998709543</v>
      </c>
      <c r="AO2954" s="373">
        <f>IPMT('Assumptions (T&amp;D)'!$C$20,Model!AB$1,'Assumptions (T&amp;D)'!$C$23,Model!$AJ$2866)</f>
        <v>-0.02784861452</v>
      </c>
      <c r="AP2954" s="373">
        <f>IPMT('Assumptions (T&amp;D)'!$C$20,Model!AC$1,'Assumptions (T&amp;D)'!$C$23,Model!$AJ$2866)</f>
        <v>-0.02560855577</v>
      </c>
      <c r="AQ2954" s="373">
        <f>IPMT('Assumptions (T&amp;D)'!$C$20,Model!AD$1,'Assumptions (T&amp;D)'!$C$23,Model!$AJ$2866)</f>
        <v>-0.02326209423</v>
      </c>
      <c r="AR2954" s="373">
        <f>IPMT('Assumptions (T&amp;D)'!$C$20,Model!AE$1,'Assumptions (T&amp;D)'!$C$23,Model!$AJ$2866)</f>
        <v>-0.02080417576</v>
      </c>
      <c r="AS2954" s="373">
        <f>IPMT('Assumptions (T&amp;D)'!$C$20,Model!AF$1,'Assumptions (T&amp;D)'!$C$23,Model!$AJ$2866)</f>
        <v>-0.01822950617</v>
      </c>
      <c r="AT2954" s="373">
        <f>IPMT('Assumptions (T&amp;D)'!$C$20,Model!AG$1,'Assumptions (T&amp;D)'!$C$23,Model!$AJ$2866)</f>
        <v>-0.01553253977</v>
      </c>
      <c r="AU2954" s="373">
        <f>IPMT('Assumptions (T&amp;D)'!$C$20,Model!AH$1,'Assumptions (T&amp;D)'!$C$23,Model!$AJ$2866)</f>
        <v>-0.01270746747</v>
      </c>
      <c r="AV2954" s="373">
        <f>IPMT('Assumptions (T&amp;D)'!$C$20,Model!AI$1,'Assumptions (T&amp;D)'!$C$23,Model!$AJ$2866)</f>
        <v>-0.009748204232</v>
      </c>
      <c r="AW2954" s="373">
        <f>IPMT('Assumptions (T&amp;D)'!$C$20,Model!AJ$1,'Assumptions (T&amp;D)'!$C$23,Model!$AJ$2866)</f>
        <v>-0.006648375992</v>
      </c>
      <c r="AX2954" s="373">
        <f>IPMT('Assumptions (T&amp;D)'!$C$20,Model!AK$1,'Assumptions (T&amp;D)'!$C$23,Model!$AJ$2866)</f>
        <v>-0.003401305911</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-0.03863472451</v>
      </c>
      <c r="AL2955" s="373">
        <f>IPMT('Assumptions (T&amp;D)'!$C$20,Model!X$1,'Assumptions (T&amp;D)'!$C$23,Model!$AK$2866)</f>
        <v>-0.03681034899</v>
      </c>
      <c r="AM2955" s="373">
        <f>IPMT('Assumptions (T&amp;D)'!$C$20,Model!Y$1,'Assumptions (T&amp;D)'!$C$23,Model!$AK$2866)</f>
        <v>-0.03489931563</v>
      </c>
      <c r="AN2955" s="373">
        <f>IPMT('Assumptions (T&amp;D)'!$C$20,Model!Z$1,'Assumptions (T&amp;D)'!$C$23,Model!$AK$2866)</f>
        <v>-0.03289750819</v>
      </c>
      <c r="AO2955" s="373">
        <f>IPMT('Assumptions (T&amp;D)'!$C$20,Model!AA$1,'Assumptions (T&amp;D)'!$C$23,Model!$AK$2866)</f>
        <v>-0.0308006149</v>
      </c>
      <c r="AP2955" s="373">
        <f>IPMT('Assumptions (T&amp;D)'!$C$20,Model!AB$1,'Assumptions (T&amp;D)'!$C$23,Model!$AK$2866)</f>
        <v>-0.02860411917</v>
      </c>
      <c r="AQ2955" s="373">
        <f>IPMT('Assumptions (T&amp;D)'!$C$20,Model!AC$1,'Assumptions (T&amp;D)'!$C$23,Model!$AK$2866)</f>
        <v>-0.0263032899</v>
      </c>
      <c r="AR2955" s="373">
        <f>IPMT('Assumptions (T&amp;D)'!$C$20,Model!AD$1,'Assumptions (T&amp;D)'!$C$23,Model!$AK$2866)</f>
        <v>-0.02389317124</v>
      </c>
      <c r="AS2955" s="373">
        <f>IPMT('Assumptions (T&amp;D)'!$C$20,Model!AE$1,'Assumptions (T&amp;D)'!$C$23,Model!$AK$2866)</f>
        <v>-0.02136857194</v>
      </c>
      <c r="AT2955" s="373">
        <f>IPMT('Assumptions (T&amp;D)'!$C$20,Model!AF$1,'Assumptions (T&amp;D)'!$C$23,Model!$AK$2866)</f>
        <v>-0.01872405417</v>
      </c>
      <c r="AU2955" s="373">
        <f>IPMT('Assumptions (T&amp;D)'!$C$20,Model!AG$1,'Assumptions (T&amp;D)'!$C$23,Model!$AK$2866)</f>
        <v>-0.01595392181</v>
      </c>
      <c r="AV2955" s="373">
        <f>IPMT('Assumptions (T&amp;D)'!$C$20,Model!AH$1,'Assumptions (T&amp;D)'!$C$23,Model!$AK$2866)</f>
        <v>-0.01305220817</v>
      </c>
      <c r="AW2955" s="373">
        <f>IPMT('Assumptions (T&amp;D)'!$C$20,Model!AI$1,'Assumptions (T&amp;D)'!$C$23,Model!$AK$2866)</f>
        <v>-0.01001266312</v>
      </c>
      <c r="AX2955" s="373">
        <f>IPMT('Assumptions (T&amp;D)'!$C$20,Model!AJ$1,'Assumptions (T&amp;D)'!$C$23,Model!$AK$2866)</f>
        <v>-0.006828739686</v>
      </c>
      <c r="AY2955" s="373">
        <f>IPMT('Assumptions (T&amp;D)'!$C$20,Model!AK$1,'Assumptions (T&amp;D)'!$C$23,Model!$AK$2866)</f>
        <v>-0.003493579888</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-0.03968079617</v>
      </c>
      <c r="AM2956" s="373">
        <f>IPMT('Assumptions (T&amp;D)'!$C$20,Model!X$1,'Assumptions (T&amp;D)'!$C$23,Model!$AL$2866)</f>
        <v>-0.03780702396</v>
      </c>
      <c r="AN2956" s="373">
        <f>IPMT('Assumptions (T&amp;D)'!$C$20,Model!Y$1,'Assumptions (T&amp;D)'!$C$23,Model!$AL$2866)</f>
        <v>-0.03584424757</v>
      </c>
      <c r="AO2956" s="373">
        <f>IPMT('Assumptions (T&amp;D)'!$C$20,Model!Z$1,'Assumptions (T&amp;D)'!$C$23,Model!$AL$2866)</f>
        <v>-0.0337882393</v>
      </c>
      <c r="AP2956" s="373">
        <f>IPMT('Assumptions (T&amp;D)'!$C$20,Model!AA$1,'Assumptions (T&amp;D)'!$C$23,Model!$AL$2866)</f>
        <v>-0.03163457064</v>
      </c>
      <c r="AQ2956" s="373">
        <f>IPMT('Assumptions (T&amp;D)'!$C$20,Model!AB$1,'Assumptions (T&amp;D)'!$C$23,Model!$AL$2866)</f>
        <v>-0.02937860272</v>
      </c>
      <c r="AR2956" s="373">
        <f>IPMT('Assumptions (T&amp;D)'!$C$20,Model!AC$1,'Assumptions (T&amp;D)'!$C$23,Model!$AL$2866)</f>
        <v>-0.02701547632</v>
      </c>
      <c r="AS2956" s="373">
        <f>IPMT('Assumptions (T&amp;D)'!$C$20,Model!AD$1,'Assumptions (T&amp;D)'!$C$23,Model!$AL$2866)</f>
        <v>-0.02454010142</v>
      </c>
      <c r="AT2956" s="373">
        <f>IPMT('Assumptions (T&amp;D)'!$C$20,Model!AE$1,'Assumptions (T&amp;D)'!$C$23,Model!$AL$2866)</f>
        <v>-0.02194714621</v>
      </c>
      <c r="AU2956" s="373">
        <f>IPMT('Assumptions (T&amp;D)'!$C$20,Model!AF$1,'Assumptions (T&amp;D)'!$C$23,Model!$AL$2866)</f>
        <v>-0.01923102563</v>
      </c>
      <c r="AV2956" s="373">
        <f>IPMT('Assumptions (T&amp;D)'!$C$20,Model!AG$1,'Assumptions (T&amp;D)'!$C$23,Model!$AL$2866)</f>
        <v>-0.01638588932</v>
      </c>
      <c r="AW2956" s="373">
        <f>IPMT('Assumptions (T&amp;D)'!$C$20,Model!AH$1,'Assumptions (T&amp;D)'!$C$23,Model!$AL$2866)</f>
        <v>-0.01340560903</v>
      </c>
      <c r="AX2956" s="373">
        <f>IPMT('Assumptions (T&amp;D)'!$C$20,Model!AI$1,'Assumptions (T&amp;D)'!$C$23,Model!$AL$2866)</f>
        <v>-0.01028376543</v>
      </c>
      <c r="AY2956" s="373">
        <f>IPMT('Assumptions (T&amp;D)'!$C$20,Model!AJ$1,'Assumptions (T&amp;D)'!$C$23,Model!$AL$2866)</f>
        <v>-0.007013634264</v>
      </c>
      <c r="AZ2956" s="373">
        <f>IPMT('Assumptions (T&amp;D)'!$C$20,Model!AK$1,'Assumptions (T&amp;D)'!$C$23,Model!$AL$2866)</f>
        <v>-0.003588171864</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-0.04075311656</v>
      </c>
      <c r="AN2957" s="373">
        <f>IPMT('Assumptions (T&amp;D)'!$C$20,Model!X$1,'Assumptions (T&amp;D)'!$C$23,Model!$AM$2866)</f>
        <v>-0.03882870817</v>
      </c>
      <c r="AO2957" s="373">
        <f>IPMT('Assumptions (T&amp;D)'!$C$20,Model!Y$1,'Assumptions (T&amp;D)'!$C$23,Model!$AM$2866)</f>
        <v>-0.03681289037</v>
      </c>
      <c r="AP2957" s="373">
        <f>IPMT('Assumptions (T&amp;D)'!$C$20,Model!Z$1,'Assumptions (T&amp;D)'!$C$23,Model!$AM$2866)</f>
        <v>-0.03470132123</v>
      </c>
      <c r="AQ2957" s="373">
        <f>IPMT('Assumptions (T&amp;D)'!$C$20,Model!AA$1,'Assumptions (T&amp;D)'!$C$23,Model!$AM$2866)</f>
        <v>-0.03248945256</v>
      </c>
      <c r="AR2957" s="373">
        <f>IPMT('Assumptions (T&amp;D)'!$C$20,Model!AB$1,'Assumptions (T&amp;D)'!$C$23,Model!$AM$2866)</f>
        <v>-0.03017252013</v>
      </c>
      <c r="AS2957" s="373">
        <f>IPMT('Assumptions (T&amp;D)'!$C$20,Model!AC$1,'Assumptions (T&amp;D)'!$C$23,Model!$AM$2866)</f>
        <v>-0.0277455334</v>
      </c>
      <c r="AT2957" s="373">
        <f>IPMT('Assumptions (T&amp;D)'!$C$20,Model!AD$1,'Assumptions (T&amp;D)'!$C$23,Model!$AM$2866)</f>
        <v>-0.02520326481</v>
      </c>
      <c r="AU2957" s="373">
        <f>IPMT('Assumptions (T&amp;D)'!$C$20,Model!AE$1,'Assumptions (T&amp;D)'!$C$23,Model!$AM$2866)</f>
        <v>-0.02254023845</v>
      </c>
      <c r="AV2957" s="373">
        <f>IPMT('Assumptions (T&amp;D)'!$C$20,Model!AF$1,'Assumptions (T&amp;D)'!$C$23,Model!$AM$2866)</f>
        <v>-0.01975071835</v>
      </c>
      <c r="AW2957" s="373">
        <f>IPMT('Assumptions (T&amp;D)'!$C$20,Model!AG$1,'Assumptions (T&amp;D)'!$C$23,Model!$AM$2866)</f>
        <v>-0.01682869604</v>
      </c>
      <c r="AX2957" s="373">
        <f>IPMT('Assumptions (T&amp;D)'!$C$20,Model!AH$1,'Assumptions (T&amp;D)'!$C$23,Model!$AM$2866)</f>
        <v>-0.01376787767</v>
      </c>
      <c r="AY2957" s="373">
        <f>IPMT('Assumptions (T&amp;D)'!$C$20,Model!AI$1,'Assumptions (T&amp;D)'!$C$23,Model!$AM$2866)</f>
        <v>-0.01056167043</v>
      </c>
      <c r="AZ2957" s="373">
        <f>IPMT('Assumptions (T&amp;D)'!$C$20,Model!AJ$1,'Assumptions (T&amp;D)'!$C$23,Model!$AM$2866)</f>
        <v>-0.00720316834</v>
      </c>
      <c r="BA2957" s="373">
        <f>IPMT('Assumptions (T&amp;D)'!$C$20,Model!AK$1,'Assumptions (T&amp;D)'!$C$23,Model!$AM$2866)</f>
        <v>-0.003685137405</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-0.04185231444</v>
      </c>
      <c r="AO2958" s="373">
        <f>IPMT('Assumptions (T&amp;D)'!$C$20,Model!X$1,'Assumptions (T&amp;D)'!$C$23,Model!$AN$2866)</f>
        <v>-0.03987600068</v>
      </c>
      <c r="AP2958" s="373">
        <f>IPMT('Assumptions (T&amp;D)'!$C$20,Model!Y$1,'Assumptions (T&amp;D)'!$C$23,Model!$AN$2866)</f>
        <v>-0.03780581201</v>
      </c>
      <c r="AQ2958" s="373">
        <f>IPMT('Assumptions (T&amp;D)'!$C$20,Model!Z$1,'Assumptions (T&amp;D)'!$C$23,Model!$AN$2866)</f>
        <v>-0.03563728938</v>
      </c>
      <c r="AR2958" s="373">
        <f>IPMT('Assumptions (T&amp;D)'!$C$20,Model!AA$1,'Assumptions (T&amp;D)'!$C$23,Model!$AN$2866)</f>
        <v>-0.03336576192</v>
      </c>
      <c r="AS2958" s="373">
        <f>IPMT('Assumptions (T&amp;D)'!$C$20,Model!AB$1,'Assumptions (T&amp;D)'!$C$23,Model!$AN$2866)</f>
        <v>-0.03098633691</v>
      </c>
      <c r="AT2958" s="373">
        <f>IPMT('Assumptions (T&amp;D)'!$C$20,Model!AC$1,'Assumptions (T&amp;D)'!$C$23,Model!$AN$2866)</f>
        <v>-0.02849388921</v>
      </c>
      <c r="AU2958" s="373">
        <f>IPMT('Assumptions (T&amp;D)'!$C$20,Model!AD$1,'Assumptions (T&amp;D)'!$C$23,Model!$AN$2866)</f>
        <v>-0.02588305025</v>
      </c>
      <c r="AV2958" s="373">
        <f>IPMT('Assumptions (T&amp;D)'!$C$20,Model!AE$1,'Assumptions (T&amp;D)'!$C$23,Model!$AN$2866)</f>
        <v>-0.02314819643</v>
      </c>
      <c r="AW2958" s="373">
        <f>IPMT('Assumptions (T&amp;D)'!$C$20,Model!AF$1,'Assumptions (T&amp;D)'!$C$23,Model!$AN$2866)</f>
        <v>-0.02028343706</v>
      </c>
      <c r="AX2958" s="373">
        <f>IPMT('Assumptions (T&amp;D)'!$C$20,Model!AG$1,'Assumptions (T&amp;D)'!$C$23,Model!$AN$2866)</f>
        <v>-0.01728260162</v>
      </c>
      <c r="AY2958" s="373">
        <f>IPMT('Assumptions (T&amp;D)'!$C$20,Model!AH$1,'Assumptions (T&amp;D)'!$C$23,Model!$AN$2866)</f>
        <v>-0.01413922649</v>
      </c>
      <c r="AZ2958" s="373">
        <f>IPMT('Assumptions (T&amp;D)'!$C$20,Model!AI$1,'Assumptions (T&amp;D)'!$C$23,Model!$AN$2866)</f>
        <v>-0.01084654105</v>
      </c>
      <c r="BA2958" s="373">
        <f>IPMT('Assumptions (T&amp;D)'!$C$20,Model!AJ$1,'Assumptions (T&amp;D)'!$C$23,Model!$AN$2866)</f>
        <v>-0.007397453049</v>
      </c>
      <c r="BB2958" s="373">
        <f>IPMT('Assumptions (T&amp;D)'!$C$20,Model!AK$1,'Assumptions (T&amp;D)'!$C$23,Model!$AN$2866)</f>
        <v>-0.003784533367</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-0.04297903318</v>
      </c>
      <c r="AP2959" s="373">
        <f>IPMT('Assumptions (T&amp;D)'!$C$20,Model!X$1,'Assumptions (T&amp;D)'!$C$23,Model!$AO$2866)</f>
        <v>-0.04094951448</v>
      </c>
      <c r="AQ2959" s="373">
        <f>IPMT('Assumptions (T&amp;D)'!$C$20,Model!Y$1,'Assumptions (T&amp;D)'!$C$23,Model!$AO$2866)</f>
        <v>-0.03882359364</v>
      </c>
      <c r="AR2959" s="373">
        <f>IPMT('Assumptions (T&amp;D)'!$C$20,Model!Z$1,'Assumptions (T&amp;D)'!$C$23,Model!$AO$2866)</f>
        <v>-0.03659669156</v>
      </c>
      <c r="AS2959" s="373">
        <f>IPMT('Assumptions (T&amp;D)'!$C$20,Model!AA$1,'Assumptions (T&amp;D)'!$C$23,Model!$AO$2866)</f>
        <v>-0.03426401163</v>
      </c>
      <c r="AT2959" s="373">
        <f>IPMT('Assumptions (T&amp;D)'!$C$20,Model!AB$1,'Assumptions (T&amp;D)'!$C$23,Model!$AO$2866)</f>
        <v>-0.0318205294</v>
      </c>
      <c r="AU2959" s="373">
        <f>IPMT('Assumptions (T&amp;D)'!$C$20,Model!AC$1,'Assumptions (T&amp;D)'!$C$23,Model!$AO$2866)</f>
        <v>-0.02926098177</v>
      </c>
      <c r="AV2959" s="373">
        <f>IPMT('Assumptions (T&amp;D)'!$C$20,Model!AD$1,'Assumptions (T&amp;D)'!$C$23,Model!$AO$2866)</f>
        <v>-0.02657985562</v>
      </c>
      <c r="AW2959" s="373">
        <f>IPMT('Assumptions (T&amp;D)'!$C$20,Model!AE$1,'Assumptions (T&amp;D)'!$C$23,Model!$AO$2866)</f>
        <v>-0.02377137599</v>
      </c>
      <c r="AX2959" s="373">
        <f>IPMT('Assumptions (T&amp;D)'!$C$20,Model!AF$1,'Assumptions (T&amp;D)'!$C$23,Model!$AO$2866)</f>
        <v>-0.02082949357</v>
      </c>
      <c r="AY2959" s="373">
        <f>IPMT('Assumptions (T&amp;D)'!$C$20,Model!AG$1,'Assumptions (T&amp;D)'!$C$23,Model!$AO$2866)</f>
        <v>-0.01774787173</v>
      </c>
      <c r="AZ2959" s="373">
        <f>IPMT('Assumptions (T&amp;D)'!$C$20,Model!AH$1,'Assumptions (T&amp;D)'!$C$23,Model!$AO$2866)</f>
        <v>-0.01451987286</v>
      </c>
      <c r="BA2959" s="373">
        <f>IPMT('Assumptions (T&amp;D)'!$C$20,Model!AI$1,'Assumptions (T&amp;D)'!$C$23,Model!$AO$2866)</f>
        <v>-0.01113854404</v>
      </c>
      <c r="BB2959" s="373">
        <f>IPMT('Assumptions (T&amp;D)'!$C$20,Model!AJ$1,'Assumptions (T&amp;D)'!$C$23,Model!$AO$2866)</f>
        <v>-0.007596602107</v>
      </c>
      <c r="BC2959" s="373">
        <f>IPMT('Assumptions (T&amp;D)'!$C$20,Model!AK$1,'Assumptions (T&amp;D)'!$C$23,Model!$AO$2866)</f>
        <v>-0.003886417928</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-0.04413393108</v>
      </c>
      <c r="AQ2960" s="373">
        <f>IPMT('Assumptions (T&amp;D)'!$C$20,Model!X$1,'Assumptions (T&amp;D)'!$C$23,Model!$AP$2866)</f>
        <v>-0.04204987679</v>
      </c>
      <c r="AR2960" s="373">
        <f>IPMT('Assumptions (T&amp;D)'!$C$20,Model!Y$1,'Assumptions (T&amp;D)'!$C$23,Model!$AP$2866)</f>
        <v>-0.03986682992</v>
      </c>
      <c r="AS2960" s="373">
        <f>IPMT('Assumptions (T&amp;D)'!$C$20,Model!Z$1,'Assumptions (T&amp;D)'!$C$23,Model!$AP$2866)</f>
        <v>-0.03758008832</v>
      </c>
      <c r="AT2960" s="373">
        <f>IPMT('Assumptions (T&amp;D)'!$C$20,Model!AA$1,'Assumptions (T&amp;D)'!$C$23,Model!$AP$2866)</f>
        <v>-0.0351847265</v>
      </c>
      <c r="AU2960" s="373">
        <f>IPMT('Assumptions (T&amp;D)'!$C$20,Model!AB$1,'Assumptions (T&amp;D)'!$C$23,Model!$AP$2866)</f>
        <v>-0.03267558499</v>
      </c>
      <c r="AV2960" s="373">
        <f>IPMT('Assumptions (T&amp;D)'!$C$20,Model!AC$1,'Assumptions (T&amp;D)'!$C$23,Model!$AP$2866)</f>
        <v>-0.03004725926</v>
      </c>
      <c r="AW2960" s="373">
        <f>IPMT('Assumptions (T&amp;D)'!$C$20,Model!AD$1,'Assumptions (T&amp;D)'!$C$23,Model!$AP$2866)</f>
        <v>-0.02729408805</v>
      </c>
      <c r="AX2960" s="373">
        <f>IPMT('Assumptions (T&amp;D)'!$C$20,Model!AE$1,'Assumptions (T&amp;D)'!$C$23,Model!$AP$2866)</f>
        <v>-0.02441014122</v>
      </c>
      <c r="AY2960" s="373">
        <f>IPMT('Assumptions (T&amp;D)'!$C$20,Model!AF$1,'Assumptions (T&amp;D)'!$C$23,Model!$AP$2866)</f>
        <v>-0.02138920691</v>
      </c>
      <c r="AZ2960" s="373">
        <f>IPMT('Assumptions (T&amp;D)'!$C$20,Model!AG$1,'Assumptions (T&amp;D)'!$C$23,Model!$AP$2866)</f>
        <v>-0.01822477822</v>
      </c>
      <c r="BA2960" s="373">
        <f>IPMT('Assumptions (T&amp;D)'!$C$20,Model!AH$1,'Assumptions (T&amp;D)'!$C$23,Model!$AP$2866)</f>
        <v>-0.01491003917</v>
      </c>
      <c r="BB2960" s="373">
        <f>IPMT('Assumptions (T&amp;D)'!$C$20,Model!AI$1,'Assumptions (T&amp;D)'!$C$23,Model!$AP$2866)</f>
        <v>-0.01143785001</v>
      </c>
      <c r="BC2960" s="373">
        <f>IPMT('Assumptions (T&amp;D)'!$C$20,Model!AJ$1,'Assumptions (T&amp;D)'!$C$23,Model!$AP$2866)</f>
        <v>-0.007800731868</v>
      </c>
      <c r="BD2960" s="373">
        <f>IPMT('Assumptions (T&amp;D)'!$C$20,Model!AK$1,'Assumptions (T&amp;D)'!$C$23,Model!$AP$2866)</f>
        <v>-0.003990850614</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-0.04531768169</v>
      </c>
      <c r="AR2961" s="373">
        <f>IPMT('Assumptions (T&amp;D)'!$C$20,Model!X$1,'Assumptions (T&amp;D)'!$C$23,Model!$AQ$2866)</f>
        <v>-0.04317772935</v>
      </c>
      <c r="AS2961" s="373">
        <f>IPMT('Assumptions (T&amp;D)'!$C$20,Model!Y$1,'Assumptions (T&amp;D)'!$C$23,Model!$AQ$2866)</f>
        <v>-0.04093612928</v>
      </c>
      <c r="AT2961" s="373">
        <f>IPMT('Assumptions (T&amp;D)'!$C$20,Model!Z$1,'Assumptions (T&amp;D)'!$C$23,Model!$AQ$2866)</f>
        <v>-0.0385880532</v>
      </c>
      <c r="AU2961" s="373">
        <f>IPMT('Assumptions (T&amp;D)'!$C$20,Model!AA$1,'Assumptions (T&amp;D)'!$C$23,Model!$AQ$2866)</f>
        <v>-0.03612844351</v>
      </c>
      <c r="AV2961" s="373">
        <f>IPMT('Assumptions (T&amp;D)'!$C$20,Model!AB$1,'Assumptions (T&amp;D)'!$C$23,Model!$AQ$2866)</f>
        <v>-0.03355200236</v>
      </c>
      <c r="AW2961" s="373">
        <f>IPMT('Assumptions (T&amp;D)'!$C$20,Model!AC$1,'Assumptions (T&amp;D)'!$C$23,Model!$AQ$2866)</f>
        <v>-0.03085318025</v>
      </c>
      <c r="AX2961" s="373">
        <f>IPMT('Assumptions (T&amp;D)'!$C$20,Model!AD$1,'Assumptions (T&amp;D)'!$C$23,Model!$AQ$2866)</f>
        <v>-0.02802616409</v>
      </c>
      <c r="AY2961" s="373">
        <f>IPMT('Assumptions (T&amp;D)'!$C$20,Model!AE$1,'Assumptions (T&amp;D)'!$C$23,Model!$AQ$2866)</f>
        <v>-0.02506486467</v>
      </c>
      <c r="AZ2961" s="373">
        <f>IPMT('Assumptions (T&amp;D)'!$C$20,Model!AF$1,'Assumptions (T&amp;D)'!$C$23,Model!$AQ$2866)</f>
        <v>-0.02196290352</v>
      </c>
      <c r="BA2961" s="373">
        <f>IPMT('Assumptions (T&amp;D)'!$C$20,Model!AG$1,'Assumptions (T&amp;D)'!$C$23,Model!$AQ$2866)</f>
        <v>-0.01871359922</v>
      </c>
      <c r="BB2961" s="373">
        <f>IPMT('Assumptions (T&amp;D)'!$C$20,Model!AH$1,'Assumptions (T&amp;D)'!$C$23,Model!$AQ$2866)</f>
        <v>-0.01530995296</v>
      </c>
      <c r="BC2961" s="373">
        <f>IPMT('Assumptions (T&amp;D)'!$C$20,Model!AI$1,'Assumptions (T&amp;D)'!$C$23,Model!$AQ$2866)</f>
        <v>-0.01174463351</v>
      </c>
      <c r="BD2961" s="373">
        <f>IPMT('Assumptions (T&amp;D)'!$C$20,Model!AJ$1,'Assumptions (T&amp;D)'!$C$23,Model!$AQ$2866)</f>
        <v>-0.008009961385</v>
      </c>
      <c r="BE2961" s="373">
        <f>IPMT('Assumptions (T&amp;D)'!$C$20,Model!AK$1,'Assumptions (T&amp;D)'!$C$23,Model!$AQ$2866)</f>
        <v>-0.004097892333</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-0.04653097419</v>
      </c>
      <c r="AS2962" s="373">
        <f>IPMT('Assumptions (T&amp;D)'!$C$20,Model!X$1,'Assumptions (T&amp;D)'!$C$23,Model!$AR$2866)</f>
        <v>-0.0443337288</v>
      </c>
      <c r="AT2962" s="373">
        <f>IPMT('Assumptions (T&amp;D)'!$C$20,Model!Y$1,'Assumptions (T&amp;D)'!$C$23,Model!$AR$2866)</f>
        <v>-0.04203211426</v>
      </c>
      <c r="AU2962" s="373">
        <f>IPMT('Assumptions (T&amp;D)'!$C$20,Model!Z$1,'Assumptions (T&amp;D)'!$C$23,Model!$AR$2866)</f>
        <v>-0.03962117303</v>
      </c>
      <c r="AV2962" s="373">
        <f>IPMT('Assumptions (T&amp;D)'!$C$20,Model!AA$1,'Assumptions (T&amp;D)'!$C$23,Model!$AR$2866)</f>
        <v>-0.03709571209</v>
      </c>
      <c r="AW2962" s="373">
        <f>IPMT('Assumptions (T&amp;D)'!$C$20,Model!AB$1,'Assumptions (T&amp;D)'!$C$23,Model!$AR$2866)</f>
        <v>-0.03445029175</v>
      </c>
      <c r="AX2962" s="373">
        <f>IPMT('Assumptions (T&amp;D)'!$C$20,Model!AC$1,'Assumptions (T&amp;D)'!$C$23,Model!$AR$2866)</f>
        <v>-0.03167921395</v>
      </c>
      <c r="AY2962" s="373">
        <f>IPMT('Assumptions (T&amp;D)'!$C$20,Model!AD$1,'Assumptions (T&amp;D)'!$C$23,Model!$AR$2866)</f>
        <v>-0.02877650995</v>
      </c>
      <c r="AZ2962" s="373">
        <f>IPMT('Assumptions (T&amp;D)'!$C$20,Model!AE$1,'Assumptions (T&amp;D)'!$C$23,Model!$AR$2866)</f>
        <v>-0.02573592751</v>
      </c>
      <c r="BA2962" s="373">
        <f>IPMT('Assumptions (T&amp;D)'!$C$20,Model!AF$1,'Assumptions (T&amp;D)'!$C$23,Model!$AR$2866)</f>
        <v>-0.02255091741</v>
      </c>
      <c r="BB2962" s="373">
        <f>IPMT('Assumptions (T&amp;D)'!$C$20,Model!AG$1,'Assumptions (T&amp;D)'!$C$23,Model!$AR$2866)</f>
        <v>-0.01921461932</v>
      </c>
      <c r="BC2962" s="373">
        <f>IPMT('Assumptions (T&amp;D)'!$C$20,Model!AH$1,'Assumptions (T&amp;D)'!$C$23,Model!$AR$2866)</f>
        <v>-0.01571984708</v>
      </c>
      <c r="BD2962" s="373">
        <f>IPMT('Assumptions (T&amp;D)'!$C$20,Model!AI$1,'Assumptions (T&amp;D)'!$C$23,Model!$AR$2866)</f>
        <v>-0.01205907316</v>
      </c>
      <c r="BE2962" s="373">
        <f>IPMT('Assumptions (T&amp;D)'!$C$20,Model!AJ$1,'Assumptions (T&amp;D)'!$C$23,Model!$AR$2866)</f>
        <v>-0.008224412472</v>
      </c>
      <c r="BF2962" s="373">
        <f>IPMT('Assumptions (T&amp;D)'!$C$20,Model!AK$1,'Assumptions (T&amp;D)'!$C$23,Model!$AR$2866)</f>
        <v>-0.004207605404</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-0.04777451372</v>
      </c>
      <c r="AT2963" s="373">
        <f>IPMT('Assumptions (T&amp;D)'!$C$20,Model!X$1,'Assumptions (T&amp;D)'!$C$23,Model!$AS$2866)</f>
        <v>-0.04551854699</v>
      </c>
      <c r="AU2963" s="373">
        <f>IPMT('Assumptions (T&amp;D)'!$C$20,Model!Y$1,'Assumptions (T&amp;D)'!$C$23,Model!$AS$2866)</f>
        <v>-0.04315542184</v>
      </c>
      <c r="AV2963" s="373">
        <f>IPMT('Assumptions (T&amp;D)'!$C$20,Model!Z$1,'Assumptions (T&amp;D)'!$C$23,Model!$AS$2866)</f>
        <v>-0.04068004824</v>
      </c>
      <c r="AW2963" s="373">
        <f>IPMT('Assumptions (T&amp;D)'!$C$20,Model!AA$1,'Assumptions (T&amp;D)'!$C$23,Model!$AS$2866)</f>
        <v>-0.03808709439</v>
      </c>
      <c r="AX2963" s="373">
        <f>IPMT('Assumptions (T&amp;D)'!$C$20,Model!AB$1,'Assumptions (T&amp;D)'!$C$23,Model!$AS$2866)</f>
        <v>-0.03537097524</v>
      </c>
      <c r="AY2963" s="373">
        <f>IPMT('Assumptions (T&amp;D)'!$C$20,Model!AC$1,'Assumptions (T&amp;D)'!$C$23,Model!$AS$2866)</f>
        <v>-0.03252584043</v>
      </c>
      <c r="AZ2963" s="373">
        <f>IPMT('Assumptions (T&amp;D)'!$C$20,Model!AD$1,'Assumptions (T&amp;D)'!$C$23,Model!$AS$2866)</f>
        <v>-0.02954556171</v>
      </c>
      <c r="BA2963" s="373">
        <f>IPMT('Assumptions (T&amp;D)'!$C$20,Model!AE$1,'Assumptions (T&amp;D)'!$C$23,Model!$AS$2866)</f>
        <v>-0.02642371976</v>
      </c>
      <c r="BB2963" s="373">
        <f>IPMT('Assumptions (T&amp;D)'!$C$20,Model!AF$1,'Assumptions (T&amp;D)'!$C$23,Model!$AS$2866)</f>
        <v>-0.02315359031</v>
      </c>
      <c r="BC2963" s="373">
        <f>IPMT('Assumptions (T&amp;D)'!$C$20,Model!AG$1,'Assumptions (T&amp;D)'!$C$23,Model!$AS$2866)</f>
        <v>-0.01972812972</v>
      </c>
      <c r="BD2963" s="373">
        <f>IPMT('Assumptions (T&amp;D)'!$C$20,Model!AH$1,'Assumptions (T&amp;D)'!$C$23,Model!$AS$2866)</f>
        <v>-0.01613995974</v>
      </c>
      <c r="BE2963" s="373">
        <f>IPMT('Assumptions (T&amp;D)'!$C$20,Model!AI$1,'Assumptions (T&amp;D)'!$C$23,Model!$AS$2866)</f>
        <v>-0.01238135169</v>
      </c>
      <c r="BF2963" s="373">
        <f>IPMT('Assumptions (T&amp;D)'!$C$20,Model!AJ$1,'Assumptions (T&amp;D)'!$C$23,Model!$AS$2866)</f>
        <v>-0.008444209762</v>
      </c>
      <c r="BG2963" s="373">
        <f>IPMT('Assumptions (T&amp;D)'!$C$20,Model!AK$1,'Assumptions (T&amp;D)'!$C$23,Model!$AS$2866)</f>
        <v>-0.00432005359</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-0.04904902176</v>
      </c>
      <c r="AU2964" s="373">
        <f>IPMT('Assumptions (T&amp;D)'!$C$20,Model!X$1,'Assumptions (T&amp;D)'!$C$23,Model!$AT$2866)</f>
        <v>-0.04673287131</v>
      </c>
      <c r="AV2964" s="373">
        <f>IPMT('Assumptions (T&amp;D)'!$C$20,Model!Y$1,'Assumptions (T&amp;D)'!$C$23,Model!$AT$2866)</f>
        <v>-0.04430670372</v>
      </c>
      <c r="AW2964" s="373">
        <f>IPMT('Assumptions (T&amp;D)'!$C$20,Model!Z$1,'Assumptions (T&amp;D)'!$C$23,Model!$AT$2866)</f>
        <v>-0.04176529316</v>
      </c>
      <c r="AX2964" s="373">
        <f>IPMT('Assumptions (T&amp;D)'!$C$20,Model!AA$1,'Assumptions (T&amp;D)'!$C$23,Model!$AT$2866)</f>
        <v>-0.0391031656</v>
      </c>
      <c r="AY2964" s="373">
        <f>IPMT('Assumptions (T&amp;D)'!$C$20,Model!AB$1,'Assumptions (T&amp;D)'!$C$23,Model!$AT$2866)</f>
        <v>-0.03631458699</v>
      </c>
      <c r="AZ2964" s="373">
        <f>IPMT('Assumptions (T&amp;D)'!$C$20,Model!AC$1,'Assumptions (T&amp;D)'!$C$23,Model!$AT$2866)</f>
        <v>-0.03339355089</v>
      </c>
      <c r="BA2964" s="373">
        <f>IPMT('Assumptions (T&amp;D)'!$C$20,Model!AD$1,'Assumptions (T&amp;D)'!$C$23,Model!$AT$2866)</f>
        <v>-0.03033376557</v>
      </c>
      <c r="BB2964" s="373">
        <f>IPMT('Assumptions (T&amp;D)'!$C$20,Model!AE$1,'Assumptions (T&amp;D)'!$C$23,Model!$AT$2866)</f>
        <v>-0.02712864045</v>
      </c>
      <c r="BC2964" s="373">
        <f>IPMT('Assumptions (T&amp;D)'!$C$20,Model!AF$1,'Assumptions (T&amp;D)'!$C$23,Model!$AT$2866)</f>
        <v>-0.02377127189</v>
      </c>
      <c r="BD2964" s="373">
        <f>IPMT('Assumptions (T&amp;D)'!$C$20,Model!AG$1,'Assumptions (T&amp;D)'!$C$23,Model!$AT$2866)</f>
        <v>-0.02025442832</v>
      </c>
      <c r="BE2964" s="373">
        <f>IPMT('Assumptions (T&amp;D)'!$C$20,Model!AH$1,'Assumptions (T&amp;D)'!$C$23,Model!$AT$2866)</f>
        <v>-0.01657053468</v>
      </c>
      <c r="BF2964" s="373">
        <f>IPMT('Assumptions (T&amp;D)'!$C$20,Model!AI$1,'Assumptions (T&amp;D)'!$C$23,Model!$AT$2866)</f>
        <v>-0.0127116561</v>
      </c>
      <c r="BG2964" s="373">
        <f>IPMT('Assumptions (T&amp;D)'!$C$20,Model!AJ$1,'Assumptions (T&amp;D)'!$C$23,Model!$AT$2866)</f>
        <v>-0.008669480778</v>
      </c>
      <c r="BH2964" s="373">
        <f>IPMT('Assumptions (T&amp;D)'!$C$20,Model!AK$1,'Assumptions (T&amp;D)'!$C$23,Model!$AT$2866)</f>
        <v>-0.004435302132</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-0.05035523648</v>
      </c>
      <c r="AV2965" s="373">
        <f>IPMT('Assumptions (T&amp;D)'!$C$20,Model!X$1,'Assumptions (T&amp;D)'!$C$23,Model!$AU$2866)</f>
        <v>-0.04797740509</v>
      </c>
      <c r="AW2965" s="373">
        <f>IPMT('Assumptions (T&amp;D)'!$C$20,Model!Y$1,'Assumptions (T&amp;D)'!$C$23,Model!$AU$2866)</f>
        <v>-0.04548662671</v>
      </c>
      <c r="AX2965" s="373">
        <f>IPMT('Assumptions (T&amp;D)'!$C$20,Model!Z$1,'Assumptions (T&amp;D)'!$C$23,Model!$AU$2866)</f>
        <v>-0.04287753635</v>
      </c>
      <c r="AY2965" s="373">
        <f>IPMT('Assumptions (T&amp;D)'!$C$20,Model!AA$1,'Assumptions (T&amp;D)'!$C$23,Model!$AU$2866)</f>
        <v>-0.04014451421</v>
      </c>
      <c r="AZ2965" s="373">
        <f>IPMT('Assumptions (T&amp;D)'!$C$20,Model!AB$1,'Assumptions (T&amp;D)'!$C$23,Model!$AU$2866)</f>
        <v>-0.03728167351</v>
      </c>
      <c r="BA2965" s="373">
        <f>IPMT('Assumptions (T&amp;D)'!$C$20,Model!AC$1,'Assumptions (T&amp;D)'!$C$23,Model!$AU$2866)</f>
        <v>-0.03428284788</v>
      </c>
      <c r="BB2965" s="373">
        <f>IPMT('Assumptions (T&amp;D)'!$C$20,Model!AD$1,'Assumptions (T&amp;D)'!$C$23,Model!$AU$2866)</f>
        <v>-0.03114157803</v>
      </c>
      <c r="BC2965" s="373">
        <f>IPMT('Assumptions (T&amp;D)'!$C$20,Model!AE$1,'Assumptions (T&amp;D)'!$C$23,Model!$AU$2866)</f>
        <v>-0.02785109786</v>
      </c>
      <c r="BD2965" s="373">
        <f>IPMT('Assumptions (T&amp;D)'!$C$20,Model!AF$1,'Assumptions (T&amp;D)'!$C$23,Model!$AU$2866)</f>
        <v>-0.02440431989</v>
      </c>
      <c r="BE2965" s="373">
        <f>IPMT('Assumptions (T&amp;D)'!$C$20,Model!AG$1,'Assumptions (T&amp;D)'!$C$23,Model!$AU$2866)</f>
        <v>-0.02079381996</v>
      </c>
      <c r="BF2965" s="373">
        <f>IPMT('Assumptions (T&amp;D)'!$C$20,Model!AH$1,'Assumptions (T&amp;D)'!$C$23,Model!$AU$2866)</f>
        <v>-0.01701182129</v>
      </c>
      <c r="BG2965" s="373">
        <f>IPMT('Assumptions (T&amp;D)'!$C$20,Model!AI$1,'Assumptions (T&amp;D)'!$C$23,Model!$AU$2866)</f>
        <v>-0.01305017768</v>
      </c>
      <c r="BH2965" s="373">
        <f>IPMT('Assumptions (T&amp;D)'!$C$20,Model!AJ$1,'Assumptions (T&amp;D)'!$C$23,Model!$AU$2866)</f>
        <v>-0.008900355992</v>
      </c>
      <c r="BI2965" s="373">
        <f>IPMT('Assumptions (T&amp;D)'!$C$20,Model!AK$1,'Assumptions (T&amp;D)'!$C$23,Model!$AU$2866)</f>
        <v>-0.004553417778</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-0.05169391312</v>
      </c>
      <c r="AW2966" s="373">
        <f>IPMT('Assumptions (T&amp;D)'!$C$20,Model!X$1,'Assumptions (T&amp;D)'!$C$23,Model!$AV$2866)</f>
        <v>-0.0492528679</v>
      </c>
      <c r="AX2966" s="373">
        <f>IPMT('Assumptions (T&amp;D)'!$C$20,Model!Y$1,'Assumptions (T&amp;D)'!$C$23,Model!$AV$2866)</f>
        <v>-0.04669587304</v>
      </c>
      <c r="AY2966" s="373">
        <f>IPMT('Assumptions (T&amp;D)'!$C$20,Model!Z$1,'Assumptions (T&amp;D)'!$C$23,Model!$AV$2866)</f>
        <v>-0.04401742091</v>
      </c>
      <c r="AZ2966" s="373">
        <f>IPMT('Assumptions (T&amp;D)'!$C$20,Model!AA$1,'Assumptions (T&amp;D)'!$C$23,Model!$AV$2866)</f>
        <v>-0.04121174231</v>
      </c>
      <c r="BA2966" s="373">
        <f>IPMT('Assumptions (T&amp;D)'!$C$20,Model!AB$1,'Assumptions (T&amp;D)'!$C$23,Model!$AV$2866)</f>
        <v>-0.03827279398</v>
      </c>
      <c r="BB2966" s="373">
        <f>IPMT('Assumptions (T&amp;D)'!$C$20,Model!AC$1,'Assumptions (T&amp;D)'!$C$23,Model!$AV$2866)</f>
        <v>-0.0351942456</v>
      </c>
      <c r="BC2966" s="373">
        <f>IPMT('Assumptions (T&amp;D)'!$C$20,Model!AD$1,'Assumptions (T&amp;D)'!$C$23,Model!$AV$2866)</f>
        <v>-0.03196946617</v>
      </c>
      <c r="BD2966" s="373">
        <f>IPMT('Assumptions (T&amp;D)'!$C$20,Model!AE$1,'Assumptions (T&amp;D)'!$C$23,Model!$AV$2866)</f>
        <v>-0.02859150972</v>
      </c>
      <c r="BE2966" s="373">
        <f>IPMT('Assumptions (T&amp;D)'!$C$20,Model!AF$1,'Assumptions (T&amp;D)'!$C$23,Model!$AV$2866)</f>
        <v>-0.02505310034</v>
      </c>
      <c r="BF2966" s="373">
        <f>IPMT('Assumptions (T&amp;D)'!$C$20,Model!AG$1,'Assumptions (T&amp;D)'!$C$23,Model!$AV$2866)</f>
        <v>-0.02134661651</v>
      </c>
      <c r="BG2966" s="373">
        <f>IPMT('Assumptions (T&amp;D)'!$C$20,Model!AH$1,'Assumptions (T&amp;D)'!$C$23,Model!$AV$2866)</f>
        <v>-0.01746407471</v>
      </c>
      <c r="BH2966" s="373">
        <f>IPMT('Assumptions (T&amp;D)'!$C$20,Model!AI$1,'Assumptions (T&amp;D)'!$C$23,Model!$AV$2866)</f>
        <v>-0.01339711216</v>
      </c>
      <c r="BI2966" s="373">
        <f>IPMT('Assumptions (T&amp;D)'!$C$20,Model!AJ$1,'Assumptions (T&amp;D)'!$C$23,Model!$AV$2866)</f>
        <v>-0.009136968895</v>
      </c>
      <c r="BJ2966" s="373">
        <f>IPMT('Assumptions (T&amp;D)'!$C$20,Model!AK$1,'Assumptions (T&amp;D)'!$C$23,Model!$AV$2866)</f>
        <v>-0.004674468824</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-0.05306582441</v>
      </c>
      <c r="AX2967" s="373">
        <f>IPMT('Assumptions (T&amp;D)'!$C$20,Model!X$1,'Assumptions (T&amp;D)'!$C$23,Model!$AW$2866)</f>
        <v>-0.05055999598</v>
      </c>
      <c r="AY2967" s="373">
        <f>IPMT('Assumptions (T&amp;D)'!$C$20,Model!Y$1,'Assumptions (T&amp;D)'!$C$23,Model!$AW$2866)</f>
        <v>-0.04793514071</v>
      </c>
      <c r="AZ2967" s="373">
        <f>IPMT('Assumptions (T&amp;D)'!$C$20,Model!Z$1,'Assumptions (T&amp;D)'!$C$23,Model!$AW$2866)</f>
        <v>-0.0451856048</v>
      </c>
      <c r="BA2967" s="373">
        <f>IPMT('Assumptions (T&amp;D)'!$C$20,Model!AA$1,'Assumptions (T&amp;D)'!$C$23,Model!$AW$2866)</f>
        <v>-0.04230546594</v>
      </c>
      <c r="BB2967" s="373">
        <f>IPMT('Assumptions (T&amp;D)'!$C$20,Model!AB$1,'Assumptions (T&amp;D)'!$C$23,Model!$AW$2866)</f>
        <v>-0.03928852049</v>
      </c>
      <c r="BC2967" s="373">
        <f>IPMT('Assumptions (T&amp;D)'!$C$20,Model!AC$1,'Assumptions (T&amp;D)'!$C$23,Model!$AW$2866)</f>
        <v>-0.03612827013</v>
      </c>
      <c r="BD2967" s="373">
        <f>IPMT('Assumptions (T&amp;D)'!$C$20,Model!AD$1,'Assumptions (T&amp;D)'!$C$23,Model!$AW$2866)</f>
        <v>-0.03281790787</v>
      </c>
      <c r="BE2967" s="373">
        <f>IPMT('Assumptions (T&amp;D)'!$C$20,Model!AE$1,'Assumptions (T&amp;D)'!$C$23,Model!$AW$2866)</f>
        <v>-0.02935030341</v>
      </c>
      <c r="BF2967" s="373">
        <f>IPMT('Assumptions (T&amp;D)'!$C$20,Model!AF$1,'Assumptions (T&amp;D)'!$C$23,Model!$AW$2866)</f>
        <v>-0.02571798773</v>
      </c>
      <c r="BG2967" s="373">
        <f>IPMT('Assumptions (T&amp;D)'!$C$20,Model!AG$1,'Assumptions (T&amp;D)'!$C$23,Model!$AW$2866)</f>
        <v>-0.02191313706</v>
      </c>
      <c r="BH2967" s="373">
        <f>IPMT('Assumptions (T&amp;D)'!$C$20,Model!AH$1,'Assumptions (T&amp;D)'!$C$23,Model!$AW$2866)</f>
        <v>-0.01792755599</v>
      </c>
      <c r="BI2967" s="373">
        <f>IPMT('Assumptions (T&amp;D)'!$C$20,Model!AI$1,'Assumptions (T&amp;D)'!$C$23,Model!$AW$2866)</f>
        <v>-0.01375265981</v>
      </c>
      <c r="BJ2967" s="373">
        <f>IPMT('Assumptions (T&amp;D)'!$C$20,Model!AJ$1,'Assumptions (T&amp;D)'!$C$23,Model!$AW$2866)</f>
        <v>-0.009379456066</v>
      </c>
      <c r="BK2967" s="373">
        <f>IPMT('Assumptions (T&amp;D)'!$C$20,Model!AK$1,'Assumptions (T&amp;D)'!$C$23,Model!$AW$2866)</f>
        <v>-0.004798525142</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-0.05447176091</v>
      </c>
      <c r="AY2968" s="373">
        <f>IPMT('Assumptions (T&amp;D)'!$C$20,Model!X$1,'Assumptions (T&amp;D)'!$C$23,Model!$AX$2866)</f>
        <v>-0.05189954257</v>
      </c>
      <c r="AZ2968" s="373">
        <f>IPMT('Assumptions (T&amp;D)'!$C$20,Model!Y$1,'Assumptions (T&amp;D)'!$C$23,Model!$AX$2866)</f>
        <v>-0.04920514385</v>
      </c>
      <c r="BA2968" s="373">
        <f>IPMT('Assumptions (T&amp;D)'!$C$20,Model!Z$1,'Assumptions (T&amp;D)'!$C$23,Model!$AX$2866)</f>
        <v>-0.0463827612</v>
      </c>
      <c r="BB2968" s="373">
        <f>IPMT('Assumptions (T&amp;D)'!$C$20,Model!AA$1,'Assumptions (T&amp;D)'!$C$23,Model!$AX$2866)</f>
        <v>-0.04342631537</v>
      </c>
      <c r="BC2968" s="373">
        <f>IPMT('Assumptions (T&amp;D)'!$C$20,Model!AB$1,'Assumptions (T&amp;D)'!$C$23,Model!$AX$2866)</f>
        <v>-0.04032943836</v>
      </c>
      <c r="BD2968" s="373">
        <f>IPMT('Assumptions (T&amp;D)'!$C$20,Model!AC$1,'Assumptions (T&amp;D)'!$C$23,Model!$AX$2866)</f>
        <v>-0.0370854597</v>
      </c>
      <c r="BE2968" s="373">
        <f>IPMT('Assumptions (T&amp;D)'!$C$20,Model!AD$1,'Assumptions (T&amp;D)'!$C$23,Model!$AX$2866)</f>
        <v>-0.03368739204</v>
      </c>
      <c r="BF2968" s="373">
        <f>IPMT('Assumptions (T&amp;D)'!$C$20,Model!AE$1,'Assumptions (T&amp;D)'!$C$23,Model!$AX$2866)</f>
        <v>-0.03012791618</v>
      </c>
      <c r="BG2968" s="373">
        <f>IPMT('Assumptions (T&amp;D)'!$C$20,Model!AF$1,'Assumptions (T&amp;D)'!$C$23,Model!$AX$2866)</f>
        <v>-0.02639936521</v>
      </c>
      <c r="BH2968" s="373">
        <f>IPMT('Assumptions (T&amp;D)'!$C$20,Model!AG$1,'Assumptions (T&amp;D)'!$C$23,Model!$AX$2866)</f>
        <v>-0.02249370807</v>
      </c>
      <c r="BI2968" s="373">
        <f>IPMT('Assumptions (T&amp;D)'!$C$20,Model!AH$1,'Assumptions (T&amp;D)'!$C$23,Model!$AX$2866)</f>
        <v>-0.01840253222</v>
      </c>
      <c r="BJ2968" s="373">
        <f>IPMT('Assumptions (T&amp;D)'!$C$20,Model!AI$1,'Assumptions (T&amp;D)'!$C$23,Model!$AX$2866)</f>
        <v>-0.01411702551</v>
      </c>
      <c r="BK2968" s="373">
        <f>IPMT('Assumptions (T&amp;D)'!$C$20,Model!AJ$1,'Assumptions (T&amp;D)'!$C$23,Model!$AX$2866)</f>
        <v>-0.009627957239</v>
      </c>
      <c r="BL2968" s="373">
        <f>IPMT('Assumptions (T&amp;D)'!$C$20,Model!AK$1,'Assumptions (T&amp;D)'!$C$23,Model!$AX$2866)</f>
        <v>-0.004925658221</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-0.05591253146</v>
      </c>
      <c r="AZ2969" s="373">
        <f>IPMT('Assumptions (T&amp;D)'!$C$20,Model!X$1,'Assumptions (T&amp;D)'!$C$23,Model!$AY$2866)</f>
        <v>-0.0532722783</v>
      </c>
      <c r="BA2969" s="373">
        <f>IPMT('Assumptions (T&amp;D)'!$C$20,Model!Y$1,'Assumptions (T&amp;D)'!$C$23,Model!$AY$2866)</f>
        <v>-0.05050661311</v>
      </c>
      <c r="BB2969" s="373">
        <f>IPMT('Assumptions (T&amp;D)'!$C$20,Model!Z$1,'Assumptions (T&amp;D)'!$C$23,Model!$AY$2866)</f>
        <v>-0.04760957882</v>
      </c>
      <c r="BC2969" s="373">
        <f>IPMT('Assumptions (T&amp;D)'!$C$20,Model!AA$1,'Assumptions (T&amp;D)'!$C$23,Model!$AY$2866)</f>
        <v>-0.04457493541</v>
      </c>
      <c r="BD2969" s="373">
        <f>IPMT('Assumptions (T&amp;D)'!$C$20,Model!AB$1,'Assumptions (T&amp;D)'!$C$23,Model!$AY$2866)</f>
        <v>-0.04139614643</v>
      </c>
      <c r="BE2969" s="373">
        <f>IPMT('Assumptions (T&amp;D)'!$C$20,Model!AC$1,'Assumptions (T&amp;D)'!$C$23,Model!$AY$2866)</f>
        <v>-0.03806636498</v>
      </c>
      <c r="BF2969" s="373">
        <f>IPMT('Assumptions (T&amp;D)'!$C$20,Model!AD$1,'Assumptions (T&amp;D)'!$C$23,Model!$AY$2866)</f>
        <v>-0.03457841891</v>
      </c>
      <c r="BG2969" s="373">
        <f>IPMT('Assumptions (T&amp;D)'!$C$20,Model!AE$1,'Assumptions (T&amp;D)'!$C$23,Model!$AY$2866)</f>
        <v>-0.0309247954</v>
      </c>
      <c r="BH2969" s="373">
        <f>IPMT('Assumptions (T&amp;D)'!$C$20,Model!AF$1,'Assumptions (T&amp;D)'!$C$23,Model!$AY$2866)</f>
        <v>-0.02709762477</v>
      </c>
      <c r="BI2969" s="373">
        <f>IPMT('Assumptions (T&amp;D)'!$C$20,Model!AG$1,'Assumptions (T&amp;D)'!$C$23,Model!$AY$2866)</f>
        <v>-0.02308866354</v>
      </c>
      <c r="BJ2969" s="373">
        <f>IPMT('Assumptions (T&amp;D)'!$C$20,Model!AH$1,'Assumptions (T&amp;D)'!$C$23,Model!$AY$2866)</f>
        <v>-0.01888927665</v>
      </c>
      <c r="BK2969" s="373">
        <f>IPMT('Assumptions (T&amp;D)'!$C$20,Model!AI$1,'Assumptions (T&amp;D)'!$C$23,Model!$AY$2866)</f>
        <v>-0.01449041889</v>
      </c>
      <c r="BL2969" s="373">
        <f>IPMT('Assumptions (T&amp;D)'!$C$20,Model!AJ$1,'Assumptions (T&amp;D)'!$C$23,Model!$AY$2866)</f>
        <v>-0.009882615378</v>
      </c>
      <c r="BM2969" s="373">
        <f>IPMT('Assumptions (T&amp;D)'!$C$20,Model!AK$1,'Assumptions (T&amp;D)'!$C$23,Model!$AY$2866)</f>
        <v>-0.0050559412</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-0.05738896357</v>
      </c>
      <c r="BA2970" s="373">
        <f>IPMT('Assumptions (T&amp;D)'!$C$20,Model!X$1,'Assumptions (T&amp;D)'!$C$23,Model!$AZ$2866)</f>
        <v>-0.05467899161</v>
      </c>
      <c r="BB2970" s="373">
        <f>IPMT('Assumptions (T&amp;D)'!$C$20,Model!Y$1,'Assumptions (T&amp;D)'!$C$23,Model!$AZ$2866)</f>
        <v>-0.05184029598</v>
      </c>
      <c r="BC2970" s="373">
        <f>IPMT('Assumptions (T&amp;D)'!$C$20,Model!Z$1,'Assumptions (T&amp;D)'!$C$23,Model!$AZ$2866)</f>
        <v>-0.04886676231</v>
      </c>
      <c r="BD2970" s="373">
        <f>IPMT('Assumptions (T&amp;D)'!$C$20,Model!AA$1,'Assumptions (T&amp;D)'!$C$23,Model!$AZ$2866)</f>
        <v>-0.04575198578</v>
      </c>
      <c r="BE2970" s="373">
        <f>IPMT('Assumptions (T&amp;D)'!$C$20,Model!AB$1,'Assumptions (T&amp;D)'!$C$23,Model!$AZ$2866)</f>
        <v>-0.04248925737</v>
      </c>
      <c r="BF2970" s="373">
        <f>IPMT('Assumptions (T&amp;D)'!$C$20,Model!AC$1,'Assumptions (T&amp;D)'!$C$23,Model!$AZ$2866)</f>
        <v>-0.03907154937</v>
      </c>
      <c r="BG2970" s="373">
        <f>IPMT('Assumptions (T&amp;D)'!$C$20,Model!AD$1,'Assumptions (T&amp;D)'!$C$23,Model!$AZ$2866)</f>
        <v>-0.03549150023</v>
      </c>
      <c r="BH2970" s="373">
        <f>IPMT('Assumptions (T&amp;D)'!$C$20,Model!AE$1,'Assumptions (T&amp;D)'!$C$23,Model!$AZ$2866)</f>
        <v>-0.03174139876</v>
      </c>
      <c r="BI2970" s="373">
        <f>IPMT('Assumptions (T&amp;D)'!$C$20,Model!AF$1,'Assumptions (T&amp;D)'!$C$23,Model!$AZ$2866)</f>
        <v>-0.02781316747</v>
      </c>
      <c r="BJ2970" s="373">
        <f>IPMT('Assumptions (T&amp;D)'!$C$20,Model!AG$1,'Assumptions (T&amp;D)'!$C$23,Model!$AZ$2866)</f>
        <v>-0.02369834519</v>
      </c>
      <c r="BK2970" s="373">
        <f>IPMT('Assumptions (T&amp;D)'!$C$20,Model!AH$1,'Assumptions (T&amp;D)'!$C$23,Model!$AZ$2866)</f>
        <v>-0.01938806886</v>
      </c>
      <c r="BL2970" s="373">
        <f>IPMT('Assumptions (T&amp;D)'!$C$20,Model!AI$1,'Assumptions (T&amp;D)'!$C$23,Model!$AZ$2866)</f>
        <v>-0.01487305439</v>
      </c>
      <c r="BM2970" s="373">
        <f>IPMT('Assumptions (T&amp;D)'!$C$20,Model!AJ$1,'Assumptions (T&amp;D)'!$C$23,Model!$AZ$2866)</f>
        <v>-0.01014357675</v>
      </c>
      <c r="BN2970" s="373">
        <f>IPMT('Assumptions (T&amp;D)'!$C$20,Model!AK$1,'Assumptions (T&amp;D)'!$C$23,Model!$AZ$2866)</f>
        <v>-0.005189448909</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-0.05852227912</v>
      </c>
      <c r="BB2971" s="373">
        <f>IPMT('Assumptions (T&amp;D)'!$C$20,Model!X$1,'Assumptions (T&amp;D)'!$C$23,Model!$BA$2866)</f>
        <v>-0.05575879071</v>
      </c>
      <c r="BC2971" s="373">
        <f>IPMT('Assumptions (T&amp;D)'!$C$20,Model!Y$1,'Assumptions (T&amp;D)'!$C$23,Model!$BA$2866)</f>
        <v>-0.05286403661</v>
      </c>
      <c r="BD2971" s="373">
        <f>IPMT('Assumptions (T&amp;D)'!$C$20,Model!Z$1,'Assumptions (T&amp;D)'!$C$23,Model!$BA$2866)</f>
        <v>-0.04983178168</v>
      </c>
      <c r="BE2971" s="373">
        <f>IPMT('Assumptions (T&amp;D)'!$C$20,Model!AA$1,'Assumptions (T&amp;D)'!$C$23,Model!$BA$2866)</f>
        <v>-0.04665549464</v>
      </c>
      <c r="BF2971" s="373">
        <f>IPMT('Assumptions (T&amp;D)'!$C$20,Model!AB$1,'Assumptions (T&amp;D)'!$C$23,Model!$BA$2866)</f>
        <v>-0.04332833397</v>
      </c>
      <c r="BG2971" s="373">
        <f>IPMT('Assumptions (T&amp;D)'!$C$20,Model!AC$1,'Assumptions (T&amp;D)'!$C$23,Model!$BA$2866)</f>
        <v>-0.03984313317</v>
      </c>
      <c r="BH2971" s="373">
        <f>IPMT('Assumptions (T&amp;D)'!$C$20,Model!AD$1,'Assumptions (T&amp;D)'!$C$23,Model!$BA$2866)</f>
        <v>-0.03619238532</v>
      </c>
      <c r="BI2971" s="373">
        <f>IPMT('Assumptions (T&amp;D)'!$C$20,Model!AE$1,'Assumptions (T&amp;D)'!$C$23,Model!$BA$2866)</f>
        <v>-0.03236822696</v>
      </c>
      <c r="BJ2971" s="373">
        <f>IPMT('Assumptions (T&amp;D)'!$C$20,Model!AF$1,'Assumptions (T&amp;D)'!$C$23,Model!$BA$2866)</f>
        <v>-0.02836242107</v>
      </c>
      <c r="BK2971" s="373">
        <f>IPMT('Assumptions (T&amp;D)'!$C$20,Model!AG$1,'Assumptions (T&amp;D)'!$C$23,Model!$BA$2866)</f>
        <v>-0.02416633941</v>
      </c>
      <c r="BL2971" s="373">
        <f>IPMT('Assumptions (T&amp;D)'!$C$20,Model!AH$1,'Assumptions (T&amp;D)'!$C$23,Model!$BA$2866)</f>
        <v>-0.01977094386</v>
      </c>
      <c r="BM2971" s="373">
        <f>IPMT('Assumptions (T&amp;D)'!$C$20,Model!AI$1,'Assumptions (T&amp;D)'!$C$23,Model!$BA$2866)</f>
        <v>-0.01516676703</v>
      </c>
      <c r="BN2971" s="373">
        <f>IPMT('Assumptions (T&amp;D)'!$C$20,Model!AJ$1,'Assumptions (T&amp;D)'!$C$23,Model!$BA$2866)</f>
        <v>-0.0103438918</v>
      </c>
      <c r="BO2971" s="373">
        <f>IPMT('Assumptions (T&amp;D)'!$C$20,Model!AK$1,'Assumptions (T&amp;D)'!$C$23,Model!$BA$2866)</f>
        <v>-0.005291929992</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0.02883920687</v>
      </c>
      <c r="D2972" s="371">
        <f>SUM($C$2865:D2865)*'Assumptions (T&amp;D)'!$C$25</f>
        <v>0.06379577846</v>
      </c>
      <c r="E2972" s="371">
        <f>SUM($C$2865:E2865)*'Assumptions (T&amp;D)'!$C$25</f>
        <v>0.09281602083</v>
      </c>
      <c r="F2972" s="371">
        <f>SUM($C$2865:F2865)*'Assumptions (T&amp;D)'!$C$25</f>
        <v>0.1265170987</v>
      </c>
      <c r="G2972" s="371">
        <f>SUM($C$2865:G2865)*'Assumptions (T&amp;D)'!$C$25</f>
        <v>0.1704109439</v>
      </c>
      <c r="H2972" s="371">
        <f>SUM($C$2865:H2865)*'Assumptions (T&amp;D)'!$C$25</f>
        <v>0.2057829856</v>
      </c>
      <c r="I2972" s="371">
        <f>SUM($C$2865:I2865)*'Assumptions (T&amp;D)'!$C$25</f>
        <v>0.244581604</v>
      </c>
      <c r="J2972" s="371">
        <f>SUM($C$2865:J2865)*'Assumptions (T&amp;D)'!$C$25</f>
        <v>0.285550532</v>
      </c>
      <c r="K2972" s="371">
        <f>SUM($C$2865:K2865)*'Assumptions (T&amp;D)'!$C$25</f>
        <v>0.3345312735</v>
      </c>
      <c r="L2972" s="371">
        <f>SUM($C$2865:L2865)*'Assumptions (T&amp;D)'!$C$25</f>
        <v>0.3813564384</v>
      </c>
      <c r="M2972" s="371">
        <f>SUM($C$2865:M2865)*'Assumptions (T&amp;D)'!$C$25</f>
        <v>0.4215919686</v>
      </c>
      <c r="N2972" s="371">
        <f>SUM($C$2865:N2865)*'Assumptions (T&amp;D)'!$C$25</f>
        <v>0.4627158255</v>
      </c>
      <c r="O2972" s="371">
        <f>SUM($C$2865:O2865)*'Assumptions (T&amp;D)'!$C$25</f>
        <v>0.4969222656</v>
      </c>
      <c r="P2972" s="371">
        <f>SUM($C$2865:P2865)*'Assumptions (T&amp;D)'!$C$25</f>
        <v>0.5337162047</v>
      </c>
      <c r="Q2972" s="371">
        <f>SUM($C$2865:Q2865)*'Assumptions (T&amp;D)'!$C$25</f>
        <v>0.5734213411</v>
      </c>
      <c r="R2972" s="371">
        <f>SUM($C$2865:R2865)*'Assumptions (T&amp;D)'!$C$25</f>
        <v>0.6180219335</v>
      </c>
      <c r="S2972" s="371">
        <f>SUM($C$2865:S2865)*'Assumptions (T&amp;D)'!$C$25</f>
        <v>0.6631698184</v>
      </c>
      <c r="T2972" s="371">
        <f>SUM($C$2865:T2865)*'Assumptions (T&amp;D)'!$C$25</f>
        <v>0.7060956582</v>
      </c>
      <c r="U2972" s="371">
        <f>SUM($C$2865:U2865)*'Assumptions (T&amp;D)'!$C$25</f>
        <v>0.749563709</v>
      </c>
      <c r="V2972" s="371">
        <f>SUM($C$2865:V2865)*'Assumptions (T&amp;D)'!$C$25</f>
        <v>0.7946186398</v>
      </c>
      <c r="W2972" s="371">
        <f>SUM($C$2865:W2865)*'Assumptions (T&amp;D)'!$C$25</f>
        <v>0.8405633139</v>
      </c>
      <c r="X2972" s="371">
        <f>SUM($C$2865:X2865)*'Assumptions (T&amp;D)'!$C$25</f>
        <v>0.8881700163</v>
      </c>
      <c r="Y2972" s="371">
        <f>SUM($C$2865:Y2865)*'Assumptions (T&amp;D)'!$C$25</f>
        <v>0.9371016635</v>
      </c>
      <c r="Z2972" s="371">
        <f>SUM($C$2865:Z2865)*'Assumptions (T&amp;D)'!$C$25</f>
        <v>0.9873920198</v>
      </c>
      <c r="AA2972" s="371">
        <f>SUM($C$2865:AA2865)*'Assumptions (T&amp;D)'!$C$25</f>
        <v>1.039075666</v>
      </c>
      <c r="AB2972" s="371">
        <f>SUM($C$2865:AB2865)*'Assumptions (T&amp;D)'!$C$25</f>
        <v>1.092188019</v>
      </c>
      <c r="AC2972" s="371">
        <f>SUM($C$2865:AC2865)*'Assumptions (T&amp;D)'!$C$25</f>
        <v>1.146765352</v>
      </c>
      <c r="AD2972" s="371">
        <f>SUM($C$2865:AD2865)*'Assumptions (T&amp;D)'!$C$25</f>
        <v>1.202844812</v>
      </c>
      <c r="AE2972" s="371">
        <f>SUM($C$2865:AE2865)*'Assumptions (T&amp;D)'!$C$25</f>
        <v>1.260464443</v>
      </c>
      <c r="AF2972" s="371">
        <f>SUM($C$2865:AF2865)*'Assumptions (T&amp;D)'!$C$25</f>
        <v>1.319663206</v>
      </c>
      <c r="AG2972" s="371">
        <f>SUM($C$2865:AG2865)*'Assumptions (T&amp;D)'!$C$25</f>
        <v>1.380480998</v>
      </c>
      <c r="AH2972" s="371">
        <f>SUM($C$2865:AH2865)*'Assumptions (T&amp;D)'!$C$25</f>
        <v>1.44295868</v>
      </c>
      <c r="AI2972" s="371">
        <f>SUM($C$2865:AI2865)*'Assumptions (T&amp;D)'!$C$25</f>
        <v>1.507138091</v>
      </c>
      <c r="AJ2972" s="371">
        <f>SUM($C$2865:AJ2865)*'Assumptions (T&amp;D)'!$C$25</f>
        <v>1.573062078</v>
      </c>
      <c r="AK2972" s="371">
        <f>SUM($C$2865:AK2865)*'Assumptions (T&amp;D)'!$C$25</f>
        <v>1.640774517</v>
      </c>
      <c r="AL2972" s="371">
        <f>SUM($C$2865:AL2865)*'Assumptions (T&amp;D)'!$C$25</f>
        <v>1.710320333</v>
      </c>
      <c r="AM2972" s="371">
        <f>SUM($C$2865:AM2865)*'Assumptions (T&amp;D)'!$C$25</f>
        <v>1.781745532</v>
      </c>
      <c r="AN2972" s="371">
        <f>SUM($C$2865:AN2865)*'Assumptions (T&amp;D)'!$C$25</f>
        <v>1.85509722</v>
      </c>
      <c r="AO2972" s="371">
        <f>SUM($C$2865:AO2865)*'Assumptions (T&amp;D)'!$C$25</f>
        <v>1.930423631</v>
      </c>
      <c r="AP2972" s="371">
        <f>SUM($C$2865:AP2865)*'Assumptions (T&amp;D)'!$C$25</f>
        <v>2.007774152</v>
      </c>
      <c r="AQ2972" s="371">
        <f>SUM($C$2865:AQ2865)*'Assumptions (T&amp;D)'!$C$25</f>
        <v>2.087199352</v>
      </c>
      <c r="AR2972" s="371">
        <f>SUM($C$2865:AR2865)*'Assumptions (T&amp;D)'!$C$25</f>
        <v>2.168751007</v>
      </c>
      <c r="AS2972" s="371">
        <f>SUM($C$2865:AS2865)*'Assumptions (T&amp;D)'!$C$25</f>
        <v>2.252482128</v>
      </c>
      <c r="AT2972" s="371">
        <f>SUM($C$2865:AT2865)*'Assumptions (T&amp;D)'!$C$25</f>
        <v>2.338446993</v>
      </c>
      <c r="AU2972" s="371">
        <f>SUM($C$2865:AU2865)*'Assumptions (T&amp;D)'!$C$25</f>
        <v>2.426701171</v>
      </c>
      <c r="AV2972" s="371">
        <f>SUM($C$2865:AV2865)*'Assumptions (T&amp;D)'!$C$25</f>
        <v>2.517301555</v>
      </c>
      <c r="AW2972" s="371">
        <f>SUM($C$2865:AW2865)*'Assumptions (T&amp;D)'!$C$25</f>
        <v>2.610306395</v>
      </c>
      <c r="AX2972" s="371">
        <f>SUM($C$2865:AX2865)*'Assumptions (T&amp;D)'!$C$25</f>
        <v>2.705775323</v>
      </c>
      <c r="AY2972" s="371">
        <f>SUM($C$2865:AY2865)*'Assumptions (T&amp;D)'!$C$25</f>
        <v>2.803769391</v>
      </c>
      <c r="AZ2972" s="371">
        <f>SUM($C$2865:AZ2865)*'Assumptions (T&amp;D)'!$C$25</f>
        <v>2.904351101</v>
      </c>
      <c r="BA2972" s="371">
        <f>SUM($C$2865:BA2865)*'Assumptions (T&amp;D)'!$C$25</f>
        <v>3.006919096</v>
      </c>
      <c r="BB2972" s="371">
        <f>SUM($C$2865:BB2865)*'Assumptions (T&amp;D)'!$C$25</f>
        <v>3.006919096</v>
      </c>
      <c r="BC2972" s="371">
        <f>SUM($C$2865:BC2865)*'Assumptions (T&amp;D)'!$C$25</f>
        <v>3.006919096</v>
      </c>
      <c r="BD2972" s="371">
        <f>SUM($C$2865:BD2865)*'Assumptions (T&amp;D)'!$C$25</f>
        <v>3.006919096</v>
      </c>
      <c r="BE2972" s="371">
        <f>SUM($C$2865:BE2865)*'Assumptions (T&amp;D)'!$C$25</f>
        <v>3.006919096</v>
      </c>
      <c r="BF2972" s="371">
        <f>SUM($C$2865:BF2865)*'Assumptions (T&amp;D)'!$C$25</f>
        <v>3.006919096</v>
      </c>
      <c r="BG2972" s="371">
        <f>SUM($C$2865:BG2865)*'Assumptions (T&amp;D)'!$C$25</f>
        <v>3.006919096</v>
      </c>
      <c r="BH2972" s="371">
        <f>SUM($C$2865:BH2865)*'Assumptions (T&amp;D)'!$C$25</f>
        <v>3.006919096</v>
      </c>
      <c r="BI2972" s="371">
        <f>SUM($C$2865:BI2865)*'Assumptions (T&amp;D)'!$C$25</f>
        <v>3.006919096</v>
      </c>
      <c r="BJ2972" s="371">
        <f>SUM($C$2865:BJ2865)*'Assumptions (T&amp;D)'!$C$25</f>
        <v>3.006919096</v>
      </c>
      <c r="BK2972" s="371">
        <f>SUM($C$2865:BK2865)*'Assumptions (T&amp;D)'!$C$25</f>
        <v>3.006919096</v>
      </c>
      <c r="BL2972" s="371">
        <f>SUM($C$2865:BL2865)*'Assumptions (T&amp;D)'!$C$25</f>
        <v>3.006919096</v>
      </c>
      <c r="BM2972" s="371">
        <f>SUM($C$2865:BM2865)*'Assumptions (T&amp;D)'!$C$25</f>
        <v>3.006919096</v>
      </c>
      <c r="BN2972" s="371">
        <f>SUM($C$2865:BN2865)*'Assumptions (T&amp;D)'!$C$25</f>
        <v>3.006919096</v>
      </c>
      <c r="BO2972" s="371">
        <f>SUM($C$2865:BO2865)*'Assumptions (T&amp;D)'!$C$25</f>
        <v>3.006919096</v>
      </c>
      <c r="BP2972" s="371">
        <f>SUM($C$2865:BP2865)*'Assumptions (T&amp;D)'!$C$25</f>
        <v>3.006919096</v>
      </c>
      <c r="BQ2972" s="371">
        <f>SUM($C$2865:BQ2865)*'Assumptions (T&amp;D)'!$C$25</f>
        <v>3.006919096</v>
      </c>
      <c r="BR2972" s="371">
        <f>SUM($C$2865:BR2865)*'Assumptions (T&amp;D)'!$C$25</f>
        <v>3.006919096</v>
      </c>
      <c r="BS2972" s="371">
        <f>SUM($C$2865:BS2865)*'Assumptions (T&amp;D)'!$C$25</f>
        <v>3.006919096</v>
      </c>
      <c r="BT2972" s="371">
        <f>SUM($C$2865:BT2865)*'Assumptions (T&amp;D)'!$C$25</f>
        <v>3.006919096</v>
      </c>
      <c r="BU2972" s="371">
        <f>SUM($C$2865:BU2865)*'Assumptions (T&amp;D)'!$C$25</f>
        <v>3.006919096</v>
      </c>
      <c r="BV2972" s="371">
        <f>SUM($C$2865:BV2865)*'Assumptions (T&amp;D)'!$C$25</f>
        <v>3.006919096</v>
      </c>
      <c r="BW2972" s="371">
        <f>SUM($C$2865:BW2865)*'Assumptions (T&amp;D)'!$C$25</f>
        <v>3.006919096</v>
      </c>
      <c r="BX2972" s="371">
        <f>SUM($C$2865:BX2865)*'Assumptions (T&amp;D)'!$C$25</f>
        <v>3.006919096</v>
      </c>
      <c r="BY2972" s="371">
        <f>SUM($C$2865:BY2865)*'Assumptions (T&amp;D)'!$C$25</f>
        <v>3.006919096</v>
      </c>
      <c r="BZ2972" s="371">
        <f>SUM($C$2865:BZ2865)*'Assumptions (T&amp;D)'!$C$25</f>
        <v>3.006919096</v>
      </c>
      <c r="CA2972" s="371">
        <f>SUM($C$2865:CA2865)*'Assumptions (T&amp;D)'!$C$25</f>
        <v>3.006919096</v>
      </c>
      <c r="CB2972" s="371">
        <f>SUM($C$2865:CB2865)*'Assumptions (T&amp;D)'!$C$25</f>
        <v>3.006919096</v>
      </c>
      <c r="CC2972" s="371">
        <f>SUM($C$2865:CC2865)*'Assumptions (T&amp;D)'!$C$25</f>
        <v>3.006919096</v>
      </c>
      <c r="CD2972" s="371">
        <f>SUM($C$2865:CD2865)*'Assumptions (T&amp;D)'!$C$25</f>
        <v>3.006919096</v>
      </c>
    </row>
    <row r="2973" ht="15.75" customHeight="1">
      <c r="A2973" s="365" t="s">
        <v>373</v>
      </c>
      <c r="B2973" s="159" t="s">
        <v>351</v>
      </c>
      <c r="C2973" s="372">
        <f t="shared" ref="C2973:BU2973" si="96">SUM(C2974:C3024)</f>
        <v>0.03247658432</v>
      </c>
      <c r="D2973" s="372">
        <f t="shared" si="96"/>
        <v>0.1018937589</v>
      </c>
      <c r="E2973" s="372">
        <f t="shared" si="96"/>
        <v>0.1663238011</v>
      </c>
      <c r="F2973" s="372">
        <f t="shared" si="96"/>
        <v>0.2245169336</v>
      </c>
      <c r="G2973" s="372">
        <f t="shared" si="96"/>
        <v>0.2950397611</v>
      </c>
      <c r="H2973" s="372">
        <f t="shared" si="96"/>
        <v>0.3622187522</v>
      </c>
      <c r="I2973" s="372">
        <f t="shared" si="96"/>
        <v>0.4186228458</v>
      </c>
      <c r="J2973" s="372">
        <f t="shared" si="96"/>
        <v>0.4770419801</v>
      </c>
      <c r="K2973" s="372">
        <f t="shared" si="96"/>
        <v>0.5449536153</v>
      </c>
      <c r="L2973" s="372">
        <f t="shared" si="96"/>
        <v>0.6178243124</v>
      </c>
      <c r="M2973" s="372">
        <f t="shared" si="96"/>
        <v>0.6783566657</v>
      </c>
      <c r="N2973" s="372">
        <f t="shared" si="96"/>
        <v>0.7312375586</v>
      </c>
      <c r="O2973" s="372">
        <f t="shared" si="96"/>
        <v>0.7775935746</v>
      </c>
      <c r="P2973" s="372">
        <f t="shared" si="96"/>
        <v>0.8193064423</v>
      </c>
      <c r="Q2973" s="372">
        <f t="shared" si="96"/>
        <v>0.8679190064</v>
      </c>
      <c r="R2973" s="372">
        <f t="shared" si="96"/>
        <v>0.9257324857</v>
      </c>
      <c r="S2973" s="372">
        <f t="shared" si="96"/>
        <v>0.9901539472</v>
      </c>
      <c r="T2973" s="372">
        <f t="shared" si="96"/>
        <v>1.052584012</v>
      </c>
      <c r="U2973" s="372">
        <f t="shared" si="96"/>
        <v>1.112599117</v>
      </c>
      <c r="V2973" s="372">
        <f t="shared" si="96"/>
        <v>1.174628067</v>
      </c>
      <c r="W2973" s="372">
        <f t="shared" si="96"/>
        <v>1.219038303</v>
      </c>
      <c r="X2973" s="372">
        <f t="shared" si="96"/>
        <v>1.241785705</v>
      </c>
      <c r="Y2973" s="372">
        <f t="shared" si="96"/>
        <v>1.266794874</v>
      </c>
      <c r="Z2973" s="372">
        <f t="shared" si="96"/>
        <v>1.294977956</v>
      </c>
      <c r="AA2973" s="372">
        <f t="shared" si="96"/>
        <v>1.315567256</v>
      </c>
      <c r="AB2973" s="372">
        <f t="shared" si="96"/>
        <v>1.337121436</v>
      </c>
      <c r="AC2973" s="372">
        <f t="shared" si="96"/>
        <v>1.364106715</v>
      </c>
      <c r="AD2973" s="372">
        <f t="shared" si="96"/>
        <v>1.389435223</v>
      </c>
      <c r="AE2973" s="372">
        <f t="shared" si="96"/>
        <v>1.41006482</v>
      </c>
      <c r="AF2973" s="372">
        <f t="shared" si="96"/>
        <v>1.428974593</v>
      </c>
      <c r="AG2973" s="372">
        <f t="shared" si="96"/>
        <v>1.45600505</v>
      </c>
      <c r="AH2973" s="372">
        <f t="shared" si="96"/>
        <v>1.489174818</v>
      </c>
      <c r="AI2973" s="372">
        <f t="shared" si="96"/>
        <v>1.528761807</v>
      </c>
      <c r="AJ2973" s="372">
        <f t="shared" si="96"/>
        <v>1.573687939</v>
      </c>
      <c r="AK2973" s="372">
        <f t="shared" si="96"/>
        <v>1.617432528</v>
      </c>
      <c r="AL2973" s="372">
        <f t="shared" si="96"/>
        <v>1.658512714</v>
      </c>
      <c r="AM2973" s="372">
        <f t="shared" si="96"/>
        <v>1.698575741</v>
      </c>
      <c r="AN2973" s="372">
        <f t="shared" si="96"/>
        <v>1.742453727</v>
      </c>
      <c r="AO2973" s="372">
        <f t="shared" si="96"/>
        <v>1.790217394</v>
      </c>
      <c r="AP2973" s="372">
        <f t="shared" si="96"/>
        <v>1.839384945</v>
      </c>
      <c r="AQ2973" s="372">
        <f t="shared" si="96"/>
        <v>1.889794219</v>
      </c>
      <c r="AR2973" s="372">
        <f t="shared" si="96"/>
        <v>1.941467147</v>
      </c>
      <c r="AS2973" s="372">
        <f t="shared" si="96"/>
        <v>1.994186263</v>
      </c>
      <c r="AT2973" s="372">
        <f t="shared" si="96"/>
        <v>2.048230434</v>
      </c>
      <c r="AU2973" s="372">
        <f t="shared" si="96"/>
        <v>2.103631432</v>
      </c>
      <c r="AV2973" s="372">
        <f t="shared" si="96"/>
        <v>2.16042177</v>
      </c>
      <c r="AW2973" s="372">
        <f t="shared" si="96"/>
        <v>2.218634718</v>
      </c>
      <c r="AX2973" s="372">
        <f t="shared" si="96"/>
        <v>2.278304314</v>
      </c>
      <c r="AY2973" s="372">
        <f t="shared" si="96"/>
        <v>2.339465389</v>
      </c>
      <c r="AZ2973" s="372">
        <f t="shared" si="96"/>
        <v>2.40215358</v>
      </c>
      <c r="BA2973" s="372">
        <f t="shared" si="96"/>
        <v>2.46565609</v>
      </c>
      <c r="BB2973" s="372">
        <f t="shared" si="96"/>
        <v>2.411501842</v>
      </c>
      <c r="BC2973" s="372">
        <f t="shared" si="96"/>
        <v>2.246247674</v>
      </c>
      <c r="BD2973" s="372">
        <f t="shared" si="96"/>
        <v>2.093730896</v>
      </c>
      <c r="BE2973" s="372">
        <f t="shared" si="96"/>
        <v>1.953021609</v>
      </c>
      <c r="BF2973" s="372">
        <f t="shared" si="96"/>
        <v>1.823477137</v>
      </c>
      <c r="BG2973" s="372">
        <f t="shared" si="96"/>
        <v>1.703811239</v>
      </c>
      <c r="BH2973" s="372">
        <f t="shared" si="96"/>
        <v>1.593649822</v>
      </c>
      <c r="BI2973" s="372">
        <f t="shared" si="96"/>
        <v>1.492236537</v>
      </c>
      <c r="BJ2973" s="372">
        <f t="shared" si="96"/>
        <v>1.389993426</v>
      </c>
      <c r="BK2973" s="372">
        <f t="shared" si="96"/>
        <v>1.285005481</v>
      </c>
      <c r="BL2973" s="372">
        <f t="shared" si="96"/>
        <v>1.177204164</v>
      </c>
      <c r="BM2973" s="372">
        <f t="shared" si="96"/>
        <v>1.066519302</v>
      </c>
      <c r="BN2973" s="372">
        <f t="shared" si="96"/>
        <v>0.9528790468</v>
      </c>
      <c r="BO2973" s="372">
        <f t="shared" si="96"/>
        <v>0.8362098385</v>
      </c>
      <c r="BP2973" s="372">
        <f t="shared" si="96"/>
        <v>0.7164363629</v>
      </c>
      <c r="BQ2973" s="372">
        <f t="shared" si="96"/>
        <v>0.5934815131</v>
      </c>
      <c r="BR2973" s="372">
        <f t="shared" si="96"/>
        <v>0.4672663471</v>
      </c>
      <c r="BS2973" s="372">
        <f t="shared" si="96"/>
        <v>0.3377100461</v>
      </c>
      <c r="BT2973" s="372">
        <f t="shared" si="96"/>
        <v>0.2047298703</v>
      </c>
      <c r="BU2973" s="372">
        <f t="shared" si="96"/>
        <v>0.06868667497</v>
      </c>
      <c r="BV2973" s="32"/>
      <c r="BW2973" s="32"/>
      <c r="BX2973" s="32"/>
      <c r="BY2973" s="32"/>
      <c r="BZ2973" s="32"/>
      <c r="CA2973" s="32"/>
      <c r="CB2973" s="32"/>
      <c r="CC2973" s="32"/>
      <c r="CD2973" s="32"/>
    </row>
    <row r="2974" ht="15.75" hidden="1" customHeight="1" outlineLevel="1">
      <c r="A2974" s="365"/>
      <c r="B2974" s="38"/>
      <c r="C2974" s="372">
        <f>$C2865*'Assumptions (T&amp;D)'!C$24</f>
        <v>0.03247658432</v>
      </c>
      <c r="D2974" s="372">
        <f>$C2865*'Assumptions (T&amp;D)'!D$24</f>
        <v>0.06252825034</v>
      </c>
      <c r="E2974" s="372">
        <f>$C2865*'Assumptions (T&amp;D)'!E$24</f>
        <v>0.0578516222</v>
      </c>
      <c r="F2974" s="372">
        <f>$C2865*'Assumptions (T&amp;D)'!F$24</f>
        <v>0.05352141096</v>
      </c>
      <c r="G2974" s="372">
        <f>$C2865*'Assumptions (T&amp;D)'!G$24</f>
        <v>0.04945101239</v>
      </c>
      <c r="H2974" s="372">
        <f>$C2865*'Assumptions (T&amp;D)'!H$24</f>
        <v>0.04581363494</v>
      </c>
      <c r="I2974" s="372">
        <f>$C2865*'Assumptions (T&amp;D)'!I$24</f>
        <v>0.04234946595</v>
      </c>
      <c r="J2974" s="372">
        <f>$C2865*'Assumptions (T&amp;D)'!J$24</f>
        <v>0.03914510963</v>
      </c>
      <c r="K2974" s="372">
        <f>$C2865*'Assumptions (T&amp;D)'!K$24</f>
        <v>0.03862548428</v>
      </c>
      <c r="L2974" s="372">
        <f>$C2865*'Assumptions (T&amp;D)'!L$24</f>
        <v>0.03862548428</v>
      </c>
      <c r="M2974" s="372">
        <f>$C2865*'Assumptions (T&amp;D)'!M$24</f>
        <v>0.03862548428</v>
      </c>
      <c r="N2974" s="372">
        <f>$C2865*'Assumptions (T&amp;D)'!N$24</f>
        <v>0.03862548428</v>
      </c>
      <c r="O2974" s="372">
        <f>$C2865*'Assumptions (T&amp;D)'!O$24</f>
        <v>0.03862548428</v>
      </c>
      <c r="P2974" s="372">
        <f>$C2865*'Assumptions (T&amp;D)'!P$24</f>
        <v>0.03862548428</v>
      </c>
      <c r="Q2974" s="372">
        <f>$C2865*'Assumptions (T&amp;D)'!Q$24</f>
        <v>0.03862548428</v>
      </c>
      <c r="R2974" s="372">
        <f>$C2865*'Assumptions (T&amp;D)'!R$24</f>
        <v>0.03862548428</v>
      </c>
      <c r="S2974" s="372">
        <f>$C2865*'Assumptions (T&amp;D)'!S$24</f>
        <v>0.03862548428</v>
      </c>
      <c r="T2974" s="372">
        <f>$C2865*'Assumptions (T&amp;D)'!T$24</f>
        <v>0.03862548428</v>
      </c>
      <c r="U2974" s="372">
        <f>$C2865*'Assumptions (T&amp;D)'!U$24</f>
        <v>0.03862548428</v>
      </c>
      <c r="V2974" s="372">
        <f>$C2865*'Assumptions (T&amp;D)'!V$24</f>
        <v>0.03862548428</v>
      </c>
      <c r="W2974" s="372">
        <f>$C2865*'Assumptions (T&amp;D)'!W$24</f>
        <v>0.01931274214</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0.03936550855</v>
      </c>
      <c r="E2975" s="372">
        <f>$D2865*'Assumptions (T&amp;D)'!D$24</f>
        <v>0.07579172579</v>
      </c>
      <c r="F2975" s="372">
        <f>$D2865*'Assumptions (T&amp;D)'!E$24</f>
        <v>0.07012309256</v>
      </c>
      <c r="G2975" s="372">
        <f>$D2865*'Assumptions (T&amp;D)'!F$24</f>
        <v>0.06487435808</v>
      </c>
      <c r="H2975" s="372">
        <f>$D2865*'Assumptions (T&amp;D)'!G$24</f>
        <v>0.05994054768</v>
      </c>
      <c r="I2975" s="372">
        <f>$D2865*'Assumptions (T&amp;D)'!H$24</f>
        <v>0.05553161072</v>
      </c>
      <c r="J2975" s="372">
        <f>$D2865*'Assumptions (T&amp;D)'!I$24</f>
        <v>0.05133262314</v>
      </c>
      <c r="K2975" s="372">
        <f>$D2865*'Assumptions (T&amp;D)'!J$24</f>
        <v>0.04744855963</v>
      </c>
      <c r="L2975" s="372">
        <f>$D2865*'Assumptions (T&amp;D)'!K$24</f>
        <v>0.0468187115</v>
      </c>
      <c r="M2975" s="372">
        <f>$D2865*'Assumptions (T&amp;D)'!L$24</f>
        <v>0.0468187115</v>
      </c>
      <c r="N2975" s="372">
        <f>$D2865*'Assumptions (T&amp;D)'!M$24</f>
        <v>0.0468187115</v>
      </c>
      <c r="O2975" s="372">
        <f>$D2865*'Assumptions (T&amp;D)'!N$24</f>
        <v>0.0468187115</v>
      </c>
      <c r="P2975" s="372">
        <f>$D2865*'Assumptions (T&amp;D)'!O$24</f>
        <v>0.0468187115</v>
      </c>
      <c r="Q2975" s="372">
        <f>$D2865*'Assumptions (T&amp;D)'!P$24</f>
        <v>0.0468187115</v>
      </c>
      <c r="R2975" s="372">
        <f>$D2865*'Assumptions (T&amp;D)'!Q$24</f>
        <v>0.0468187115</v>
      </c>
      <c r="S2975" s="372">
        <f>$D2865*'Assumptions (T&amp;D)'!R$24</f>
        <v>0.0468187115</v>
      </c>
      <c r="T2975" s="372">
        <f>$D2865*'Assumptions (T&amp;D)'!S$24</f>
        <v>0.0468187115</v>
      </c>
      <c r="U2975" s="372">
        <f>$D2865*'Assumptions (T&amp;D)'!T$24</f>
        <v>0.0468187115</v>
      </c>
      <c r="V2975" s="372">
        <f>$D2865*'Assumptions (T&amp;D)'!U$24</f>
        <v>0.0468187115</v>
      </c>
      <c r="W2975" s="372">
        <f>$D2865*'Assumptions (T&amp;D)'!V$24</f>
        <v>0.0468187115</v>
      </c>
      <c r="X2975" s="372">
        <f>$D2865*'Assumptions (T&amp;D)'!W$24</f>
        <v>0.02340935575</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0.03268045311</v>
      </c>
      <c r="F2976" s="372">
        <f>$E2865*'Assumptions (T&amp;D)'!D$24</f>
        <v>0.06292076572</v>
      </c>
      <c r="G2976" s="372">
        <f>$E2865*'Assumptions (T&amp;D)'!E$24</f>
        <v>0.05821478048</v>
      </c>
      <c r="H2976" s="372">
        <f>$E2865*'Assumptions (T&amp;D)'!F$24</f>
        <v>0.05385738673</v>
      </c>
      <c r="I2976" s="372">
        <f>$E2865*'Assumptions (T&amp;D)'!G$24</f>
        <v>0.0497614366</v>
      </c>
      <c r="J2976" s="372">
        <f>$E2865*'Assumptions (T&amp;D)'!H$24</f>
        <v>0.04610122586</v>
      </c>
      <c r="K2976" s="372">
        <f>$E2865*'Assumptions (T&amp;D)'!I$24</f>
        <v>0.04261531086</v>
      </c>
      <c r="L2976" s="372">
        <f>$E2865*'Assumptions (T&amp;D)'!J$24</f>
        <v>0.03939083948</v>
      </c>
      <c r="M2976" s="372">
        <f>$E2865*'Assumptions (T&amp;D)'!K$24</f>
        <v>0.03886795223</v>
      </c>
      <c r="N2976" s="372">
        <f>$E2865*'Assumptions (T&amp;D)'!L$24</f>
        <v>0.03886795223</v>
      </c>
      <c r="O2976" s="372">
        <f>$E2865*'Assumptions (T&amp;D)'!M$24</f>
        <v>0.03886795223</v>
      </c>
      <c r="P2976" s="372">
        <f>$E2865*'Assumptions (T&amp;D)'!N$24</f>
        <v>0.03886795223</v>
      </c>
      <c r="Q2976" s="372">
        <f>$E2865*'Assumptions (T&amp;D)'!O$24</f>
        <v>0.03886795223</v>
      </c>
      <c r="R2976" s="372">
        <f>$E2865*'Assumptions (T&amp;D)'!P$24</f>
        <v>0.03886795223</v>
      </c>
      <c r="S2976" s="372">
        <f>$E2865*'Assumptions (T&amp;D)'!Q$24</f>
        <v>0.03886795223</v>
      </c>
      <c r="T2976" s="372">
        <f>$E2865*'Assumptions (T&amp;D)'!R$24</f>
        <v>0.03886795223</v>
      </c>
      <c r="U2976" s="372">
        <f>$E2865*'Assumptions (T&amp;D)'!S$24</f>
        <v>0.03886795223</v>
      </c>
      <c r="V2976" s="372">
        <f>$E2865*'Assumptions (T&amp;D)'!T$24</f>
        <v>0.03886795223</v>
      </c>
      <c r="W2976" s="372">
        <f>$E2865*'Assumptions (T&amp;D)'!U$24</f>
        <v>0.03886795223</v>
      </c>
      <c r="X2976" s="372">
        <f>$E2865*'Assumptions (T&amp;D)'!V$24</f>
        <v>0.03886795223</v>
      </c>
      <c r="Y2976" s="372">
        <f>$E2865*'Assumptions (T&amp;D)'!W$24</f>
        <v>0.01943397612</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0.03795166432</v>
      </c>
      <c r="G2977" s="372">
        <f>$F2865*'Assumptions (T&amp;D)'!D$24</f>
        <v>0.07306960437</v>
      </c>
      <c r="H2977" s="372">
        <f>$F2865*'Assumptions (T&amp;D)'!E$24</f>
        <v>0.0676045647</v>
      </c>
      <c r="I2977" s="372">
        <f>$F2865*'Assumptions (T&amp;D)'!F$24</f>
        <v>0.0625443428</v>
      </c>
      <c r="J2977" s="372">
        <f>$F2865*'Assumptions (T&amp;D)'!G$24</f>
        <v>0.0577877342</v>
      </c>
      <c r="K2977" s="372">
        <f>$F2865*'Assumptions (T&amp;D)'!H$24</f>
        <v>0.0535371478</v>
      </c>
      <c r="L2977" s="372">
        <f>$F2865*'Assumptions (T&amp;D)'!I$24</f>
        <v>0.04948897027</v>
      </c>
      <c r="M2977" s="372">
        <f>$F2865*'Assumptions (T&amp;D)'!J$24</f>
        <v>0.04574440606</v>
      </c>
      <c r="N2977" s="372">
        <f>$F2865*'Assumptions (T&amp;D)'!K$24</f>
        <v>0.04513717943</v>
      </c>
      <c r="O2977" s="372">
        <f>$F2865*'Assumptions (T&amp;D)'!L$24</f>
        <v>0.04513717943</v>
      </c>
      <c r="P2977" s="372">
        <f>$F2865*'Assumptions (T&amp;D)'!M$24</f>
        <v>0.04513717943</v>
      </c>
      <c r="Q2977" s="372">
        <f>$F2865*'Assumptions (T&amp;D)'!N$24</f>
        <v>0.04513717943</v>
      </c>
      <c r="R2977" s="372">
        <f>$F2865*'Assumptions (T&amp;D)'!O$24</f>
        <v>0.04513717943</v>
      </c>
      <c r="S2977" s="372">
        <f>$F2865*'Assumptions (T&amp;D)'!P$24</f>
        <v>0.04513717943</v>
      </c>
      <c r="T2977" s="372">
        <f>$F2865*'Assumptions (T&amp;D)'!Q$24</f>
        <v>0.04513717943</v>
      </c>
      <c r="U2977" s="372">
        <f>$F2865*'Assumptions (T&amp;D)'!R$24</f>
        <v>0.04513717943</v>
      </c>
      <c r="V2977" s="372">
        <f>$F2865*'Assumptions (T&amp;D)'!S$24</f>
        <v>0.04513717943</v>
      </c>
      <c r="W2977" s="372">
        <f>$F2865*'Assumptions (T&amp;D)'!T$24</f>
        <v>0.04513717943</v>
      </c>
      <c r="X2977" s="372">
        <f>$F2865*'Assumptions (T&amp;D)'!U$24</f>
        <v>0.04513717943</v>
      </c>
      <c r="Y2977" s="372">
        <f>$F2865*'Assumptions (T&amp;D)'!V$24</f>
        <v>0.04513717943</v>
      </c>
      <c r="Z2977" s="372">
        <f>$F2865*'Assumptions (T&amp;D)'!W$24</f>
        <v>0.02256858971</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0.04943000583</v>
      </c>
      <c r="H2978" s="372">
        <f>$G2865*'Assumptions (T&amp;D)'!D$24</f>
        <v>0.09516923789</v>
      </c>
      <c r="I2978" s="372">
        <f>$G2865*'Assumptions (T&amp;D)'!E$24</f>
        <v>0.08805131705</v>
      </c>
      <c r="J2978" s="372">
        <f>$G2865*'Assumptions (T&amp;D)'!F$24</f>
        <v>0.08146064961</v>
      </c>
      <c r="K2978" s="372">
        <f>$G2865*'Assumptions (T&amp;D)'!G$24</f>
        <v>0.07526542221</v>
      </c>
      <c r="L2978" s="372">
        <f>$G2865*'Assumptions (T&amp;D)'!H$24</f>
        <v>0.06972926156</v>
      </c>
      <c r="M2978" s="372">
        <f>$G2865*'Assumptions (T&amp;D)'!I$24</f>
        <v>0.0644567276</v>
      </c>
      <c r="N2978" s="372">
        <f>$G2865*'Assumptions (T&amp;D)'!J$24</f>
        <v>0.05957963369</v>
      </c>
      <c r="O2978" s="372">
        <f>$G2865*'Assumptions (T&amp;D)'!K$24</f>
        <v>0.0587887536</v>
      </c>
      <c r="P2978" s="372">
        <f>$G2865*'Assumptions (T&amp;D)'!L$24</f>
        <v>0.0587887536</v>
      </c>
      <c r="Q2978" s="372">
        <f>$G2865*'Assumptions (T&amp;D)'!M$24</f>
        <v>0.0587887536</v>
      </c>
      <c r="R2978" s="372">
        <f>$G2865*'Assumptions (T&amp;D)'!N$24</f>
        <v>0.0587887536</v>
      </c>
      <c r="S2978" s="372">
        <f>$G2865*'Assumptions (T&amp;D)'!O$24</f>
        <v>0.0587887536</v>
      </c>
      <c r="T2978" s="372">
        <f>$G2865*'Assumptions (T&amp;D)'!P$24</f>
        <v>0.0587887536</v>
      </c>
      <c r="U2978" s="372">
        <f>$G2865*'Assumptions (T&amp;D)'!Q$24</f>
        <v>0.0587887536</v>
      </c>
      <c r="V2978" s="372">
        <f>$G2865*'Assumptions (T&amp;D)'!R$24</f>
        <v>0.0587887536</v>
      </c>
      <c r="W2978" s="372">
        <f>$G2865*'Assumptions (T&amp;D)'!S$24</f>
        <v>0.0587887536</v>
      </c>
      <c r="X2978" s="372">
        <f>$G2865*'Assumptions (T&amp;D)'!T$24</f>
        <v>0.0587887536</v>
      </c>
      <c r="Y2978" s="372">
        <f>$G2865*'Assumptions (T&amp;D)'!U$24</f>
        <v>0.0587887536</v>
      </c>
      <c r="Z2978" s="372">
        <f>$G2865*'Assumptions (T&amp;D)'!V$24</f>
        <v>0.0587887536</v>
      </c>
      <c r="AA2978" s="372">
        <f>$G2865*'Assumptions (T&amp;D)'!W$24</f>
        <v>0.0293943768</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0.03983338028</v>
      </c>
      <c r="I2979" s="372">
        <f>$H2865*'Assumptions (T&amp;D)'!D$24</f>
        <v>0.07669253483</v>
      </c>
      <c r="J2979" s="372">
        <f>$H2865*'Assumptions (T&amp;D)'!E$24</f>
        <v>0.07095652807</v>
      </c>
      <c r="K2979" s="372">
        <f>$H2865*'Assumptions (T&amp;D)'!F$24</f>
        <v>0.0656454107</v>
      </c>
      <c r="L2979" s="372">
        <f>$H2865*'Assumptions (T&amp;D)'!G$24</f>
        <v>0.06065296037</v>
      </c>
      <c r="M2979" s="372">
        <f>$H2865*'Assumptions (T&amp;D)'!H$24</f>
        <v>0.05619162178</v>
      </c>
      <c r="N2979" s="372">
        <f>$H2865*'Assumptions (T&amp;D)'!I$24</f>
        <v>0.05194272788</v>
      </c>
      <c r="O2979" s="372">
        <f>$H2865*'Assumptions (T&amp;D)'!J$24</f>
        <v>0.04801250103</v>
      </c>
      <c r="P2979" s="372">
        <f>$H2865*'Assumptions (T&amp;D)'!K$24</f>
        <v>0.04737516694</v>
      </c>
      <c r="Q2979" s="372">
        <f>$H2865*'Assumptions (T&amp;D)'!L$24</f>
        <v>0.04737516694</v>
      </c>
      <c r="R2979" s="372">
        <f>$H2865*'Assumptions (T&amp;D)'!M$24</f>
        <v>0.04737516694</v>
      </c>
      <c r="S2979" s="372">
        <f>$H2865*'Assumptions (T&amp;D)'!N$24</f>
        <v>0.04737516694</v>
      </c>
      <c r="T2979" s="372">
        <f>$H2865*'Assumptions (T&amp;D)'!O$24</f>
        <v>0.04737516694</v>
      </c>
      <c r="U2979" s="372">
        <f>$H2865*'Assumptions (T&amp;D)'!P$24</f>
        <v>0.04737516694</v>
      </c>
      <c r="V2979" s="372">
        <f>$H2865*'Assumptions (T&amp;D)'!Q$24</f>
        <v>0.04737516694</v>
      </c>
      <c r="W2979" s="372">
        <f>$H2865*'Assumptions (T&amp;D)'!R$24</f>
        <v>0.04737516694</v>
      </c>
      <c r="X2979" s="372">
        <f>$H2865*'Assumptions (T&amp;D)'!S$24</f>
        <v>0.04737516694</v>
      </c>
      <c r="Y2979" s="372">
        <f>$H2865*'Assumptions (T&amp;D)'!T$24</f>
        <v>0.04737516694</v>
      </c>
      <c r="Z2979" s="372">
        <f>$H2865*'Assumptions (T&amp;D)'!U$24</f>
        <v>0.04737516694</v>
      </c>
      <c r="AA2979" s="372">
        <f>$H2865*'Assumptions (T&amp;D)'!V$24</f>
        <v>0.04737516694</v>
      </c>
      <c r="AB2979" s="372">
        <f>$H2865*'Assumptions (T&amp;D)'!W$24</f>
        <v>0.02368758347</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0.04369213785</v>
      </c>
      <c r="J2980" s="372">
        <f>$I2865*'Assumptions (T&amp;D)'!D$24</f>
        <v>0.0841219294</v>
      </c>
      <c r="K2980" s="372">
        <f>$I2865*'Assumptions (T&amp;D)'!E$24</f>
        <v>0.07783026155</v>
      </c>
      <c r="L2980" s="372">
        <f>$I2865*'Assumptions (T&amp;D)'!F$24</f>
        <v>0.07200464317</v>
      </c>
      <c r="M2980" s="372">
        <f>$I2865*'Assumptions (T&amp;D)'!G$24</f>
        <v>0.0665285619</v>
      </c>
      <c r="N2980" s="372">
        <f>$I2865*'Assumptions (T&amp;D)'!H$24</f>
        <v>0.06163504246</v>
      </c>
      <c r="O2980" s="372">
        <f>$I2865*'Assumptions (T&amp;D)'!I$24</f>
        <v>0.05697454775</v>
      </c>
      <c r="P2980" s="372">
        <f>$I2865*'Assumptions (T&amp;D)'!J$24</f>
        <v>0.05266359015</v>
      </c>
      <c r="Q2980" s="372">
        <f>$I2865*'Assumptions (T&amp;D)'!K$24</f>
        <v>0.05196451595</v>
      </c>
      <c r="R2980" s="372">
        <f>$I2865*'Assumptions (T&amp;D)'!L$24</f>
        <v>0.05196451595</v>
      </c>
      <c r="S2980" s="372">
        <f>$I2865*'Assumptions (T&amp;D)'!M$24</f>
        <v>0.05196451595</v>
      </c>
      <c r="T2980" s="372">
        <f>$I2865*'Assumptions (T&amp;D)'!N$24</f>
        <v>0.05196451595</v>
      </c>
      <c r="U2980" s="372">
        <f>$I2865*'Assumptions (T&amp;D)'!O$24</f>
        <v>0.05196451595</v>
      </c>
      <c r="V2980" s="372">
        <f>$I2865*'Assumptions (T&amp;D)'!P$24</f>
        <v>0.05196451595</v>
      </c>
      <c r="W2980" s="372">
        <f>$I2865*'Assumptions (T&amp;D)'!Q$24</f>
        <v>0.05196451595</v>
      </c>
      <c r="X2980" s="372">
        <f>$I2865*'Assumptions (T&amp;D)'!R$24</f>
        <v>0.05196451595</v>
      </c>
      <c r="Y2980" s="372">
        <f>$I2865*'Assumptions (T&amp;D)'!S$24</f>
        <v>0.05196451595</v>
      </c>
      <c r="Z2980" s="372">
        <f>$I2865*'Assumptions (T&amp;D)'!T$24</f>
        <v>0.05196451595</v>
      </c>
      <c r="AA2980" s="372">
        <f>$I2865*'Assumptions (T&amp;D)'!U$24</f>
        <v>0.05196451595</v>
      </c>
      <c r="AB2980" s="372">
        <f>$I2865*'Assumptions (T&amp;D)'!V$24</f>
        <v>0.05196451595</v>
      </c>
      <c r="AC2980" s="372">
        <f>$I2865*'Assumptions (T&amp;D)'!W$24</f>
        <v>0.02598225797</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0.04613618016</v>
      </c>
      <c r="K2981" s="372">
        <f>$J2865*'Assumptions (T&amp;D)'!D$24</f>
        <v>0.08882752554</v>
      </c>
      <c r="L2981" s="372">
        <f>$J2865*'Assumptions (T&amp;D)'!E$24</f>
        <v>0.0821839156</v>
      </c>
      <c r="M2981" s="372">
        <f>$J2865*'Assumptions (T&amp;D)'!F$24</f>
        <v>0.07603242491</v>
      </c>
      <c r="N2981" s="372">
        <f>$J2865*'Assumptions (T&amp;D)'!G$24</f>
        <v>0.07025002366</v>
      </c>
      <c r="O2981" s="372">
        <f>$J2865*'Assumptions (T&amp;D)'!H$24</f>
        <v>0.06508277149</v>
      </c>
      <c r="P2981" s="372">
        <f>$J2865*'Assumptions (T&amp;D)'!I$24</f>
        <v>0.06016157893</v>
      </c>
      <c r="Q2981" s="372">
        <f>$J2865*'Assumptions (T&amp;D)'!J$24</f>
        <v>0.05560947582</v>
      </c>
      <c r="R2981" s="372">
        <f>$J2865*'Assumptions (T&amp;D)'!K$24</f>
        <v>0.05487129694</v>
      </c>
      <c r="S2981" s="372">
        <f>$J2865*'Assumptions (T&amp;D)'!L$24</f>
        <v>0.05487129694</v>
      </c>
      <c r="T2981" s="372">
        <f>$J2865*'Assumptions (T&amp;D)'!M$24</f>
        <v>0.05487129694</v>
      </c>
      <c r="U2981" s="372">
        <f>$J2865*'Assumptions (T&amp;D)'!N$24</f>
        <v>0.05487129694</v>
      </c>
      <c r="V2981" s="372">
        <f>$J2865*'Assumptions (T&amp;D)'!O$24</f>
        <v>0.05487129694</v>
      </c>
      <c r="W2981" s="372">
        <f>$J2865*'Assumptions (T&amp;D)'!P$24</f>
        <v>0.05487129694</v>
      </c>
      <c r="X2981" s="372">
        <f>$J2865*'Assumptions (T&amp;D)'!Q$24</f>
        <v>0.05487129694</v>
      </c>
      <c r="Y2981" s="372">
        <f>$J2865*'Assumptions (T&amp;D)'!R$24</f>
        <v>0.05487129694</v>
      </c>
      <c r="Z2981" s="372">
        <f>$J2865*'Assumptions (T&amp;D)'!S$24</f>
        <v>0.05487129694</v>
      </c>
      <c r="AA2981" s="372">
        <f>$J2865*'Assumptions (T&amp;D)'!T$24</f>
        <v>0.05487129694</v>
      </c>
      <c r="AB2981" s="372">
        <f>$J2865*'Assumptions (T&amp;D)'!U$24</f>
        <v>0.05487129694</v>
      </c>
      <c r="AC2981" s="372">
        <f>$J2865*'Assumptions (T&amp;D)'!V$24</f>
        <v>0.05487129694</v>
      </c>
      <c r="AD2981" s="372">
        <f>$J2865*'Assumptions (T&amp;D)'!W$24</f>
        <v>0.02743564847</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0.0551584927</v>
      </c>
      <c r="L2982" s="372">
        <f>$K2865*'Assumptions (T&amp;D)'!D$24</f>
        <v>0.1061984846</v>
      </c>
      <c r="M2982" s="372">
        <f>$K2865*'Assumptions (T&amp;D)'!E$24</f>
        <v>0.09825566166</v>
      </c>
      <c r="N2982" s="372">
        <f>$K2865*'Assumptions (T&amp;D)'!F$24</f>
        <v>0.09090119597</v>
      </c>
      <c r="O2982" s="372">
        <f>$K2865*'Assumptions (T&amp;D)'!G$24</f>
        <v>0.08398799822</v>
      </c>
      <c r="P2982" s="372">
        <f>$K2865*'Assumptions (T&amp;D)'!H$24</f>
        <v>0.07781024704</v>
      </c>
      <c r="Q2982" s="372">
        <f>$K2865*'Assumptions (T&amp;D)'!I$24</f>
        <v>0.07192667448</v>
      </c>
      <c r="R2982" s="372">
        <f>$K2865*'Assumptions (T&amp;D)'!J$24</f>
        <v>0.06648436987</v>
      </c>
      <c r="S2982" s="372">
        <f>$K2865*'Assumptions (T&amp;D)'!K$24</f>
        <v>0.06560183399</v>
      </c>
      <c r="T2982" s="372">
        <f>$K2865*'Assumptions (T&amp;D)'!L$24</f>
        <v>0.06560183399</v>
      </c>
      <c r="U2982" s="372">
        <f>$K2865*'Assumptions (T&amp;D)'!M$24</f>
        <v>0.06560183399</v>
      </c>
      <c r="V2982" s="372">
        <f>$K2865*'Assumptions (T&amp;D)'!N$24</f>
        <v>0.06560183399</v>
      </c>
      <c r="W2982" s="372">
        <f>$K2865*'Assumptions (T&amp;D)'!O$24</f>
        <v>0.06560183399</v>
      </c>
      <c r="X2982" s="372">
        <f>$K2865*'Assumptions (T&amp;D)'!P$24</f>
        <v>0.06560183399</v>
      </c>
      <c r="Y2982" s="372">
        <f>$K2865*'Assumptions (T&amp;D)'!Q$24</f>
        <v>0.06560183399</v>
      </c>
      <c r="Z2982" s="372">
        <f>$K2865*'Assumptions (T&amp;D)'!R$24</f>
        <v>0.06560183399</v>
      </c>
      <c r="AA2982" s="372">
        <f>$K2865*'Assumptions (T&amp;D)'!S$24</f>
        <v>0.06560183399</v>
      </c>
      <c r="AB2982" s="372">
        <f>$K2865*'Assumptions (T&amp;D)'!T$24</f>
        <v>0.06560183399</v>
      </c>
      <c r="AC2982" s="372">
        <f>$K2865*'Assumptions (T&amp;D)'!U$24</f>
        <v>0.06560183399</v>
      </c>
      <c r="AD2982" s="372">
        <f>$K2865*'Assumptions (T&amp;D)'!V$24</f>
        <v>0.06560183399</v>
      </c>
      <c r="AE2982" s="372">
        <f>$K2865*'Assumptions (T&amp;D)'!W$24</f>
        <v>0.03280091699</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0.05273104155</v>
      </c>
      <c r="M2983" s="372">
        <f>$L2865*'Assumptions (T&amp;D)'!D$24</f>
        <v>0.101524832</v>
      </c>
      <c r="N2983" s="372">
        <f>$L2865*'Assumptions (T&amp;D)'!E$24</f>
        <v>0.09393156201</v>
      </c>
      <c r="O2983" s="372">
        <f>$L2865*'Assumptions (T&amp;D)'!F$24</f>
        <v>0.08690075647</v>
      </c>
      <c r="P2983" s="372">
        <f>$L2865*'Assumptions (T&amp;D)'!G$24</f>
        <v>0.08029179926</v>
      </c>
      <c r="Q2983" s="372">
        <f>$L2865*'Assumptions (T&amp;D)'!H$24</f>
        <v>0.07438592261</v>
      </c>
      <c r="R2983" s="372">
        <f>$L2865*'Assumptions (T&amp;D)'!I$24</f>
        <v>0.06876127818</v>
      </c>
      <c r="S2983" s="372">
        <f>$L2865*'Assumptions (T&amp;D)'!J$24</f>
        <v>0.06355848208</v>
      </c>
      <c r="T2983" s="372">
        <f>$L2865*'Assumptions (T&amp;D)'!K$24</f>
        <v>0.06271478541</v>
      </c>
      <c r="U2983" s="372">
        <f>$L2865*'Assumptions (T&amp;D)'!L$24</f>
        <v>0.06271478541</v>
      </c>
      <c r="V2983" s="372">
        <f>$L2865*'Assumptions (T&amp;D)'!M$24</f>
        <v>0.06271478541</v>
      </c>
      <c r="W2983" s="372">
        <f>$L2865*'Assumptions (T&amp;D)'!N$24</f>
        <v>0.06271478541</v>
      </c>
      <c r="X2983" s="372">
        <f>$L2865*'Assumptions (T&amp;D)'!O$24</f>
        <v>0.06271478541</v>
      </c>
      <c r="Y2983" s="372">
        <f>$L2865*'Assumptions (T&amp;D)'!P$24</f>
        <v>0.06271478541</v>
      </c>
      <c r="Z2983" s="372">
        <f>$L2865*'Assumptions (T&amp;D)'!Q$24</f>
        <v>0.06271478541</v>
      </c>
      <c r="AA2983" s="372">
        <f>$L2865*'Assumptions (T&amp;D)'!R$24</f>
        <v>0.06271478541</v>
      </c>
      <c r="AB2983" s="372">
        <f>$L2865*'Assumptions (T&amp;D)'!S$24</f>
        <v>0.06271478541</v>
      </c>
      <c r="AC2983" s="372">
        <f>$L2865*'Assumptions (T&amp;D)'!T$24</f>
        <v>0.06271478541</v>
      </c>
      <c r="AD2983" s="372">
        <f>$L2865*'Assumptions (T&amp;D)'!U$24</f>
        <v>0.06271478541</v>
      </c>
      <c r="AE2983" s="372">
        <f>$L2865*'Assumptions (T&amp;D)'!V$24</f>
        <v>0.06271478541</v>
      </c>
      <c r="AF2983" s="372">
        <f>$L2865*'Assumptions (T&amp;D)'!W$24</f>
        <v>0.03135739271</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0.04531028178</v>
      </c>
      <c r="N2984" s="372">
        <f>$M2865*'Assumptions (T&amp;D)'!D$24</f>
        <v>0.08723739586</v>
      </c>
      <c r="O2984" s="372">
        <f>$M2865*'Assumptions (T&amp;D)'!E$24</f>
        <v>0.08071271528</v>
      </c>
      <c r="P2984" s="372">
        <f>$M2865*'Assumptions (T&amp;D)'!F$24</f>
        <v>0.07467134438</v>
      </c>
      <c r="Q2984" s="372">
        <f>$M2865*'Assumptions (T&amp;D)'!G$24</f>
        <v>0.06899245573</v>
      </c>
      <c r="R2984" s="372">
        <f>$M2865*'Assumptions (T&amp;D)'!H$24</f>
        <v>0.06391770417</v>
      </c>
      <c r="S2984" s="372">
        <f>$M2865*'Assumptions (T&amp;D)'!I$24</f>
        <v>0.05908460745</v>
      </c>
      <c r="T2984" s="372">
        <f>$M2865*'Assumptions (T&amp;D)'!J$24</f>
        <v>0.05461399298</v>
      </c>
      <c r="U2984" s="372">
        <f>$M2865*'Assumptions (T&amp;D)'!K$24</f>
        <v>0.05388902847</v>
      </c>
      <c r="V2984" s="372">
        <f>$M2865*'Assumptions (T&amp;D)'!L$24</f>
        <v>0.05388902847</v>
      </c>
      <c r="W2984" s="372">
        <f>$M2865*'Assumptions (T&amp;D)'!M$24</f>
        <v>0.05388902847</v>
      </c>
      <c r="X2984" s="372">
        <f>$M2865*'Assumptions (T&amp;D)'!N$24</f>
        <v>0.05388902847</v>
      </c>
      <c r="Y2984" s="372">
        <f>$M2865*'Assumptions (T&amp;D)'!O$24</f>
        <v>0.05388902847</v>
      </c>
      <c r="Z2984" s="372">
        <f>$M2865*'Assumptions (T&amp;D)'!P$24</f>
        <v>0.05388902847</v>
      </c>
      <c r="AA2984" s="372">
        <f>$M2865*'Assumptions (T&amp;D)'!Q$24</f>
        <v>0.05388902847</v>
      </c>
      <c r="AB2984" s="372">
        <f>$M2865*'Assumptions (T&amp;D)'!R$24</f>
        <v>0.05388902847</v>
      </c>
      <c r="AC2984" s="372">
        <f>$M2865*'Assumptions (T&amp;D)'!S$24</f>
        <v>0.05388902847</v>
      </c>
      <c r="AD2984" s="372">
        <f>$M2865*'Assumptions (T&amp;D)'!T$24</f>
        <v>0.05388902847</v>
      </c>
      <c r="AE2984" s="372">
        <f>$M2865*'Assumptions (T&amp;D)'!U$24</f>
        <v>0.05388902847</v>
      </c>
      <c r="AF2984" s="372">
        <f>$M2865*'Assumptions (T&amp;D)'!V$24</f>
        <v>0.05388902847</v>
      </c>
      <c r="AG2984" s="372">
        <f>$M2865*'Assumptions (T&amp;D)'!W$24</f>
        <v>0.02694451423</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0.04631064959</v>
      </c>
      <c r="O2985" s="372">
        <f>$N2865*'Assumptions (T&amp;D)'!D$24</f>
        <v>0.08916343734</v>
      </c>
      <c r="P2985" s="372">
        <f>$N2865*'Assumptions (T&amp;D)'!E$24</f>
        <v>0.0824947038</v>
      </c>
      <c r="Q2985" s="372">
        <f>$N2865*'Assumptions (T&amp;D)'!F$24</f>
        <v>0.07631995052</v>
      </c>
      <c r="R2985" s="372">
        <f>$N2865*'Assumptions (T&amp;D)'!G$24</f>
        <v>0.07051568244</v>
      </c>
      <c r="S2985" s="372">
        <f>$N2865*'Assumptions (T&amp;D)'!H$24</f>
        <v>0.06532888969</v>
      </c>
      <c r="T2985" s="372">
        <f>$N2865*'Assumptions (T&amp;D)'!I$24</f>
        <v>0.06038908706</v>
      </c>
      <c r="U2985" s="372">
        <f>$N2865*'Assumptions (T&amp;D)'!J$24</f>
        <v>0.05581976964</v>
      </c>
      <c r="V2985" s="372">
        <f>$N2865*'Assumptions (T&amp;D)'!K$24</f>
        <v>0.05507879924</v>
      </c>
      <c r="W2985" s="372">
        <f>$N2865*'Assumptions (T&amp;D)'!L$24</f>
        <v>0.05507879924</v>
      </c>
      <c r="X2985" s="372">
        <f>$N2865*'Assumptions (T&amp;D)'!M$24</f>
        <v>0.05507879924</v>
      </c>
      <c r="Y2985" s="372">
        <f>$N2865*'Assumptions (T&amp;D)'!N$24</f>
        <v>0.05507879924</v>
      </c>
      <c r="Z2985" s="372">
        <f>$N2865*'Assumptions (T&amp;D)'!O$24</f>
        <v>0.05507879924</v>
      </c>
      <c r="AA2985" s="372">
        <f>$N2865*'Assumptions (T&amp;D)'!P$24</f>
        <v>0.05507879924</v>
      </c>
      <c r="AB2985" s="372">
        <f>$N2865*'Assumptions (T&amp;D)'!Q$24</f>
        <v>0.05507879924</v>
      </c>
      <c r="AC2985" s="372">
        <f>$N2865*'Assumptions (T&amp;D)'!R$24</f>
        <v>0.05507879924</v>
      </c>
      <c r="AD2985" s="372">
        <f>$N2865*'Assumptions (T&amp;D)'!S$24</f>
        <v>0.05507879924</v>
      </c>
      <c r="AE2985" s="372">
        <f>$N2865*'Assumptions (T&amp;D)'!T$24</f>
        <v>0.05507879924</v>
      </c>
      <c r="AF2985" s="372">
        <f>$N2865*'Assumptions (T&amp;D)'!U$24</f>
        <v>0.05507879924</v>
      </c>
      <c r="AG2985" s="372">
        <f>$N2865*'Assumptions (T&amp;D)'!V$24</f>
        <v>0.05507879924</v>
      </c>
      <c r="AH2985" s="372">
        <f>$N2865*'Assumptions (T&amp;D)'!W$24</f>
        <v>0.02753939962</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0.03852076595</v>
      </c>
      <c r="P2986" s="372">
        <f>$O2865*'Assumptions (T&amp;D)'!D$24</f>
        <v>0.0741653147</v>
      </c>
      <c r="Q2986" s="372">
        <f>$O2865*'Assumptions (T&amp;D)'!E$24</f>
        <v>0.0686183244</v>
      </c>
      <c r="R2986" s="372">
        <f>$O2865*'Assumptions (T&amp;D)'!F$24</f>
        <v>0.06348222228</v>
      </c>
      <c r="S2986" s="372">
        <f>$O2865*'Assumptions (T&amp;D)'!G$24</f>
        <v>0.05865428628</v>
      </c>
      <c r="T2986" s="372">
        <f>$O2865*'Assumptions (T&amp;D)'!H$24</f>
        <v>0.05433996049</v>
      </c>
      <c r="U2986" s="372">
        <f>$O2865*'Assumptions (T&amp;D)'!I$24</f>
        <v>0.05023107879</v>
      </c>
      <c r="V2986" s="372">
        <f>$O2865*'Assumptions (T&amp;D)'!J$24</f>
        <v>0.04643036322</v>
      </c>
      <c r="W2986" s="372">
        <f>$O2865*'Assumptions (T&amp;D)'!K$24</f>
        <v>0.04581403096</v>
      </c>
      <c r="X2986" s="372">
        <f>$O2865*'Assumptions (T&amp;D)'!L$24</f>
        <v>0.04581403096</v>
      </c>
      <c r="Y2986" s="372">
        <f>$O2865*'Assumptions (T&amp;D)'!M$24</f>
        <v>0.04581403096</v>
      </c>
      <c r="Z2986" s="372">
        <f>$O2865*'Assumptions (T&amp;D)'!N$24</f>
        <v>0.04581403096</v>
      </c>
      <c r="AA2986" s="372">
        <f>$O2865*'Assumptions (T&amp;D)'!O$24</f>
        <v>0.04581403096</v>
      </c>
      <c r="AB2986" s="372">
        <f>$O2865*'Assumptions (T&amp;D)'!P$24</f>
        <v>0.04581403096</v>
      </c>
      <c r="AC2986" s="372">
        <f>$O2865*'Assumptions (T&amp;D)'!Q$24</f>
        <v>0.04581403096</v>
      </c>
      <c r="AD2986" s="372">
        <f>$O2865*'Assumptions (T&amp;D)'!R$24</f>
        <v>0.04581403096</v>
      </c>
      <c r="AE2986" s="372">
        <f>$O2865*'Assumptions (T&amp;D)'!S$24</f>
        <v>0.04581403096</v>
      </c>
      <c r="AF2986" s="372">
        <f>$O2865*'Assumptions (T&amp;D)'!T$24</f>
        <v>0.04581403096</v>
      </c>
      <c r="AG2986" s="372">
        <f>$O2865*'Assumptions (T&amp;D)'!U$24</f>
        <v>0.04581403096</v>
      </c>
      <c r="AH2986" s="372">
        <f>$O2865*'Assumptions (T&amp;D)'!V$24</f>
        <v>0.04581403096</v>
      </c>
      <c r="AI2986" s="372">
        <f>$O2865*'Assumptions (T&amp;D)'!W$24</f>
        <v>0.02290701548</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0.04143461607</v>
      </c>
      <c r="Q2987" s="372">
        <f>$P2865*'Assumptions (T&amp;D)'!D$24</f>
        <v>0.07977544748</v>
      </c>
      <c r="R2987" s="372">
        <f>$P2865*'Assumptions (T&amp;D)'!E$24</f>
        <v>0.07380886276</v>
      </c>
      <c r="S2987" s="372">
        <f>$P2865*'Assumptions (T&amp;D)'!F$24</f>
        <v>0.06828424729</v>
      </c>
      <c r="T2987" s="372">
        <f>$P2865*'Assumptions (T&amp;D)'!G$24</f>
        <v>0.06309110874</v>
      </c>
      <c r="U2987" s="372">
        <f>$P2865*'Assumptions (T&amp;D)'!H$24</f>
        <v>0.05845043174</v>
      </c>
      <c r="V2987" s="372">
        <f>$P2865*'Assumptions (T&amp;D)'!I$24</f>
        <v>0.05403073936</v>
      </c>
      <c r="W2987" s="372">
        <f>$P2865*'Assumptions (T&amp;D)'!J$24</f>
        <v>0.0499425239</v>
      </c>
      <c r="X2987" s="372">
        <f>$P2865*'Assumptions (T&amp;D)'!K$24</f>
        <v>0.04927957005</v>
      </c>
      <c r="Y2987" s="372">
        <f>$P2865*'Assumptions (T&amp;D)'!L$24</f>
        <v>0.04927957005</v>
      </c>
      <c r="Z2987" s="372">
        <f>$P2865*'Assumptions (T&amp;D)'!M$24</f>
        <v>0.04927957005</v>
      </c>
      <c r="AA2987" s="372">
        <f>$P2865*'Assumptions (T&amp;D)'!N$24</f>
        <v>0.04927957005</v>
      </c>
      <c r="AB2987" s="372">
        <f>$P2865*'Assumptions (T&amp;D)'!O$24</f>
        <v>0.04927957005</v>
      </c>
      <c r="AC2987" s="372">
        <f>$P2865*'Assumptions (T&amp;D)'!P$24</f>
        <v>0.04927957005</v>
      </c>
      <c r="AD2987" s="372">
        <f>$P2865*'Assumptions (T&amp;D)'!Q$24</f>
        <v>0.04927957005</v>
      </c>
      <c r="AE2987" s="372">
        <f>$P2865*'Assumptions (T&amp;D)'!R$24</f>
        <v>0.04927957005</v>
      </c>
      <c r="AF2987" s="372">
        <f>$P2865*'Assumptions (T&amp;D)'!S$24</f>
        <v>0.04927957005</v>
      </c>
      <c r="AG2987" s="372">
        <f>$P2865*'Assumptions (T&amp;D)'!T$24</f>
        <v>0.04927957005</v>
      </c>
      <c r="AH2987" s="372">
        <f>$P2865*'Assumptions (T&amp;D)'!U$24</f>
        <v>0.04927957005</v>
      </c>
      <c r="AI2987" s="372">
        <f>$P2865*'Assumptions (T&amp;D)'!V$24</f>
        <v>0.04927957005</v>
      </c>
      <c r="AJ2987" s="372">
        <f>$P2865*'Assumptions (T&amp;D)'!W$24</f>
        <v>0.02463978502</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0.04471299139</v>
      </c>
      <c r="R2988" s="372">
        <f>$Q2865*'Assumptions (T&amp;D)'!D$24</f>
        <v>0.08608741276</v>
      </c>
      <c r="S2988" s="372">
        <f>$Q2865*'Assumptions (T&amp;D)'!E$24</f>
        <v>0.079648742</v>
      </c>
      <c r="T2988" s="372">
        <f>$Q2865*'Assumptions (T&amp;D)'!F$24</f>
        <v>0.07368700981</v>
      </c>
      <c r="U2988" s="372">
        <f>$Q2865*'Assumptions (T&amp;D)'!G$24</f>
        <v>0.06808298156</v>
      </c>
      <c r="V2988" s="372">
        <f>$Q2865*'Assumptions (T&amp;D)'!H$24</f>
        <v>0.06307512652</v>
      </c>
      <c r="W2988" s="372">
        <f>$Q2865*'Assumptions (T&amp;D)'!I$24</f>
        <v>0.05830574077</v>
      </c>
      <c r="X2988" s="372">
        <f>$Q2865*'Assumptions (T&amp;D)'!J$24</f>
        <v>0.05389405896</v>
      </c>
      <c r="Y2988" s="372">
        <f>$Q2865*'Assumptions (T&amp;D)'!K$24</f>
        <v>0.0531786511</v>
      </c>
      <c r="Z2988" s="372">
        <f>$Q2865*'Assumptions (T&amp;D)'!L$24</f>
        <v>0.0531786511</v>
      </c>
      <c r="AA2988" s="372">
        <f>$Q2865*'Assumptions (T&amp;D)'!M$24</f>
        <v>0.0531786511</v>
      </c>
      <c r="AB2988" s="372">
        <f>$Q2865*'Assumptions (T&amp;D)'!N$24</f>
        <v>0.0531786511</v>
      </c>
      <c r="AC2988" s="372">
        <f>$Q2865*'Assumptions (T&amp;D)'!O$24</f>
        <v>0.0531786511</v>
      </c>
      <c r="AD2988" s="372">
        <f>$Q2865*'Assumptions (T&amp;D)'!P$24</f>
        <v>0.0531786511</v>
      </c>
      <c r="AE2988" s="372">
        <f>$Q2865*'Assumptions (T&amp;D)'!Q$24</f>
        <v>0.0531786511</v>
      </c>
      <c r="AF2988" s="372">
        <f>$Q2865*'Assumptions (T&amp;D)'!R$24</f>
        <v>0.0531786511</v>
      </c>
      <c r="AG2988" s="372">
        <f>$Q2865*'Assumptions (T&amp;D)'!S$24</f>
        <v>0.0531786511</v>
      </c>
      <c r="AH2988" s="372">
        <f>$Q2865*'Assumptions (T&amp;D)'!T$24</f>
        <v>0.0531786511</v>
      </c>
      <c r="AI2988" s="372">
        <f>$Q2865*'Assumptions (T&amp;D)'!U$24</f>
        <v>0.0531786511</v>
      </c>
      <c r="AJ2988" s="372">
        <f>$Q2865*'Assumptions (T&amp;D)'!V$24</f>
        <v>0.0531786511</v>
      </c>
      <c r="AK2988" s="372">
        <f>$Q2865*'Assumptions (T&amp;D)'!W$24</f>
        <v>0.02658932555</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0.05022589234</v>
      </c>
      <c r="S2989" s="372">
        <f>$R2865*'Assumptions (T&amp;D)'!D$24</f>
        <v>0.09670158472</v>
      </c>
      <c r="T2989" s="372">
        <f>$R2865*'Assumptions (T&amp;D)'!E$24</f>
        <v>0.08946905622</v>
      </c>
      <c r="U2989" s="372">
        <f>$R2865*'Assumptions (T&amp;D)'!F$24</f>
        <v>0.08277227058</v>
      </c>
      <c r="V2989" s="372">
        <f>$R2865*'Assumptions (T&amp;D)'!G$24</f>
        <v>0.07647729207</v>
      </c>
      <c r="W2989" s="372">
        <f>$R2865*'Assumptions (T&amp;D)'!H$24</f>
        <v>0.07085199213</v>
      </c>
      <c r="X2989" s="372">
        <f>$R2865*'Assumptions (T&amp;D)'!I$24</f>
        <v>0.06549456361</v>
      </c>
      <c r="Y2989" s="372">
        <f>$R2865*'Assumptions (T&amp;D)'!J$24</f>
        <v>0.06053894224</v>
      </c>
      <c r="Z2989" s="372">
        <f>$R2865*'Assumptions (T&amp;D)'!K$24</f>
        <v>0.05973532796</v>
      </c>
      <c r="AA2989" s="372">
        <f>$R2865*'Assumptions (T&amp;D)'!L$24</f>
        <v>0.05973532796</v>
      </c>
      <c r="AB2989" s="372">
        <f>$R2865*'Assumptions (T&amp;D)'!M$24</f>
        <v>0.05973532796</v>
      </c>
      <c r="AC2989" s="372">
        <f>$R2865*'Assumptions (T&amp;D)'!N$24</f>
        <v>0.05973532796</v>
      </c>
      <c r="AD2989" s="372">
        <f>$R2865*'Assumptions (T&amp;D)'!O$24</f>
        <v>0.05973532796</v>
      </c>
      <c r="AE2989" s="372">
        <f>$R2865*'Assumptions (T&amp;D)'!P$24</f>
        <v>0.05973532796</v>
      </c>
      <c r="AF2989" s="372">
        <f>$R2865*'Assumptions (T&amp;D)'!Q$24</f>
        <v>0.05973532796</v>
      </c>
      <c r="AG2989" s="372">
        <f>$R2865*'Assumptions (T&amp;D)'!R$24</f>
        <v>0.05973532796</v>
      </c>
      <c r="AH2989" s="372">
        <f>$R2865*'Assumptions (T&amp;D)'!S$24</f>
        <v>0.05973532796</v>
      </c>
      <c r="AI2989" s="372">
        <f>$R2865*'Assumptions (T&amp;D)'!T$24</f>
        <v>0.05973532796</v>
      </c>
      <c r="AJ2989" s="372">
        <f>$R2865*'Assumptions (T&amp;D)'!U$24</f>
        <v>0.05973532796</v>
      </c>
      <c r="AK2989" s="372">
        <f>$R2865*'Assumptions (T&amp;D)'!V$24</f>
        <v>0.05973532796</v>
      </c>
      <c r="AL2989" s="372">
        <f>$R2865*'Assumptions (T&amp;D)'!W$24</f>
        <v>0.02986766398</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0.05084221282</v>
      </c>
      <c r="T2990" s="372">
        <f>$S2865*'Assumptions (T&amp;D)'!D$24</f>
        <v>0.09788820708</v>
      </c>
      <c r="U2990" s="372">
        <f>$S2865*'Assumptions (T&amp;D)'!E$24</f>
        <v>0.09056692843</v>
      </c>
      <c r="V2990" s="372">
        <f>$S2865*'Assumptions (T&amp;D)'!F$24</f>
        <v>0.08378796672</v>
      </c>
      <c r="W2990" s="372">
        <f>$S2865*'Assumptions (T&amp;D)'!G$24</f>
        <v>0.07741574272</v>
      </c>
      <c r="X2990" s="372">
        <f>$S2865*'Assumptions (T&amp;D)'!H$24</f>
        <v>0.07172141488</v>
      </c>
      <c r="Y2990" s="372">
        <f>$S2865*'Assumptions (T&amp;D)'!I$24</f>
        <v>0.06629824552</v>
      </c>
      <c r="Z2990" s="372">
        <f>$S2865*'Assumptions (T&amp;D)'!J$24</f>
        <v>0.06128181385</v>
      </c>
      <c r="AA2990" s="372">
        <f>$S2865*'Assumptions (T&amp;D)'!K$24</f>
        <v>0.06046833845</v>
      </c>
      <c r="AB2990" s="372">
        <f>$S2865*'Assumptions (T&amp;D)'!L$24</f>
        <v>0.06046833845</v>
      </c>
      <c r="AC2990" s="372">
        <f>$S2865*'Assumptions (T&amp;D)'!M$24</f>
        <v>0.06046833845</v>
      </c>
      <c r="AD2990" s="372">
        <f>$S2865*'Assumptions (T&amp;D)'!N$24</f>
        <v>0.06046833845</v>
      </c>
      <c r="AE2990" s="372">
        <f>$S2865*'Assumptions (T&amp;D)'!O$24</f>
        <v>0.06046833845</v>
      </c>
      <c r="AF2990" s="372">
        <f>$S2865*'Assumptions (T&amp;D)'!P$24</f>
        <v>0.06046833845</v>
      </c>
      <c r="AG2990" s="372">
        <f>$S2865*'Assumptions (T&amp;D)'!Q$24</f>
        <v>0.06046833845</v>
      </c>
      <c r="AH2990" s="372">
        <f>$S2865*'Assumptions (T&amp;D)'!R$24</f>
        <v>0.06046833845</v>
      </c>
      <c r="AI2990" s="372">
        <f>$S2865*'Assumptions (T&amp;D)'!S$24</f>
        <v>0.06046833845</v>
      </c>
      <c r="AJ2990" s="372">
        <f>$S2865*'Assumptions (T&amp;D)'!T$24</f>
        <v>0.06046833845</v>
      </c>
      <c r="AK2990" s="372">
        <f>$S2865*'Assumptions (T&amp;D)'!U$24</f>
        <v>0.06046833845</v>
      </c>
      <c r="AL2990" s="372">
        <f>$S2865*'Assumptions (T&amp;D)'!V$24</f>
        <v>0.06046833845</v>
      </c>
      <c r="AM2990" s="372">
        <f>$S2865*'Assumptions (T&amp;D)'!W$24</f>
        <v>0.03023416922</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0.04833990967</v>
      </c>
      <c r="U2991" s="372">
        <f>$T2865*'Assumptions (T&amp;D)'!D$24</f>
        <v>0.09307043942</v>
      </c>
      <c r="V2991" s="372">
        <f>$T2865*'Assumptions (T&amp;D)'!E$24</f>
        <v>0.08610949242</v>
      </c>
      <c r="W2991" s="372">
        <f>$T2865*'Assumptions (T&amp;D)'!F$24</f>
        <v>0.07966417113</v>
      </c>
      <c r="X2991" s="372">
        <f>$T2865*'Assumptions (T&amp;D)'!G$24</f>
        <v>0.07360556912</v>
      </c>
      <c r="Y2991" s="372">
        <f>$T2865*'Assumptions (T&amp;D)'!H$24</f>
        <v>0.06819149924</v>
      </c>
      <c r="Z2991" s="372">
        <f>$T2865*'Assumptions (T&amp;D)'!I$24</f>
        <v>0.06303524221</v>
      </c>
      <c r="AA2991" s="372">
        <f>$T2865*'Assumptions (T&amp;D)'!J$24</f>
        <v>0.05826570445</v>
      </c>
      <c r="AB2991" s="372">
        <f>$T2865*'Assumptions (T&amp;D)'!K$24</f>
        <v>0.0574922659</v>
      </c>
      <c r="AC2991" s="372">
        <f>$T2865*'Assumptions (T&amp;D)'!L$24</f>
        <v>0.0574922659</v>
      </c>
      <c r="AD2991" s="372">
        <f>$T2865*'Assumptions (T&amp;D)'!M$24</f>
        <v>0.0574922659</v>
      </c>
      <c r="AE2991" s="372">
        <f>$T2865*'Assumptions (T&amp;D)'!N$24</f>
        <v>0.0574922659</v>
      </c>
      <c r="AF2991" s="372">
        <f>$T2865*'Assumptions (T&amp;D)'!O$24</f>
        <v>0.0574922659</v>
      </c>
      <c r="AG2991" s="372">
        <f>$T2865*'Assumptions (T&amp;D)'!P$24</f>
        <v>0.0574922659</v>
      </c>
      <c r="AH2991" s="372">
        <f>$T2865*'Assumptions (T&amp;D)'!Q$24</f>
        <v>0.0574922659</v>
      </c>
      <c r="AI2991" s="372">
        <f>$T2865*'Assumptions (T&amp;D)'!R$24</f>
        <v>0.0574922659</v>
      </c>
      <c r="AJ2991" s="372">
        <f>$T2865*'Assumptions (T&amp;D)'!S$24</f>
        <v>0.0574922659</v>
      </c>
      <c r="AK2991" s="372">
        <f>$T2865*'Assumptions (T&amp;D)'!T$24</f>
        <v>0.0574922659</v>
      </c>
      <c r="AL2991" s="372">
        <f>$T2865*'Assumptions (T&amp;D)'!U$24</f>
        <v>0.0574922659</v>
      </c>
      <c r="AM2991" s="372">
        <f>$T2865*'Assumptions (T&amp;D)'!V$24</f>
        <v>0.0574922659</v>
      </c>
      <c r="AN2991" s="372">
        <f>$T2865*'Assumptions (T&amp;D)'!W$24</f>
        <v>0.02874613295</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0.04895050768</v>
      </c>
      <c r="V2992" s="372">
        <f>$U2865*'Assumptions (T&amp;D)'!D$24</f>
        <v>0.09424604412</v>
      </c>
      <c r="W2992" s="372">
        <f>$U2865*'Assumptions (T&amp;D)'!E$24</f>
        <v>0.08719717101</v>
      </c>
      <c r="X2992" s="372">
        <f>$U2865*'Assumptions (T&amp;D)'!F$24</f>
        <v>0.08067043665</v>
      </c>
      <c r="Y2992" s="372">
        <f>$U2865*'Assumptions (T&amp;D)'!G$24</f>
        <v>0.07453530636</v>
      </c>
      <c r="Z2992" s="372">
        <f>$U2865*'Assumptions (T&amp;D)'!H$24</f>
        <v>0.0690528495</v>
      </c>
      <c r="AA2992" s="372">
        <f>$U2865*'Assumptions (T&amp;D)'!I$24</f>
        <v>0.06383146201</v>
      </c>
      <c r="AB2992" s="372">
        <f>$U2865*'Assumptions (T&amp;D)'!J$24</f>
        <v>0.05900167859</v>
      </c>
      <c r="AC2992" s="372">
        <f>$U2865*'Assumptions (T&amp;D)'!K$24</f>
        <v>0.05821847047</v>
      </c>
      <c r="AD2992" s="372">
        <f>$U2865*'Assumptions (T&amp;D)'!L$24</f>
        <v>0.05821847047</v>
      </c>
      <c r="AE2992" s="372">
        <f>$U2865*'Assumptions (T&amp;D)'!M$24</f>
        <v>0.05821847047</v>
      </c>
      <c r="AF2992" s="372">
        <f>$U2865*'Assumptions (T&amp;D)'!N$24</f>
        <v>0.05821847047</v>
      </c>
      <c r="AG2992" s="372">
        <f>$U2865*'Assumptions (T&amp;D)'!O$24</f>
        <v>0.05821847047</v>
      </c>
      <c r="AH2992" s="372">
        <f>$U2865*'Assumptions (T&amp;D)'!P$24</f>
        <v>0.05821847047</v>
      </c>
      <c r="AI2992" s="372">
        <f>$U2865*'Assumptions (T&amp;D)'!Q$24</f>
        <v>0.05821847047</v>
      </c>
      <c r="AJ2992" s="372">
        <f>$U2865*'Assumptions (T&amp;D)'!R$24</f>
        <v>0.05821847047</v>
      </c>
      <c r="AK2992" s="372">
        <f>$U2865*'Assumptions (T&amp;D)'!S$24</f>
        <v>0.05821847047</v>
      </c>
      <c r="AL2992" s="372">
        <f>$U2865*'Assumptions (T&amp;D)'!T$24</f>
        <v>0.05821847047</v>
      </c>
      <c r="AM2992" s="372">
        <f>$U2865*'Assumptions (T&amp;D)'!U$24</f>
        <v>0.05821847047</v>
      </c>
      <c r="AN2992" s="372">
        <f>$U2865*'Assumptions (T&amp;D)'!V$24</f>
        <v>0.05821847047</v>
      </c>
      <c r="AO2992" s="372">
        <f>$U2865*'Assumptions (T&amp;D)'!W$24</f>
        <v>0.02910923523</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0.0507375346</v>
      </c>
      <c r="W2993" s="372">
        <f>$V2865*'Assumptions (T&amp;D)'!D$24</f>
        <v>0.09768666661</v>
      </c>
      <c r="X2993" s="372">
        <f>$V2865*'Assumptions (T&amp;D)'!E$24</f>
        <v>0.09038046163</v>
      </c>
      <c r="Y2993" s="372">
        <f>$V2865*'Assumptions (T&amp;D)'!F$24</f>
        <v>0.08361545702</v>
      </c>
      <c r="Z2993" s="372">
        <f>$V2865*'Assumptions (T&amp;D)'!G$24</f>
        <v>0.07725635268</v>
      </c>
      <c r="AA2993" s="372">
        <f>$V2865*'Assumptions (T&amp;D)'!H$24</f>
        <v>0.07157374881</v>
      </c>
      <c r="AB2993" s="372">
        <f>$V2865*'Assumptions (T&amp;D)'!I$24</f>
        <v>0.06616174512</v>
      </c>
      <c r="AC2993" s="372">
        <f>$V2865*'Assumptions (T&amp;D)'!J$24</f>
        <v>0.0611556417</v>
      </c>
      <c r="AD2993" s="372">
        <f>$V2865*'Assumptions (T&amp;D)'!K$24</f>
        <v>0.06034384115</v>
      </c>
      <c r="AE2993" s="372">
        <f>$V2865*'Assumptions (T&amp;D)'!L$24</f>
        <v>0.06034384115</v>
      </c>
      <c r="AF2993" s="372">
        <f>$V2865*'Assumptions (T&amp;D)'!M$24</f>
        <v>0.06034384115</v>
      </c>
      <c r="AG2993" s="372">
        <f>$V2865*'Assumptions (T&amp;D)'!N$24</f>
        <v>0.06034384115</v>
      </c>
      <c r="AH2993" s="372">
        <f>$V2865*'Assumptions (T&amp;D)'!O$24</f>
        <v>0.06034384115</v>
      </c>
      <c r="AI2993" s="372">
        <f>$V2865*'Assumptions (T&amp;D)'!P$24</f>
        <v>0.06034384115</v>
      </c>
      <c r="AJ2993" s="372">
        <f>$V2865*'Assumptions (T&amp;D)'!Q$24</f>
        <v>0.06034384115</v>
      </c>
      <c r="AK2993" s="372">
        <f>$V2865*'Assumptions (T&amp;D)'!R$24</f>
        <v>0.06034384115</v>
      </c>
      <c r="AL2993" s="372">
        <f>$V2865*'Assumptions (T&amp;D)'!S$24</f>
        <v>0.06034384115</v>
      </c>
      <c r="AM2993" s="372">
        <f>$V2865*'Assumptions (T&amp;D)'!T$24</f>
        <v>0.06034384115</v>
      </c>
      <c r="AN2993" s="372">
        <f>$V2865*'Assumptions (T&amp;D)'!U$24</f>
        <v>0.06034384115</v>
      </c>
      <c r="AO2993" s="372">
        <f>$V2865*'Assumptions (T&amp;D)'!V$24</f>
        <v>0.06034384115</v>
      </c>
      <c r="AP2993" s="372">
        <f>$V2865*'Assumptions (T&amp;D)'!W$24</f>
        <v>0.03017192057</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0.05173949793</v>
      </c>
      <c r="X2994" s="372">
        <f>$W2865*'Assumptions (T&amp;D)'!D$24</f>
        <v>0.09961578001</v>
      </c>
      <c r="Y2994" s="372">
        <f>$W2865*'Assumptions (T&amp;D)'!E$24</f>
        <v>0.09216529231</v>
      </c>
      <c r="Z2994" s="372">
        <f>$W2865*'Assumptions (T&amp;D)'!F$24</f>
        <v>0.08526669258</v>
      </c>
      <c r="AA2994" s="372">
        <f>$W2865*'Assumptions (T&amp;D)'!G$24</f>
        <v>0.07878200884</v>
      </c>
      <c r="AB2994" s="372">
        <f>$W2865*'Assumptions (T&amp;D)'!H$24</f>
        <v>0.07298718507</v>
      </c>
      <c r="AC2994" s="372">
        <f>$W2865*'Assumptions (T&amp;D)'!I$24</f>
        <v>0.0674683053</v>
      </c>
      <c r="AD2994" s="372">
        <f>$W2865*'Assumptions (T&amp;D)'!J$24</f>
        <v>0.0623633415</v>
      </c>
      <c r="AE2994" s="372">
        <f>$W2865*'Assumptions (T&amp;D)'!K$24</f>
        <v>0.06153550953</v>
      </c>
      <c r="AF2994" s="372">
        <f>$W2865*'Assumptions (T&amp;D)'!L$24</f>
        <v>0.06153550953</v>
      </c>
      <c r="AG2994" s="372">
        <f>$W2865*'Assumptions (T&amp;D)'!M$24</f>
        <v>0.06153550953</v>
      </c>
      <c r="AH2994" s="372">
        <f>$W2865*'Assumptions (T&amp;D)'!N$24</f>
        <v>0.06153550953</v>
      </c>
      <c r="AI2994" s="372">
        <f>$W2865*'Assumptions (T&amp;D)'!O$24</f>
        <v>0.06153550953</v>
      </c>
      <c r="AJ2994" s="372">
        <f>$W2865*'Assumptions (T&amp;D)'!P$24</f>
        <v>0.06153550953</v>
      </c>
      <c r="AK2994" s="372">
        <f>$W2865*'Assumptions (T&amp;D)'!Q$24</f>
        <v>0.06153550953</v>
      </c>
      <c r="AL2994" s="372">
        <f>$W2865*'Assumptions (T&amp;D)'!R$24</f>
        <v>0.06153550953</v>
      </c>
      <c r="AM2994" s="372">
        <f>$W2865*'Assumptions (T&amp;D)'!S$24</f>
        <v>0.06153550953</v>
      </c>
      <c r="AN2994" s="372">
        <f>$W2865*'Assumptions (T&amp;D)'!T$24</f>
        <v>0.06153550953</v>
      </c>
      <c r="AO2994" s="372">
        <f>$W2865*'Assumptions (T&amp;D)'!U$24</f>
        <v>0.06153550953</v>
      </c>
      <c r="AP2994" s="372">
        <f>$W2865*'Assumptions (T&amp;D)'!V$24</f>
        <v>0.06153550953</v>
      </c>
      <c r="AQ2994" s="372">
        <f>$W2865*'Assumptions (T&amp;D)'!W$24</f>
        <v>0.03076775477</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0.05361115133</v>
      </c>
      <c r="Y2995" s="372">
        <f>$X2865*'Assumptions (T&amp;D)'!D$24</f>
        <v>0.1032193367</v>
      </c>
      <c r="Z2995" s="372">
        <f>$X2865*'Assumptions (T&amp;D)'!E$24</f>
        <v>0.0954993309</v>
      </c>
      <c r="AA2995" s="372">
        <f>$X2865*'Assumptions (T&amp;D)'!F$24</f>
        <v>0.08835117739</v>
      </c>
      <c r="AB2995" s="372">
        <f>$X2865*'Assumptions (T&amp;D)'!G$24</f>
        <v>0.08163191309</v>
      </c>
      <c r="AC2995" s="372">
        <f>$X2865*'Assumptions (T&amp;D)'!H$24</f>
        <v>0.07562746414</v>
      </c>
      <c r="AD2995" s="372">
        <f>$X2865*'Assumptions (T&amp;D)'!I$24</f>
        <v>0.06990894133</v>
      </c>
      <c r="AE2995" s="372">
        <f>$X2865*'Assumptions (T&amp;D)'!J$24</f>
        <v>0.06461930773</v>
      </c>
      <c r="AF2995" s="372">
        <f>$X2865*'Assumptions (T&amp;D)'!K$24</f>
        <v>0.06376152931</v>
      </c>
      <c r="AG2995" s="372">
        <f>$X2865*'Assumptions (T&amp;D)'!L$24</f>
        <v>0.06376152931</v>
      </c>
      <c r="AH2995" s="372">
        <f>$X2865*'Assumptions (T&amp;D)'!M$24</f>
        <v>0.06376152931</v>
      </c>
      <c r="AI2995" s="372">
        <f>$X2865*'Assumptions (T&amp;D)'!N$24</f>
        <v>0.06376152931</v>
      </c>
      <c r="AJ2995" s="372">
        <f>$X2865*'Assumptions (T&amp;D)'!O$24</f>
        <v>0.06376152931</v>
      </c>
      <c r="AK2995" s="372">
        <f>$X2865*'Assumptions (T&amp;D)'!P$24</f>
        <v>0.06376152931</v>
      </c>
      <c r="AL2995" s="372">
        <f>$X2865*'Assumptions (T&amp;D)'!Q$24</f>
        <v>0.06376152931</v>
      </c>
      <c r="AM2995" s="372">
        <f>$X2865*'Assumptions (T&amp;D)'!R$24</f>
        <v>0.06376152931</v>
      </c>
      <c r="AN2995" s="372">
        <f>$X2865*'Assumptions (T&amp;D)'!S$24</f>
        <v>0.06376152931</v>
      </c>
      <c r="AO2995" s="372">
        <f>$X2865*'Assumptions (T&amp;D)'!T$24</f>
        <v>0.06376152931</v>
      </c>
      <c r="AP2995" s="372">
        <f>$X2865*'Assumptions (T&amp;D)'!U$24</f>
        <v>0.06376152931</v>
      </c>
      <c r="AQ2995" s="372">
        <f>$X2865*'Assumptions (T&amp;D)'!V$24</f>
        <v>0.06376152931</v>
      </c>
      <c r="AR2995" s="372">
        <f>$X2865*'Assumptions (T&amp;D)'!W$24</f>
        <v>0.03188076466</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0.05510320635</v>
      </c>
      <c r="Z2996" s="372">
        <f>$Y2865*'Assumptions (T&amp;D)'!D$24</f>
        <v>0.10609204</v>
      </c>
      <c r="AA2996" s="372">
        <f>$Y2865*'Assumptions (T&amp;D)'!E$24</f>
        <v>0.09815717825</v>
      </c>
      <c r="AB2996" s="372">
        <f>$Y2865*'Assumptions (T&amp;D)'!F$24</f>
        <v>0.09081008407</v>
      </c>
      <c r="AC2996" s="372">
        <f>$Y2865*'Assumptions (T&amp;D)'!G$24</f>
        <v>0.08390381554</v>
      </c>
      <c r="AD2996" s="372">
        <f>$Y2865*'Assumptions (T&amp;D)'!H$24</f>
        <v>0.07773225642</v>
      </c>
      <c r="AE2996" s="372">
        <f>$Y2865*'Assumptions (T&amp;D)'!I$24</f>
        <v>0.07185458108</v>
      </c>
      <c r="AF2996" s="372">
        <f>$Y2865*'Assumptions (T&amp;D)'!J$24</f>
        <v>0.06641773139</v>
      </c>
      <c r="AG2996" s="372">
        <f>$Y2865*'Assumptions (T&amp;D)'!K$24</f>
        <v>0.06553608009</v>
      </c>
      <c r="AH2996" s="372">
        <f>$Y2865*'Assumptions (T&amp;D)'!L$24</f>
        <v>0.06553608009</v>
      </c>
      <c r="AI2996" s="372">
        <f>$Y2865*'Assumptions (T&amp;D)'!M$24</f>
        <v>0.06553608009</v>
      </c>
      <c r="AJ2996" s="372">
        <f>$Y2865*'Assumptions (T&amp;D)'!N$24</f>
        <v>0.06553608009</v>
      </c>
      <c r="AK2996" s="372">
        <f>$Y2865*'Assumptions (T&amp;D)'!O$24</f>
        <v>0.06553608009</v>
      </c>
      <c r="AL2996" s="372">
        <f>$Y2865*'Assumptions (T&amp;D)'!P$24</f>
        <v>0.06553608009</v>
      </c>
      <c r="AM2996" s="372">
        <f>$Y2865*'Assumptions (T&amp;D)'!Q$24</f>
        <v>0.06553608009</v>
      </c>
      <c r="AN2996" s="372">
        <f>$Y2865*'Assumptions (T&amp;D)'!R$24</f>
        <v>0.06553608009</v>
      </c>
      <c r="AO2996" s="372">
        <f>$Y2865*'Assumptions (T&amp;D)'!S$24</f>
        <v>0.06553608009</v>
      </c>
      <c r="AP2996" s="372">
        <f>$Y2865*'Assumptions (T&amp;D)'!T$24</f>
        <v>0.06553608009</v>
      </c>
      <c r="AQ2996" s="372">
        <f>$Y2865*'Assumptions (T&amp;D)'!U$24</f>
        <v>0.06553608009</v>
      </c>
      <c r="AR2996" s="372">
        <f>$Y2865*'Assumptions (T&amp;D)'!V$24</f>
        <v>0.06553608009</v>
      </c>
      <c r="AS2996" s="372">
        <f>$Y2865*'Assumptions (T&amp;D)'!W$24</f>
        <v>0.03276804004</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0.05663328409</v>
      </c>
      <c r="AA2997" s="372">
        <f>$Z2865*'Assumptions (T&amp;D)'!D$24</f>
        <v>0.1090379496</v>
      </c>
      <c r="AB2997" s="372">
        <f>$Z2865*'Assumptions (T&amp;D)'!E$24</f>
        <v>0.1008827567</v>
      </c>
      <c r="AC2997" s="372">
        <f>$Z2865*'Assumptions (T&amp;D)'!F$24</f>
        <v>0.09333165218</v>
      </c>
      <c r="AD2997" s="372">
        <f>$Z2865*'Assumptions (T&amp;D)'!G$24</f>
        <v>0.08623361391</v>
      </c>
      <c r="AE2997" s="372">
        <f>$Z2865*'Assumptions (T&amp;D)'!H$24</f>
        <v>0.07989068609</v>
      </c>
      <c r="AF2997" s="372">
        <f>$Z2865*'Assumptions (T&amp;D)'!I$24</f>
        <v>0.07384980245</v>
      </c>
      <c r="AG2997" s="372">
        <f>$Z2865*'Assumptions (T&amp;D)'!J$24</f>
        <v>0.06826198509</v>
      </c>
      <c r="AH2997" s="372">
        <f>$Z2865*'Assumptions (T&amp;D)'!K$24</f>
        <v>0.06735585254</v>
      </c>
      <c r="AI2997" s="372">
        <f>$Z2865*'Assumptions (T&amp;D)'!L$24</f>
        <v>0.06735585254</v>
      </c>
      <c r="AJ2997" s="372">
        <f>$Z2865*'Assumptions (T&amp;D)'!M$24</f>
        <v>0.06735585254</v>
      </c>
      <c r="AK2997" s="372">
        <f>$Z2865*'Assumptions (T&amp;D)'!N$24</f>
        <v>0.06735585254</v>
      </c>
      <c r="AL2997" s="372">
        <f>$Z2865*'Assumptions (T&amp;D)'!O$24</f>
        <v>0.06735585254</v>
      </c>
      <c r="AM2997" s="372">
        <f>$Z2865*'Assumptions (T&amp;D)'!P$24</f>
        <v>0.06735585254</v>
      </c>
      <c r="AN2997" s="372">
        <f>$Z2865*'Assumptions (T&amp;D)'!Q$24</f>
        <v>0.06735585254</v>
      </c>
      <c r="AO2997" s="372">
        <f>$Z2865*'Assumptions (T&amp;D)'!R$24</f>
        <v>0.06735585254</v>
      </c>
      <c r="AP2997" s="372">
        <f>$Z2865*'Assumptions (T&amp;D)'!S$24</f>
        <v>0.06735585254</v>
      </c>
      <c r="AQ2997" s="372">
        <f>$Z2865*'Assumptions (T&amp;D)'!T$24</f>
        <v>0.06735585254</v>
      </c>
      <c r="AR2997" s="372">
        <f>$Z2865*'Assumptions (T&amp;D)'!U$24</f>
        <v>0.06735585254</v>
      </c>
      <c r="AS2997" s="372">
        <f>$Z2865*'Assumptions (T&amp;D)'!V$24</f>
        <v>0.06735585254</v>
      </c>
      <c r="AT2997" s="372">
        <f>$Z2865*'Assumptions (T&amp;D)'!W$24</f>
        <v>0.03367792627</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0.05820230441</v>
      </c>
      <c r="AB2998" s="372">
        <f>$AA2865*'Assumptions (T&amp;D)'!D$24</f>
        <v>0.1120588368</v>
      </c>
      <c r="AC2998" s="372">
        <f>$AA2865*'Assumptions (T&amp;D)'!E$24</f>
        <v>0.1036777049</v>
      </c>
      <c r="AD2998" s="372">
        <f>$AA2865*'Assumptions (T&amp;D)'!F$24</f>
        <v>0.09591739767</v>
      </c>
      <c r="AE2998" s="372">
        <f>$AA2865*'Assumptions (T&amp;D)'!G$24</f>
        <v>0.08862270885</v>
      </c>
      <c r="AF2998" s="372">
        <f>$AA2865*'Assumptions (T&amp;D)'!H$24</f>
        <v>0.08210405075</v>
      </c>
      <c r="AG2998" s="372">
        <f>$AA2865*'Assumptions (T&amp;D)'!I$24</f>
        <v>0.07589580495</v>
      </c>
      <c r="AH2998" s="372">
        <f>$AA2865*'Assumptions (T&amp;D)'!J$24</f>
        <v>0.07015317758</v>
      </c>
      <c r="AI2998" s="372">
        <f>$AA2865*'Assumptions (T&amp;D)'!K$24</f>
        <v>0.06922194071</v>
      </c>
      <c r="AJ2998" s="372">
        <f>$AA2865*'Assumptions (T&amp;D)'!L$24</f>
        <v>0.06922194071</v>
      </c>
      <c r="AK2998" s="372">
        <f>$AA2865*'Assumptions (T&amp;D)'!M$24</f>
        <v>0.06922194071</v>
      </c>
      <c r="AL2998" s="372">
        <f>$AA2865*'Assumptions (T&amp;D)'!N$24</f>
        <v>0.06922194071</v>
      </c>
      <c r="AM2998" s="372">
        <f>$AA2865*'Assumptions (T&amp;D)'!O$24</f>
        <v>0.06922194071</v>
      </c>
      <c r="AN2998" s="372">
        <f>$AA2865*'Assumptions (T&amp;D)'!P$24</f>
        <v>0.06922194071</v>
      </c>
      <c r="AO2998" s="372">
        <f>$AA2865*'Assumptions (T&amp;D)'!Q$24</f>
        <v>0.06922194071</v>
      </c>
      <c r="AP2998" s="372">
        <f>$AA2865*'Assumptions (T&amp;D)'!R$24</f>
        <v>0.06922194071</v>
      </c>
      <c r="AQ2998" s="372">
        <f>$AA2865*'Assumptions (T&amp;D)'!S$24</f>
        <v>0.06922194071</v>
      </c>
      <c r="AR2998" s="372">
        <f>$AA2865*'Assumptions (T&amp;D)'!T$24</f>
        <v>0.06922194071</v>
      </c>
      <c r="AS2998" s="372">
        <f>$AA2865*'Assumptions (T&amp;D)'!U$24</f>
        <v>0.06922194071</v>
      </c>
      <c r="AT2998" s="372">
        <f>$AA2865*'Assumptions (T&amp;D)'!V$24</f>
        <v>0.06922194071</v>
      </c>
      <c r="AU2998" s="372">
        <f>$AA2865*'Assumptions (T&amp;D)'!W$24</f>
        <v>0.03461097036</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0.05981120868</v>
      </c>
      <c r="AC2999" s="372">
        <f>$AB2865*'Assumptions (T&amp;D)'!D$24</f>
        <v>0.1151565138</v>
      </c>
      <c r="AD2999" s="372">
        <f>$AB2865*'Assumptions (T&amp;D)'!E$24</f>
        <v>0.1065436997</v>
      </c>
      <c r="AE2999" s="372">
        <f>$AB2865*'Assumptions (T&amp;D)'!F$24</f>
        <v>0.09856887191</v>
      </c>
      <c r="AF2999" s="372">
        <f>$AB2865*'Assumptions (T&amp;D)'!G$24</f>
        <v>0.09107253376</v>
      </c>
      <c r="AG2999" s="372">
        <f>$AB2865*'Assumptions (T&amp;D)'!H$24</f>
        <v>0.08437367838</v>
      </c>
      <c r="AH2999" s="372">
        <f>$AB2865*'Assumptions (T&amp;D)'!I$24</f>
        <v>0.07799381612</v>
      </c>
      <c r="AI2999" s="372">
        <f>$AB2865*'Assumptions (T&amp;D)'!J$24</f>
        <v>0.07209244353</v>
      </c>
      <c r="AJ2999" s="372">
        <f>$AB2865*'Assumptions (T&amp;D)'!K$24</f>
        <v>0.0711354642</v>
      </c>
      <c r="AK2999" s="372">
        <f>$AB2865*'Assumptions (T&amp;D)'!L$24</f>
        <v>0.0711354642</v>
      </c>
      <c r="AL2999" s="372">
        <f>$AB2865*'Assumptions (T&amp;D)'!M$24</f>
        <v>0.0711354642</v>
      </c>
      <c r="AM2999" s="372">
        <f>$AB2865*'Assumptions (T&amp;D)'!N$24</f>
        <v>0.0711354642</v>
      </c>
      <c r="AN2999" s="372">
        <f>$AB2865*'Assumptions (T&amp;D)'!O$24</f>
        <v>0.0711354642</v>
      </c>
      <c r="AO2999" s="372">
        <f>$AB2865*'Assumptions (T&amp;D)'!P$24</f>
        <v>0.0711354642</v>
      </c>
      <c r="AP2999" s="372">
        <f>$AB2865*'Assumptions (T&amp;D)'!Q$24</f>
        <v>0.0711354642</v>
      </c>
      <c r="AQ2999" s="372">
        <f>$AB2865*'Assumptions (T&amp;D)'!R$24</f>
        <v>0.0711354642</v>
      </c>
      <c r="AR2999" s="372">
        <f>$AB2865*'Assumptions (T&amp;D)'!S$24</f>
        <v>0.0711354642</v>
      </c>
      <c r="AS2999" s="372">
        <f>$AB2865*'Assumptions (T&amp;D)'!T$24</f>
        <v>0.0711354642</v>
      </c>
      <c r="AT2999" s="372">
        <f>$AB2865*'Assumptions (T&amp;D)'!U$24</f>
        <v>0.0711354642</v>
      </c>
      <c r="AU2999" s="372">
        <f>$AB2865*'Assumptions (T&amp;D)'!V$24</f>
        <v>0.0711354642</v>
      </c>
      <c r="AV2999" s="372">
        <f>$AB2865*'Assumptions (T&amp;D)'!W$24</f>
        <v>0.0355677321</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0.06146096028</v>
      </c>
      <c r="AD3000" s="372">
        <f>$AC2865*'Assumptions (T&amp;D)'!D$24</f>
        <v>0.1183328355</v>
      </c>
      <c r="AE3000" s="372">
        <f>$AC2865*'Assumptions (T&amp;D)'!E$24</f>
        <v>0.1094824572</v>
      </c>
      <c r="AF3000" s="372">
        <f>$AC2865*'Assumptions (T&amp;D)'!F$24</f>
        <v>0.1012876625</v>
      </c>
      <c r="AG3000" s="372">
        <f>$AC2865*'Assumptions (T&amp;D)'!G$24</f>
        <v>0.09358455551</v>
      </c>
      <c r="AH3000" s="372">
        <f>$AC2865*'Assumptions (T&amp;D)'!H$24</f>
        <v>0.08670092796</v>
      </c>
      <c r="AI3000" s="372">
        <f>$AC2865*'Assumptions (T&amp;D)'!I$24</f>
        <v>0.0801450922</v>
      </c>
      <c r="AJ3000" s="372">
        <f>$AC2865*'Assumptions (T&amp;D)'!J$24</f>
        <v>0.07408094412</v>
      </c>
      <c r="AK3000" s="372">
        <f>$AC2865*'Assumptions (T&amp;D)'!K$24</f>
        <v>0.07309756876</v>
      </c>
      <c r="AL3000" s="372">
        <f>$AC2865*'Assumptions (T&amp;D)'!L$24</f>
        <v>0.07309756876</v>
      </c>
      <c r="AM3000" s="372">
        <f>$AC2865*'Assumptions (T&amp;D)'!M$24</f>
        <v>0.07309756876</v>
      </c>
      <c r="AN3000" s="372">
        <f>$AC2865*'Assumptions (T&amp;D)'!N$24</f>
        <v>0.07309756876</v>
      </c>
      <c r="AO3000" s="372">
        <f>$AC2865*'Assumptions (T&amp;D)'!O$24</f>
        <v>0.07309756876</v>
      </c>
      <c r="AP3000" s="372">
        <f>$AC2865*'Assumptions (T&amp;D)'!P$24</f>
        <v>0.07309756876</v>
      </c>
      <c r="AQ3000" s="372">
        <f>$AC2865*'Assumptions (T&amp;D)'!Q$24</f>
        <v>0.07309756876</v>
      </c>
      <c r="AR3000" s="372">
        <f>$AC2865*'Assumptions (T&amp;D)'!R$24</f>
        <v>0.07309756876</v>
      </c>
      <c r="AS3000" s="372">
        <f>$AC2865*'Assumptions (T&amp;D)'!S$24</f>
        <v>0.07309756876</v>
      </c>
      <c r="AT3000" s="372">
        <f>$AC2865*'Assumptions (T&amp;D)'!T$24</f>
        <v>0.07309756876</v>
      </c>
      <c r="AU3000" s="372">
        <f>$AC2865*'Assumptions (T&amp;D)'!U$24</f>
        <v>0.07309756876</v>
      </c>
      <c r="AV3000" s="372">
        <f>$AC2865*'Assumptions (T&amp;D)'!V$24</f>
        <v>0.07309756876</v>
      </c>
      <c r="AW3000" s="372">
        <f>$AC2865*'Assumptions (T&amp;D)'!W$24</f>
        <v>0.03654878438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0.06315254504</v>
      </c>
      <c r="AE3001" s="372">
        <f>$AD2865*'Assumptions (T&amp;D)'!D$24</f>
        <v>0.1215897001</v>
      </c>
      <c r="AF3001" s="372">
        <f>$AD2865*'Assumptions (T&amp;D)'!E$24</f>
        <v>0.1124957336</v>
      </c>
      <c r="AG3001" s="372">
        <f>$AD2865*'Assumptions (T&amp;D)'!F$24</f>
        <v>0.1040753942</v>
      </c>
      <c r="AH3001" s="372">
        <f>$AD2865*'Assumptions (T&amp;D)'!G$24</f>
        <v>0.09616027526</v>
      </c>
      <c r="AI3001" s="372">
        <f>$AD2865*'Assumptions (T&amp;D)'!H$24</f>
        <v>0.08908719021</v>
      </c>
      <c r="AJ3001" s="372">
        <f>$AD2865*'Assumptions (T&amp;D)'!I$24</f>
        <v>0.08235091874</v>
      </c>
      <c r="AK3001" s="372">
        <f>$AD2865*'Assumptions (T&amp;D)'!J$24</f>
        <v>0.07611986763</v>
      </c>
      <c r="AL3001" s="372">
        <f>$AD2865*'Assumptions (T&amp;D)'!K$24</f>
        <v>0.07510942691</v>
      </c>
      <c r="AM3001" s="372">
        <f>$AD2865*'Assumptions (T&amp;D)'!L$24</f>
        <v>0.07510942691</v>
      </c>
      <c r="AN3001" s="372">
        <f>$AD2865*'Assumptions (T&amp;D)'!M$24</f>
        <v>0.07510942691</v>
      </c>
      <c r="AO3001" s="372">
        <f>$AD2865*'Assumptions (T&amp;D)'!N$24</f>
        <v>0.07510942691</v>
      </c>
      <c r="AP3001" s="372">
        <f>$AD2865*'Assumptions (T&amp;D)'!O$24</f>
        <v>0.07510942691</v>
      </c>
      <c r="AQ3001" s="372">
        <f>$AD2865*'Assumptions (T&amp;D)'!P$24</f>
        <v>0.07510942691</v>
      </c>
      <c r="AR3001" s="372">
        <f>$AD2865*'Assumptions (T&amp;D)'!Q$24</f>
        <v>0.07510942691</v>
      </c>
      <c r="AS3001" s="372">
        <f>$AD2865*'Assumptions (T&amp;D)'!R$24</f>
        <v>0.07510942691</v>
      </c>
      <c r="AT3001" s="372">
        <f>$AD2865*'Assumptions (T&amp;D)'!S$24</f>
        <v>0.07510942691</v>
      </c>
      <c r="AU3001" s="372">
        <f>$AD2865*'Assumptions (T&amp;D)'!T$24</f>
        <v>0.07510942691</v>
      </c>
      <c r="AV3001" s="372">
        <f>$AD2865*'Assumptions (T&amp;D)'!U$24</f>
        <v>0.07510942691</v>
      </c>
      <c r="AW3001" s="372">
        <f>$AD2865*'Assumptions (T&amp;D)'!V$24</f>
        <v>0.07510942691</v>
      </c>
      <c r="AX3001" s="372">
        <f>$AD2865*'Assumptions (T&amp;D)'!W$24</f>
        <v>0.03755471345</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0.06488697186</v>
      </c>
      <c r="AF3002" s="372">
        <f>$AE2865*'Assumptions (T&amp;D)'!D$24</f>
        <v>0.1249290498</v>
      </c>
      <c r="AG3002" s="372">
        <f>$AE2865*'Assumptions (T&amp;D)'!E$24</f>
        <v>0.1155853259</v>
      </c>
      <c r="AH3002" s="372">
        <f>$AE2865*'Assumptions (T&amp;D)'!F$24</f>
        <v>0.1069337296</v>
      </c>
      <c r="AI3002" s="372">
        <f>$AE2865*'Assumptions (T&amp;D)'!G$24</f>
        <v>0.09880122915</v>
      </c>
      <c r="AJ3002" s="372">
        <f>$AE2865*'Assumptions (T&amp;D)'!H$24</f>
        <v>0.0915338883</v>
      </c>
      <c r="AK3002" s="372">
        <f>$AE2865*'Assumptions (T&amp;D)'!I$24</f>
        <v>0.0846126113</v>
      </c>
      <c r="AL3002" s="372">
        <f>$AE2865*'Assumptions (T&amp;D)'!J$24</f>
        <v>0.07821043008</v>
      </c>
      <c r="AM3002" s="372">
        <f>$AE2865*'Assumptions (T&amp;D)'!K$24</f>
        <v>0.07717223853</v>
      </c>
      <c r="AN3002" s="372">
        <f>$AE2865*'Assumptions (T&amp;D)'!L$24</f>
        <v>0.07717223853</v>
      </c>
      <c r="AO3002" s="372">
        <f>$AE2865*'Assumptions (T&amp;D)'!M$24</f>
        <v>0.07717223853</v>
      </c>
      <c r="AP3002" s="372">
        <f>$AE2865*'Assumptions (T&amp;D)'!N$24</f>
        <v>0.07717223853</v>
      </c>
      <c r="AQ3002" s="372">
        <f>$AE2865*'Assumptions (T&amp;D)'!O$24</f>
        <v>0.07717223853</v>
      </c>
      <c r="AR3002" s="372">
        <f>$AE2865*'Assumptions (T&amp;D)'!P$24</f>
        <v>0.07717223853</v>
      </c>
      <c r="AS3002" s="372">
        <f>$AE2865*'Assumptions (T&amp;D)'!Q$24</f>
        <v>0.07717223853</v>
      </c>
      <c r="AT3002" s="372">
        <f>$AE2865*'Assumptions (T&amp;D)'!R$24</f>
        <v>0.07717223853</v>
      </c>
      <c r="AU3002" s="372">
        <f>$AE2865*'Assumptions (T&amp;D)'!S$24</f>
        <v>0.07717223853</v>
      </c>
      <c r="AV3002" s="372">
        <f>$AE2865*'Assumptions (T&amp;D)'!T$24</f>
        <v>0.07717223853</v>
      </c>
      <c r="AW3002" s="372">
        <f>$AE2865*'Assumptions (T&amp;D)'!U$24</f>
        <v>0.07717223853</v>
      </c>
      <c r="AX3002" s="372">
        <f>$AE2865*'Assumptions (T&amp;D)'!V$24</f>
        <v>0.07717223853</v>
      </c>
      <c r="AY3002" s="372">
        <f>$AE2865*'Assumptions (T&amp;D)'!W$24</f>
        <v>0.03858611926</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0.06666527311</v>
      </c>
      <c r="AG3003" s="372">
        <f>$AF2865*'Assumptions (T&amp;D)'!D$24</f>
        <v>0.1283528725</v>
      </c>
      <c r="AH3003" s="372">
        <f>$AF2865*'Assumptions (T&amp;D)'!E$24</f>
        <v>0.1187530732</v>
      </c>
      <c r="AI3003" s="372">
        <f>$AF2865*'Assumptions (T&amp;D)'!F$24</f>
        <v>0.1098643701</v>
      </c>
      <c r="AJ3003" s="372">
        <f>$AF2865*'Assumptions (T&amp;D)'!G$24</f>
        <v>0.1015089892</v>
      </c>
      <c r="AK3003" s="372">
        <f>$AF2865*'Assumptions (T&amp;D)'!H$24</f>
        <v>0.0940424786</v>
      </c>
      <c r="AL3003" s="372">
        <f>$AF2865*'Assumptions (T&amp;D)'!I$24</f>
        <v>0.08693151613</v>
      </c>
      <c r="AM3003" s="372">
        <f>$AF2865*'Assumptions (T&amp;D)'!J$24</f>
        <v>0.08035387585</v>
      </c>
      <c r="AN3003" s="372">
        <f>$AF2865*'Assumptions (T&amp;D)'!K$24</f>
        <v>0.07928723148</v>
      </c>
      <c r="AO3003" s="372">
        <f>$AF2865*'Assumptions (T&amp;D)'!L$24</f>
        <v>0.07928723148</v>
      </c>
      <c r="AP3003" s="372">
        <f>$AF2865*'Assumptions (T&amp;D)'!M$24</f>
        <v>0.07928723148</v>
      </c>
      <c r="AQ3003" s="372">
        <f>$AF2865*'Assumptions (T&amp;D)'!N$24</f>
        <v>0.07928723148</v>
      </c>
      <c r="AR3003" s="372">
        <f>$AF2865*'Assumptions (T&amp;D)'!O$24</f>
        <v>0.07928723148</v>
      </c>
      <c r="AS3003" s="372">
        <f>$AF2865*'Assumptions (T&amp;D)'!P$24</f>
        <v>0.07928723148</v>
      </c>
      <c r="AT3003" s="372">
        <f>$AF2865*'Assumptions (T&amp;D)'!Q$24</f>
        <v>0.07928723148</v>
      </c>
      <c r="AU3003" s="372">
        <f>$AF2865*'Assumptions (T&amp;D)'!R$24</f>
        <v>0.07928723148</v>
      </c>
      <c r="AV3003" s="372">
        <f>$AF2865*'Assumptions (T&amp;D)'!S$24</f>
        <v>0.07928723148</v>
      </c>
      <c r="AW3003" s="372">
        <f>$AF2865*'Assumptions (T&amp;D)'!T$24</f>
        <v>0.07928723148</v>
      </c>
      <c r="AX3003" s="372">
        <f>$AF2865*'Assumptions (T&amp;D)'!U$24</f>
        <v>0.07928723148</v>
      </c>
      <c r="AY3003" s="372">
        <f>$AF2865*'Assumptions (T&amp;D)'!V$24</f>
        <v>0.07928723148</v>
      </c>
      <c r="AZ3003" s="372">
        <f>$AF2865*'Assumptions (T&amp;D)'!W$24</f>
        <v>0.03964361574</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0.06848850527</v>
      </c>
      <c r="AH3004" s="372">
        <f>$AG2865*'Assumptions (T&amp;D)'!D$24</f>
        <v>0.1318632021</v>
      </c>
      <c r="AI3004" s="372">
        <f>$AG2865*'Assumptions (T&amp;D)'!E$24</f>
        <v>0.1220008574</v>
      </c>
      <c r="AJ3004" s="372">
        <f>$AG2865*'Assumptions (T&amp;D)'!F$24</f>
        <v>0.1128690567</v>
      </c>
      <c r="AK3004" s="372">
        <f>$AG2865*'Assumptions (T&amp;D)'!G$24</f>
        <v>0.104285164</v>
      </c>
      <c r="AL3004" s="372">
        <f>$AG2865*'Assumptions (T&amp;D)'!H$24</f>
        <v>0.09661445143</v>
      </c>
      <c r="AM3004" s="372">
        <f>$AG2865*'Assumptions (T&amp;D)'!I$24</f>
        <v>0.08930901087</v>
      </c>
      <c r="AN3004" s="372">
        <f>$AG2865*'Assumptions (T&amp;D)'!J$24</f>
        <v>0.08255147835</v>
      </c>
      <c r="AO3004" s="372">
        <f>$AG2865*'Assumptions (T&amp;D)'!K$24</f>
        <v>0.08145566227</v>
      </c>
      <c r="AP3004" s="372">
        <f>$AG2865*'Assumptions (T&amp;D)'!L$24</f>
        <v>0.08145566227</v>
      </c>
      <c r="AQ3004" s="372">
        <f>$AG2865*'Assumptions (T&amp;D)'!M$24</f>
        <v>0.08145566227</v>
      </c>
      <c r="AR3004" s="372">
        <f>$AG2865*'Assumptions (T&amp;D)'!N$24</f>
        <v>0.08145566227</v>
      </c>
      <c r="AS3004" s="372">
        <f>$AG2865*'Assumptions (T&amp;D)'!O$24</f>
        <v>0.08145566227</v>
      </c>
      <c r="AT3004" s="372">
        <f>$AG2865*'Assumptions (T&amp;D)'!P$24</f>
        <v>0.08145566227</v>
      </c>
      <c r="AU3004" s="372">
        <f>$AG2865*'Assumptions (T&amp;D)'!Q$24</f>
        <v>0.08145566227</v>
      </c>
      <c r="AV3004" s="372">
        <f>$AG2865*'Assumptions (T&amp;D)'!R$24</f>
        <v>0.08145566227</v>
      </c>
      <c r="AW3004" s="372">
        <f>$AG2865*'Assumptions (T&amp;D)'!S$24</f>
        <v>0.08145566227</v>
      </c>
      <c r="AX3004" s="372">
        <f>$AG2865*'Assumptions (T&amp;D)'!T$24</f>
        <v>0.08145566227</v>
      </c>
      <c r="AY3004" s="372">
        <f>$AG2865*'Assumptions (T&amp;D)'!U$24</f>
        <v>0.08145566227</v>
      </c>
      <c r="AZ3004" s="372">
        <f>$AG2865*'Assumptions (T&amp;D)'!V$24</f>
        <v>0.08145566227</v>
      </c>
      <c r="BA3004" s="372">
        <f>$AG2865*'Assumptions (T&amp;D)'!W$24</f>
        <v>0.04072783113</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0.07035774942</v>
      </c>
      <c r="AI3005" s="372">
        <f>$AH2865*'Assumptions (T&amp;D)'!D$24</f>
        <v>0.1354621202</v>
      </c>
      <c r="AJ3005" s="372">
        <f>$AH2865*'Assumptions (T&amp;D)'!E$24</f>
        <v>0.1253306043</v>
      </c>
      <c r="AK3005" s="372">
        <f>$AH2865*'Assumptions (T&amp;D)'!F$24</f>
        <v>0.115949571</v>
      </c>
      <c r="AL3005" s="372">
        <f>$AH2865*'Assumptions (T&amp;D)'!G$24</f>
        <v>0.1071313998</v>
      </c>
      <c r="AM3005" s="372">
        <f>$AH2865*'Assumptions (T&amp;D)'!H$24</f>
        <v>0.09925133185</v>
      </c>
      <c r="AN3005" s="372">
        <f>$AH2865*'Assumptions (T&amp;D)'!I$24</f>
        <v>0.09174650525</v>
      </c>
      <c r="AO3005" s="372">
        <f>$AH2865*'Assumptions (T&amp;D)'!J$24</f>
        <v>0.08480454064</v>
      </c>
      <c r="AP3005" s="372">
        <f>$AH2865*'Assumptions (T&amp;D)'!K$24</f>
        <v>0.08367881665</v>
      </c>
      <c r="AQ3005" s="372">
        <f>$AH2865*'Assumptions (T&amp;D)'!L$24</f>
        <v>0.08367881665</v>
      </c>
      <c r="AR3005" s="372">
        <f>$AH2865*'Assumptions (T&amp;D)'!M$24</f>
        <v>0.08367881665</v>
      </c>
      <c r="AS3005" s="372">
        <f>$AH2865*'Assumptions (T&amp;D)'!N$24</f>
        <v>0.08367881665</v>
      </c>
      <c r="AT3005" s="372">
        <f>$AH2865*'Assumptions (T&amp;D)'!O$24</f>
        <v>0.08367881665</v>
      </c>
      <c r="AU3005" s="372">
        <f>$AH2865*'Assumptions (T&amp;D)'!P$24</f>
        <v>0.08367881665</v>
      </c>
      <c r="AV3005" s="372">
        <f>$AH2865*'Assumptions (T&amp;D)'!Q$24</f>
        <v>0.08367881665</v>
      </c>
      <c r="AW3005" s="372">
        <f>$AH2865*'Assumptions (T&amp;D)'!R$24</f>
        <v>0.08367881665</v>
      </c>
      <c r="AX3005" s="372">
        <f>$AH2865*'Assumptions (T&amp;D)'!S$24</f>
        <v>0.08367881665</v>
      </c>
      <c r="AY3005" s="372">
        <f>$AH2865*'Assumptions (T&amp;D)'!T$24</f>
        <v>0.08367881665</v>
      </c>
      <c r="AZ3005" s="372">
        <f>$AH2865*'Assumptions (T&amp;D)'!U$24</f>
        <v>0.08367881665</v>
      </c>
      <c r="BA3005" s="372">
        <f>$AH2865*'Assumptions (T&amp;D)'!V$24</f>
        <v>0.08367881665</v>
      </c>
      <c r="BB3005" s="372">
        <f>$AH2865*'Assumptions (T&amp;D)'!W$24</f>
        <v>0.04183940832</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0.07227411182</v>
      </c>
      <c r="AJ3006" s="372">
        <f>$AI2865*'Assumptions (T&amp;D)'!D$24</f>
        <v>0.1391517566</v>
      </c>
      <c r="AK3006" s="372">
        <f>$AI2865*'Assumptions (T&amp;D)'!E$24</f>
        <v>0.1287442845</v>
      </c>
      <c r="AL3006" s="372">
        <f>$AI2865*'Assumptions (T&amp;D)'!F$24</f>
        <v>0.1191077363</v>
      </c>
      <c r="AM3006" s="372">
        <f>$AI2865*'Assumptions (T&amp;D)'!G$24</f>
        <v>0.1100493809</v>
      </c>
      <c r="AN3006" s="372">
        <f>$AI2865*'Assumptions (T&amp;D)'!H$24</f>
        <v>0.1019546804</v>
      </c>
      <c r="AO3006" s="372">
        <f>$AI2865*'Assumptions (T&amp;D)'!I$24</f>
        <v>0.09424544182</v>
      </c>
      <c r="AP3006" s="372">
        <f>$AI2865*'Assumptions (T&amp;D)'!J$24</f>
        <v>0.08711439612</v>
      </c>
      <c r="AQ3006" s="372">
        <f>$AI2865*'Assumptions (T&amp;D)'!K$24</f>
        <v>0.08595801033</v>
      </c>
      <c r="AR3006" s="372">
        <f>$AI2865*'Assumptions (T&amp;D)'!L$24</f>
        <v>0.08595801033</v>
      </c>
      <c r="AS3006" s="372">
        <f>$AI2865*'Assumptions (T&amp;D)'!M$24</f>
        <v>0.08595801033</v>
      </c>
      <c r="AT3006" s="372">
        <f>$AI2865*'Assumptions (T&amp;D)'!N$24</f>
        <v>0.08595801033</v>
      </c>
      <c r="AU3006" s="372">
        <f>$AI2865*'Assumptions (T&amp;D)'!O$24</f>
        <v>0.08595801033</v>
      </c>
      <c r="AV3006" s="372">
        <f>$AI2865*'Assumptions (T&amp;D)'!P$24</f>
        <v>0.08595801033</v>
      </c>
      <c r="AW3006" s="372">
        <f>$AI2865*'Assumptions (T&amp;D)'!Q$24</f>
        <v>0.08595801033</v>
      </c>
      <c r="AX3006" s="372">
        <f>$AI2865*'Assumptions (T&amp;D)'!R$24</f>
        <v>0.08595801033</v>
      </c>
      <c r="AY3006" s="372">
        <f>$AI2865*'Assumptions (T&amp;D)'!S$24</f>
        <v>0.08595801033</v>
      </c>
      <c r="AZ3006" s="372">
        <f>$AI2865*'Assumptions (T&amp;D)'!T$24</f>
        <v>0.08595801033</v>
      </c>
      <c r="BA3006" s="372">
        <f>$AI2865*'Assumptions (T&amp;D)'!U$24</f>
        <v>0.08595801033</v>
      </c>
      <c r="BB3006" s="372">
        <f>$AI2865*'Assumptions (T&amp;D)'!V$24</f>
        <v>0.08595801033</v>
      </c>
      <c r="BC3006" s="372">
        <f>$AI2865*'Assumptions (T&amp;D)'!W$24</f>
        <v>0.04297900516</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0.07423872448</v>
      </c>
      <c r="AK3007" s="372">
        <f>$AJ2865*'Assumptions (T&amp;D)'!D$24</f>
        <v>0.1429342909</v>
      </c>
      <c r="AL3007" s="372">
        <f>$AJ2865*'Assumptions (T&amp;D)'!E$24</f>
        <v>0.1322439145</v>
      </c>
      <c r="AM3007" s="372">
        <f>$AJ2865*'Assumptions (T&amp;D)'!F$24</f>
        <v>0.1223454179</v>
      </c>
      <c r="AN3007" s="372">
        <f>$AJ2865*'Assumptions (T&amp;D)'!G$24</f>
        <v>0.1130408311</v>
      </c>
      <c r="AO3007" s="372">
        <f>$AJ2865*'Assumptions (T&amp;D)'!H$24</f>
        <v>0.104726094</v>
      </c>
      <c r="AP3007" s="372">
        <f>$AJ2865*'Assumptions (T&amp;D)'!I$24</f>
        <v>0.09680729672</v>
      </c>
      <c r="AQ3007" s="372">
        <f>$AJ2865*'Assumptions (T&amp;D)'!J$24</f>
        <v>0.08948240924</v>
      </c>
      <c r="AR3007" s="372">
        <f>$AJ2865*'Assumptions (T&amp;D)'!K$24</f>
        <v>0.08829458965</v>
      </c>
      <c r="AS3007" s="372">
        <f>$AJ2865*'Assumptions (T&amp;D)'!L$24</f>
        <v>0.08829458965</v>
      </c>
      <c r="AT3007" s="372">
        <f>$AJ2865*'Assumptions (T&amp;D)'!M$24</f>
        <v>0.08829458965</v>
      </c>
      <c r="AU3007" s="372">
        <f>$AJ2865*'Assumptions (T&amp;D)'!N$24</f>
        <v>0.08829458965</v>
      </c>
      <c r="AV3007" s="372">
        <f>$AJ2865*'Assumptions (T&amp;D)'!O$24</f>
        <v>0.08829458965</v>
      </c>
      <c r="AW3007" s="372">
        <f>$AJ2865*'Assumptions (T&amp;D)'!P$24</f>
        <v>0.08829458965</v>
      </c>
      <c r="AX3007" s="372">
        <f>$AJ2865*'Assumptions (T&amp;D)'!Q$24</f>
        <v>0.08829458965</v>
      </c>
      <c r="AY3007" s="372">
        <f>$AJ2865*'Assumptions (T&amp;D)'!R$24</f>
        <v>0.08829458965</v>
      </c>
      <c r="AZ3007" s="372">
        <f>$AJ2865*'Assumptions (T&amp;D)'!S$24</f>
        <v>0.08829458965</v>
      </c>
      <c r="BA3007" s="372">
        <f>$AJ2865*'Assumptions (T&amp;D)'!T$24</f>
        <v>0.08829458965</v>
      </c>
      <c r="BB3007" s="372">
        <f>$AJ2865*'Assumptions (T&amp;D)'!U$24</f>
        <v>0.08829458965</v>
      </c>
      <c r="BC3007" s="372">
        <f>$AJ2865*'Assumptions (T&amp;D)'!V$24</f>
        <v>0.08829458965</v>
      </c>
      <c r="BD3007" s="372">
        <f>$AJ2865*'Assumptions (T&amp;D)'!W$24</f>
        <v>0.04414729482</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0.07625274573</v>
      </c>
      <c r="AL3008" s="372">
        <f>$AK2865*'Assumptions (T&amp;D)'!D$24</f>
        <v>0.1468119531</v>
      </c>
      <c r="AM3008" s="372">
        <f>$AK2865*'Assumptions (T&amp;D)'!E$24</f>
        <v>0.1358315577</v>
      </c>
      <c r="AN3008" s="372">
        <f>$AK2865*'Assumptions (T&amp;D)'!F$24</f>
        <v>0.125664525</v>
      </c>
      <c r="AO3008" s="372">
        <f>$AK2865*'Assumptions (T&amp;D)'!G$24</f>
        <v>0.1161075142</v>
      </c>
      <c r="AP3008" s="372">
        <f>$AK2865*'Assumptions (T&amp;D)'!H$24</f>
        <v>0.1075672067</v>
      </c>
      <c r="AQ3008" s="372">
        <f>$AK2865*'Assumptions (T&amp;D)'!I$24</f>
        <v>0.09943358044</v>
      </c>
      <c r="AR3008" s="372">
        <f>$AK2865*'Assumptions (T&amp;D)'!J$24</f>
        <v>0.09190997619</v>
      </c>
      <c r="AS3008" s="372">
        <f>$AK2865*'Assumptions (T&amp;D)'!K$24</f>
        <v>0.09068993226</v>
      </c>
      <c r="AT3008" s="372">
        <f>$AK2865*'Assumptions (T&amp;D)'!L$24</f>
        <v>0.09068993226</v>
      </c>
      <c r="AU3008" s="372">
        <f>$AK2865*'Assumptions (T&amp;D)'!M$24</f>
        <v>0.09068993226</v>
      </c>
      <c r="AV3008" s="372">
        <f>$AK2865*'Assumptions (T&amp;D)'!N$24</f>
        <v>0.09068993226</v>
      </c>
      <c r="AW3008" s="372">
        <f>$AK2865*'Assumptions (T&amp;D)'!O$24</f>
        <v>0.09068993226</v>
      </c>
      <c r="AX3008" s="372">
        <f>$AK2865*'Assumptions (T&amp;D)'!P$24</f>
        <v>0.09068993226</v>
      </c>
      <c r="AY3008" s="372">
        <f>$AK2865*'Assumptions (T&amp;D)'!Q$24</f>
        <v>0.09068993226</v>
      </c>
      <c r="AZ3008" s="372">
        <f>$AK2865*'Assumptions (T&amp;D)'!R$24</f>
        <v>0.09068993226</v>
      </c>
      <c r="BA3008" s="372">
        <f>$AK2865*'Assumptions (T&amp;D)'!S$24</f>
        <v>0.09068993226</v>
      </c>
      <c r="BB3008" s="372">
        <f>$AK2865*'Assumptions (T&amp;D)'!T$24</f>
        <v>0.09068993226</v>
      </c>
      <c r="BC3008" s="372">
        <f>$AK2865*'Assumptions (T&amp;D)'!U$24</f>
        <v>0.09068993226</v>
      </c>
      <c r="BD3008" s="372">
        <f>$AK2865*'Assumptions (T&amp;D)'!V$24</f>
        <v>0.09068993226</v>
      </c>
      <c r="BE3008" s="372">
        <f>$AK2865*'Assumptions (T&amp;D)'!W$24</f>
        <v>0.04534496613</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0.07831736086</v>
      </c>
      <c r="AM3009" s="372">
        <f>$AL2865*'Assumptions (T&amp;D)'!D$24</f>
        <v>0.1507870254</v>
      </c>
      <c r="AN3009" s="372">
        <f>$AL2865*'Assumptions (T&amp;D)'!E$24</f>
        <v>0.1395093255</v>
      </c>
      <c r="AO3009" s="372">
        <f>$AL2865*'Assumptions (T&amp;D)'!F$24</f>
        <v>0.1290670107</v>
      </c>
      <c r="AP3009" s="372">
        <f>$AL2865*'Assumptions (T&amp;D)'!G$24</f>
        <v>0.1192512348</v>
      </c>
      <c r="AQ3009" s="372">
        <f>$AL2865*'Assumptions (T&amp;D)'!H$24</f>
        <v>0.1104796904</v>
      </c>
      <c r="AR3009" s="372">
        <f>$AL2865*'Assumptions (T&amp;D)'!I$24</f>
        <v>0.1021258386</v>
      </c>
      <c r="AS3009" s="372">
        <f>$AL2865*'Assumptions (T&amp;D)'!J$24</f>
        <v>0.09439852563</v>
      </c>
      <c r="AT3009" s="372">
        <f>$AL2865*'Assumptions (T&amp;D)'!K$24</f>
        <v>0.09314544785</v>
      </c>
      <c r="AU3009" s="372">
        <f>$AL2865*'Assumptions (T&amp;D)'!L$24</f>
        <v>0.09314544785</v>
      </c>
      <c r="AV3009" s="372">
        <f>$AL2865*'Assumptions (T&amp;D)'!M$24</f>
        <v>0.09314544785</v>
      </c>
      <c r="AW3009" s="372">
        <f>$AL2865*'Assumptions (T&amp;D)'!N$24</f>
        <v>0.09314544785</v>
      </c>
      <c r="AX3009" s="372">
        <f>$AL2865*'Assumptions (T&amp;D)'!O$24</f>
        <v>0.09314544785</v>
      </c>
      <c r="AY3009" s="372">
        <f>$AL2865*'Assumptions (T&amp;D)'!P$24</f>
        <v>0.09314544785</v>
      </c>
      <c r="AZ3009" s="372">
        <f>$AL2865*'Assumptions (T&amp;D)'!Q$24</f>
        <v>0.09314544785</v>
      </c>
      <c r="BA3009" s="372">
        <f>$AL2865*'Assumptions (T&amp;D)'!R$24</f>
        <v>0.09314544785</v>
      </c>
      <c r="BB3009" s="372">
        <f>$AL2865*'Assumptions (T&amp;D)'!S$24</f>
        <v>0.09314544785</v>
      </c>
      <c r="BC3009" s="372">
        <f>$AL2865*'Assumptions (T&amp;D)'!T$24</f>
        <v>0.09314544785</v>
      </c>
      <c r="BD3009" s="372">
        <f>$AL2865*'Assumptions (T&amp;D)'!U$24</f>
        <v>0.09314544785</v>
      </c>
      <c r="BE3009" s="372">
        <f>$AL2865*'Assumptions (T&amp;D)'!V$24</f>
        <v>0.09314544785</v>
      </c>
      <c r="BF3009" s="372">
        <f>$AL2865*'Assumptions (T&amp;D)'!W$24</f>
        <v>0.04657272393</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0.08043378268</v>
      </c>
      <c r="AN3010" s="372">
        <f>$AM2865*'Assumptions (T&amp;D)'!D$24</f>
        <v>0.1548618429</v>
      </c>
      <c r="AO3010" s="372">
        <f>$AM2865*'Assumptions (T&amp;D)'!E$24</f>
        <v>0.1432793782</v>
      </c>
      <c r="AP3010" s="372">
        <f>$AM2865*'Assumptions (T&amp;D)'!F$24</f>
        <v>0.1325548739</v>
      </c>
      <c r="AQ3010" s="372">
        <f>$AM2865*'Assumptions (T&amp;D)'!G$24</f>
        <v>0.1224738398</v>
      </c>
      <c r="AR3010" s="372">
        <f>$AM2865*'Assumptions (T&amp;D)'!H$24</f>
        <v>0.1134652561</v>
      </c>
      <c r="AS3010" s="372">
        <f>$AM2865*'Assumptions (T&amp;D)'!I$24</f>
        <v>0.1048856526</v>
      </c>
      <c r="AT3010" s="372">
        <f>$AM2865*'Assumptions (T&amp;D)'!J$24</f>
        <v>0.0969495194</v>
      </c>
      <c r="AU3010" s="372">
        <f>$AM2865*'Assumptions (T&amp;D)'!K$24</f>
        <v>0.09566257887</v>
      </c>
      <c r="AV3010" s="372">
        <f>$AM2865*'Assumptions (T&amp;D)'!L$24</f>
        <v>0.09566257887</v>
      </c>
      <c r="AW3010" s="372">
        <f>$AM2865*'Assumptions (T&amp;D)'!M$24</f>
        <v>0.09566257887</v>
      </c>
      <c r="AX3010" s="372">
        <f>$AM2865*'Assumptions (T&amp;D)'!N$24</f>
        <v>0.09566257887</v>
      </c>
      <c r="AY3010" s="372">
        <f>$AM2865*'Assumptions (T&amp;D)'!O$24</f>
        <v>0.09566257887</v>
      </c>
      <c r="AZ3010" s="372">
        <f>$AM2865*'Assumptions (T&amp;D)'!P$24</f>
        <v>0.09566257887</v>
      </c>
      <c r="BA3010" s="372">
        <f>$AM2865*'Assumptions (T&amp;D)'!Q$24</f>
        <v>0.09566257887</v>
      </c>
      <c r="BB3010" s="372">
        <f>$AM2865*'Assumptions (T&amp;D)'!R$24</f>
        <v>0.09566257887</v>
      </c>
      <c r="BC3010" s="372">
        <f>$AM2865*'Assumptions (T&amp;D)'!S$24</f>
        <v>0.09566257887</v>
      </c>
      <c r="BD3010" s="372">
        <f>$AM2865*'Assumptions (T&amp;D)'!T$24</f>
        <v>0.09566257887</v>
      </c>
      <c r="BE3010" s="372">
        <f>$AM2865*'Assumptions (T&amp;D)'!U$24</f>
        <v>0.09566257887</v>
      </c>
      <c r="BF3010" s="372">
        <f>$AM2865*'Assumptions (T&amp;D)'!V$24</f>
        <v>0.09566257887</v>
      </c>
      <c r="BG3010" s="372">
        <f>$AM2865*'Assumptions (T&amp;D)'!W$24</f>
        <v>0.04783128944</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0.08260325219</v>
      </c>
      <c r="AO3011" s="372">
        <f>$AN2865*'Assumptions (T&amp;D)'!D$24</f>
        <v>0.1590387949</v>
      </c>
      <c r="AP3011" s="372">
        <f>$AN2865*'Assumptions (T&amp;D)'!E$24</f>
        <v>0.1471439266</v>
      </c>
      <c r="AQ3011" s="372">
        <f>$AN2865*'Assumptions (T&amp;D)'!F$24</f>
        <v>0.1361301596</v>
      </c>
      <c r="AR3011" s="372">
        <f>$AN2865*'Assumptions (T&amp;D)'!G$24</f>
        <v>0.1257772187</v>
      </c>
      <c r="AS3011" s="372">
        <f>$AN2865*'Assumptions (T&amp;D)'!H$24</f>
        <v>0.1165256544</v>
      </c>
      <c r="AT3011" s="372">
        <f>$AN2865*'Assumptions (T&amp;D)'!I$24</f>
        <v>0.1077146409</v>
      </c>
      <c r="AU3011" s="372">
        <f>$AN2865*'Assumptions (T&amp;D)'!J$24</f>
        <v>0.09956445331</v>
      </c>
      <c r="AV3011" s="372">
        <f>$AN2865*'Assumptions (T&amp;D)'!K$24</f>
        <v>0.09824280127</v>
      </c>
      <c r="AW3011" s="372">
        <f>$AN2865*'Assumptions (T&amp;D)'!L$24</f>
        <v>0.09824280127</v>
      </c>
      <c r="AX3011" s="372">
        <f>$AN2865*'Assumptions (T&amp;D)'!M$24</f>
        <v>0.09824280127</v>
      </c>
      <c r="AY3011" s="372">
        <f>$AN2865*'Assumptions (T&amp;D)'!N$24</f>
        <v>0.09824280127</v>
      </c>
      <c r="AZ3011" s="372">
        <f>$AN2865*'Assumptions (T&amp;D)'!O$24</f>
        <v>0.09824280127</v>
      </c>
      <c r="BA3011" s="372">
        <f>$AN2865*'Assumptions (T&amp;D)'!P$24</f>
        <v>0.09824280127</v>
      </c>
      <c r="BB3011" s="372">
        <f>$AN2865*'Assumptions (T&amp;D)'!Q$24</f>
        <v>0.09824280127</v>
      </c>
      <c r="BC3011" s="372">
        <f>$AN2865*'Assumptions (T&amp;D)'!R$24</f>
        <v>0.09824280127</v>
      </c>
      <c r="BD3011" s="372">
        <f>$AN2865*'Assumptions (T&amp;D)'!S$24</f>
        <v>0.09824280127</v>
      </c>
      <c r="BE3011" s="372">
        <f>$AN2865*'Assumptions (T&amp;D)'!T$24</f>
        <v>0.09824280127</v>
      </c>
      <c r="BF3011" s="372">
        <f>$AN2865*'Assumptions (T&amp;D)'!U$24</f>
        <v>0.09824280127</v>
      </c>
      <c r="BG3011" s="372">
        <f>$AN2865*'Assumptions (T&amp;D)'!V$24</f>
        <v>0.09824280127</v>
      </c>
      <c r="BH3011" s="372">
        <f>$AN2865*'Assumptions (T&amp;D)'!W$24</f>
        <v>0.04912140064</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0.08482703918</v>
      </c>
      <c r="AP3012" s="372">
        <f>$AO2865*'Assumptions (T&amp;D)'!D$24</f>
        <v>0.1633203261</v>
      </c>
      <c r="AQ3012" s="372">
        <f>$AO2865*'Assumptions (T&amp;D)'!E$24</f>
        <v>0.1511052325</v>
      </c>
      <c r="AR3012" s="372">
        <f>$AO2865*'Assumptions (T&amp;D)'!F$24</f>
        <v>0.1397949606</v>
      </c>
      <c r="AS3012" s="372">
        <f>$AO2865*'Assumptions (T&amp;D)'!G$24</f>
        <v>0.129163305</v>
      </c>
      <c r="AT3012" s="372">
        <f>$AO2865*'Assumptions (T&amp;D)'!H$24</f>
        <v>0.1196626766</v>
      </c>
      <c r="AU3012" s="372">
        <f>$AO2865*'Assumptions (T&amp;D)'!I$24</f>
        <v>0.1106144591</v>
      </c>
      <c r="AV3012" s="372">
        <f>$AO2865*'Assumptions (T&amp;D)'!J$24</f>
        <v>0.1022448579</v>
      </c>
      <c r="AW3012" s="372">
        <f>$AO2865*'Assumptions (T&amp;D)'!K$24</f>
        <v>0.1008876253</v>
      </c>
      <c r="AX3012" s="372">
        <f>$AO2865*'Assumptions (T&amp;D)'!L$24</f>
        <v>0.1008876253</v>
      </c>
      <c r="AY3012" s="372">
        <f>$AO2865*'Assumptions (T&amp;D)'!M$24</f>
        <v>0.1008876253</v>
      </c>
      <c r="AZ3012" s="372">
        <f>$AO2865*'Assumptions (T&amp;D)'!N$24</f>
        <v>0.1008876253</v>
      </c>
      <c r="BA3012" s="372">
        <f>$AO2865*'Assumptions (T&amp;D)'!O$24</f>
        <v>0.1008876253</v>
      </c>
      <c r="BB3012" s="372">
        <f>$AO2865*'Assumptions (T&amp;D)'!P$24</f>
        <v>0.1008876253</v>
      </c>
      <c r="BC3012" s="372">
        <f>$AO2865*'Assumptions (T&amp;D)'!Q$24</f>
        <v>0.1008876253</v>
      </c>
      <c r="BD3012" s="372">
        <f>$AO2865*'Assumptions (T&amp;D)'!R$24</f>
        <v>0.1008876253</v>
      </c>
      <c r="BE3012" s="372">
        <f>$AO2865*'Assumptions (T&amp;D)'!S$24</f>
        <v>0.1008876253</v>
      </c>
      <c r="BF3012" s="372">
        <f>$AO2865*'Assumptions (T&amp;D)'!T$24</f>
        <v>0.1008876253</v>
      </c>
      <c r="BG3012" s="372">
        <f>$AO2865*'Assumptions (T&amp;D)'!U$24</f>
        <v>0.1008876253</v>
      </c>
      <c r="BH3012" s="372">
        <f>$AO2865*'Assumptions (T&amp;D)'!V$24</f>
        <v>0.1008876253</v>
      </c>
      <c r="BI3012" s="372">
        <f>$AO2865*'Assumptions (T&amp;D)'!W$24</f>
        <v>0.05044381263</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0.08710644292</v>
      </c>
      <c r="AQ3013" s="372">
        <f>$AP2865*'Assumptions (T&amp;D)'!D$24</f>
        <v>0.1677089381</v>
      </c>
      <c r="AR3013" s="372">
        <f>$AP2865*'Assumptions (T&amp;D)'!E$24</f>
        <v>0.1551656103</v>
      </c>
      <c r="AS3013" s="372">
        <f>$AP2865*'Assumptions (T&amp;D)'!F$24</f>
        <v>0.1435514179</v>
      </c>
      <c r="AT3013" s="372">
        <f>$AP2865*'Assumptions (T&amp;D)'!G$24</f>
        <v>0.1326340771</v>
      </c>
      <c r="AU3013" s="372">
        <f>$AP2865*'Assumptions (T&amp;D)'!H$24</f>
        <v>0.1228781555</v>
      </c>
      <c r="AV3013" s="372">
        <f>$AP2865*'Assumptions (T&amp;D)'!I$24</f>
        <v>0.1135868016</v>
      </c>
      <c r="AW3013" s="372">
        <f>$AP2865*'Assumptions (T&amp;D)'!J$24</f>
        <v>0.1049922992</v>
      </c>
      <c r="AX3013" s="372">
        <f>$AP2865*'Assumptions (T&amp;D)'!K$24</f>
        <v>0.1035985961</v>
      </c>
      <c r="AY3013" s="372">
        <f>$AP2865*'Assumptions (T&amp;D)'!L$24</f>
        <v>0.1035985961</v>
      </c>
      <c r="AZ3013" s="372">
        <f>$AP2865*'Assumptions (T&amp;D)'!M$24</f>
        <v>0.1035985961</v>
      </c>
      <c r="BA3013" s="372">
        <f>$AP2865*'Assumptions (T&amp;D)'!N$24</f>
        <v>0.1035985961</v>
      </c>
      <c r="BB3013" s="372">
        <f>$AP2865*'Assumptions (T&amp;D)'!O$24</f>
        <v>0.1035985961</v>
      </c>
      <c r="BC3013" s="372">
        <f>$AP2865*'Assumptions (T&amp;D)'!P$24</f>
        <v>0.1035985961</v>
      </c>
      <c r="BD3013" s="372">
        <f>$AP2865*'Assumptions (T&amp;D)'!Q$24</f>
        <v>0.1035985961</v>
      </c>
      <c r="BE3013" s="372">
        <f>$AP2865*'Assumptions (T&amp;D)'!R$24</f>
        <v>0.1035985961</v>
      </c>
      <c r="BF3013" s="372">
        <f>$AP2865*'Assumptions (T&amp;D)'!S$24</f>
        <v>0.1035985961</v>
      </c>
      <c r="BG3013" s="372">
        <f>$AP2865*'Assumptions (T&amp;D)'!T$24</f>
        <v>0.1035985961</v>
      </c>
      <c r="BH3013" s="372">
        <f>$AP2865*'Assumptions (T&amp;D)'!U$24</f>
        <v>0.1035985961</v>
      </c>
      <c r="BI3013" s="372">
        <f>$AP2865*'Assumptions (T&amp;D)'!V$24</f>
        <v>0.1035985961</v>
      </c>
      <c r="BJ3013" s="372">
        <f>$AP2865*'Assumptions (T&amp;D)'!W$24</f>
        <v>0.05179929806</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0.08944279281</v>
      </c>
      <c r="AR3014" s="372">
        <f>$AQ2865*'Assumptions (T&amp;D)'!D$24</f>
        <v>0.1722071904</v>
      </c>
      <c r="AS3014" s="372">
        <f>$AQ2865*'Assumptions (T&amp;D)'!E$24</f>
        <v>0.1593274283</v>
      </c>
      <c r="AT3014" s="372">
        <f>$AQ2865*'Assumptions (T&amp;D)'!F$24</f>
        <v>0.1474017225</v>
      </c>
      <c r="AU3014" s="372">
        <f>$AQ2865*'Assumptions (T&amp;D)'!G$24</f>
        <v>0.1361915592</v>
      </c>
      <c r="AV3014" s="372">
        <f>$AQ2865*'Assumptions (T&amp;D)'!H$24</f>
        <v>0.1261739664</v>
      </c>
      <c r="AW3014" s="372">
        <f>$AQ2865*'Assumptions (T&amp;D)'!I$24</f>
        <v>0.1166334018</v>
      </c>
      <c r="AX3014" s="372">
        <f>$AQ2865*'Assumptions (T&amp;D)'!J$24</f>
        <v>0.1078083796</v>
      </c>
      <c r="AY3014" s="372">
        <f>$AQ2865*'Assumptions (T&amp;D)'!K$24</f>
        <v>0.1063772949</v>
      </c>
      <c r="AZ3014" s="372">
        <f>$AQ2865*'Assumptions (T&amp;D)'!L$24</f>
        <v>0.1063772949</v>
      </c>
      <c r="BA3014" s="372">
        <f>$AQ2865*'Assumptions (T&amp;D)'!M$24</f>
        <v>0.1063772949</v>
      </c>
      <c r="BB3014" s="372">
        <f>$AQ2865*'Assumptions (T&amp;D)'!N$24</f>
        <v>0.1063772949</v>
      </c>
      <c r="BC3014" s="372">
        <f>$AQ2865*'Assumptions (T&amp;D)'!O$24</f>
        <v>0.1063772949</v>
      </c>
      <c r="BD3014" s="372">
        <f>$AQ2865*'Assumptions (T&amp;D)'!P$24</f>
        <v>0.1063772949</v>
      </c>
      <c r="BE3014" s="372">
        <f>$AQ2865*'Assumptions (T&amp;D)'!Q$24</f>
        <v>0.1063772949</v>
      </c>
      <c r="BF3014" s="372">
        <f>$AQ2865*'Assumptions (T&amp;D)'!R$24</f>
        <v>0.1063772949</v>
      </c>
      <c r="BG3014" s="372">
        <f>$AQ2865*'Assumptions (T&amp;D)'!S$24</f>
        <v>0.1063772949</v>
      </c>
      <c r="BH3014" s="372">
        <f>$AQ2865*'Assumptions (T&amp;D)'!T$24</f>
        <v>0.1063772949</v>
      </c>
      <c r="BI3014" s="372">
        <f>$AQ2865*'Assumptions (T&amp;D)'!U$24</f>
        <v>0.1063772949</v>
      </c>
      <c r="BJ3014" s="372">
        <f>$AQ2865*'Assumptions (T&amp;D)'!V$24</f>
        <v>0.1063772949</v>
      </c>
      <c r="BK3014" s="372">
        <f>$AQ2865*'Assumptions (T&amp;D)'!W$24</f>
        <v>0.05318864746</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0.09183744906</v>
      </c>
      <c r="AS3015" s="372">
        <f>$AR2865*'Assumptions (T&amp;D)'!D$24</f>
        <v>0.1768177019</v>
      </c>
      <c r="AT3015" s="372">
        <f>$AR2865*'Assumptions (T&amp;D)'!E$24</f>
        <v>0.1635931093</v>
      </c>
      <c r="AU3015" s="372">
        <f>$AR2865*'Assumptions (T&amp;D)'!F$24</f>
        <v>0.151348116</v>
      </c>
      <c r="AV3015" s="372">
        <f>$AR2865*'Assumptions (T&amp;D)'!G$24</f>
        <v>0.1398378224</v>
      </c>
      <c r="AW3015" s="372">
        <f>$AR2865*'Assumptions (T&amp;D)'!H$24</f>
        <v>0.1295520281</v>
      </c>
      <c r="AX3015" s="372">
        <f>$AR2865*'Assumptions (T&amp;D)'!I$24</f>
        <v>0.1197560336</v>
      </c>
      <c r="AY3015" s="372">
        <f>$AR2865*'Assumptions (T&amp;D)'!J$24</f>
        <v>0.1106947386</v>
      </c>
      <c r="AZ3015" s="372">
        <f>$AR2865*'Assumptions (T&amp;D)'!K$24</f>
        <v>0.1092253394</v>
      </c>
      <c r="BA3015" s="372">
        <f>$AR2865*'Assumptions (T&amp;D)'!L$24</f>
        <v>0.1092253394</v>
      </c>
      <c r="BB3015" s="372">
        <f>$AR2865*'Assumptions (T&amp;D)'!M$24</f>
        <v>0.1092253394</v>
      </c>
      <c r="BC3015" s="372">
        <f>$AR2865*'Assumptions (T&amp;D)'!N$24</f>
        <v>0.1092253394</v>
      </c>
      <c r="BD3015" s="372">
        <f>$AR2865*'Assumptions (T&amp;D)'!O$24</f>
        <v>0.1092253394</v>
      </c>
      <c r="BE3015" s="372">
        <f>$AR2865*'Assumptions (T&amp;D)'!P$24</f>
        <v>0.1092253394</v>
      </c>
      <c r="BF3015" s="372">
        <f>$AR2865*'Assumptions (T&amp;D)'!Q$24</f>
        <v>0.1092253394</v>
      </c>
      <c r="BG3015" s="372">
        <f>$AR2865*'Assumptions (T&amp;D)'!R$24</f>
        <v>0.1092253394</v>
      </c>
      <c r="BH3015" s="372">
        <f>$AR2865*'Assumptions (T&amp;D)'!S$24</f>
        <v>0.1092253394</v>
      </c>
      <c r="BI3015" s="372">
        <f>$AR2865*'Assumptions (T&amp;D)'!T$24</f>
        <v>0.1092253394</v>
      </c>
      <c r="BJ3015" s="372">
        <f>$AR2865*'Assumptions (T&amp;D)'!U$24</f>
        <v>0.1092253394</v>
      </c>
      <c r="BK3015" s="372">
        <f>$AR2865*'Assumptions (T&amp;D)'!V$24</f>
        <v>0.1092253394</v>
      </c>
      <c r="BL3015" s="372">
        <f>$AR2865*'Assumptions (T&amp;D)'!W$24</f>
        <v>0.05461266971</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0.0942918034</v>
      </c>
      <c r="AT3016" s="372">
        <f>$AS2865*'Assumptions (T&amp;D)'!D$24</f>
        <v>0.1815431521</v>
      </c>
      <c r="AU3016" s="372">
        <f>$AS2865*'Assumptions (T&amp;D)'!E$24</f>
        <v>0.1679651325</v>
      </c>
      <c r="AV3016" s="372">
        <f>$AS2865*'Assumptions (T&amp;D)'!F$24</f>
        <v>0.155392892</v>
      </c>
      <c r="AW3016" s="372">
        <f>$AS2865*'Assumptions (T&amp;D)'!G$24</f>
        <v>0.143574986</v>
      </c>
      <c r="AX3016" s="372">
        <f>$AS2865*'Assumptions (T&amp;D)'!H$24</f>
        <v>0.133014304</v>
      </c>
      <c r="AY3016" s="372">
        <f>$AS2865*'Assumptions (T&amp;D)'!I$24</f>
        <v>0.1229565116</v>
      </c>
      <c r="AZ3016" s="372">
        <f>$AS2865*'Assumptions (T&amp;D)'!J$24</f>
        <v>0.1136530537</v>
      </c>
      <c r="BA3016" s="372">
        <f>$AS2865*'Assumptions (T&amp;D)'!K$24</f>
        <v>0.1121443848</v>
      </c>
      <c r="BB3016" s="372">
        <f>$AS2865*'Assumptions (T&amp;D)'!L$24</f>
        <v>0.1121443848</v>
      </c>
      <c r="BC3016" s="372">
        <f>$AS2865*'Assumptions (T&amp;D)'!M$24</f>
        <v>0.1121443848</v>
      </c>
      <c r="BD3016" s="372">
        <f>$AS2865*'Assumptions (T&amp;D)'!N$24</f>
        <v>0.1121443848</v>
      </c>
      <c r="BE3016" s="372">
        <f>$AS2865*'Assumptions (T&amp;D)'!O$24</f>
        <v>0.1121443848</v>
      </c>
      <c r="BF3016" s="372">
        <f>$AS2865*'Assumptions (T&amp;D)'!P$24</f>
        <v>0.1121443848</v>
      </c>
      <c r="BG3016" s="372">
        <f>$AS2865*'Assumptions (T&amp;D)'!Q$24</f>
        <v>0.1121443848</v>
      </c>
      <c r="BH3016" s="372">
        <f>$AS2865*'Assumptions (T&amp;D)'!R$24</f>
        <v>0.1121443848</v>
      </c>
      <c r="BI3016" s="372">
        <f>$AS2865*'Assumptions (T&amp;D)'!S$24</f>
        <v>0.1121443848</v>
      </c>
      <c r="BJ3016" s="372">
        <f>$AS2865*'Assumptions (T&amp;D)'!T$24</f>
        <v>0.1121443848</v>
      </c>
      <c r="BK3016" s="372">
        <f>$AS2865*'Assumptions (T&amp;D)'!U$24</f>
        <v>0.1121443848</v>
      </c>
      <c r="BL3016" s="372">
        <f>$AS2865*'Assumptions (T&amp;D)'!V$24</f>
        <v>0.1121443848</v>
      </c>
      <c r="BM3016" s="372">
        <f>$AS2865*'Assumptions (T&amp;D)'!W$24</f>
        <v>0.05607219242</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0.0968072798</v>
      </c>
      <c r="AU3017" s="372">
        <f>$AT2865*'Assumptions (T&amp;D)'!D$24</f>
        <v>0.1863862827</v>
      </c>
      <c r="AV3017" s="372">
        <f>$AT2865*'Assumptions (T&amp;D)'!E$24</f>
        <v>0.1724460344</v>
      </c>
      <c r="AW3017" s="372">
        <f>$AT2865*'Assumptions (T&amp;D)'!F$24</f>
        <v>0.1595383971</v>
      </c>
      <c r="AX3017" s="372">
        <f>$AT2865*'Assumptions (T&amp;D)'!G$24</f>
        <v>0.147405218</v>
      </c>
      <c r="AY3017" s="372">
        <f>$AT2865*'Assumptions (T&amp;D)'!H$24</f>
        <v>0.1365628027</v>
      </c>
      <c r="AZ3017" s="372">
        <f>$AT2865*'Assumptions (T&amp;D)'!I$24</f>
        <v>0.1262366929</v>
      </c>
      <c r="BA3017" s="372">
        <f>$AT2865*'Assumptions (T&amp;D)'!J$24</f>
        <v>0.1166850412</v>
      </c>
      <c r="BB3017" s="372">
        <f>$AT2865*'Assumptions (T&amp;D)'!K$24</f>
        <v>0.1151361248</v>
      </c>
      <c r="BC3017" s="372">
        <f>$AT2865*'Assumptions (T&amp;D)'!L$24</f>
        <v>0.1151361248</v>
      </c>
      <c r="BD3017" s="372">
        <f>$AT2865*'Assumptions (T&amp;D)'!M$24</f>
        <v>0.1151361248</v>
      </c>
      <c r="BE3017" s="372">
        <f>$AT2865*'Assumptions (T&amp;D)'!N$24</f>
        <v>0.1151361248</v>
      </c>
      <c r="BF3017" s="372">
        <f>$AT2865*'Assumptions (T&amp;D)'!O$24</f>
        <v>0.1151361248</v>
      </c>
      <c r="BG3017" s="372">
        <f>$AT2865*'Assumptions (T&amp;D)'!P$24</f>
        <v>0.1151361248</v>
      </c>
      <c r="BH3017" s="372">
        <f>$AT2865*'Assumptions (T&amp;D)'!Q$24</f>
        <v>0.1151361248</v>
      </c>
      <c r="BI3017" s="372">
        <f>$AT2865*'Assumptions (T&amp;D)'!R$24</f>
        <v>0.1151361248</v>
      </c>
      <c r="BJ3017" s="372">
        <f>$AT2865*'Assumptions (T&amp;D)'!S$24</f>
        <v>0.1151361248</v>
      </c>
      <c r="BK3017" s="372">
        <f>$AT2865*'Assumptions (T&amp;D)'!T$24</f>
        <v>0.1151361248</v>
      </c>
      <c r="BL3017" s="372">
        <f>$AT2865*'Assumptions (T&amp;D)'!U$24</f>
        <v>0.1151361248</v>
      </c>
      <c r="BM3017" s="372">
        <f>$AT2865*'Assumptions (T&amp;D)'!V$24</f>
        <v>0.1151361248</v>
      </c>
      <c r="BN3017" s="372">
        <f>$AT2865*'Assumptions (T&amp;D)'!W$24</f>
        <v>0.05756806239</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0.09938533516</v>
      </c>
      <c r="AV3018" s="372">
        <f>$AU2865*'Assumptions (T&amp;D)'!D$24</f>
        <v>0.1913498986</v>
      </c>
      <c r="AW3018" s="372">
        <f>$AU2865*'Assumptions (T&amp;D)'!E$24</f>
        <v>0.1770384104</v>
      </c>
      <c r="AX3018" s="372">
        <f>$AU2865*'Assumptions (T&amp;D)'!F$24</f>
        <v>0.1637870323</v>
      </c>
      <c r="AY3018" s="372">
        <f>$AU2865*'Assumptions (T&amp;D)'!G$24</f>
        <v>0.151330737</v>
      </c>
      <c r="AZ3018" s="372">
        <f>$AU2865*'Assumptions (T&amp;D)'!H$24</f>
        <v>0.1401995795</v>
      </c>
      <c r="BA3018" s="372">
        <f>$AU2865*'Assumptions (T&amp;D)'!I$24</f>
        <v>0.129598477</v>
      </c>
      <c r="BB3018" s="372">
        <f>$AU2865*'Assumptions (T&amp;D)'!J$24</f>
        <v>0.1197924573</v>
      </c>
      <c r="BC3018" s="372">
        <f>$AU2865*'Assumptions (T&amp;D)'!K$24</f>
        <v>0.1182022919</v>
      </c>
      <c r="BD3018" s="372">
        <f>$AU2865*'Assumptions (T&amp;D)'!L$24</f>
        <v>0.1182022919</v>
      </c>
      <c r="BE3018" s="372">
        <f>$AU2865*'Assumptions (T&amp;D)'!M$24</f>
        <v>0.1182022919</v>
      </c>
      <c r="BF3018" s="372">
        <f>$AU2865*'Assumptions (T&amp;D)'!N$24</f>
        <v>0.1182022919</v>
      </c>
      <c r="BG3018" s="372">
        <f>$AU2865*'Assumptions (T&amp;D)'!O$24</f>
        <v>0.1182022919</v>
      </c>
      <c r="BH3018" s="372">
        <f>$AU2865*'Assumptions (T&amp;D)'!P$24</f>
        <v>0.1182022919</v>
      </c>
      <c r="BI3018" s="372">
        <f>$AU2865*'Assumptions (T&amp;D)'!Q$24</f>
        <v>0.1182022919</v>
      </c>
      <c r="BJ3018" s="372">
        <f>$AU2865*'Assumptions (T&amp;D)'!R$24</f>
        <v>0.1182022919</v>
      </c>
      <c r="BK3018" s="372">
        <f>$AU2865*'Assumptions (T&amp;D)'!S$24</f>
        <v>0.1182022919</v>
      </c>
      <c r="BL3018" s="372">
        <f>$AU2865*'Assumptions (T&amp;D)'!T$24</f>
        <v>0.1182022919</v>
      </c>
      <c r="BM3018" s="372">
        <f>$AU2865*'Assumptions (T&amp;D)'!U$24</f>
        <v>0.1182022919</v>
      </c>
      <c r="BN3018" s="372">
        <f>$AU2865*'Assumptions (T&amp;D)'!V$24</f>
        <v>0.1182022919</v>
      </c>
      <c r="BO3018" s="372">
        <f>$AU2865*'Assumptions (T&amp;D)'!W$24</f>
        <v>0.05910114597</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0.1020274601</v>
      </c>
      <c r="AW3019" s="372">
        <f>$AV2865*'Assumptions (T&amp;D)'!D$24</f>
        <v>0.1964368699</v>
      </c>
      <c r="AX3019" s="372">
        <f>$AV2865*'Assumptions (T&amp;D)'!E$24</f>
        <v>0.1817449156</v>
      </c>
      <c r="AY3019" s="372">
        <f>$AV2865*'Assumptions (T&amp;D)'!F$24</f>
        <v>0.1681412543</v>
      </c>
      <c r="AZ3019" s="372">
        <f>$AV2865*'Assumptions (T&amp;D)'!G$24</f>
        <v>0.1553538126</v>
      </c>
      <c r="BA3019" s="372">
        <f>$AV2865*'Assumptions (T&amp;D)'!H$24</f>
        <v>0.1439267371</v>
      </c>
      <c r="BB3019" s="372">
        <f>$AV2865*'Assumptions (T&amp;D)'!I$24</f>
        <v>0.133043808</v>
      </c>
      <c r="BC3019" s="372">
        <f>$AV2865*'Assumptions (T&amp;D)'!J$24</f>
        <v>0.1229770986</v>
      </c>
      <c r="BD3019" s="372">
        <f>$AV2865*'Assumptions (T&amp;D)'!K$24</f>
        <v>0.1213446592</v>
      </c>
      <c r="BE3019" s="372">
        <f>$AV2865*'Assumptions (T&amp;D)'!L$24</f>
        <v>0.1213446592</v>
      </c>
      <c r="BF3019" s="372">
        <f>$AV2865*'Assumptions (T&amp;D)'!M$24</f>
        <v>0.1213446592</v>
      </c>
      <c r="BG3019" s="372">
        <f>$AV2865*'Assumptions (T&amp;D)'!N$24</f>
        <v>0.1213446592</v>
      </c>
      <c r="BH3019" s="372">
        <f>$AV2865*'Assumptions (T&amp;D)'!O$24</f>
        <v>0.1213446592</v>
      </c>
      <c r="BI3019" s="372">
        <f>$AV2865*'Assumptions (T&amp;D)'!P$24</f>
        <v>0.1213446592</v>
      </c>
      <c r="BJ3019" s="372">
        <f>$AV2865*'Assumptions (T&amp;D)'!Q$24</f>
        <v>0.1213446592</v>
      </c>
      <c r="BK3019" s="372">
        <f>$AV2865*'Assumptions (T&amp;D)'!R$24</f>
        <v>0.1213446592</v>
      </c>
      <c r="BL3019" s="372">
        <f>$AV2865*'Assumptions (T&amp;D)'!S$24</f>
        <v>0.1213446592</v>
      </c>
      <c r="BM3019" s="372">
        <f>$AV2865*'Assumptions (T&amp;D)'!T$24</f>
        <v>0.1213446592</v>
      </c>
      <c r="BN3019" s="372">
        <f>$AV2865*'Assumptions (T&amp;D)'!U$24</f>
        <v>0.1213446592</v>
      </c>
      <c r="BO3019" s="372">
        <f>$AV2865*'Assumptions (T&amp;D)'!V$24</f>
        <v>0.1213446592</v>
      </c>
      <c r="BP3019" s="372">
        <f>$AV2865*'Assumptions (T&amp;D)'!W$24</f>
        <v>0.06067232961</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0.1047351798</v>
      </c>
      <c r="AX3020" s="372">
        <f>$AW2865*'Assumptions (T&amp;D)'!D$24</f>
        <v>0.2016501328</v>
      </c>
      <c r="AY3020" s="372">
        <f>$AW2865*'Assumptions (T&amp;D)'!E$24</f>
        <v>0.1865682669</v>
      </c>
      <c r="AZ3020" s="372">
        <f>$AW2865*'Assumptions (T&amp;D)'!F$24</f>
        <v>0.1726035762</v>
      </c>
      <c r="BA3020" s="372">
        <f>$AW2865*'Assumptions (T&amp;D)'!G$24</f>
        <v>0.159476767</v>
      </c>
      <c r="BB3020" s="372">
        <f>$AW2865*'Assumptions (T&amp;D)'!H$24</f>
        <v>0.1477464269</v>
      </c>
      <c r="BC3020" s="372">
        <f>$AW2865*'Assumptions (T&amp;D)'!I$24</f>
        <v>0.1365746744</v>
      </c>
      <c r="BD3020" s="372">
        <f>$AW2865*'Assumptions (T&amp;D)'!J$24</f>
        <v>0.1262408033</v>
      </c>
      <c r="BE3020" s="372">
        <f>$AW2865*'Assumptions (T&amp;D)'!K$24</f>
        <v>0.1245650405</v>
      </c>
      <c r="BF3020" s="372">
        <f>$AW2865*'Assumptions (T&amp;D)'!L$24</f>
        <v>0.1245650405</v>
      </c>
      <c r="BG3020" s="372">
        <f>$AW2865*'Assumptions (T&amp;D)'!M$24</f>
        <v>0.1245650405</v>
      </c>
      <c r="BH3020" s="372">
        <f>$AW2865*'Assumptions (T&amp;D)'!N$24</f>
        <v>0.1245650405</v>
      </c>
      <c r="BI3020" s="372">
        <f>$AW2865*'Assumptions (T&amp;D)'!O$24</f>
        <v>0.1245650405</v>
      </c>
      <c r="BJ3020" s="372">
        <f>$AW2865*'Assumptions (T&amp;D)'!P$24</f>
        <v>0.1245650405</v>
      </c>
      <c r="BK3020" s="372">
        <f>$AW2865*'Assumptions (T&amp;D)'!Q$24</f>
        <v>0.1245650405</v>
      </c>
      <c r="BL3020" s="372">
        <f>$AW2865*'Assumptions (T&amp;D)'!R$24</f>
        <v>0.1245650405</v>
      </c>
      <c r="BM3020" s="372">
        <f>$AW2865*'Assumptions (T&amp;D)'!S$24</f>
        <v>0.1245650405</v>
      </c>
      <c r="BN3020" s="372">
        <f>$AW2865*'Assumptions (T&amp;D)'!T$24</f>
        <v>0.1245650405</v>
      </c>
      <c r="BO3020" s="372">
        <f>$AW2865*'Assumptions (T&amp;D)'!U$24</f>
        <v>0.1245650405</v>
      </c>
      <c r="BP3020" s="372">
        <f>$AW2865*'Assumptions (T&amp;D)'!V$24</f>
        <v>0.1245650405</v>
      </c>
      <c r="BQ3020" s="372">
        <f>$AW2865*'Assumptions (T&amp;D)'!W$24</f>
        <v>0.06228252023</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0.1075100544</v>
      </c>
      <c r="AY3021" s="372">
        <f>$AX2865*'Assumptions (T&amp;D)'!D$24</f>
        <v>0.2069926915</v>
      </c>
      <c r="AZ3021" s="372">
        <f>$AX2865*'Assumptions (T&amp;D)'!E$24</f>
        <v>0.1915112436</v>
      </c>
      <c r="BA3021" s="372">
        <f>$AX2865*'Assumptions (T&amp;D)'!F$24</f>
        <v>0.1771765697</v>
      </c>
      <c r="BB3021" s="372">
        <f>$AX2865*'Assumptions (T&amp;D)'!G$24</f>
        <v>0.1637019762</v>
      </c>
      <c r="BC3021" s="372">
        <f>$AX2865*'Assumptions (T&amp;D)'!H$24</f>
        <v>0.1516608501</v>
      </c>
      <c r="BD3021" s="372">
        <f>$AX2865*'Assumptions (T&amp;D)'!I$24</f>
        <v>0.140193111</v>
      </c>
      <c r="BE3021" s="372">
        <f>$AX2865*'Assumptions (T&amp;D)'!J$24</f>
        <v>0.1295854523</v>
      </c>
      <c r="BF3021" s="372">
        <f>$AX2865*'Assumptions (T&amp;D)'!K$24</f>
        <v>0.1278652914</v>
      </c>
      <c r="BG3021" s="372">
        <f>$AX2865*'Assumptions (T&amp;D)'!L$24</f>
        <v>0.1278652914</v>
      </c>
      <c r="BH3021" s="372">
        <f>$AX2865*'Assumptions (T&amp;D)'!M$24</f>
        <v>0.1278652914</v>
      </c>
      <c r="BI3021" s="372">
        <f>$AX2865*'Assumptions (T&amp;D)'!N$24</f>
        <v>0.1278652914</v>
      </c>
      <c r="BJ3021" s="372">
        <f>$AX2865*'Assumptions (T&amp;D)'!O$24</f>
        <v>0.1278652914</v>
      </c>
      <c r="BK3021" s="372">
        <f>$AX2865*'Assumptions (T&amp;D)'!P$24</f>
        <v>0.1278652914</v>
      </c>
      <c r="BL3021" s="372">
        <f>$AX2865*'Assumptions (T&amp;D)'!Q$24</f>
        <v>0.1278652914</v>
      </c>
      <c r="BM3021" s="372">
        <f>$AX2865*'Assumptions (T&amp;D)'!R$24</f>
        <v>0.1278652914</v>
      </c>
      <c r="BN3021" s="372">
        <f>$AX2865*'Assumptions (T&amp;D)'!S$24</f>
        <v>0.1278652914</v>
      </c>
      <c r="BO3021" s="372">
        <f>$AX2865*'Assumptions (T&amp;D)'!T$24</f>
        <v>0.1278652914</v>
      </c>
      <c r="BP3021" s="372">
        <f>$AX2865*'Assumptions (T&amp;D)'!U$24</f>
        <v>0.1278652914</v>
      </c>
      <c r="BQ3021" s="372">
        <f>$AX2865*'Assumptions (T&amp;D)'!V$24</f>
        <v>0.1278652914</v>
      </c>
      <c r="BR3021" s="372">
        <f>$AX2865*'Assumptions (T&amp;D)'!W$24</f>
        <v>0.0639326457</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0.1103536805</v>
      </c>
      <c r="AZ3022" s="372">
        <f>$AY2865*'Assumptions (T&amp;D)'!D$24</f>
        <v>0.2124676195</v>
      </c>
      <c r="BA3022" s="372">
        <f>$AY2865*'Assumptions (T&amp;D)'!E$24</f>
        <v>0.1965766895</v>
      </c>
      <c r="BB3022" s="372">
        <f>$AY2865*'Assumptions (T&amp;D)'!F$24</f>
        <v>0.1818628655</v>
      </c>
      <c r="BC3022" s="372">
        <f>$AY2865*'Assumptions (T&amp;D)'!G$24</f>
        <v>0.1680318709</v>
      </c>
      <c r="BD3022" s="372">
        <f>$AY2865*'Assumptions (T&amp;D)'!H$24</f>
        <v>0.1556722586</v>
      </c>
      <c r="BE3022" s="372">
        <f>$AY2865*'Assumptions (T&amp;D)'!I$24</f>
        <v>0.1439011994</v>
      </c>
      <c r="BF3022" s="372">
        <f>$AY2865*'Assumptions (T&amp;D)'!J$24</f>
        <v>0.1330129696</v>
      </c>
      <c r="BG3022" s="372">
        <f>$AY2865*'Assumptions (T&amp;D)'!K$24</f>
        <v>0.1312473107</v>
      </c>
      <c r="BH3022" s="372">
        <f>$AY2865*'Assumptions (T&amp;D)'!L$24</f>
        <v>0.1312473107</v>
      </c>
      <c r="BI3022" s="372">
        <f>$AY2865*'Assumptions (T&amp;D)'!M$24</f>
        <v>0.1312473107</v>
      </c>
      <c r="BJ3022" s="372">
        <f>$AY2865*'Assumptions (T&amp;D)'!N$24</f>
        <v>0.1312473107</v>
      </c>
      <c r="BK3022" s="372">
        <f>$AY2865*'Assumptions (T&amp;D)'!O$24</f>
        <v>0.1312473107</v>
      </c>
      <c r="BL3022" s="372">
        <f>$AY2865*'Assumptions (T&amp;D)'!P$24</f>
        <v>0.1312473107</v>
      </c>
      <c r="BM3022" s="372">
        <f>$AY2865*'Assumptions (T&amp;D)'!Q$24</f>
        <v>0.1312473107</v>
      </c>
      <c r="BN3022" s="372">
        <f>$AY2865*'Assumptions (T&amp;D)'!R$24</f>
        <v>0.1312473107</v>
      </c>
      <c r="BO3022" s="372">
        <f>$AY2865*'Assumptions (T&amp;D)'!S$24</f>
        <v>0.1312473107</v>
      </c>
      <c r="BP3022" s="372">
        <f>$AY2865*'Assumptions (T&amp;D)'!T$24</f>
        <v>0.1312473107</v>
      </c>
      <c r="BQ3022" s="372">
        <f>$AY2865*'Assumptions (T&amp;D)'!U$24</f>
        <v>0.1312473107</v>
      </c>
      <c r="BR3022" s="372">
        <f>$AY2865*'Assumptions (T&amp;D)'!V$24</f>
        <v>0.1312473107</v>
      </c>
      <c r="BS3022" s="372">
        <f>$AY2865*'Assumptions (T&amp;D)'!W$24</f>
        <v>0.06562365534</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0.1132676913</v>
      </c>
      <c r="BA3023" s="372">
        <f>$AZ2865*'Assumptions (T&amp;D)'!D$24</f>
        <v>0.2180780616</v>
      </c>
      <c r="BB3023" s="372">
        <f>$AZ2865*'Assumptions (T&amp;D)'!E$24</f>
        <v>0.201767514</v>
      </c>
      <c r="BC3023" s="372">
        <f>$AZ2865*'Assumptions (T&amp;D)'!F$24</f>
        <v>0.1866651552</v>
      </c>
      <c r="BD3023" s="372">
        <f>$AZ2865*'Assumptions (T&amp;D)'!G$24</f>
        <v>0.1724689379</v>
      </c>
      <c r="BE3023" s="372">
        <f>$AZ2865*'Assumptions (T&amp;D)'!H$24</f>
        <v>0.1597829565</v>
      </c>
      <c r="BF3023" s="372">
        <f>$AZ2865*'Assumptions (T&amp;D)'!I$24</f>
        <v>0.1477010694</v>
      </c>
      <c r="BG3023" s="372">
        <f>$AZ2865*'Assumptions (T&amp;D)'!J$24</f>
        <v>0.1365253239</v>
      </c>
      <c r="BH3023" s="372">
        <f>$AZ2865*'Assumptions (T&amp;D)'!K$24</f>
        <v>0.1347130408</v>
      </c>
      <c r="BI3023" s="372">
        <f>$AZ2865*'Assumptions (T&amp;D)'!L$24</f>
        <v>0.1347130408</v>
      </c>
      <c r="BJ3023" s="372">
        <f>$AZ2865*'Assumptions (T&amp;D)'!M$24</f>
        <v>0.1347130408</v>
      </c>
      <c r="BK3023" s="372">
        <f>$AZ2865*'Assumptions (T&amp;D)'!N$24</f>
        <v>0.1347130408</v>
      </c>
      <c r="BL3023" s="372">
        <f>$AZ2865*'Assumptions (T&amp;D)'!O$24</f>
        <v>0.1347130408</v>
      </c>
      <c r="BM3023" s="372">
        <f>$AZ2865*'Assumptions (T&amp;D)'!P$24</f>
        <v>0.1347130408</v>
      </c>
      <c r="BN3023" s="372">
        <f>$AZ2865*'Assumptions (T&amp;D)'!Q$24</f>
        <v>0.1347130408</v>
      </c>
      <c r="BO3023" s="372">
        <f>$AZ2865*'Assumptions (T&amp;D)'!R$24</f>
        <v>0.1347130408</v>
      </c>
      <c r="BP3023" s="372">
        <f>$AZ2865*'Assumptions (T&amp;D)'!S$24</f>
        <v>0.1347130408</v>
      </c>
      <c r="BQ3023" s="372">
        <f>$AZ2865*'Assumptions (T&amp;D)'!T$24</f>
        <v>0.1347130408</v>
      </c>
      <c r="BR3023" s="372">
        <f>$AZ2865*'Assumptions (T&amp;D)'!U$24</f>
        <v>0.1347130408</v>
      </c>
      <c r="BS3023" s="372">
        <f>$AZ2865*'Assumptions (T&amp;D)'!V$24</f>
        <v>0.1347130408</v>
      </c>
      <c r="BT3023" s="372">
        <f>$AZ2865*'Assumptions (T&amp;D)'!W$24</f>
        <v>0.0673565204</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0.1155044983</v>
      </c>
      <c r="BB3024" s="372">
        <f>$BA2865*'Assumptions (T&amp;D)'!D$24</f>
        <v>0.2223846607</v>
      </c>
      <c r="BC3024" s="372">
        <f>$BA2865*'Assumptions (T&amp;D)'!E$24</f>
        <v>0.2057520129</v>
      </c>
      <c r="BD3024" s="372">
        <f>$BA2865*'Assumptions (T&amp;D)'!F$24</f>
        <v>0.1903514131</v>
      </c>
      <c r="BE3024" s="372">
        <f>$BA2865*'Assumptions (T&amp;D)'!G$24</f>
        <v>0.1758748494</v>
      </c>
      <c r="BF3024" s="372">
        <f>$BA2865*'Assumptions (T&amp;D)'!H$24</f>
        <v>0.1629383456</v>
      </c>
      <c r="BG3024" s="372">
        <f>$BA2865*'Assumptions (T&amp;D)'!I$24</f>
        <v>0.1506178657</v>
      </c>
      <c r="BH3024" s="372">
        <f>$BA2865*'Assumptions (T&amp;D)'!J$24</f>
        <v>0.1392214219</v>
      </c>
      <c r="BI3024" s="372">
        <f>$BA2865*'Assumptions (T&amp;D)'!K$24</f>
        <v>0.1373733499</v>
      </c>
      <c r="BJ3024" s="372">
        <f>$BA2865*'Assumptions (T&amp;D)'!L$24</f>
        <v>0.1373733499</v>
      </c>
      <c r="BK3024" s="372">
        <f>$BA2865*'Assumptions (T&amp;D)'!M$24</f>
        <v>0.1373733499</v>
      </c>
      <c r="BL3024" s="372">
        <f>$BA2865*'Assumptions (T&amp;D)'!N$24</f>
        <v>0.1373733499</v>
      </c>
      <c r="BM3024" s="372">
        <f>$BA2865*'Assumptions (T&amp;D)'!O$24</f>
        <v>0.1373733499</v>
      </c>
      <c r="BN3024" s="372">
        <f>$BA2865*'Assumptions (T&amp;D)'!P$24</f>
        <v>0.1373733499</v>
      </c>
      <c r="BO3024" s="372">
        <f>$BA2865*'Assumptions (T&amp;D)'!Q$24</f>
        <v>0.1373733499</v>
      </c>
      <c r="BP3024" s="372">
        <f>$BA2865*'Assumptions (T&amp;D)'!R$24</f>
        <v>0.1373733499</v>
      </c>
      <c r="BQ3024" s="372">
        <f>$BA2865*'Assumptions (T&amp;D)'!S$24</f>
        <v>0.1373733499</v>
      </c>
      <c r="BR3024" s="372">
        <f>$BA2865*'Assumptions (T&amp;D)'!T$24</f>
        <v>0.1373733499</v>
      </c>
      <c r="BS3024" s="372">
        <f>$BA2865*'Assumptions (T&amp;D)'!U$24</f>
        <v>0.1373733499</v>
      </c>
      <c r="BT3024" s="372">
        <f>$BA2865*'Assumptions (T&amp;D)'!V$24</f>
        <v>0.1373733499</v>
      </c>
      <c r="BU3024" s="372">
        <f>$BA2865*'Assumptions (T&amp;D)'!W$24</f>
        <v>0.06868667497</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54.22896313</v>
      </c>
      <c r="D3025" s="377">
        <f>(1/(1-'Assumptions (T&amp;D)'!D$26))*(D2862+D2972+(D2863-D2972-D2863*'Assumptions (T&amp;D)'!$C$25)*'Assumptions (T&amp;D)'!$C$22)</f>
        <v>57.29548149</v>
      </c>
      <c r="E3025" s="377">
        <f>(1/(1-'Assumptions (T&amp;D)'!E$26))*(E2862+E2972+(E2863-E2972-E2863*'Assumptions (T&amp;D)'!$C$25)*'Assumptions (T&amp;D)'!$C$22)</f>
        <v>57.926651</v>
      </c>
      <c r="F3025" s="377">
        <f>(1/(1-'Assumptions (T&amp;D)'!F$26))*(F2862+F2972+(F2863-F2972-F2863*'Assumptions (T&amp;D)'!$C$25)*'Assumptions (T&amp;D)'!$C$22)</f>
        <v>60.92433618</v>
      </c>
      <c r="G3025" s="377">
        <f>(1/(1-'Assumptions (T&amp;D)'!G$26))*(G2862+G2972+(G2863-G2972-G2863*'Assumptions (T&amp;D)'!$C$25)*'Assumptions (T&amp;D)'!$C$22)</f>
        <v>64.23799755</v>
      </c>
      <c r="H3025" s="377">
        <f>(1/(1-'Assumptions (T&amp;D)'!H$26))*(H2862+H2972+(H2863-H2972-H2863*'Assumptions (T&amp;D)'!$C$25)*'Assumptions (T&amp;D)'!$C$22)</f>
        <v>68.07127513</v>
      </c>
      <c r="I3025" s="377">
        <f>(1/(1-'Assumptions (T&amp;D)'!I$26))*(I2862+I2972+(I2863-I2972-I2863*'Assumptions (T&amp;D)'!$C$25)*'Assumptions (T&amp;D)'!$C$22)</f>
        <v>71.3992282</v>
      </c>
      <c r="J3025" s="377">
        <f>(1/(1-'Assumptions (T&amp;D)'!J$26))*(J2862+J2972+(J2863-J2972-J2863*'Assumptions (T&amp;D)'!$C$25)*'Assumptions (T&amp;D)'!$C$22)</f>
        <v>74.84279986</v>
      </c>
      <c r="K3025" s="377">
        <f>(1/(1-'Assumptions (T&amp;D)'!K$26))*(K2862+K2972+(K2863-K2972-K2863*'Assumptions (T&amp;D)'!$C$25)*'Assumptions (T&amp;D)'!$C$22)</f>
        <v>78.81221194</v>
      </c>
      <c r="L3025" s="377">
        <f>(1/(1-'Assumptions (T&amp;D)'!L$26))*(L2862+L2972+(L2863-L2972-L2863*'Assumptions (T&amp;D)'!$C$25)*'Assumptions (T&amp;D)'!$C$22)</f>
        <v>83.48763691</v>
      </c>
      <c r="M3025" s="377">
        <f>(1/(1-'Assumptions (T&amp;D)'!M$26))*(M2862+M2972+(M2863-M2972-M2863*'Assumptions (T&amp;D)'!$C$25)*'Assumptions (T&amp;D)'!$C$22)</f>
        <v>88.51369872</v>
      </c>
      <c r="N3025" s="377">
        <f>(1/(1-'Assumptions (T&amp;D)'!N$26))*(N2862+N2972+(N2863-N2972-N2863*'Assumptions (T&amp;D)'!$C$25)*'Assumptions (T&amp;D)'!$C$22)</f>
        <v>91.36522737</v>
      </c>
      <c r="O3025" s="377">
        <f>(1/(1-'Assumptions (T&amp;D)'!O$26))*(O2862+O2972+(O2863-O2972-O2863*'Assumptions (T&amp;D)'!$C$25)*'Assumptions (T&amp;D)'!$C$22)</f>
        <v>95.48335523</v>
      </c>
      <c r="P3025" s="377">
        <f>(1/(1-'Assumptions (T&amp;D)'!P$26))*(P2862+P2972+(P2863-P2972-P2863*'Assumptions (T&amp;D)'!$C$25)*'Assumptions (T&amp;D)'!$C$22)</f>
        <v>99.64020483</v>
      </c>
      <c r="Q3025" s="377">
        <f>(1/(1-'Assumptions (T&amp;D)'!Q$26))*(Q2862+Q2972+(Q2863-Q2972-Q2863*'Assumptions (T&amp;D)'!$C$25)*'Assumptions (T&amp;D)'!$C$22)</f>
        <v>103.7180935</v>
      </c>
      <c r="R3025" s="377">
        <f>(1/(1-'Assumptions (T&amp;D)'!R$26))*(R2862+R2972+(R2863-R2972-R2863*'Assumptions (T&amp;D)'!$C$25)*'Assumptions (T&amp;D)'!$C$22)</f>
        <v>108.6949399</v>
      </c>
      <c r="S3025" s="377">
        <f>(1/(1-'Assumptions (T&amp;D)'!S$26))*(S2862+S2972+(S2863-S2972-S2863*'Assumptions (T&amp;D)'!$C$25)*'Assumptions (T&amp;D)'!$C$22)</f>
        <v>113.7627279</v>
      </c>
      <c r="T3025" s="377">
        <f>(1/(1-'Assumptions (T&amp;D)'!T$26))*(T2862+T2972+(T2863-T2972-T2863*'Assumptions (T&amp;D)'!$C$25)*'Assumptions (T&amp;D)'!$C$22)</f>
        <v>4.58303892</v>
      </c>
      <c r="U3025" s="377">
        <f>(1/(1-'Assumptions (T&amp;D)'!U$26))*(U2862+U2972+(U2863-U2972-U2863*'Assumptions (T&amp;D)'!$C$25)*'Assumptions (T&amp;D)'!$C$22)</f>
        <v>3.852315468</v>
      </c>
      <c r="V3025" s="377">
        <f>(1/(1-'Assumptions (T&amp;D)'!V$26))*(V2862+V2972+(V2863-V2972-V2863*'Assumptions (T&amp;D)'!$C$25)*'Assumptions (T&amp;D)'!$C$22)</f>
        <v>4.083198663</v>
      </c>
      <c r="W3025" s="377">
        <f>(1/(1-'Assumptions (T&amp;D)'!W$26))*(W2862+W2972+(W2863-W2972-W2863*'Assumptions (T&amp;D)'!$C$25)*'Assumptions (T&amp;D)'!$C$22)</f>
        <v>4.208130307</v>
      </c>
      <c r="X3025" s="377">
        <f>(1/(1-'Assumptions (T&amp;D)'!X$26))*(X2862+X2972+(X2863-X2972-X2863*'Assumptions (T&amp;D)'!$C$25)*'Assumptions (T&amp;D)'!$C$22)</f>
        <v>4.327852333</v>
      </c>
      <c r="Y3025" s="377">
        <f>(1/(1-'Assumptions (T&amp;D)'!Y$26))*(Y2862+Y2972+(Y2863-Y2972-Y2863*'Assumptions (T&amp;D)'!$C$25)*'Assumptions (T&amp;D)'!$C$22)</f>
        <v>4.478979114</v>
      </c>
      <c r="Z3025" s="377">
        <f>(1/(1-'Assumptions (T&amp;D)'!Z$26))*(Z2862+Z2972+(Z2863-Z2972-Z2863*'Assumptions (T&amp;D)'!$C$25)*'Assumptions (T&amp;D)'!$C$22)</f>
        <v>4.634118296</v>
      </c>
      <c r="AA3025" s="377">
        <f>(1/(1-'Assumptions (T&amp;D)'!AA$26))*(AA2862+AA2972+(AA2863-AA2972-AA2863*'Assumptions (T&amp;D)'!$C$25)*'Assumptions (T&amp;D)'!$C$22)</f>
        <v>4.793369418</v>
      </c>
      <c r="AB3025" s="377">
        <f>(1/(1-'Assumptions (T&amp;D)'!AB$26))*(AB2862+AB2972+(AB2863-AB2972-AB2863*'Assumptions (T&amp;D)'!$C$25)*'Assumptions (T&amp;D)'!$C$22)</f>
        <v>4.956834383</v>
      </c>
      <c r="AC3025" s="377">
        <f>(1/(1-'Assumptions (T&amp;D)'!AC$26))*(AC2862+AC2972+(AC2863-AC2972-AC2863*'Assumptions (T&amp;D)'!$C$25)*'Assumptions (T&amp;D)'!$C$22)</f>
        <v>5.124617514</v>
      </c>
      <c r="AD3025" s="377">
        <f>(1/(1-'Assumptions (T&amp;D)'!AD$26))*(AD2862+AD2972+(AD2863-AD2972-AD2863*'Assumptions (T&amp;D)'!$C$25)*'Assumptions (T&amp;D)'!$C$22)</f>
        <v>5.296825614</v>
      </c>
      <c r="AE3025" s="377">
        <f>(1/(1-'Assumptions (T&amp;D)'!AE$26))*(AE2862+AE2972+(AE2863-AE2972-AE2863*'Assumptions (T&amp;D)'!$C$25)*'Assumptions (T&amp;D)'!$C$22)</f>
        <v>5.473568019</v>
      </c>
      <c r="AF3025" s="377">
        <f>(1/(1-'Assumptions (T&amp;D)'!AF$26))*(AF2862+AF2972+(AF2863-AF2972-AF2863*'Assumptions (T&amp;D)'!$C$25)*'Assumptions (T&amp;D)'!$C$22)</f>
        <v>5.654956657</v>
      </c>
      <c r="AG3025" s="377">
        <f>(1/(1-'Assumptions (T&amp;D)'!AG$26))*(AG2862+AG2972+(AG2863-AG2972-AG2863*'Assumptions (T&amp;D)'!$C$25)*'Assumptions (T&amp;D)'!$C$22)</f>
        <v>5.841106108</v>
      </c>
      <c r="AH3025" s="377">
        <f>(1/(1-'Assumptions (T&amp;D)'!AH$26))*(AH2862+AH2972+(AH2863-AH2972-AH2863*'Assumptions (T&amp;D)'!$C$25)*'Assumptions (T&amp;D)'!$C$22)</f>
        <v>6.032133668</v>
      </c>
      <c r="AI3025" s="377">
        <f>(1/(1-'Assumptions (T&amp;D)'!AI$26))*(AI2862+AI2972+(AI2863-AI2972-AI2863*'Assumptions (T&amp;D)'!$C$25)*'Assumptions (T&amp;D)'!$C$22)</f>
        <v>6.228159407</v>
      </c>
      <c r="AJ3025" s="377">
        <f>(1/(1-'Assumptions (T&amp;D)'!AJ$26))*(AJ2862+AJ2972+(AJ2863-AJ2972-AJ2863*'Assumptions (T&amp;D)'!$C$25)*'Assumptions (T&amp;D)'!$C$22)</f>
        <v>6.429306235</v>
      </c>
      <c r="AK3025" s="377">
        <f>(1/(1-'Assumptions (T&amp;D)'!AK$26))*(AK2862+AK2972+(AK2863-AK2972-AK2863*'Assumptions (T&amp;D)'!$C$25)*'Assumptions (T&amp;D)'!$C$22)</f>
        <v>6.635699969</v>
      </c>
      <c r="AL3025" s="377">
        <f>(1/(1-'Assumptions (T&amp;D)'!AL$26))*(AL2862+AL2972+(AL2863-AL2972-AL2863*'Assumptions (T&amp;D)'!$C$25)*'Assumptions (T&amp;D)'!$C$22)</f>
        <v>6.847469394</v>
      </c>
      <c r="AM3025" s="377">
        <f>(1/(1-'Assumptions (T&amp;D)'!AM$26))*(AM2862+AM2972+(AM2863-AM2972-AM2863*'Assumptions (T&amp;D)'!$C$25)*'Assumptions (T&amp;D)'!$C$22)</f>
        <v>7.064746341</v>
      </c>
      <c r="AN3025" s="377">
        <f>(1/(1-'Assumptions (T&amp;D)'!AN$26))*(AN2862+AN2972+(AN2863-AN2972-AN2863*'Assumptions (T&amp;D)'!$C$25)*'Assumptions (T&amp;D)'!$C$22)</f>
        <v>7.287665747</v>
      </c>
      <c r="AO3025" s="377">
        <f>(1/(1-'Assumptions (T&amp;D)'!AO$26))*(AO2862+AO2972+(AO2863-AO2972-AO2863*'Assumptions (T&amp;D)'!$C$25)*'Assumptions (T&amp;D)'!$C$22)</f>
        <v>7.516365732</v>
      </c>
      <c r="AP3025" s="377">
        <f>(1/(1-'Assumptions (T&amp;D)'!AP$26))*(AP2862+AP2972+(AP2863-AP2972-AP2863*'Assumptions (T&amp;D)'!$C$25)*'Assumptions (T&amp;D)'!$C$22)</f>
        <v>7.750987671</v>
      </c>
      <c r="AQ3025" s="377">
        <f>(1/(1-'Assumptions (T&amp;D)'!AQ$26))*(AQ2862+AQ2972+(AQ2863-AQ2972-AQ2863*'Assumptions (T&amp;D)'!$C$25)*'Assumptions (T&amp;D)'!$C$22)</f>
        <v>7.991676268</v>
      </c>
      <c r="AR3025" s="377">
        <f>(1/(1-'Assumptions (T&amp;D)'!AR$26))*(AR2862+AR2972+(AR2863-AR2972-AR2863*'Assumptions (T&amp;D)'!$C$25)*'Assumptions (T&amp;D)'!$C$22)</f>
        <v>8.238579634</v>
      </c>
      <c r="AS3025" s="377">
        <f>(1/(1-'Assumptions (T&amp;D)'!AS$26))*(AS2862+AS2972+(AS2863-AS2972-AS2863*'Assumptions (T&amp;D)'!$C$25)*'Assumptions (T&amp;D)'!$C$22)</f>
        <v>8.491849361</v>
      </c>
      <c r="AT3025" s="377">
        <f>(1/(1-'Assumptions (T&amp;D)'!AT$26))*(AT2862+AT2972+(AT2863-AT2972-AT2863*'Assumptions (T&amp;D)'!$C$25)*'Assumptions (T&amp;D)'!$C$22)</f>
        <v>8.751640608</v>
      </c>
      <c r="AU3025" s="377">
        <f>(1/(1-'Assumptions (T&amp;D)'!AU$26))*(AU2862+AU2972+(AU2863-AU2972-AU2863*'Assumptions (T&amp;D)'!$C$25)*'Assumptions (T&amp;D)'!$C$22)</f>
        <v>9.018112178</v>
      </c>
      <c r="AV3025" s="377">
        <f>(1/(1-'Assumptions (T&amp;D)'!AV$26))*(AV2862+AV2972+(AV2863-AV2972-AV2863*'Assumptions (T&amp;D)'!$C$25)*'Assumptions (T&amp;D)'!$C$22)</f>
        <v>9.291426601</v>
      </c>
      <c r="AW3025" s="377">
        <f>(1/(1-'Assumptions (T&amp;D)'!AW$26))*(AW2862+AW2972+(AW2863-AW2972-AW2863*'Assumptions (T&amp;D)'!$C$25)*'Assumptions (T&amp;D)'!$C$22)</f>
        <v>9.571750224</v>
      </c>
      <c r="AX3025" s="377">
        <f>(1/(1-'Assumptions (T&amp;D)'!AX$26))*(AX2862+AX2972+(AX2863-AX2972-AX2863*'Assumptions (T&amp;D)'!$C$25)*'Assumptions (T&amp;D)'!$C$22)</f>
        <v>9.859253294</v>
      </c>
      <c r="AY3025" s="377">
        <f>(1/(1-'Assumptions (T&amp;D)'!AY$26))*(AY2862+AY2972+(AY2863-AY2972-AY2863*'Assumptions (T&amp;D)'!$C$25)*'Assumptions (T&amp;D)'!$C$22)</f>
        <v>10.15411005</v>
      </c>
      <c r="AZ3025" s="377">
        <f>(1/(1-'Assumptions (T&amp;D)'!AZ$26))*(AZ2862+AZ2972+(AZ2863-AZ2972-AZ2863*'Assumptions (T&amp;D)'!$C$25)*'Assumptions (T&amp;D)'!$C$22)</f>
        <v>10.45649881</v>
      </c>
      <c r="BA3025" s="377">
        <f>(1/(1-'Assumptions (T&amp;D)'!BA$26))*(BA2862+BA2972+(BA2863-BA2972-BA2863*'Assumptions (T&amp;D)'!$C$25)*'Assumptions (T&amp;D)'!$C$22)</f>
        <v>10.76581629</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33.94190261</v>
      </c>
      <c r="D3026" s="372">
        <f>IF(D3025-D2862-D2973-D2920&gt;0,(1-'Assumptions (T&amp;D)'!D$26)*(D3025-D2862-D2973+D2920)-D2867+D2868+Model!D2973,D3025-D2862-D2867+D2868+D2920)</f>
        <v>35.6865323</v>
      </c>
      <c r="E3026" s="372">
        <f>IF(E3025-E2862-E2973-E2920&gt;0,(1-'Assumptions (T&amp;D)'!E$26)*(E3025-E2862-E2973+E2920)-E2867+E2868+Model!E2973,E3025-E2862-E2867+E2868+E2920)</f>
        <v>36.19150962</v>
      </c>
      <c r="F3026" s="372">
        <f>IF(F3025-F2862-F2973-F2920&gt;0,(1-'Assumptions (T&amp;D)'!F$26)*(F3025-F2862-F2973+F2920)-F2867+F2868+Model!F2973,F3025-F2862-F2867+F2868+F2920)</f>
        <v>38.0011722</v>
      </c>
      <c r="G3026" s="372">
        <f>IF(G3025-G2862-G2973-G2920&gt;0,(1-'Assumptions (T&amp;D)'!G$26)*(G3025-G2862-G2973+G2920)-G2867+G2868+Model!G2973,G3025-G2862-G2867+G2868+G2920)</f>
        <v>39.8808776</v>
      </c>
      <c r="H3026" s="372">
        <f>IF(H3025-H2862-H2973-H2920&gt;0,(1-'Assumptions (T&amp;D)'!H$26)*(H3025-H2862-H2973+H2920)-H2867+H2868+Model!H2973,H3025-H2862-H2867+H2868+H2920)</f>
        <v>42.4910047</v>
      </c>
      <c r="I3026" s="372">
        <f>IF(I3025-I2862-I2973-I2920&gt;0,(1-'Assumptions (T&amp;D)'!I$26)*(I3025-I2862-I2973+I2920)-I2867+I2868+Model!I2973,I3025-I2862-I2867+I2868+I2920)</f>
        <v>44.46954365</v>
      </c>
      <c r="J3026" s="372">
        <f>IF(J3025-J2862-J2973-J2920&gt;0,(1-'Assumptions (T&amp;D)'!J$26)*(J3025-J2862-J2973+J2920)-J2867+J2868+Model!J2973,J3025-J2862-J2867+J2868+J2920)</f>
        <v>46.68468023</v>
      </c>
      <c r="K3026" s="372">
        <f>IF(K3025-K2862-K2973-K2920&gt;0,(1-'Assumptions (T&amp;D)'!K$26)*(K3025-K2862-K2973+K2920)-K2867+K2868+Model!K2973,K3025-K2862-K2867+K2868+K2920)</f>
        <v>49.04693086</v>
      </c>
      <c r="L3026" s="372">
        <f>IF(L3025-L2862-L2973-L2920&gt;0,(1-'Assumptions (T&amp;D)'!L$26)*(L3025-L2862-L2973+L2920)-L2867+L2868+Model!L2973,L3025-L2862-L2867+L2868+L2920)</f>
        <v>51.95754409</v>
      </c>
      <c r="M3026" s="372">
        <f>IF(M3025-M2862-M2973-M2920&gt;0,(1-'Assumptions (T&amp;D)'!M$26)*(M3025-M2862-M2973+M2920)-M2867+M2868+Model!M2973,M3025-M2862-M2867+M2868+M2920)</f>
        <v>55.25780384</v>
      </c>
      <c r="N3026" s="372">
        <f>IF(N3025-N2862-N2973-N2920&gt;0,(1-'Assumptions (T&amp;D)'!N$26)*(N3025-N2862-N2973+N2920)-N2867+N2868+Model!N2973,N3025-N2862-N2867+N2868+N2920)</f>
        <v>57.01171038</v>
      </c>
      <c r="O3026" s="372">
        <f>IF(O3025-O2862-O2973-O2920&gt;0,(1-'Assumptions (T&amp;D)'!O$26)*(O3025-O2862-O2973+O2920)-O2867+O2868+Model!O2973,O3025-O2862-O2867+O2868+O2920)</f>
        <v>59.7403182</v>
      </c>
      <c r="P3026" s="372">
        <f>IF(P3025-P2862-P2973-P2920&gt;0,(1-'Assumptions (T&amp;D)'!P$26)*(P3025-P2862-P2973+P2920)-P2867+P2868+Model!P2973,P3025-P2862-P2867+P2868+P2920)</f>
        <v>62.36261882</v>
      </c>
      <c r="Q3026" s="372">
        <f>IF(Q3025-Q2862-Q2973-Q2920&gt;0,(1-'Assumptions (T&amp;D)'!Q$26)*(Q3025-Q2862-Q2973+Q2920)-Q2867+Q2868+Model!Q2973,Q3025-Q2862-Q2867+Q2868+Q2920)</f>
        <v>65.01159007</v>
      </c>
      <c r="R3026" s="372">
        <f>IF(R3025-R2862-R2973-R2920&gt;0,(1-'Assumptions (T&amp;D)'!R$26)*(R3025-R2862-R2973+R2920)-R2867+R2868+Model!R2973,R3025-R2862-R2867+R2868+R2920)</f>
        <v>68.14881373</v>
      </c>
      <c r="S3026" s="372">
        <f>IF(S3025-S2862-S2973-S2920&gt;0,(1-'Assumptions (T&amp;D)'!S$26)*(S3025-S2862-S2973+S2920)-S2867+S2868+Model!S2973,S3025-S2862-S2867+S2868+S2920)</f>
        <v>71.48630035</v>
      </c>
      <c r="T3026" s="372">
        <f>IF(T3025-T2862-T2973-T2920&gt;0,(1-'Assumptions (T&amp;D)'!T$26)*(T3025-T2862-T2973+T2920)-T2867+T2868+Model!T2973,T3025-T2862-T2867+T2868+T2920)</f>
        <v>0.4413671265</v>
      </c>
      <c r="U3026" s="372">
        <f>IF(U3025-U2862-U2973-U2920&gt;0,(1-'Assumptions (T&amp;D)'!U$26)*(U3025-U2862-U2973+U2920)-U2867+U2868+Model!U2973,U3025-U2862-U2867+U2868+U2920)</f>
        <v>-0.02254190832</v>
      </c>
      <c r="V3026" s="372">
        <f>IF(V3025-V2862-V2973-V2920&gt;0,(1-'Assumptions (T&amp;D)'!V$26)*(V3025-V2862-V2973+V2920)-V2867+V2868+Model!V2973,V3025-V2862-V2867+V2868+V2920)</f>
        <v>0.03251607989</v>
      </c>
      <c r="W3026" s="372">
        <f>IF(W3025-W2862-W2973-W2920&gt;0,(1-'Assumptions (T&amp;D)'!W$26)*(W3025-W2862-W2973+W2920)-W2867+W2868+Model!W2973,W3025-W2862-W2867+W2868+W2920)</f>
        <v>0.06891922999</v>
      </c>
      <c r="X3026" s="372">
        <f>IF(X3025-X2862-X2973-X2920&gt;0,(1-'Assumptions (T&amp;D)'!X$26)*(X3025-X2862-X2973+X2920)-X2867+X2868+Model!X2973,X3025-X2862-X2867+X2868+X2920)</f>
        <v>0.08933173265</v>
      </c>
      <c r="Y3026" s="372">
        <f>IF(Y3025-Y2862-Y2973-Y2920&gt;0,(1-'Assumptions (T&amp;D)'!Y$26)*(Y3025-Y2862-Y2973+Y2920)-Y2867+Y2868+Model!Y2973,Y3025-Y2862-Y2867+Y2868+Y2920)</f>
        <v>0.1235310319</v>
      </c>
      <c r="Z3026" s="372">
        <f>IF(Z3025-Z2862-Z2973-Z2920&gt;0,(1-'Assumptions (T&amp;D)'!Z$26)*(Z3025-Z2862-Z2973+Z2920)-Z2867+Z2868+Model!Z2973,Z3025-Z2862-Z2867+Z2868+Z2920)</f>
        <v>0.1671331372</v>
      </c>
      <c r="AA3026" s="372">
        <f>IF(AA3025-AA2862-AA2973-AA2920&gt;0,(1-'Assumptions (T&amp;D)'!AA$26)*(AA3025-AA2862-AA2973+AA2920)-AA2867+AA2868+Model!AA2973,AA3025-AA2862-AA2867+AA2868+AA2920)</f>
        <v>0.206381169</v>
      </c>
      <c r="AB3026" s="372">
        <f>IF(AB3025-AB2862-AB2973-AB2920&gt;0,(1-'Assumptions (T&amp;D)'!AB$26)*(AB3025-AB2862-AB2973+AB2920)-AB2867+AB2868+Model!AB2973,AB3025-AB2862-AB2867+AB2868+AB2920)</f>
        <v>0.2379881719</v>
      </c>
      <c r="AC3026" s="372">
        <f>IF(AC3025-AC2862-AC2973-AC2920&gt;0,(1-'Assumptions (T&amp;D)'!AC$26)*(AC3025-AC2862-AC2973+AC2920)-AC2867+AC2868+Model!AC2973,AC3025-AC2862-AC2867+AC2868+AC2920)</f>
        <v>0.2713089766</v>
      </c>
      <c r="AD3026" s="372">
        <f>IF(AD3025-AD2862-AD2973-AD2920&gt;0,(1-'Assumptions (T&amp;D)'!AD$26)*(AD3025-AD2862-AD2973+AD2920)-AD2867+AD2868+Model!AD2973,AD3025-AD2862-AD2867+AD2868+AD2920)</f>
        <v>0.295962909</v>
      </c>
      <c r="AE3026" s="372">
        <f>IF(AE3025-AE2862-AE2973-AE2920&gt;0,(1-'Assumptions (T&amp;D)'!AE$26)*(AE3025-AE2862-AE2973+AE2920)-AE2867+AE2868+Model!AE2973,AE3025-AE2862-AE2867+AE2868+AE2920)</f>
        <v>0.3220257018</v>
      </c>
      <c r="AF3026" s="372">
        <f>IF(AF3025-AF2862-AF2973-AF2920&gt;0,(1-'Assumptions (T&amp;D)'!AF$26)*(AF3025-AF2862-AF2973+AF2920)-AF2867+AF2868+Model!AF2973,AF3025-AF2862-AF2867+AF2868+AF2920)</f>
        <v>0.3504943524</v>
      </c>
      <c r="AG3026" s="372">
        <f>IF(AG3025-AG2862-AG2973-AG2920&gt;0,(1-'Assumptions (T&amp;D)'!AG$26)*(AG3025-AG2862-AG2973+AG2920)-AG2867+AG2868+Model!AG2973,AG3025-AG2862-AG2867+AG2868+AG2920)</f>
        <v>0.3856999431</v>
      </c>
      <c r="AH3026" s="372">
        <f>IF(AH3025-AH2862-AH2973-AH2920&gt;0,(1-'Assumptions (T&amp;D)'!AH$26)*(AH3025-AH2862-AH2973+AH2920)-AH2867+AH2868+Model!AH2973,AH3025-AH2862-AH2867+AH2868+AH2920)</f>
        <v>0.4223088262</v>
      </c>
      <c r="AI3026" s="372">
        <f>IF(AI3025-AI2862-AI2973-AI2920&gt;0,(1-'Assumptions (T&amp;D)'!AI$26)*(AI3025-AI2862-AI2973+AI2920)-AI2867+AI2868+Model!AI2973,AI3025-AI2862-AI2867+AI2868+AI2920)</f>
        <v>0.4572102344</v>
      </c>
      <c r="AJ3026" s="372">
        <f>IF(AJ3025-AJ2862-AJ2973-AJ2920&gt;0,(1-'Assumptions (T&amp;D)'!AJ$26)*(AJ3025-AJ2862-AJ2973+AJ2920)-AJ2867+AJ2868+Model!AJ2973,AJ3025-AJ2862-AJ2867+AJ2868+AJ2920)</f>
        <v>0.4932724166</v>
      </c>
      <c r="AK3026" s="372">
        <f>IF(AK3025-AK2862-AK2973-AK2920&gt;0,(1-'Assumptions (T&amp;D)'!AK$26)*(AK3025-AK2862-AK2973+AK2920)-AK2867+AK2868+Model!AK2973,AK3025-AK2862-AK2867+AK2868+AK2920)</f>
        <v>0.5302931094</v>
      </c>
      <c r="AL3026" s="372">
        <f>IF(AL3025-AL2862-AL2973-AL2920&gt;0,(1-'Assumptions (T&amp;D)'!AL$26)*(AL3025-AL2862-AL2973+AL2920)-AL2867+AL2868+Model!AL2973,AL3025-AL2862-AL2867+AL2868+AL2920)</f>
        <v>0.5671570071</v>
      </c>
      <c r="AM3026" s="372">
        <f>IF(AM3025-AM2862-AM2973-AM2920&gt;0,(1-'Assumptions (T&amp;D)'!AM$26)*(AM3025-AM2862-AM2973+AM2920)-AM2867+AM2868+Model!AM2973,AM3025-AM2862-AM2867+AM2868+AM2920)</f>
        <v>0.6050695926</v>
      </c>
      <c r="AN3026" s="372">
        <f>IF(AN3025-AN2862-AN2973-AN2920&gt;0,(1-'Assumptions (T&amp;D)'!AN$26)*(AN3025-AN2862-AN2973+AN2920)-AN2867+AN2868+Model!AN2973,AN3025-AN2862-AN2867+AN2868+AN2920)</f>
        <v>0.6446507914</v>
      </c>
      <c r="AO3026" s="372">
        <f>IF(AO3025-AO2862-AO2973-AO2920&gt;0,(1-'Assumptions (T&amp;D)'!AO$26)*(AO3025-AO2862-AO2973+AO2920)-AO2867+AO2868+Model!AO2973,AO3025-AO2862-AO2867+AO2868+AO2920)</f>
        <v>0.685938212</v>
      </c>
      <c r="AP3026" s="372">
        <f>IF(AP3025-AP2862-AP2973-AP2920&gt;0,(1-'Assumptions (T&amp;D)'!AP$26)*(AP3025-AP2862-AP2973+AP2920)-AP2867+AP2868+Model!AP2973,AP3025-AP2862-AP2867+AP2868+AP2920)</f>
        <v>0.7284339951</v>
      </c>
      <c r="AQ3026" s="372">
        <f>IF(AQ3025-AQ2862-AQ2973-AQ2920&gt;0,(1-'Assumptions (T&amp;D)'!AQ$26)*(AQ3025-AQ2862-AQ2973+AQ2920)-AQ2867+AQ2868+Model!AQ2973,AQ3025-AQ2862-AQ2867+AQ2868+AQ2920)</f>
        <v>0.7721279785</v>
      </c>
      <c r="AR3026" s="372">
        <f>IF(AR3025-AR2862-AR2973-AR2920&gt;0,(1-'Assumptions (T&amp;D)'!AR$26)*(AR3025-AR2862-AR2973+AR2920)-AR2867+AR2868+Model!AR2973,AR3025-AR2862-AR2867+AR2868+AR2920)</f>
        <v>0.8170492468</v>
      </c>
      <c r="AS3026" s="372">
        <f>IF(AS3025-AS2862-AS2973-AS2920&gt;0,(1-'Assumptions (T&amp;D)'!AS$26)*(AS3025-AS2862-AS2973+AS2920)-AS2867+AS2868+Model!AS2973,AS3025-AS2862-AS2867+AS2868+AS2920)</f>
        <v>0.8631772127</v>
      </c>
      <c r="AT3026" s="372">
        <f>IF(AT3025-AT2862-AT2973-AT2920&gt;0,(1-'Assumptions (T&amp;D)'!AT$26)*(AT3025-AT2862-AT2973+AT2920)-AT2867+AT2868+Model!AT2973,AT3025-AT2862-AT2867+AT2868+AT2920)</f>
        <v>0.9105961335</v>
      </c>
      <c r="AU3026" s="372">
        <f>IF(AU3025-AU2862-AU2973-AU2920&gt;0,(1-'Assumptions (T&amp;D)'!AU$26)*(AU3025-AU2862-AU2973+AU2920)-AU2867+AU2868+Model!AU2973,AU3025-AU2862-AU2867+AU2868+AU2920)</f>
        <v>0.9593390075</v>
      </c>
      <c r="AV3026" s="372">
        <f>IF(AV3025-AV2862-AV2973-AV2920&gt;0,(1-'Assumptions (T&amp;D)'!AV$26)*(AV3025-AV2862-AV2973+AV2920)-AV2867+AV2868+Model!AV2973,AV3025-AV2862-AV2867+AV2868+AV2920)</f>
        <v>1.009439633</v>
      </c>
      <c r="AW3026" s="372">
        <f>IF(AW3025-AW2862-AW2973-AW2920&gt;0,(1-'Assumptions (T&amp;D)'!AW$26)*(AW3025-AW2862-AW2973+AW2920)-AW2867+AW2868+Model!AW2973,AW3025-AW2862-AW2867+AW2868+AW2920)</f>
        <v>1.060932626</v>
      </c>
      <c r="AX3026" s="372">
        <f>IF(AX3025-AX2862-AX2973-AX2920&gt;0,(1-'Assumptions (T&amp;D)'!AX$26)*(AX3025-AX2862-AX2973+AX2920)-AX2867+AX2868+Model!AX2973,AX3025-AX2862-AX2867+AX2868+AX2920)</f>
        <v>1.113853443</v>
      </c>
      <c r="AY3026" s="372">
        <f>IF(AY3025-AY2862-AY2973-AY2920&gt;0,(1-'Assumptions (T&amp;D)'!AY$26)*(AY3025-AY2862-AY2973+AY2920)-AY2867+AY2868+Model!AY2973,AY3025-AY2862-AY2867+AY2868+AY2920)</f>
        <v>1.168238394</v>
      </c>
      <c r="AZ3026" s="372">
        <f>IF(AZ3025-AZ2862-AZ2973-AZ2920&gt;0,(1-'Assumptions (T&amp;D)'!AZ$26)*(AZ3025-AZ2862-AZ2973+AZ2920)-AZ2867+AZ2868+Model!AZ2973,AZ3025-AZ2862-AZ2867+AZ2868+AZ2920)</f>
        <v>1.224124669</v>
      </c>
      <c r="BA3026" s="372">
        <f>IF(BA3025-BA2862-BA2973-BA2920&gt;0,(1-'Assumptions (T&amp;D)'!BA$26)*(BA3025-BA2862-BA2973+BA2920)-BA2867+BA2868+Model!BA2973,BA3025-BA2862-BA2867+BA2868+BA2920)</f>
        <v>1.293437695</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18.54752823</v>
      </c>
      <c r="D3027" s="372">
        <f>IF(D3025-D2862-D2973-D2920&gt;0,'Assumptions (T&amp;D)'!D$26*(D3025-D2862-D2973+D2920),0)</f>
        <v>19.52001153</v>
      </c>
      <c r="E3027" s="372">
        <f>IF(E3025-E2862-E2973-E2920&gt;0,'Assumptions (T&amp;D)'!E$26*(E3025-E2862-E2973+E2920),0)</f>
        <v>19.70944394</v>
      </c>
      <c r="F3027" s="372">
        <f>IF(F3025-F2862-F2973-F2920&gt;0,'Assumptions (T&amp;D)'!F$26*(F3025-F2862-F2973+F2920),0)</f>
        <v>20.70966092</v>
      </c>
      <c r="G3027" s="372">
        <f>IF(G3025-G2862-G2973-G2920&gt;0,'Assumptions (T&amp;D)'!G$26*(G3025-G2862-G2973+G2920),0)</f>
        <v>21.79810013</v>
      </c>
      <c r="H3027" s="372">
        <f>IF(H3025-H2862-H2973-H2920&gt;0,'Assumptions (T&amp;D)'!H$26*(H3025-H2862-H2973+H2920),0)</f>
        <v>23.09820237</v>
      </c>
      <c r="I3027" s="372">
        <f>IF(I3025-I2862-I2973-I2920&gt;0,'Assumptions (T&amp;D)'!I$26*(I3025-I2862-I2973+I2920),0)</f>
        <v>24.18163172</v>
      </c>
      <c r="J3027" s="372">
        <f>IF(J3025-J2862-J2973-J2920&gt;0,'Assumptions (T&amp;D)'!J$26*(J3025-J2862-J2973+J2920),0)</f>
        <v>25.3805708</v>
      </c>
      <c r="K3027" s="372">
        <f>IF(K3025-K2862-K2973-K2920&gt;0,'Assumptions (T&amp;D)'!K$26*(K3025-K2862-K2973+K2920),0)</f>
        <v>26.71352238</v>
      </c>
      <c r="L3027" s="372">
        <f>IF(L3025-L2862-L2973-L2920&gt;0,'Assumptions (T&amp;D)'!L$26*(L3025-L2862-L2973+L2920),0)</f>
        <v>28.24071424</v>
      </c>
      <c r="M3027" s="372">
        <f>IF(M3025-M2862-M2973-M2920&gt;0,'Assumptions (T&amp;D)'!M$26*(M3025-M2862-M2973+M2920),0)</f>
        <v>29.94028183</v>
      </c>
      <c r="N3027" s="372">
        <f>IF(N3025-N2862-N2973-N2920&gt;0,'Assumptions (T&amp;D)'!N$26*(N3025-N2862-N2973+N2920),0)</f>
        <v>30.8850443</v>
      </c>
      <c r="O3027" s="372">
        <f>IF(O3025-O2862-O2973-O2920&gt;0,'Assumptions (T&amp;D)'!O$26*(O3025-O2862-O2973+O2920),0)</f>
        <v>32.28127498</v>
      </c>
      <c r="P3027" s="372">
        <f>IF(P3025-P2862-P2973-P2920&gt;0,'Assumptions (T&amp;D)'!P$26*(P3025-P2862-P2973+P2920),0)</f>
        <v>33.71667563</v>
      </c>
      <c r="Q3027" s="372">
        <f>IF(Q3025-Q2862-Q2973-Q2920&gt;0,'Assumptions (T&amp;D)'!Q$26*(Q3025-Q2862-Q2973+Q2920),0)</f>
        <v>35.16773744</v>
      </c>
      <c r="R3027" s="372">
        <f>IF(R3025-R2862-R2973-R2920&gt;0,'Assumptions (T&amp;D)'!R$26*(R3025-R2862-R2973+R2920),0)</f>
        <v>36.88090267</v>
      </c>
      <c r="S3027" s="372">
        <f>IF(S3025-S2862-S2973-S2920&gt;0,'Assumptions (T&amp;D)'!S$26*(S3025-S2862-S2973+S2920),0)</f>
        <v>38.65293451</v>
      </c>
      <c r="T3027" s="372">
        <f>IF(T3025-T2862-T2973-T2920&gt;0,'Assumptions (T&amp;D)'!T$26*(T3025-T2862-T2973+T2920),0)</f>
        <v>0.3502608899</v>
      </c>
      <c r="U3027" s="372">
        <f>IF(U3025-U2862-U2973-U2920&gt;0,'Assumptions (T&amp;D)'!U$26*(U3025-U2862-U2973+U2920),0)</f>
        <v>0.03876589662</v>
      </c>
      <c r="V3027" s="372">
        <f>IF(V3025-V2862-V2973-V2920&gt;0,'Assumptions (T&amp;D)'!V$26*(V3025-V2862-V2973+V2920),0)</f>
        <v>0.04431612577</v>
      </c>
      <c r="W3027" s="372">
        <f>IF(W3025-W2862-W2973-W2920&gt;0,'Assumptions (T&amp;D)'!W$26*(W3025-W2862-W2973+W2920),0)</f>
        <v>0.04895413831</v>
      </c>
      <c r="X3027" s="372">
        <f>IF(X3025-X2862-X2973-X2920&gt;0,'Assumptions (T&amp;D)'!X$26*(X3025-X2862-X2973+X2920),0)</f>
        <v>0.05813209783</v>
      </c>
      <c r="Y3027" s="372">
        <f>IF(Y3025-Y2862-Y2973-Y2920&gt;0,'Assumptions (T&amp;D)'!Y$26*(Y3025-Y2862-Y2973+Y2920),0)</f>
        <v>0.0683898555</v>
      </c>
      <c r="Z3027" s="372">
        <f>IF(Z3025-Z2862-Z2973-Z2920&gt;0,'Assumptions (T&amp;D)'!Z$26*(Z3025-Z2862-Z2973+Z2920),0)</f>
        <v>0.0783165687</v>
      </c>
      <c r="AA3027" s="372">
        <f>IF(AA3025-AA2862-AA2973-AA2920&gt;0,'Assumptions (T&amp;D)'!AA$26*(AA3025-AA2862-AA2973+AA2920),0)</f>
        <v>0.09009985099</v>
      </c>
      <c r="AB3027" s="372">
        <f>IF(AB3025-AB2862-AB2973-AB2920&gt;0,'Assumptions (T&amp;D)'!AB$26*(AB3025-AB2862-AB2973+AB2920),0)</f>
        <v>0.1019807093</v>
      </c>
      <c r="AC3027" s="372">
        <f>IF(AC3025-AC2862-AC2973-AC2920&gt;0,'Assumptions (T&amp;D)'!AC$26*(AC3025-AC2862-AC2973+AC2920),0)</f>
        <v>0.113111739</v>
      </c>
      <c r="AD3027" s="372">
        <f>IF(AD3025-AD2862-AD2973-AD2920&gt;0,'Assumptions (T&amp;D)'!AD$26*(AD3025-AD2862-AD2973+AD2920),0)</f>
        <v>0.1249913535</v>
      </c>
      <c r="AE3027" s="372">
        <f>IF(AE3025-AE2862-AE2973-AE2920&gt;0,'Assumptions (T&amp;D)'!AE$26*(AE3025-AE2862-AE2973+AE2920),0)</f>
        <v>0.1383574592</v>
      </c>
      <c r="AF3027" s="372">
        <f>IF(AF3025-AF2862-AF2973-AF2920&gt;0,'Assumptions (T&amp;D)'!AF$26*(AF3025-AF2862-AF2973+AF2920),0)</f>
        <v>0.1525803676</v>
      </c>
      <c r="AG3027" s="372">
        <f>IF(AG3025-AG2862-AG2973-AG2920&gt;0,'Assumptions (T&amp;D)'!AG$26*(AG3025-AG2862-AG2973+AG2920),0)</f>
        <v>0.1655856566</v>
      </c>
      <c r="AH3027" s="372">
        <f>IF(AH3025-AH2862-AH2973-AH2920&gt;0,'Assumptions (T&amp;D)'!AH$26*(AH3025-AH2862-AH2973+AH2920),0)</f>
        <v>0.177758638</v>
      </c>
      <c r="AI3027" s="372">
        <f>IF(AI3025-AI2862-AI2973-AI2920&gt;0,'Assumptions (T&amp;D)'!AI$26*(AI3025-AI2862-AI2973+AI2920),0)</f>
        <v>0.1890580963</v>
      </c>
      <c r="AJ3027" s="372">
        <f>IF(AJ3025-AJ2862-AJ2973-AJ2920&gt;0,'Assumptions (T&amp;D)'!AJ$26*(AJ3025-AJ2862-AJ2973+AJ2920),0)</f>
        <v>0.1997598542</v>
      </c>
      <c r="AK3027" s="372">
        <f>IF(AK3025-AK2862-AK2973-AK2920&gt;0,'Assumptions (T&amp;D)'!AK$26*(AK3025-AK2862-AK2973+AK2920),0)</f>
        <v>0.2112536928</v>
      </c>
      <c r="AL3027" s="372">
        <f>IF(AL3025-AL2862-AL2973-AL2920&gt;0,'Assumptions (T&amp;D)'!AL$26*(AL3025-AL2862-AL2973+AL2920),0)</f>
        <v>0.2238606024</v>
      </c>
      <c r="AM3027" s="372">
        <f>IF(AM3025-AM2862-AM2973-AM2920&gt;0,'Assumptions (T&amp;D)'!AM$26*(AM3025-AM2862-AM2973+AM2920),0)</f>
        <v>0.2372526564</v>
      </c>
      <c r="AN3027" s="372">
        <f>IF(AN3025-AN2862-AN2973-AN2920&gt;0,'Assumptions (T&amp;D)'!AN$26*(AN3025-AN2862-AN2973+AN2920),0)</f>
        <v>0.2504252332</v>
      </c>
      <c r="AO3027" s="372">
        <f>IF(AO3025-AO2862-AO2973-AO2920&gt;0,'Assumptions (T&amp;D)'!AO$26*(AO3025-AO2862-AO2973+AO2920),0)</f>
        <v>0.2633779513</v>
      </c>
      <c r="AP3027" s="372">
        <f>IF(AP3025-AP2862-AP2973-AP2920&gt;0,'Assumptions (T&amp;D)'!AP$26*(AP3025-AP2862-AP2973+AP2920),0)</f>
        <v>0.2766468023</v>
      </c>
      <c r="AQ3027" s="372">
        <f>IF(AQ3025-AQ2862-AQ2973-AQ2920&gt;0,'Assumptions (T&amp;D)'!AQ$26*(AQ3025-AQ2862-AQ2973+AQ2920),0)</f>
        <v>0.2902810068</v>
      </c>
      <c r="AR3027" s="372">
        <f>IF(AR3025-AR2862-AR2973-AR2920&gt;0,'Assumptions (T&amp;D)'!AR$26*(AR3025-AR2862-AR2973+AR2920),0)</f>
        <v>0.3042914875</v>
      </c>
      <c r="AS3027" s="372">
        <f>IF(AS3025-AS2862-AS2973-AS2920&gt;0,'Assumptions (T&amp;D)'!AS$26*(AS3025-AS2862-AS2973+AS2920),0)</f>
        <v>0.3187398084</v>
      </c>
      <c r="AT3027" s="372">
        <f>IF(AT3025-AT2862-AT2973-AT2920&gt;0,'Assumptions (T&amp;D)'!AT$26*(AT3025-AT2862-AT2973+AT2920),0)</f>
        <v>0.3335836828</v>
      </c>
      <c r="AU3027" s="372">
        <f>IF(AU3025-AU2862-AU2973-AU2920&gt;0,'Assumptions (T&amp;D)'!AU$26*(AU3025-AU2862-AU2973+AU2920),0)</f>
        <v>0.3488330988</v>
      </c>
      <c r="AV3027" s="372">
        <f>IF(AV3025-AV2862-AV2973-AV2920&gt;0,'Assumptions (T&amp;D)'!AV$26*(AV3025-AV2862-AV2973+AV2920),0)</f>
        <v>0.3644982847</v>
      </c>
      <c r="AW3027" s="372">
        <f>IF(AW3025-AW2862-AW2973-AW2920&gt;0,'Assumptions (T&amp;D)'!AW$26*(AW3025-AW2862-AW2973+AW2920),0)</f>
        <v>0.3805897149</v>
      </c>
      <c r="AX3027" s="372">
        <f>IF(AX3025-AX2862-AX2973-AX2920&gt;0,'Assumptions (T&amp;D)'!AX$26*(AX3025-AX2862-AX2973+AX2920),0)</f>
        <v>0.3971181151</v>
      </c>
      <c r="AY3027" s="372">
        <f>IF(AY3025-AY2862-AY2973-AY2920&gt;0,'Assumptions (T&amp;D)'!AY$26*(AY3025-AY2862-AY2973+AY2920),0)</f>
        <v>0.4140944685</v>
      </c>
      <c r="AZ3027" s="372">
        <f>IF(AZ3025-AZ2862-AZ2973-AZ2920&gt;0,'Assumptions (T&amp;D)'!AZ$26*(AZ3025-AZ2862-AZ2973+AZ2920),0)</f>
        <v>0.4315300216</v>
      </c>
      <c r="BA3027" s="372">
        <f>IF(BA3025-BA2862-BA2973-BA2920&gt;0,'Assumptions (T&amp;D)'!BA$26*(BA3025-BA2862-BA2973+BA2920),0)</f>
        <v>0.4495083428</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200.7</v>
      </c>
      <c r="Y3533" s="394">
        <f t="shared" ref="Y3533:BA3533" si="100">X3533-Y3532+X3539</f>
        <v>1033.248745</v>
      </c>
      <c r="Z3533" s="394">
        <f t="shared" si="100"/>
        <v>1865.79749</v>
      </c>
      <c r="AA3533" s="394">
        <f t="shared" si="100"/>
        <v>2698.346235</v>
      </c>
      <c r="AB3533" s="394">
        <f t="shared" si="100"/>
        <v>3530.89498</v>
      </c>
      <c r="AC3533" s="394">
        <f t="shared" si="100"/>
        <v>4363.443725</v>
      </c>
      <c r="AD3533" s="394">
        <f t="shared" si="100"/>
        <v>5195.99247</v>
      </c>
      <c r="AE3533" s="394">
        <f t="shared" si="100"/>
        <v>6028.541215</v>
      </c>
      <c r="AF3533" s="394">
        <f t="shared" si="100"/>
        <v>6861.08996</v>
      </c>
      <c r="AG3533" s="394">
        <f t="shared" si="100"/>
        <v>7693.638705</v>
      </c>
      <c r="AH3533" s="394">
        <f t="shared" si="100"/>
        <v>8526.18745</v>
      </c>
      <c r="AI3533" s="394">
        <f t="shared" si="100"/>
        <v>9358.736195</v>
      </c>
      <c r="AJ3533" s="394">
        <f t="shared" si="100"/>
        <v>10191.28494</v>
      </c>
      <c r="AK3533" s="394">
        <f t="shared" si="100"/>
        <v>11023.83368</v>
      </c>
      <c r="AL3533" s="394">
        <f t="shared" si="100"/>
        <v>11856.38243</v>
      </c>
      <c r="AM3533" s="394">
        <f t="shared" si="100"/>
        <v>12688.93117</v>
      </c>
      <c r="AN3533" s="394">
        <f t="shared" si="100"/>
        <v>13521.47992</v>
      </c>
      <c r="AO3533" s="394">
        <f t="shared" si="100"/>
        <v>14354.02866</v>
      </c>
      <c r="AP3533" s="394">
        <f t="shared" si="100"/>
        <v>15186.57741</v>
      </c>
      <c r="AQ3533" s="394">
        <f t="shared" si="100"/>
        <v>16019.12615</v>
      </c>
      <c r="AR3533" s="394">
        <f t="shared" si="100"/>
        <v>16851.6749</v>
      </c>
      <c r="AS3533" s="394">
        <f t="shared" si="100"/>
        <v>17684.22364</v>
      </c>
      <c r="AT3533" s="394">
        <f t="shared" si="100"/>
        <v>18516.77239</v>
      </c>
      <c r="AU3533" s="394">
        <f t="shared" si="100"/>
        <v>19349.32113</v>
      </c>
      <c r="AV3533" s="394">
        <f t="shared" si="100"/>
        <v>20181.86988</v>
      </c>
      <c r="AW3533" s="394">
        <f t="shared" si="100"/>
        <v>21014.41862</v>
      </c>
      <c r="AX3533" s="394">
        <f t="shared" si="100"/>
        <v>21846.96737</v>
      </c>
      <c r="AY3533" s="394">
        <f t="shared" si="100"/>
        <v>22679.51611</v>
      </c>
      <c r="AZ3533" s="394">
        <f t="shared" si="100"/>
        <v>23512.06486</v>
      </c>
      <c r="BA3533" s="394">
        <f t="shared" si="100"/>
        <v>24344.6136</v>
      </c>
    </row>
    <row r="3534" ht="15.75" customHeight="1">
      <c r="A3534" s="395" t="s">
        <v>350</v>
      </c>
      <c r="B3534" s="150" t="s">
        <v>149</v>
      </c>
      <c r="C3534" s="151">
        <v>0.0</v>
      </c>
      <c r="D3534" s="151">
        <v>0.0</v>
      </c>
      <c r="E3534" s="151">
        <v>0.0</v>
      </c>
      <c r="F3534" s="151">
        <v>0.0</v>
      </c>
      <c r="G3534" s="151">
        <v>0.0</v>
      </c>
      <c r="H3534" s="151">
        <v>0.0</v>
      </c>
      <c r="I3534" s="151">
        <v>0.0</v>
      </c>
      <c r="J3534" s="151">
        <v>75.7</v>
      </c>
      <c r="K3534" s="151">
        <v>75.7</v>
      </c>
      <c r="L3534" s="151">
        <v>75.7</v>
      </c>
      <c r="M3534" s="151">
        <v>75.7</v>
      </c>
      <c r="N3534" s="151">
        <v>75.7</v>
      </c>
      <c r="O3534" s="151">
        <v>75.7</v>
      </c>
      <c r="P3534" s="151">
        <v>75.7</v>
      </c>
      <c r="Q3534" s="151">
        <v>75.7</v>
      </c>
      <c r="R3534" s="151">
        <v>200.7</v>
      </c>
      <c r="S3534" s="151">
        <v>200.7</v>
      </c>
      <c r="T3534" s="151">
        <v>200.7</v>
      </c>
      <c r="U3534" s="151">
        <v>200.7</v>
      </c>
      <c r="V3534" s="153">
        <f t="shared" ref="V3534:W3534" si="101">U3534+V3539</f>
        <v>200.7</v>
      </c>
      <c r="W3534" s="153">
        <f t="shared" si="101"/>
        <v>200.7</v>
      </c>
      <c r="X3534" s="396">
        <f t="shared" ref="X3534:AZ3534" si="102">W3534+($BA$3534-$W$3534)/($BA$2-$W$2)</f>
        <v>1033.248745</v>
      </c>
      <c r="Y3534" s="396">
        <f t="shared" si="102"/>
        <v>1865.79749</v>
      </c>
      <c r="Z3534" s="396">
        <f t="shared" si="102"/>
        <v>2698.346235</v>
      </c>
      <c r="AA3534" s="396">
        <f t="shared" si="102"/>
        <v>3530.89498</v>
      </c>
      <c r="AB3534" s="396">
        <f t="shared" si="102"/>
        <v>4363.443725</v>
      </c>
      <c r="AC3534" s="396">
        <f t="shared" si="102"/>
        <v>5195.99247</v>
      </c>
      <c r="AD3534" s="396">
        <f t="shared" si="102"/>
        <v>6028.541215</v>
      </c>
      <c r="AE3534" s="396">
        <f t="shared" si="102"/>
        <v>6861.08996</v>
      </c>
      <c r="AF3534" s="396">
        <f t="shared" si="102"/>
        <v>7693.638705</v>
      </c>
      <c r="AG3534" s="396">
        <f t="shared" si="102"/>
        <v>8526.18745</v>
      </c>
      <c r="AH3534" s="396">
        <f t="shared" si="102"/>
        <v>9358.736195</v>
      </c>
      <c r="AI3534" s="396">
        <f t="shared" si="102"/>
        <v>10191.28494</v>
      </c>
      <c r="AJ3534" s="396">
        <f t="shared" si="102"/>
        <v>11023.83368</v>
      </c>
      <c r="AK3534" s="396">
        <f t="shared" si="102"/>
        <v>11856.38243</v>
      </c>
      <c r="AL3534" s="396">
        <f t="shared" si="102"/>
        <v>12688.93117</v>
      </c>
      <c r="AM3534" s="396">
        <f t="shared" si="102"/>
        <v>13521.47992</v>
      </c>
      <c r="AN3534" s="396">
        <f t="shared" si="102"/>
        <v>14354.02866</v>
      </c>
      <c r="AO3534" s="396">
        <f t="shared" si="102"/>
        <v>15186.57741</v>
      </c>
      <c r="AP3534" s="396">
        <f t="shared" si="102"/>
        <v>16019.12615</v>
      </c>
      <c r="AQ3534" s="396">
        <f t="shared" si="102"/>
        <v>16851.6749</v>
      </c>
      <c r="AR3534" s="396">
        <f t="shared" si="102"/>
        <v>17684.22364</v>
      </c>
      <c r="AS3534" s="396">
        <f t="shared" si="102"/>
        <v>18516.77239</v>
      </c>
      <c r="AT3534" s="396">
        <f t="shared" si="102"/>
        <v>19349.32113</v>
      </c>
      <c r="AU3534" s="396">
        <f t="shared" si="102"/>
        <v>20181.86988</v>
      </c>
      <c r="AV3534" s="396">
        <f t="shared" si="102"/>
        <v>21014.41862</v>
      </c>
      <c r="AW3534" s="396">
        <f t="shared" si="102"/>
        <v>21846.96737</v>
      </c>
      <c r="AX3534" s="396">
        <f t="shared" si="102"/>
        <v>22679.51611</v>
      </c>
      <c r="AY3534" s="396">
        <f t="shared" si="102"/>
        <v>23512.06486</v>
      </c>
      <c r="AZ3534" s="396">
        <f t="shared" si="102"/>
        <v>24344.6136</v>
      </c>
      <c r="BA3534" s="397">
        <f>Inputs!$H$15</f>
        <v>25177.16235</v>
      </c>
    </row>
    <row r="3535" ht="15.75" customHeight="1">
      <c r="A3535" s="398" t="s">
        <v>28</v>
      </c>
      <c r="B3535" s="159" t="s">
        <v>150</v>
      </c>
      <c r="C3535" s="151">
        <v>0.0</v>
      </c>
      <c r="D3535" s="151">
        <v>0.0</v>
      </c>
      <c r="E3535" s="151">
        <v>0.0</v>
      </c>
      <c r="F3535" s="151">
        <v>0.0</v>
      </c>
      <c r="G3535" s="151">
        <v>0.0</v>
      </c>
      <c r="H3535" s="151">
        <v>0.0</v>
      </c>
      <c r="I3535" s="151">
        <v>0.0</v>
      </c>
      <c r="J3535" s="151">
        <v>0.0346426907829534</v>
      </c>
      <c r="K3535" s="151">
        <v>0.115280191266376</v>
      </c>
      <c r="L3535" s="151">
        <v>0.12547243615257</v>
      </c>
      <c r="M3535" s="151">
        <v>0.102279768229167</v>
      </c>
      <c r="N3535" s="151">
        <v>0.126762596023689</v>
      </c>
      <c r="O3535" s="151">
        <v>0.105654204619743</v>
      </c>
      <c r="P3535" s="151">
        <v>0.152492321601942</v>
      </c>
      <c r="Q3535" s="151">
        <v>0.128665868470399</v>
      </c>
      <c r="R3535" s="151">
        <v>0.290877852501867</v>
      </c>
      <c r="S3535" s="151">
        <v>0.318055213283911</v>
      </c>
      <c r="T3535" s="151">
        <v>0.449064043459515</v>
      </c>
      <c r="U3535" s="151">
        <v>0.470497517304388</v>
      </c>
      <c r="V3535" s="172">
        <f t="shared" ref="V3535:W3535" si="103">U3535</f>
        <v>0.4704975173</v>
      </c>
      <c r="W3535" s="242">
        <f t="shared" si="103"/>
        <v>0.4704975173</v>
      </c>
      <c r="X3535" s="338">
        <f t="shared" ref="X3535:AZ3535" si="104">W3535+($BA$3535-$W$3535)/($BA$2-$W$2)</f>
        <v>1.876851342</v>
      </c>
      <c r="Y3535" s="338">
        <f t="shared" si="104"/>
        <v>3.283205166</v>
      </c>
      <c r="Z3535" s="338">
        <f t="shared" si="104"/>
        <v>4.689558991</v>
      </c>
      <c r="AA3535" s="338">
        <f t="shared" si="104"/>
        <v>6.095912816</v>
      </c>
      <c r="AB3535" s="338">
        <f t="shared" si="104"/>
        <v>7.50226664</v>
      </c>
      <c r="AC3535" s="338">
        <f t="shared" si="104"/>
        <v>8.908620465</v>
      </c>
      <c r="AD3535" s="338">
        <f t="shared" si="104"/>
        <v>10.31497429</v>
      </c>
      <c r="AE3535" s="338">
        <f t="shared" si="104"/>
        <v>11.72132811</v>
      </c>
      <c r="AF3535" s="338">
        <f t="shared" si="104"/>
        <v>13.12768194</v>
      </c>
      <c r="AG3535" s="338">
        <f t="shared" si="104"/>
        <v>14.53403576</v>
      </c>
      <c r="AH3535" s="338">
        <f t="shared" si="104"/>
        <v>15.94038959</v>
      </c>
      <c r="AI3535" s="338">
        <f t="shared" si="104"/>
        <v>17.34674341</v>
      </c>
      <c r="AJ3535" s="338">
        <f t="shared" si="104"/>
        <v>18.75309724</v>
      </c>
      <c r="AK3535" s="338">
        <f t="shared" si="104"/>
        <v>20.15945106</v>
      </c>
      <c r="AL3535" s="338">
        <f t="shared" si="104"/>
        <v>21.56580489</v>
      </c>
      <c r="AM3535" s="338">
        <f t="shared" si="104"/>
        <v>22.97215871</v>
      </c>
      <c r="AN3535" s="338">
        <f t="shared" si="104"/>
        <v>24.37851254</v>
      </c>
      <c r="AO3535" s="338">
        <f t="shared" si="104"/>
        <v>25.78486636</v>
      </c>
      <c r="AP3535" s="338">
        <f t="shared" si="104"/>
        <v>27.19122018</v>
      </c>
      <c r="AQ3535" s="338">
        <f t="shared" si="104"/>
        <v>28.59757401</v>
      </c>
      <c r="AR3535" s="338">
        <f t="shared" si="104"/>
        <v>30.00392783</v>
      </c>
      <c r="AS3535" s="338">
        <f t="shared" si="104"/>
        <v>31.41028166</v>
      </c>
      <c r="AT3535" s="338">
        <f t="shared" si="104"/>
        <v>32.81663548</v>
      </c>
      <c r="AU3535" s="338">
        <f t="shared" si="104"/>
        <v>34.22298931</v>
      </c>
      <c r="AV3535" s="338">
        <f t="shared" si="104"/>
        <v>35.62934313</v>
      </c>
      <c r="AW3535" s="338">
        <f t="shared" si="104"/>
        <v>37.03569696</v>
      </c>
      <c r="AX3535" s="338">
        <f t="shared" si="104"/>
        <v>38.44205078</v>
      </c>
      <c r="AY3535" s="338">
        <f t="shared" si="104"/>
        <v>39.84840461</v>
      </c>
      <c r="AZ3535" s="338">
        <f t="shared" si="104"/>
        <v>41.25475843</v>
      </c>
      <c r="BA3535" s="399">
        <f>Inputs!$I$15</f>
        <v>42.66111225</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0.004408685259</v>
      </c>
      <c r="K3536" s="400">
        <f>'Assumptions (CSP)'!J18*Model!K3534/10^9+'Assumptions (CSP)'!J19*Model!K3535/10^3</f>
        <v>0.004783628342</v>
      </c>
      <c r="L3536" s="400">
        <f>'Assumptions (CSP)'!K18*Model!L3534/10^9+'Assumptions (CSP)'!K19*Model!L3535/10^3</f>
        <v>0.004856926564</v>
      </c>
      <c r="M3536" s="400">
        <f>'Assumptions (CSP)'!L18*Model!M3534/10^9+'Assumptions (CSP)'!L19*Model!M3535/10^3</f>
        <v>0.004828736017</v>
      </c>
      <c r="N3536" s="400">
        <f>'Assumptions (CSP)'!M18*Model!N3534/10^9+'Assumptions (CSP)'!M19*Model!N3535/10^3</f>
        <v>0.00502097631</v>
      </c>
      <c r="O3536" s="400">
        <f>'Assumptions (CSP)'!N18*Model!O3534/10^9+'Assumptions (CSP)'!N19*Model!O3535/10^3</f>
        <v>0.005036981385</v>
      </c>
      <c r="P3536" s="400">
        <f>'Assumptions (CSP)'!O18*Model!P3534/10^9+'Assumptions (CSP)'!O19*Model!P3535/10^3</f>
        <v>0.005306659888</v>
      </c>
      <c r="Q3536" s="400">
        <f>'Assumptions (CSP)'!P18*Model!Q3534/10^9+'Assumptions (CSP)'!P19*Model!Q3535/10^3</f>
        <v>0.005310927635</v>
      </c>
      <c r="R3536" s="400">
        <f>'Assumptions (CSP)'!Q18*Model!R3534/10^9+'Assumptions (CSP)'!Q19*Model!R3535/10^3</f>
        <v>0.0140271079</v>
      </c>
      <c r="S3536" s="400">
        <f>'Assumptions (CSP)'!R18*Model!S3534/10^9+'Assumptions (CSP)'!R19*Model!S3535/10^3</f>
        <v>0.01428169786</v>
      </c>
      <c r="T3536" s="400">
        <f>'Assumptions (CSP)'!S18*Model!T3534/10^9+'Assumptions (CSP)'!S19*Model!T3535/10^3</f>
        <v>0.01508786309</v>
      </c>
      <c r="U3536" s="400">
        <f>'Assumptions (CSP)'!T18*Model!U3534/10^9+'Assumptions (CSP)'!T19*Model!U3535/10^3</f>
        <v>0.01554541657</v>
      </c>
      <c r="V3536" s="400">
        <f>'Assumptions (CSP)'!U18*Model!V3534/10^9+'Assumptions (CSP)'!U19*Model!V3535/10^3</f>
        <v>0.01584869171</v>
      </c>
      <c r="W3536" s="400">
        <f>'Assumptions (CSP)'!V18*Model!W3534/10^9+'Assumptions (CSP)'!V19*Model!W3535/10^3</f>
        <v>0.01615788344</v>
      </c>
      <c r="X3536" s="400">
        <f>'Assumptions (CSP)'!W18*Model!X3534/10^9+'Assumptions (CSP)'!W19*Model!X3535/10^3</f>
        <v>0.08237999032</v>
      </c>
      <c r="Y3536" s="400">
        <f>'Assumptions (CSP)'!X18*Model!Y3534/10^9+'Assumptions (CSP)'!X19*Model!Y3535/10^3</f>
        <v>0.1456297251</v>
      </c>
      <c r="Z3536" s="400">
        <f>'Assumptions (CSP)'!Y18*Model!Z3534/10^9+'Assumptions (CSP)'!Y19*Model!Z3535/10^3</f>
        <v>0.2094661716</v>
      </c>
      <c r="AA3536" s="400">
        <f>'Assumptions (CSP)'!Z18*Model!AA3534/10^9+'Assumptions (CSP)'!Z19*Model!AA3535/10^3</f>
        <v>0.2726177123</v>
      </c>
      <c r="AB3536" s="400">
        <f>'Assumptions (CSP)'!AA18*Model!AB3534/10^9+'Assumptions (CSP)'!AA19*Model!AB3535/10^3</f>
        <v>0.334901141</v>
      </c>
      <c r="AC3536" s="400">
        <f>'Assumptions (CSP)'!AB18*Model!AC3534/10^9+'Assumptions (CSP)'!AB19*Model!AC3535/10^3</f>
        <v>0.3962872377</v>
      </c>
      <c r="AD3536" s="400">
        <f>'Assumptions (CSP)'!AC18*Model!AD3534/10^9+'Assumptions (CSP)'!AC19*Model!AD3535/10^3</f>
        <v>0.4565406432</v>
      </c>
      <c r="AE3536" s="400">
        <f>'Assumptions (CSP)'!AD18*Model!AE3534/10^9+'Assumptions (CSP)'!AD19*Model!AE3535/10^3</f>
        <v>0.5156636299</v>
      </c>
      <c r="AF3536" s="400">
        <f>'Assumptions (CSP)'!AE18*Model!AF3534/10^9+'Assumptions (CSP)'!AE19*Model!AF3535/10^3</f>
        <v>0.5733647632</v>
      </c>
      <c r="AG3536" s="400">
        <f>'Assumptions (CSP)'!AF18*Model!AG3534/10^9+'Assumptions (CSP)'!AF19*Model!AG3535/10^3</f>
        <v>0.6296802352</v>
      </c>
      <c r="AH3536" s="400">
        <f>'Assumptions (CSP)'!AG18*Model!AH3534/10^9+'Assumptions (CSP)'!AG19*Model!AH3535/10^3</f>
        <v>0.7045907329</v>
      </c>
      <c r="AI3536" s="400">
        <f>'Assumptions (CSP)'!AH18*Model!AI3534/10^9+'Assumptions (CSP)'!AH19*Model!AI3535/10^3</f>
        <v>0.7821844282</v>
      </c>
      <c r="AJ3536" s="400">
        <f>'Assumptions (CSP)'!AI18*Model!AJ3534/10^9+'Assumptions (CSP)'!AI19*Model!AJ3535/10^3</f>
        <v>0.8625375031</v>
      </c>
      <c r="AK3536" s="400">
        <f>'Assumptions (CSP)'!AJ18*Model!AK3534/10^9+'Assumptions (CSP)'!AJ19*Model!AK3535/10^3</f>
        <v>0.9457280908</v>
      </c>
      <c r="AL3536" s="400">
        <f>'Assumptions (CSP)'!AK18*Model!AL3534/10^9+'Assumptions (CSP)'!AK19*Model!AL3535/10^3</f>
        <v>1.031836323</v>
      </c>
      <c r="AM3536" s="400">
        <f>'Assumptions (CSP)'!AL18*Model!AM3534/10^9+'Assumptions (CSP)'!AL19*Model!AM3535/10^3</f>
        <v>1.120944377</v>
      </c>
      <c r="AN3536" s="400">
        <f>'Assumptions (CSP)'!AM18*Model!AN3534/10^9+'Assumptions (CSP)'!AM19*Model!AN3535/10^3</f>
        <v>1.213136528</v>
      </c>
      <c r="AO3536" s="400">
        <f>'Assumptions (CSP)'!AN18*Model!AO3534/10^9+'Assumptions (CSP)'!AN19*Model!AO3535/10^3</f>
        <v>1.308499196</v>
      </c>
      <c r="AP3536" s="400">
        <f>'Assumptions (CSP)'!AO18*Model!AP3534/10^9+'Assumptions (CSP)'!AO19*Model!AP3535/10^3</f>
        <v>1.407121</v>
      </c>
      <c r="AQ3536" s="400">
        <f>'Assumptions (CSP)'!AP18*Model!AQ3534/10^9+'Assumptions (CSP)'!AP19*Model!AQ3535/10^3</f>
        <v>1.50909281</v>
      </c>
      <c r="AR3536" s="400">
        <f>'Assumptions (CSP)'!AQ18*Model!AR3534/10^9+'Assumptions (CSP)'!AQ19*Model!AR3535/10^3</f>
        <v>1.6145078</v>
      </c>
      <c r="AS3536" s="400">
        <f>'Assumptions (CSP)'!AR18*Model!AS3534/10^9+'Assumptions (CSP)'!AR19*Model!AS3535/10^3</f>
        <v>1.723461506</v>
      </c>
      <c r="AT3536" s="400">
        <f>'Assumptions (CSP)'!AS18*Model!AT3534/10^9+'Assumptions (CSP)'!AS19*Model!AT3535/10^3</f>
        <v>1.83605188</v>
      </c>
      <c r="AU3536" s="400">
        <f>'Assumptions (CSP)'!AT18*Model!AU3534/10^9+'Assumptions (CSP)'!AT19*Model!AU3535/10^3</f>
        <v>1.952379351</v>
      </c>
      <c r="AV3536" s="400">
        <f>'Assumptions (CSP)'!AU18*Model!AV3534/10^9+'Assumptions (CSP)'!AU19*Model!AV3535/10^3</f>
        <v>2.072546879</v>
      </c>
      <c r="AW3536" s="400">
        <f>'Assumptions (CSP)'!AV18*Model!AW3534/10^9+'Assumptions (CSP)'!AV19*Model!AW3535/10^3</f>
        <v>2.196660022</v>
      </c>
      <c r="AX3536" s="400">
        <f>'Assumptions (CSP)'!AW18*Model!AX3534/10^9+'Assumptions (CSP)'!AW19*Model!AX3535/10^3</f>
        <v>2.324826994</v>
      </c>
      <c r="AY3536" s="400">
        <f>'Assumptions (CSP)'!AX18*Model!AY3534/10^9+'Assumptions (CSP)'!AX19*Model!AY3535/10^3</f>
        <v>2.457158729</v>
      </c>
      <c r="AZ3536" s="400">
        <f>'Assumptions (CSP)'!AY18*Model!AZ3534/10^9+'Assumptions (CSP)'!AY19*Model!AZ3535/10^3</f>
        <v>2.593768948</v>
      </c>
      <c r="BA3536" s="400">
        <f>'Assumptions (CSP)'!AZ18*Model!BA3534/10^9+'Assumptions (CSP)'!AZ19*Model!BA3535/10^3</f>
        <v>2.734774222</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0.00260438033</v>
      </c>
      <c r="K3537" s="95">
        <f>K3535*'Assumptions (CSP)'!J32/10^3</f>
        <v>0.008941923488</v>
      </c>
      <c r="L3537" s="95">
        <f>L3535*'Assumptions (CSP)'!K32/10^3</f>
        <v>0.008456472588</v>
      </c>
      <c r="M3537" s="95">
        <f>M3535*'Assumptions (CSP)'!L32/10^3</f>
        <v>0.007094049171</v>
      </c>
      <c r="N3537" s="95">
        <f>N3535*'Assumptions (CSP)'!M32/10^3</f>
        <v>0.008765588816</v>
      </c>
      <c r="O3537" s="95">
        <f>O3535*'Assumptions (CSP)'!N32/10^3</f>
        <v>0.00698135627</v>
      </c>
      <c r="P3537" s="95">
        <f>P3535*'Assumptions (CSP)'!O32/10^3</f>
        <v>0.0104712893</v>
      </c>
      <c r="Q3537" s="95">
        <f>Q3535*'Assumptions (CSP)'!P32/10^3</f>
        <v>0.008699533548</v>
      </c>
      <c r="R3537" s="95">
        <f>R3535*'Assumptions (CSP)'!Q32/10^3</f>
        <v>0.01847635547</v>
      </c>
      <c r="S3537" s="95">
        <f>S3535*'Assumptions (CSP)'!R32/10^3</f>
        <v>0.02073719991</v>
      </c>
      <c r="T3537" s="95">
        <f>T3535*'Assumptions (CSP)'!S32/10^3</f>
        <v>0.02808446528</v>
      </c>
      <c r="U3537" s="95">
        <f>U3535*'Assumptions (CSP)'!T32/10^3</f>
        <v>0.02954724409</v>
      </c>
      <c r="V3537" s="95">
        <f>V3535*'Assumptions (CSP)'!U32/10^3</f>
        <v>0.02927435553</v>
      </c>
      <c r="W3537" s="95">
        <f>W3535*'Assumptions (CSP)'!V32/10^3</f>
        <v>0.02975683191</v>
      </c>
      <c r="X3537" s="95">
        <f>X3535*'Assumptions (CSP)'!W32/10^3</f>
        <v>0.116717406</v>
      </c>
      <c r="Y3537" s="95">
        <f>Y3535*'Assumptions (CSP)'!X32/10^3</f>
        <v>0.2012076499</v>
      </c>
      <c r="Z3537" s="95">
        <f>Z3535*'Assumptions (CSP)'!Y32/10^3</f>
        <v>0.2850441042</v>
      </c>
      <c r="AA3537" s="95">
        <f>AA3535*'Assumptions (CSP)'!Z32/10^3</f>
        <v>0.3686201528</v>
      </c>
      <c r="AB3537" s="95">
        <f>AB3535*'Assumptions (CSP)'!AA32/10^3</f>
        <v>0.4555830191</v>
      </c>
      <c r="AC3537" s="95">
        <f>AC3535*'Assumptions (CSP)'!AB32/10^3</f>
        <v>0.5373992557</v>
      </c>
      <c r="AD3537" s="95">
        <f>AD3535*'Assumptions (CSP)'!AC32/10^3</f>
        <v>0.6204946996</v>
      </c>
      <c r="AE3537" s="95">
        <f>AE3535*'Assumptions (CSP)'!AD32/10^3</f>
        <v>0.7023253363</v>
      </c>
      <c r="AF3537" s="95">
        <f>AF3535*'Assumptions (CSP)'!AE32/10^3</f>
        <v>0.7843443387</v>
      </c>
      <c r="AG3537" s="95">
        <f>AG3535*'Assumptions (CSP)'!AF32/10^3</f>
        <v>0.8658175089</v>
      </c>
      <c r="AH3537" s="95">
        <f>AH3535*'Assumptions (CSP)'!AG32/10^3</f>
        <v>0.9478506337</v>
      </c>
      <c r="AI3537" s="95">
        <f>AI3535*'Assumptions (CSP)'!AH32/10^3</f>
        <v>1.025160965</v>
      </c>
      <c r="AJ3537" s="95">
        <f>AJ3535*'Assumptions (CSP)'!AI32/10^3</f>
        <v>1.100632592</v>
      </c>
      <c r="AK3537" s="95">
        <f>AK3535*'Assumptions (CSP)'!AJ32/10^3</f>
        <v>1.174886357</v>
      </c>
      <c r="AL3537" s="95">
        <f>AL3535*'Assumptions (CSP)'!AK32/10^3</f>
        <v>1.249638975</v>
      </c>
      <c r="AM3537" s="95">
        <f>AM3535*'Assumptions (CSP)'!AL32/10^3</f>
        <v>1.328302593</v>
      </c>
      <c r="AN3537" s="95">
        <f>AN3535*'Assumptions (CSP)'!AM32/10^3</f>
        <v>1.405160398</v>
      </c>
      <c r="AO3537" s="95">
        <f>AO3535*'Assumptions (CSP)'!AN32/10^3</f>
        <v>1.485678103</v>
      </c>
      <c r="AP3537" s="95">
        <f>AP3535*'Assumptions (CSP)'!AO32/10^3</f>
        <v>1.565756382</v>
      </c>
      <c r="AQ3537" s="95">
        <f>AQ3535*'Assumptions (CSP)'!AP32/10^3</f>
        <v>1.642320069</v>
      </c>
      <c r="AR3537" s="95">
        <f>AR3535*'Assumptions (CSP)'!AQ32/10^3</f>
        <v>1.716601521</v>
      </c>
      <c r="AS3537" s="95">
        <f>AS3535*'Assumptions (CSP)'!AR32/10^3</f>
        <v>1.789047034</v>
      </c>
      <c r="AT3537" s="95">
        <f>AT3535*'Assumptions (CSP)'!AS32/10^3</f>
        <v>1.861557121</v>
      </c>
      <c r="AU3537" s="95">
        <f>AU3535*'Assumptions (CSP)'!AT32/10^3</f>
        <v>1.934717988</v>
      </c>
      <c r="AV3537" s="95">
        <f>AV3535*'Assumptions (CSP)'!AU32/10^3</f>
        <v>2.006998761</v>
      </c>
      <c r="AW3537" s="95">
        <f>AW3535*'Assumptions (CSP)'!AV32/10^3</f>
        <v>2.074297908</v>
      </c>
      <c r="AX3537" s="95">
        <f>AX3535*'Assumptions (CSP)'!AW32/10^3</f>
        <v>2.147114626</v>
      </c>
      <c r="AY3537" s="95">
        <f>AY3535*'Assumptions (CSP)'!AX32/10^3</f>
        <v>2.249228853</v>
      </c>
      <c r="AZ3537" s="95">
        <f>AZ3535*'Assumptions (CSP)'!AY32/10^3</f>
        <v>2.331880253</v>
      </c>
      <c r="BA3537" s="95">
        <f>BA3535*'Assumptions (CSP)'!AZ32/10^3</f>
        <v>2.399435437</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0.006446484</v>
      </c>
      <c r="X3538" s="95">
        <f>X3534*'Assumptions (CSP)'!W36*'Assumptions (Hydro)'!W32*365/10^9</f>
        <v>0.03343967025</v>
      </c>
      <c r="Y3538" s="95">
        <f>Y3534*'Assumptions (CSP)'!X36*'Assumptions (Hydro)'!X32*365/10^9</f>
        <v>0.06094148418</v>
      </c>
      <c r="Z3538" s="95">
        <f>Z3534*'Assumptions (CSP)'!Y36*'Assumptions (Hydro)'!Y32*365/10^9</f>
        <v>0.08957208981</v>
      </c>
      <c r="AA3538" s="95">
        <f>AA3534*'Assumptions (CSP)'!Z36*'Assumptions (Hydro)'!Z32*365/10^9</f>
        <v>0.1194364247</v>
      </c>
      <c r="AB3538" s="95">
        <f>AB3534*'Assumptions (CSP)'!AA36*'Assumptions (Hydro)'!AA32*365/10^9</f>
        <v>0.1517621533</v>
      </c>
      <c r="AC3538" s="95">
        <f>AC3534*'Assumptions (CSP)'!AB36*'Assumptions (Hydro)'!AB32*365/10^9</f>
        <v>0.1836364576</v>
      </c>
      <c r="AD3538" s="95">
        <f>AD3534*'Assumptions (CSP)'!AC36*'Assumptions (Hydro)'!AC32*365/10^9</f>
        <v>0.217247164</v>
      </c>
      <c r="AE3538" s="95">
        <f>AE3534*'Assumptions (CSP)'!AD36*'Assumptions (Hydro)'!AD32*365/10^9</f>
        <v>0.2515919163</v>
      </c>
      <c r="AF3538" s="95">
        <f>AF3534*'Assumptions (CSP)'!AE36*'Assumptions (Hydro)'!AE32*365/10^9</f>
        <v>0.2873169954</v>
      </c>
      <c r="AG3538" s="95">
        <f>AG3534*'Assumptions (CSP)'!AF36*'Assumptions (Hydro)'!AF32*365/10^9</f>
        <v>0.324288364</v>
      </c>
      <c r="AH3538" s="95">
        <f>AH3534*'Assumptions (CSP)'!AG36*'Assumptions (Hydro)'!AG32*365/10^9</f>
        <v>0.3630577175</v>
      </c>
      <c r="AI3538" s="95">
        <f>AI3534*'Assumptions (CSP)'!AH36*'Assumptions (Hydro)'!AH32*365/10^9</f>
        <v>0.4015696722</v>
      </c>
      <c r="AJ3538" s="95">
        <f>AJ3534*'Assumptions (CSP)'!AI36*'Assumptions (Hydro)'!AI32*365/10^9</f>
        <v>0.4409671199</v>
      </c>
      <c r="AK3538" s="95">
        <f>AK3534*'Assumptions (CSP)'!AJ36*'Assumptions (Hydro)'!AJ32*365/10^9</f>
        <v>0.4815081096</v>
      </c>
      <c r="AL3538" s="95">
        <f>AL3534*'Assumptions (CSP)'!AK36*'Assumptions (Hydro)'!AK32*365/10^9</f>
        <v>0.5239634162</v>
      </c>
      <c r="AM3538" s="95">
        <f>AM3534*'Assumptions (CSP)'!AL36*'Assumptions (Hydro)'!AL32*365/10^9</f>
        <v>0.5699142777</v>
      </c>
      <c r="AN3538" s="95">
        <f>AN3534*'Assumptions (CSP)'!AM36*'Assumptions (Hydro)'!AM32*365/10^9</f>
        <v>0.6169132676</v>
      </c>
      <c r="AO3538" s="95">
        <f>AO3534*'Assumptions (CSP)'!AN36*'Assumptions (Hydro)'!AN32*365/10^9</f>
        <v>0.6673499495</v>
      </c>
      <c r="AP3538" s="95">
        <f>AP3534*'Assumptions (CSP)'!AO36*'Assumptions (Hydro)'!AO32*365/10^9</f>
        <v>0.7196643865</v>
      </c>
      <c r="AQ3538" s="95">
        <f>AQ3534*'Assumptions (CSP)'!AP36*'Assumptions (Hydro)'!AP32*365/10^9</f>
        <v>0.7725148839</v>
      </c>
      <c r="AR3538" s="95">
        <f>AR3534*'Assumptions (CSP)'!AQ36*'Assumptions (Hydro)'!AQ32*365/10^9</f>
        <v>0.8265337021</v>
      </c>
      <c r="AS3538" s="95">
        <f>AS3534*'Assumptions (CSP)'!AR36*'Assumptions (Hydro)'!AR32*365/10^9</f>
        <v>0.8819324604</v>
      </c>
      <c r="AT3538" s="95">
        <f>AT3534*'Assumptions (CSP)'!AS36*'Assumptions (Hydro)'!AS32*365/10^9</f>
        <v>0.9398471678</v>
      </c>
      <c r="AU3538" s="95">
        <f>AU3534*'Assumptions (CSP)'!AT36*'Assumptions (Hydro)'!AT32*365/10^9</f>
        <v>1.000607428</v>
      </c>
      <c r="AV3538" s="95">
        <f>AV3534*'Assumptions (CSP)'!AU36*'Assumptions (Hydro)'!AU32*365/10^9</f>
        <v>1.063587701</v>
      </c>
      <c r="AW3538" s="95">
        <f>AW3534*'Assumptions (CSP)'!AV36*'Assumptions (Hydro)'!AV32*365/10^9</f>
        <v>1.126378206</v>
      </c>
      <c r="AX3538" s="95">
        <f>AX3534*'Assumptions (CSP)'!AW36*'Assumptions (Hydro)'!AW32*365/10^9</f>
        <v>1.195002368</v>
      </c>
      <c r="AY3538" s="95">
        <f>AY3534*'Assumptions (CSP)'!AX36*'Assumptions (Hydro)'!AX32*365/10^9</f>
        <v>1.283527251</v>
      </c>
      <c r="AZ3538" s="95">
        <f>AZ3534*'Assumptions (CSP)'!AY36*'Assumptions (Hydro)'!AY32*365/10^9</f>
        <v>1.364376903</v>
      </c>
      <c r="BA3538" s="95">
        <f>BA3534*'Assumptions (CSP)'!AZ36*'Assumptions (Hydro)'!AZ32*365/10^9</f>
        <v>1.43981886</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75.7</v>
      </c>
      <c r="K3539" s="153">
        <v>0.0</v>
      </c>
      <c r="L3539" s="153">
        <v>0.0</v>
      </c>
      <c r="M3539" s="153">
        <v>0.0</v>
      </c>
      <c r="N3539" s="153">
        <v>0.0</v>
      </c>
      <c r="O3539" s="153">
        <v>0.0</v>
      </c>
      <c r="P3539" s="153">
        <v>0.0</v>
      </c>
      <c r="Q3539" s="153">
        <v>0.0</v>
      </c>
      <c r="R3539" s="153">
        <v>125.0</v>
      </c>
      <c r="S3539" s="153">
        <v>0.0</v>
      </c>
      <c r="T3539" s="153">
        <v>0.0</v>
      </c>
      <c r="U3539" s="153">
        <v>0.0</v>
      </c>
      <c r="V3539" s="153">
        <v>0.0</v>
      </c>
      <c r="W3539" s="173">
        <f>W3534-V3534</f>
        <v>0</v>
      </c>
      <c r="X3539" s="401">
        <f t="shared" ref="X3539:BA3539" si="105">if(X3534&gt;X3533,X3534-X3533,0)</f>
        <v>832.548745</v>
      </c>
      <c r="Y3539" s="401">
        <f t="shared" si="105"/>
        <v>832.548745</v>
      </c>
      <c r="Z3539" s="401">
        <f t="shared" si="105"/>
        <v>832.548745</v>
      </c>
      <c r="AA3539" s="401">
        <f t="shared" si="105"/>
        <v>832.548745</v>
      </c>
      <c r="AB3539" s="401">
        <f t="shared" si="105"/>
        <v>832.548745</v>
      </c>
      <c r="AC3539" s="401">
        <f t="shared" si="105"/>
        <v>832.548745</v>
      </c>
      <c r="AD3539" s="401">
        <f t="shared" si="105"/>
        <v>832.548745</v>
      </c>
      <c r="AE3539" s="401">
        <f t="shared" si="105"/>
        <v>832.548745</v>
      </c>
      <c r="AF3539" s="401">
        <f t="shared" si="105"/>
        <v>832.548745</v>
      </c>
      <c r="AG3539" s="401">
        <f t="shared" si="105"/>
        <v>832.548745</v>
      </c>
      <c r="AH3539" s="401">
        <f t="shared" si="105"/>
        <v>832.548745</v>
      </c>
      <c r="AI3539" s="401">
        <f t="shared" si="105"/>
        <v>832.548745</v>
      </c>
      <c r="AJ3539" s="401">
        <f t="shared" si="105"/>
        <v>832.548745</v>
      </c>
      <c r="AK3539" s="401">
        <f t="shared" si="105"/>
        <v>832.548745</v>
      </c>
      <c r="AL3539" s="401">
        <f t="shared" si="105"/>
        <v>832.548745</v>
      </c>
      <c r="AM3539" s="401">
        <f t="shared" si="105"/>
        <v>832.548745</v>
      </c>
      <c r="AN3539" s="401">
        <f t="shared" si="105"/>
        <v>832.548745</v>
      </c>
      <c r="AO3539" s="401">
        <f t="shared" si="105"/>
        <v>832.548745</v>
      </c>
      <c r="AP3539" s="401">
        <f t="shared" si="105"/>
        <v>832.548745</v>
      </c>
      <c r="AQ3539" s="401">
        <f t="shared" si="105"/>
        <v>832.548745</v>
      </c>
      <c r="AR3539" s="401">
        <f t="shared" si="105"/>
        <v>832.548745</v>
      </c>
      <c r="AS3539" s="401">
        <f t="shared" si="105"/>
        <v>832.548745</v>
      </c>
      <c r="AT3539" s="401">
        <f t="shared" si="105"/>
        <v>832.548745</v>
      </c>
      <c r="AU3539" s="401">
        <f t="shared" si="105"/>
        <v>832.548745</v>
      </c>
      <c r="AV3539" s="401">
        <f t="shared" si="105"/>
        <v>832.548745</v>
      </c>
      <c r="AW3539" s="401">
        <f t="shared" si="105"/>
        <v>832.548745</v>
      </c>
      <c r="AX3539" s="401">
        <f t="shared" si="105"/>
        <v>832.548745</v>
      </c>
      <c r="AY3539" s="401">
        <f t="shared" si="105"/>
        <v>832.548745</v>
      </c>
      <c r="AZ3539" s="401">
        <f t="shared" si="105"/>
        <v>832.548745</v>
      </c>
      <c r="BA3539" s="401">
        <f t="shared" si="105"/>
        <v>832.548745</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0.1373501561</v>
      </c>
      <c r="H3541" s="218">
        <f t="shared" si="106"/>
        <v>0.1338391623</v>
      </c>
      <c r="I3541" s="218">
        <f t="shared" si="106"/>
        <v>0.1322431332</v>
      </c>
      <c r="J3541" s="218">
        <f t="shared" si="106"/>
        <v>0</v>
      </c>
      <c r="K3541" s="218">
        <f t="shared" si="106"/>
        <v>0</v>
      </c>
      <c r="L3541" s="218">
        <f t="shared" si="106"/>
        <v>0</v>
      </c>
      <c r="M3541" s="218">
        <f t="shared" si="106"/>
        <v>0</v>
      </c>
      <c r="N3541" s="218">
        <f t="shared" si="106"/>
        <v>0</v>
      </c>
      <c r="O3541" s="218">
        <f t="shared" si="106"/>
        <v>0</v>
      </c>
      <c r="P3541" s="218">
        <f t="shared" si="106"/>
        <v>0.1956228946</v>
      </c>
      <c r="Q3541" s="218">
        <f t="shared" si="106"/>
        <v>0.1897694961</v>
      </c>
      <c r="R3541" s="218">
        <f t="shared" si="106"/>
        <v>0.1883019782</v>
      </c>
      <c r="S3541" s="218">
        <f t="shared" si="106"/>
        <v>0.1833411946</v>
      </c>
      <c r="T3541" s="218">
        <f t="shared" si="106"/>
        <v>0</v>
      </c>
      <c r="U3541" s="218">
        <f t="shared" si="106"/>
        <v>0</v>
      </c>
      <c r="V3541" s="218">
        <f t="shared" si="106"/>
        <v>0</v>
      </c>
      <c r="W3541" s="218">
        <f t="shared" si="106"/>
        <v>1.07514679</v>
      </c>
      <c r="X3541" s="218">
        <f t="shared" si="106"/>
        <v>2.050307281</v>
      </c>
      <c r="Y3541" s="218">
        <f t="shared" si="106"/>
        <v>3.021230687</v>
      </c>
      <c r="Z3541" s="218">
        <f t="shared" si="106"/>
        <v>2.949042128</v>
      </c>
      <c r="AA3541" s="218">
        <f t="shared" si="106"/>
        <v>2.871952159</v>
      </c>
      <c r="AB3541" s="218">
        <f t="shared" si="106"/>
        <v>2.826950407</v>
      </c>
      <c r="AC3541" s="218">
        <f t="shared" si="106"/>
        <v>2.776184573</v>
      </c>
      <c r="AD3541" s="218">
        <f t="shared" si="106"/>
        <v>2.727315375</v>
      </c>
      <c r="AE3541" s="218">
        <f t="shared" si="106"/>
        <v>2.690632745</v>
      </c>
      <c r="AF3541" s="218">
        <f t="shared" si="106"/>
        <v>2.641183803</v>
      </c>
      <c r="AG3541" s="218">
        <f t="shared" si="106"/>
        <v>2.607677625</v>
      </c>
      <c r="AH3541" s="218">
        <f t="shared" si="106"/>
        <v>2.597545351</v>
      </c>
      <c r="AI3541" s="218">
        <f t="shared" si="106"/>
        <v>2.599119052</v>
      </c>
      <c r="AJ3541" s="218">
        <f t="shared" si="106"/>
        <v>2.60755259</v>
      </c>
      <c r="AK3541" s="218">
        <f t="shared" si="106"/>
        <v>2.607386984</v>
      </c>
      <c r="AL3541" s="218">
        <f t="shared" si="106"/>
        <v>2.621253935</v>
      </c>
      <c r="AM3541" s="218">
        <f t="shared" si="106"/>
        <v>2.637027219</v>
      </c>
      <c r="AN3541" s="218">
        <f t="shared" si="106"/>
        <v>2.66083104</v>
      </c>
      <c r="AO3541" s="218">
        <f t="shared" si="106"/>
        <v>2.691911587</v>
      </c>
      <c r="AP3541" s="218">
        <f t="shared" si="106"/>
        <v>2.729437974</v>
      </c>
      <c r="AQ3541" s="218">
        <f t="shared" si="106"/>
        <v>2.763583399</v>
      </c>
      <c r="AR3541" s="218">
        <f t="shared" si="106"/>
        <v>2.800619057</v>
      </c>
      <c r="AS3541" s="218">
        <f t="shared" si="106"/>
        <v>2.842019099</v>
      </c>
      <c r="AT3541" s="218">
        <f t="shared" si="106"/>
        <v>2.889366734</v>
      </c>
      <c r="AU3541" s="218">
        <f t="shared" si="106"/>
        <v>2.936104234</v>
      </c>
      <c r="AV3541" s="218">
        <f t="shared" si="106"/>
        <v>2.984968353</v>
      </c>
      <c r="AW3541" s="218">
        <f t="shared" si="106"/>
        <v>3.036051645</v>
      </c>
      <c r="AX3541" s="218">
        <f t="shared" si="106"/>
        <v>3.087992022</v>
      </c>
      <c r="AY3541" s="218">
        <f t="shared" si="106"/>
        <v>2.092878044</v>
      </c>
      <c r="AZ3541" s="218">
        <f t="shared" si="106"/>
        <v>1.063318</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0.1373501561</v>
      </c>
      <c r="H3549" s="95">
        <f>IF($J$3539&gt;0,'Assumptions (CSP)'!$V$14*Model!$J$3539*'Assumptions (CSP)'!G$2/10^9,0)</f>
        <v>0.1338391623</v>
      </c>
      <c r="I3549" s="95">
        <f>IF($J$3539&gt;0,'Assumptions (CSP)'!$V$14*Model!$J$3539*'Assumptions (CSP)'!H$2/10^9,0)</f>
        <v>0.1322431332</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0.1956228946</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0.1897694961</v>
      </c>
      <c r="R3559" s="95">
        <f>IF($R$3539&gt;0,'Assumptions (CSP)'!$V$14*Model!$R$3539*'Assumptions (CSP)'!Q$2/10^9,0)</f>
        <v>0.1883019782</v>
      </c>
      <c r="S3559" s="95">
        <f>IF($R$3539&gt;0,'Assumptions (CSP)'!$V$14*Model!$R$3539*'Assumptions (CSP)'!R$2/10^9,0)</f>
        <v>0.1833411946</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1.07514679</v>
      </c>
      <c r="X3565" s="95">
        <f>IF($X$3539&gt;0,'Assumptions (CSP)'!$V$14*Model!$X$3539*'Assumptions (CSP)'!W$2/10^9,0)</f>
        <v>1.02515364</v>
      </c>
      <c r="Y3565" s="95">
        <f>IF($X$3539&gt;0,'Assumptions (CSP)'!$V$14*Model!$X$3539*'Assumptions (CSP)'!X$2/10^9,0)</f>
        <v>1.007076896</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1.02515364</v>
      </c>
      <c r="Y3566" s="95">
        <f>IF($Y$3539&gt;0,'Assumptions (CSP)'!$V$14*Model!$Y$3539*'Assumptions (CSP)'!X$2/10^9,0)</f>
        <v>1.007076896</v>
      </c>
      <c r="Z3566" s="95">
        <f>IF($Y$3539&gt;0,'Assumptions (CSP)'!$V$14*Model!$Y$3539*'Assumptions (CSP)'!Y$2/10^9,0)</f>
        <v>0.9830140427</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1.007076896</v>
      </c>
      <c r="Z3567" s="95">
        <f>IF($Z$3539&gt;0,'Assumptions (CSP)'!$V$14*Model!$Z$3539*'Assumptions (CSP)'!Y$2/10^9,0)</f>
        <v>0.9830140427</v>
      </c>
      <c r="AA3567" s="95">
        <f>IF($Z$3539&gt;0,'Assumptions (CSP)'!$V$14*Model!$Z$3539*'Assumptions (CSP)'!Z$2/10^9,0)</f>
        <v>0.9573173864</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0.9830140427</v>
      </c>
      <c r="AA3568" s="95">
        <f>IF($AA$3539&gt;0,'Assumptions (CSP)'!$V$14*Model!$AA$3539*'Assumptions (CSP)'!Z$2/10^9,0)</f>
        <v>0.9573173864</v>
      </c>
      <c r="AB3568" s="95">
        <f>IF($AA$3539&gt;0,'Assumptions (CSP)'!$V$14*Model!$AA$3539*'Assumptions (CSP)'!AA$2/10^9,0)</f>
        <v>0.9423168022</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0.9573173864</v>
      </c>
      <c r="AB3569" s="95">
        <f>IF($AB$3539&gt;0,'Assumptions (CSP)'!$V$14*Model!$AB$3539*'Assumptions (CSP)'!AA$2/10^9,0)</f>
        <v>0.9423168022</v>
      </c>
      <c r="AC3569" s="95">
        <f>IF($AB$3539&gt;0,'Assumptions (CSP)'!$V$14*Model!$AB$3539*'Assumptions (CSP)'!AB$2/10^9,0)</f>
        <v>0.9253948578</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0.9423168022</v>
      </c>
      <c r="AC3570" s="95">
        <f>IF($AB$3539&gt;0,'Assumptions (CSP)'!$V$14*Model!$AB$3539*'Assumptions (CSP)'!AB$2/10^9,0)</f>
        <v>0.9253948578</v>
      </c>
      <c r="AD3570" s="95">
        <f>IF($AB$3539&gt;0,'Assumptions (CSP)'!$V$14*Model!$AB$3539*'Assumptions (CSP)'!AC$2/10^9,0)</f>
        <v>0.9091051251</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0.9253948578</v>
      </c>
      <c r="AD3571" s="95">
        <f>IF($AC$3539&gt;0,'Assumptions (CSP)'!$V$14*Model!$AC$3539*'Assumptions (CSP)'!AC$2/10^9,0)</f>
        <v>0.9091051251</v>
      </c>
      <c r="AE3571" s="95">
        <f>IF($AC$3539&gt;0,'Assumptions (CSP)'!$V$14*Model!$AC$3539*'Assumptions (CSP)'!AD$2/10^9,0)</f>
        <v>0.8968775815</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0.9091051251</v>
      </c>
      <c r="AE3572" s="95">
        <f>IF($AD$3539&gt;0,'Assumptions (CSP)'!$V$14*Model!$AD$3539*'Assumptions (CSP)'!AD$2/10^9,0)</f>
        <v>0.8968775815</v>
      </c>
      <c r="AF3572" s="95">
        <f>IF($AD$3539&gt;0,'Assumptions (CSP)'!$V$14*Model!$AD$3539*'Assumptions (CSP)'!AE$2/10^9,0)</f>
        <v>0.8803946011</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0.8968775815</v>
      </c>
      <c r="AF3573" s="95">
        <f>IF($AE$3539&gt;0,'Assumptions (CSP)'!$V$14*Model!$AE$3539*'Assumptions (CSP)'!AE$2/10^9,0)</f>
        <v>0.8803946011</v>
      </c>
      <c r="AG3573" s="95">
        <f>IF($AE$3539&gt;0,'Assumptions (CSP)'!$V$14*Model!$AE$3539*'Assumptions (CSP)'!AF$2/10^9,0)</f>
        <v>0.8692258751</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0.8803946011</v>
      </c>
      <c r="AG3574" s="95">
        <f>IF($AF$3539&gt;0,'Assumptions (CSP)'!$V$14*Model!$AF$3539*'Assumptions (CSP)'!AF$2/10^9,0)</f>
        <v>0.8692258751</v>
      </c>
      <c r="AH3574" s="95">
        <f>IF($AF$3539&gt;0,'Assumptions (CSP)'!$V$14*Model!$AF$3539*'Assumptions (CSP)'!AG$2/10^9,0)</f>
        <v>0.8658484503</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0.8692258751</v>
      </c>
      <c r="AH3575" s="95">
        <f>IF($AG$3539&gt;0,'Assumptions (CSP)'!$V$14*Model!$AG$3539*'Assumptions (CSP)'!AG$2/10^9,0)</f>
        <v>0.8658484503</v>
      </c>
      <c r="AI3575" s="95">
        <f>IF($AG$3539&gt;0,'Assumptions (CSP)'!$V$14*Model!$AG$3539*'Assumptions (CSP)'!AH$2/10^9,0)</f>
        <v>0.8663730173</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0.8658484503</v>
      </c>
      <c r="AI3576" s="95">
        <f>IF($AH$3539&gt;0,'Assumptions (CSP)'!$V$14*Model!$AH$3539*'Assumptions (CSP)'!AH$2/10^9,0)</f>
        <v>0.8663730173</v>
      </c>
      <c r="AJ3576" s="95">
        <f>IF($AH$3539&gt;0,'Assumptions (CSP)'!$V$14*Model!$AH$3539*'Assumptions (CSP)'!AI$2/10^9,0)</f>
        <v>0.8691841966</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0.8663730173</v>
      </c>
      <c r="AJ3577" s="95">
        <f>IF($AI$3539&gt;0,'Assumptions (CSP)'!$V$14*Model!$AI$3539*'Assumptions (CSP)'!AI$2/10^9,0)</f>
        <v>0.8691841966</v>
      </c>
      <c r="AK3577" s="95">
        <f>IF($AI$3539&gt;0,'Assumptions (CSP)'!$V$14*Model!$AI$3539*'Assumptions (CSP)'!AJ$2/10^9,0)</f>
        <v>0.8691289948</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0.8691841966</v>
      </c>
      <c r="AK3578" s="95">
        <f>IF($AJ$3539&gt;0,'Assumptions (CSP)'!$V$14*Model!$AJ$3539*'Assumptions (CSP)'!AJ$2/10^9,0)</f>
        <v>0.8691289948</v>
      </c>
      <c r="AL3578" s="95">
        <f>IF($AJ$3539&gt;0,'Assumptions (CSP)'!$V$14*Model!$AJ$3539*'Assumptions (CSP)'!AK$2/10^9,0)</f>
        <v>0.8737513115</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0.8691289948</v>
      </c>
      <c r="AL3579" s="95">
        <f>IF($AK$3539&gt;0,'Assumptions (CSP)'!$V$14*Model!$AK$3539*'Assumptions (CSP)'!AK$2/10^9,0)</f>
        <v>0.8737513115</v>
      </c>
      <c r="AM3579" s="95">
        <f>IF($AK$3539&gt;0,'Assumptions (CSP)'!$V$14*Model!$AK$3539*'Assumptions (CSP)'!AL$2/10^9,0)</f>
        <v>0.879009073</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0.8737513115</v>
      </c>
      <c r="AM3580" s="95">
        <f>IF($AL$3539&gt;0,'Assumptions (CSP)'!$V$14*Model!$AL$3539*'Assumptions (CSP)'!AL$2/10^9,0)</f>
        <v>0.879009073</v>
      </c>
      <c r="AN3580" s="95">
        <f>IF($AL$3539&gt;0,'Assumptions (CSP)'!$V$14*Model!$AL$3539*'Assumptions (CSP)'!AM$2/10^9,0)</f>
        <v>0.8869436801</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0.879009073</v>
      </c>
      <c r="AN3581" s="95">
        <f>IF($AM$3539&gt;0,'Assumptions (CSP)'!$V$14*Model!$AM$3539*'Assumptions (CSP)'!AM$2/10^9,0)</f>
        <v>0.8869436801</v>
      </c>
      <c r="AO3581" s="95">
        <f>IF($AM$3539&gt;0,'Assumptions (CSP)'!$V$14*Model!$AM$3539*'Assumptions (CSP)'!AN$2/10^9,0)</f>
        <v>0.8973038623</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0.8869436801</v>
      </c>
      <c r="AO3582" s="95">
        <f>IF($AN$3539&gt;0,'Assumptions (CSP)'!$V$14*Model!$AN$3539*'Assumptions (CSP)'!AN$2/10^9,0)</f>
        <v>0.8973038623</v>
      </c>
      <c r="AP3582" s="95">
        <f>IF($AN$3539&gt;0,'Assumptions (CSP)'!$V$14*Model!$AN$3539*'Assumptions (CSP)'!AO$2/10^9,0)</f>
        <v>0.9098126579</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0.8973038623</v>
      </c>
      <c r="AP3583" s="95">
        <f>IF($AO$3539&gt;0,'Assumptions (CSP)'!$V$14*Model!$AO$3539*'Assumptions (CSP)'!AO$2/10^9,0)</f>
        <v>0.9098126579</v>
      </c>
      <c r="AQ3583" s="95">
        <f>IF($AO$3539&gt;0,'Assumptions (CSP)'!$V$14*Model!$AO$3539*'Assumptions (CSP)'!AP$2/10^9,0)</f>
        <v>0.9211944663</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0.9098126579</v>
      </c>
      <c r="AQ3584" s="95">
        <f>IF($AP$3539&gt;0,'Assumptions (CSP)'!$V$14*Model!$AP$3539*'Assumptions (CSP)'!AP$2/10^9,0)</f>
        <v>0.9211944663</v>
      </c>
      <c r="AR3584" s="95">
        <f>IF($AP$3539&gt;0,'Assumptions (CSP)'!$V$14*Model!$AP$3539*'Assumptions (CSP)'!AQ$2/10^9,0)</f>
        <v>0.9335396856</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0.9211944663</v>
      </c>
      <c r="AR3585" s="95">
        <f>IF($AQ$3539&gt;0,'Assumptions (CSP)'!$V$14*Model!$AQ$3539*'Assumptions (CSP)'!AQ$2/10^9,0)</f>
        <v>0.9335396856</v>
      </c>
      <c r="AS3585" s="95">
        <f>IF($AQ$3539&gt;0,'Assumptions (CSP)'!$V$14*Model!$AQ$3539*'Assumptions (CSP)'!AR$2/10^9,0)</f>
        <v>0.9473396998</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0.9335396856</v>
      </c>
      <c r="AS3586" s="95">
        <f>IF($AR$3539&gt;0,'Assumptions (CSP)'!$V$14*Model!$AR$3539*'Assumptions (CSP)'!AR$2/10^9,0)</f>
        <v>0.9473396998</v>
      </c>
      <c r="AT3586" s="95">
        <f>IF($AR$3539&gt;0,'Assumptions (CSP)'!$V$14*Model!$AR$3539*'Assumptions (CSP)'!AS$2/10^9,0)</f>
        <v>0.9631222446</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0.9473396998</v>
      </c>
      <c r="AT3587" s="95">
        <f>IF($AS$3539&gt;0,'Assumptions (CSP)'!$V$14*Model!$AS$3539*'Assumptions (CSP)'!AS$2/10^9,0)</f>
        <v>0.9631222446</v>
      </c>
      <c r="AU3587" s="95">
        <f>IF($AS$3539&gt;0,'Assumptions (CSP)'!$V$14*Model!$AS$3539*'Assumptions (CSP)'!AT$2/10^9,0)</f>
        <v>0.9787014113</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0.9631222446</v>
      </c>
      <c r="AU3588" s="95">
        <f>IF($AT$3539&gt;0,'Assumptions (CSP)'!$V$14*Model!$AT$3539*'Assumptions (CSP)'!AT$2/10^9,0)</f>
        <v>0.9787014113</v>
      </c>
      <c r="AV3588" s="95">
        <f>IF($AT$3539&gt;0,'Assumptions (CSP)'!$V$14*Model!$AT$3539*'Assumptions (CSP)'!AU$2/10^9,0)</f>
        <v>0.994989451</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0.9787014113</v>
      </c>
      <c r="AV3589" s="95">
        <f>IF($AU$3539&gt;0,'Assumptions (CSP)'!$V$14*Model!$AU$3539*'Assumptions (CSP)'!AU$2/10^9,0)</f>
        <v>0.994989451</v>
      </c>
      <c r="AW3589" s="95">
        <f>IF($AU$3539&gt;0,'Assumptions (CSP)'!$V$14*Model!$AU$3539*'Assumptions (CSP)'!AV$2/10^9,0)</f>
        <v>1.012017215</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0.994989451</v>
      </c>
      <c r="AW3590" s="95">
        <f>IF($AV$3539&gt;0,'Assumptions (CSP)'!$V$14*Model!$AV$3539*'Assumptions (CSP)'!AV$2/10^9,0)</f>
        <v>1.012017215</v>
      </c>
      <c r="AX3590" s="95">
        <f>IF($AV$3539&gt;0,'Assumptions (CSP)'!$V$14*Model!$AV$3539*'Assumptions (CSP)'!AW$2/10^9,0)</f>
        <v>1.029330674</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1.012017215</v>
      </c>
      <c r="AX3591" s="95">
        <f>IF($AW$3539&gt;0,'Assumptions (CSP)'!$V$14*Model!$AW$3539*'Assumptions (CSP)'!AW$2/10^9,0)</f>
        <v>1.029330674</v>
      </c>
      <c r="AY3591" s="95">
        <f>IF($AW$3539&gt;0,'Assumptions (CSP)'!$V$14*Model!$AW$3539*'Assumptions (CSP)'!AX$2/10^9,0)</f>
        <v>1.046439022</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1.029330674</v>
      </c>
      <c r="AY3592" s="95">
        <f>IF($AX$3539&gt;0,'Assumptions (CSP)'!$V$14*Model!$AX$3539*'Assumptions (CSP)'!AX$2/10^9,0)</f>
        <v>1.046439022</v>
      </c>
      <c r="AZ3592" s="95">
        <f>IF($AX$3539&gt;0,'Assumptions (CSP)'!$V$14*Model!$AX$3539*'Assumptions (CSP)'!AY$2/10^9,0)</f>
        <v>1.063318</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0.08241009364</v>
      </c>
      <c r="H3598" s="95">
        <f>'Assumptions (CSP)'!$V$5*Model!H3541</f>
        <v>0.08030349736</v>
      </c>
      <c r="I3598" s="95">
        <f>'Assumptions (CSP)'!$V$5*Model!I3541</f>
        <v>0.07934587994</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0.1173737368</v>
      </c>
      <c r="Q3598" s="95">
        <f>'Assumptions (CSP)'!$V$5*Model!Q3541</f>
        <v>0.1138616977</v>
      </c>
      <c r="R3598" s="95">
        <f>'Assumptions (CSP)'!$V$5*Model!R3541</f>
        <v>0.1129811869</v>
      </c>
      <c r="S3598" s="95">
        <f>'Assumptions (CSP)'!$V$5*Model!S3541</f>
        <v>0.1100047167</v>
      </c>
      <c r="T3598" s="95">
        <f>'Assumptions (CSP)'!$V$5*Model!T3541</f>
        <v>0</v>
      </c>
      <c r="U3598" s="95">
        <f>'Assumptions (CSP)'!$V$5*Model!U3541</f>
        <v>0</v>
      </c>
      <c r="V3598" s="95">
        <f>'Assumptions (CSP)'!$V$5*Model!V3541</f>
        <v>0</v>
      </c>
      <c r="W3598" s="95">
        <f>'Assumptions (CSP)'!$V$5*Model!W3541</f>
        <v>0.6450880738</v>
      </c>
      <c r="X3598" s="95">
        <f>'Assumptions (CSP)'!$V$5*Model!X3541</f>
        <v>1.230184368</v>
      </c>
      <c r="Y3598" s="95">
        <f>'Assumptions (CSP)'!$V$5*Model!Y3541</f>
        <v>1.812738412</v>
      </c>
      <c r="Z3598" s="95">
        <f>'Assumptions (CSP)'!$V$5*Model!Z3541</f>
        <v>1.769425277</v>
      </c>
      <c r="AA3598" s="95">
        <f>'Assumptions (CSP)'!$V$5*Model!AA3541</f>
        <v>1.723171295</v>
      </c>
      <c r="AB3598" s="95">
        <f>'Assumptions (CSP)'!$V$5*Model!AB3541</f>
        <v>1.696170244</v>
      </c>
      <c r="AC3598" s="95">
        <f>'Assumptions (CSP)'!$V$5*Model!AC3541</f>
        <v>1.665710744</v>
      </c>
      <c r="AD3598" s="95">
        <f>'Assumptions (CSP)'!$V$5*Model!AD3541</f>
        <v>1.636389225</v>
      </c>
      <c r="AE3598" s="95">
        <f>'Assumptions (CSP)'!$V$5*Model!AE3541</f>
        <v>1.614379647</v>
      </c>
      <c r="AF3598" s="95">
        <f>'Assumptions (CSP)'!$V$5*Model!AF3541</f>
        <v>1.584710282</v>
      </c>
      <c r="AG3598" s="95">
        <f>'Assumptions (CSP)'!$V$5*Model!AG3541</f>
        <v>1.564606575</v>
      </c>
      <c r="AH3598" s="95">
        <f>'Assumptions (CSP)'!$V$5*Model!AH3541</f>
        <v>1.55852721</v>
      </c>
      <c r="AI3598" s="95">
        <f>'Assumptions (CSP)'!$V$5*Model!AI3541</f>
        <v>1.559471431</v>
      </c>
      <c r="AJ3598" s="95">
        <f>'Assumptions (CSP)'!$V$5*Model!AJ3541</f>
        <v>1.564531554</v>
      </c>
      <c r="AK3598" s="95">
        <f>'Assumptions (CSP)'!$V$5*Model!AK3541</f>
        <v>1.564432191</v>
      </c>
      <c r="AL3598" s="95">
        <f>'Assumptions (CSP)'!$V$5*Model!AL3541</f>
        <v>1.572752361</v>
      </c>
      <c r="AM3598" s="95">
        <f>'Assumptions (CSP)'!$V$5*Model!AM3541</f>
        <v>1.582216331</v>
      </c>
      <c r="AN3598" s="95">
        <f>'Assumptions (CSP)'!$V$5*Model!AN3541</f>
        <v>1.596498624</v>
      </c>
      <c r="AO3598" s="95">
        <f>'Assumptions (CSP)'!$V$5*Model!AO3541</f>
        <v>1.615146952</v>
      </c>
      <c r="AP3598" s="95">
        <f>'Assumptions (CSP)'!$V$5*Model!AP3541</f>
        <v>1.637662784</v>
      </c>
      <c r="AQ3598" s="95">
        <f>'Assumptions (CSP)'!$V$5*Model!AQ3541</f>
        <v>1.658150039</v>
      </c>
      <c r="AR3598" s="95">
        <f>'Assumptions (CSP)'!$V$5*Model!AR3541</f>
        <v>1.680371434</v>
      </c>
      <c r="AS3598" s="95">
        <f>'Assumptions (CSP)'!$V$5*Model!AS3541</f>
        <v>1.70521146</v>
      </c>
      <c r="AT3598" s="95">
        <f>'Assumptions (CSP)'!$V$5*Model!AT3541</f>
        <v>1.73362004</v>
      </c>
      <c r="AU3598" s="95">
        <f>'Assumptions (CSP)'!$V$5*Model!AU3541</f>
        <v>1.76166254</v>
      </c>
      <c r="AV3598" s="95">
        <f>'Assumptions (CSP)'!$V$5*Model!AV3541</f>
        <v>1.790981012</v>
      </c>
      <c r="AW3598" s="95">
        <f>'Assumptions (CSP)'!$V$5*Model!AW3541</f>
        <v>1.821630987</v>
      </c>
      <c r="AX3598" s="95">
        <f>'Assumptions (CSP)'!$V$5*Model!AX3541</f>
        <v>1.852795213</v>
      </c>
      <c r="AY3598" s="95">
        <f>'Assumptions (CSP)'!$V$5*Model!AY3541</f>
        <v>1.255726826</v>
      </c>
      <c r="AZ3598" s="95">
        <f>'Assumptions (CSP)'!$V$5*Model!AZ3541</f>
        <v>0.6379908001</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0.05494006243</v>
      </c>
      <c r="H3599" s="95">
        <f>'Assumptions (CSP)'!$V$6*Model!H3541</f>
        <v>0.0535356649</v>
      </c>
      <c r="I3599" s="95">
        <f>'Assumptions (CSP)'!$V$6*Model!I3541</f>
        <v>0.05289725329</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0.07824915785</v>
      </c>
      <c r="Q3599" s="95">
        <f>'Assumptions (CSP)'!$V$6*Model!Q3541</f>
        <v>0.07590779845</v>
      </c>
      <c r="R3599" s="95">
        <f>'Assumptions (CSP)'!$V$6*Model!R3541</f>
        <v>0.07532079129</v>
      </c>
      <c r="S3599" s="95">
        <f>'Assumptions (CSP)'!$V$6*Model!S3541</f>
        <v>0.07333647783</v>
      </c>
      <c r="T3599" s="95">
        <f>'Assumptions (CSP)'!$V$6*Model!T3541</f>
        <v>0</v>
      </c>
      <c r="U3599" s="95">
        <f>'Assumptions (CSP)'!$V$6*Model!U3541</f>
        <v>0</v>
      </c>
      <c r="V3599" s="95">
        <f>'Assumptions (CSP)'!$V$6*Model!V3541</f>
        <v>0</v>
      </c>
      <c r="W3599" s="95">
        <f>'Assumptions (CSP)'!$V$6*Model!W3541</f>
        <v>0.4300587159</v>
      </c>
      <c r="X3599" s="95">
        <f>'Assumptions (CSP)'!$V$6*Model!X3541</f>
        <v>0.8201229122</v>
      </c>
      <c r="Y3599" s="95">
        <f>'Assumptions (CSP)'!$V$6*Model!Y3541</f>
        <v>1.208492275</v>
      </c>
      <c r="Z3599" s="95">
        <f>'Assumptions (CSP)'!$V$6*Model!Z3541</f>
        <v>1.179616851</v>
      </c>
      <c r="AA3599" s="95">
        <f>'Assumptions (CSP)'!$V$6*Model!AA3541</f>
        <v>1.148780864</v>
      </c>
      <c r="AB3599" s="95">
        <f>'Assumptions (CSP)'!$V$6*Model!AB3541</f>
        <v>1.130780163</v>
      </c>
      <c r="AC3599" s="95">
        <f>'Assumptions (CSP)'!$V$6*Model!AC3541</f>
        <v>1.110473829</v>
      </c>
      <c r="AD3599" s="95">
        <f>'Assumptions (CSP)'!$V$6*Model!AD3541</f>
        <v>1.09092615</v>
      </c>
      <c r="AE3599" s="95">
        <f>'Assumptions (CSP)'!$V$6*Model!AE3541</f>
        <v>1.076253098</v>
      </c>
      <c r="AF3599" s="95">
        <f>'Assumptions (CSP)'!$V$6*Model!AF3541</f>
        <v>1.056473521</v>
      </c>
      <c r="AG3599" s="95">
        <f>'Assumptions (CSP)'!$V$6*Model!AG3541</f>
        <v>1.04307105</v>
      </c>
      <c r="AH3599" s="95">
        <f>'Assumptions (CSP)'!$V$6*Model!AH3541</f>
        <v>1.03901814</v>
      </c>
      <c r="AI3599" s="95">
        <f>'Assumptions (CSP)'!$V$6*Model!AI3541</f>
        <v>1.039647621</v>
      </c>
      <c r="AJ3599" s="95">
        <f>'Assumptions (CSP)'!$V$6*Model!AJ3541</f>
        <v>1.043021036</v>
      </c>
      <c r="AK3599" s="95">
        <f>'Assumptions (CSP)'!$V$6*Model!AK3541</f>
        <v>1.042954794</v>
      </c>
      <c r="AL3599" s="95">
        <f>'Assumptions (CSP)'!$V$6*Model!AL3541</f>
        <v>1.048501574</v>
      </c>
      <c r="AM3599" s="95">
        <f>'Assumptions (CSP)'!$V$6*Model!AM3541</f>
        <v>1.054810888</v>
      </c>
      <c r="AN3599" s="95">
        <f>'Assumptions (CSP)'!$V$6*Model!AN3541</f>
        <v>1.064332416</v>
      </c>
      <c r="AO3599" s="95">
        <f>'Assumptions (CSP)'!$V$6*Model!AO3541</f>
        <v>1.076764635</v>
      </c>
      <c r="AP3599" s="95">
        <f>'Assumptions (CSP)'!$V$6*Model!AP3541</f>
        <v>1.091775189</v>
      </c>
      <c r="AQ3599" s="95">
        <f>'Assumptions (CSP)'!$V$6*Model!AQ3541</f>
        <v>1.10543336</v>
      </c>
      <c r="AR3599" s="95">
        <f>'Assumptions (CSP)'!$V$6*Model!AR3541</f>
        <v>1.120247623</v>
      </c>
      <c r="AS3599" s="95">
        <f>'Assumptions (CSP)'!$V$6*Model!AS3541</f>
        <v>1.13680764</v>
      </c>
      <c r="AT3599" s="95">
        <f>'Assumptions (CSP)'!$V$6*Model!AT3541</f>
        <v>1.155746693</v>
      </c>
      <c r="AU3599" s="95">
        <f>'Assumptions (CSP)'!$V$6*Model!AU3541</f>
        <v>1.174441694</v>
      </c>
      <c r="AV3599" s="95">
        <f>'Assumptions (CSP)'!$V$6*Model!AV3541</f>
        <v>1.193987341</v>
      </c>
      <c r="AW3599" s="95">
        <f>'Assumptions (CSP)'!$V$6*Model!AW3541</f>
        <v>1.214420658</v>
      </c>
      <c r="AX3599" s="95">
        <f>'Assumptions (CSP)'!$V$6*Model!AX3541</f>
        <v>1.235196809</v>
      </c>
      <c r="AY3599" s="95">
        <f>'Assumptions (CSP)'!$V$6*Model!AY3541</f>
        <v>0.8371512176</v>
      </c>
      <c r="AZ3599" s="95">
        <f>'Assumptions (CSP)'!$V$6*Model!AZ3541</f>
        <v>0.4253272</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-0.01143032281</v>
      </c>
      <c r="K3600" s="95">
        <f t="array" ref="K3600">SUM(IF(ISERROR(K3601:K3651),"",K3601:K3651))</f>
        <v>-0.01197326315</v>
      </c>
      <c r="L3600" s="95">
        <f t="array" ref="L3600">SUM(IF(ISERROR(L3601:L3651),"",L3601:L3651))</f>
        <v>-0.01254199315</v>
      </c>
      <c r="M3600" s="95">
        <f t="array" ref="M3600">SUM(IF(ISERROR(M3601:M3651),"",M3601:M3651))</f>
        <v>-0.01313773782</v>
      </c>
      <c r="N3600" s="95">
        <f t="array" ref="N3600">SUM(IF(ISERROR(N3601:N3651),"",N3601:N3651))</f>
        <v>-0.01376178037</v>
      </c>
      <c r="O3600" s="95">
        <f t="array" ref="O3600">SUM(IF(ISERROR(O3601:O3651),"",O3601:O3651))</f>
        <v>-0.01441546493</v>
      </c>
      <c r="P3600" s="95">
        <f t="array" ref="P3600">SUM(IF(ISERROR(P3601:P3651),"",P3601:P3651))</f>
        <v>-0.01510019952</v>
      </c>
      <c r="Q3600" s="95">
        <f t="array" ref="Q3600">SUM(IF(ISERROR(Q3601:Q3651),"",Q3601:Q3651))</f>
        <v>-0.015817459</v>
      </c>
      <c r="R3600" s="95">
        <f t="array" ref="R3600">SUM(IF(ISERROR(R3601:R3651),"",R3601:R3651))</f>
        <v>-0.03322029182</v>
      </c>
      <c r="S3600" s="95">
        <f t="array" ref="S3600">SUM(IF(ISERROR(S3601:S3651),"",S3601:S3651))</f>
        <v>-0.03479825569</v>
      </c>
      <c r="T3600" s="95">
        <f t="array" ref="T3600">SUM(IF(ISERROR(T3601:T3651),"",T3601:T3651))</f>
        <v>-0.03645117283</v>
      </c>
      <c r="U3600" s="95">
        <f t="array" ref="U3600">SUM(IF(ISERROR(U3601:U3651),"",U3601:U3651))</f>
        <v>-0.03818260354</v>
      </c>
      <c r="V3600" s="95">
        <f t="array" ref="V3600">SUM(IF(ISERROR(V3601:V3651),"",V3601:V3651))</f>
        <v>-0.03999627721</v>
      </c>
      <c r="W3600" s="95">
        <f t="array" ref="W3600">SUM(IF(ISERROR(W3601:W3651),"",W3601:W3651))</f>
        <v>-0.04189610038</v>
      </c>
      <c r="X3600" s="95">
        <f t="array" ref="X3600">SUM(IF(ISERROR(X3601:X3651),"",X3601:X3651))</f>
        <v>-0.1388672369</v>
      </c>
      <c r="Y3600" s="95">
        <f t="array" ref="Y3600">SUM(IF(ISERROR(Y3601:Y3651),"",Y3601:Y3651))</f>
        <v>-0.2139123229</v>
      </c>
      <c r="Z3600" s="95">
        <f t="array" ref="Z3600">SUM(IF(ISERROR(Z3601:Z3651),"",Z3601:Z3651))</f>
        <v>-0.3121134876</v>
      </c>
      <c r="AA3600" s="95">
        <f t="array" ref="AA3600">SUM(IF(ISERROR(AA3601:AA3651),"",AA3601:AA3651))</f>
        <v>-0.41236884</v>
      </c>
      <c r="AB3600" s="95">
        <f t="array" ref="AB3600">SUM(IF(ISERROR(AB3601:AB3651),"",AB3601:AB3651))</f>
        <v>-0.5154643387</v>
      </c>
      <c r="AC3600" s="95">
        <f t="array" ref="AC3600">SUM(IF(ISERROR(AC3601:AC3651),"",AC3601:AC3651))</f>
        <v>-0.6216220466</v>
      </c>
      <c r="AD3600" s="95">
        <f t="array" ref="AD3600">SUM(IF(ISERROR(AD3601:AD3651),"",AD3601:AD3651))</f>
        <v>-0.7311897396</v>
      </c>
      <c r="AE3600" s="95">
        <f t="array" ref="AE3600">SUM(IF(ISERROR(AE3601:AE3651),"",AE3601:AE3651))</f>
        <v>-0.8445959154</v>
      </c>
      <c r="AF3600" s="95">
        <f t="array" ref="AF3600">SUM(IF(ISERROR(AF3601:AF3651),"",AF3601:AF3651))</f>
        <v>-0.9621014696</v>
      </c>
      <c r="AG3600" s="95">
        <f t="array" ref="AG3600">SUM(IF(ISERROR(AG3601:AG3651),"",AG3601:AG3651))</f>
        <v>-1.050512217</v>
      </c>
      <c r="AH3600" s="95">
        <f t="array" ref="AH3600">SUM(IF(ISERROR(AH3601:AH3651),"",AH3601:AH3651))</f>
        <v>-1.175393931</v>
      </c>
      <c r="AI3600" s="95">
        <f t="array" ref="AI3600">SUM(IF(ISERROR(AI3601:AI3651),"",AI3601:AI3651))</f>
        <v>-1.305328389</v>
      </c>
      <c r="AJ3600" s="95">
        <f t="array" ref="AJ3600">SUM(IF(ISERROR(AJ3601:AJ3651),"",AJ3601:AJ3651))</f>
        <v>-1.441037464</v>
      </c>
      <c r="AK3600" s="95">
        <f t="array" ref="AK3600">SUM(IF(ISERROR(AK3601:AK3651),"",AK3601:AK3651))</f>
        <v>-1.58319154</v>
      </c>
      <c r="AL3600" s="95">
        <f t="array" ref="AL3600">SUM(IF(ISERROR(AL3601:AL3651),"",AL3601:AL3651))</f>
        <v>-1.73219088</v>
      </c>
      <c r="AM3600" s="95">
        <f t="array" ref="AM3600">SUM(IF(ISERROR(AM3601:AM3651),"",AM3601:AM3651))</f>
        <v>-1.69795368</v>
      </c>
      <c r="AN3600" s="95">
        <f t="array" ref="AN3600">SUM(IF(ISERROR(AN3601:AN3651),"",AN3601:AN3651))</f>
        <v>-1.669597925</v>
      </c>
      <c r="AO3600" s="95">
        <f t="array" ref="AO3600">SUM(IF(ISERROR(AO3601:AO3651),"",AO3601:AO3651))</f>
        <v>-1.647093136</v>
      </c>
      <c r="AP3600" s="95">
        <f t="array" ref="AP3600">SUM(IF(ISERROR(AP3601:AP3651),"",AP3601:AP3651))</f>
        <v>-1.629422827</v>
      </c>
      <c r="AQ3600" s="95">
        <f t="array" ref="AQ3600">SUM(IF(ISERROR(AQ3601:AQ3651),"",AQ3601:AQ3651))</f>
        <v>-1.615641242</v>
      </c>
      <c r="AR3600" s="95">
        <f t="array" ref="AR3600">SUM(IF(ISERROR(AR3601:AR3651),"",AR3601:AR3651))</f>
        <v>-1.605855939</v>
      </c>
      <c r="AS3600" s="95">
        <f t="array" ref="AS3600">SUM(IF(ISERROR(AS3601:AS3651),"",AS3601:AS3651))</f>
        <v>-1.599907144</v>
      </c>
      <c r="AT3600" s="95">
        <f t="array" ref="AT3600">SUM(IF(ISERROR(AT3601:AT3651),"",AT3601:AT3651))</f>
        <v>-1.597479055</v>
      </c>
      <c r="AU3600" s="95">
        <f t="array" ref="AU3600">SUM(IF(ISERROR(AU3601:AU3651),"",AU3601:AU3651))</f>
        <v>-1.598705991</v>
      </c>
      <c r="AV3600" s="95">
        <f t="array" ref="AV3600">SUM(IF(ISERROR(AV3601:AV3651),"",AV3601:AV3651))</f>
        <v>-1.603828245</v>
      </c>
      <c r="AW3600" s="95">
        <f t="array" ref="AW3600">SUM(IF(ISERROR(AW3601:AW3651),"",AW3601:AW3651))</f>
        <v>-1.612810296</v>
      </c>
      <c r="AX3600" s="95">
        <f t="array" ref="AX3600">SUM(IF(ISERROR(AX3601:AX3651),"",AX3601:AX3651))</f>
        <v>-1.625367788</v>
      </c>
      <c r="AY3600" s="95">
        <f t="array" ref="AY3600">SUM(IF(ISERROR(AY3601:AY3651),"",AY3601:AY3651))</f>
        <v>-1.640753108</v>
      </c>
      <c r="AZ3600" s="95">
        <f t="array" ref="AZ3600">SUM(IF(ISERROR(AZ3601:AZ3651),"",AZ3601:AZ3651))</f>
        <v>-1.658329304</v>
      </c>
      <c r="BA3600" s="95">
        <f t="array" ref="BA3600">SUM(IF(ISERROR(BA3601:BA3651),"",BA3601:BA3651))</f>
        <v>-1.673851865</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-0.01143032281</v>
      </c>
      <c r="K3608" s="95">
        <f>IF($J$3539&gt;0,PPMT('Assumptions (CSP)'!$V$7,Model!X$1,'Assumptions (CSP)'!$V$10,'Assumptions (CSP)'!$V$5*Model!$J$3539*AVERAGE('Assumptions (CSP)'!$F$2:$H$2)/10^9),0)</f>
        <v>-0.01197326315</v>
      </c>
      <c r="L3608" s="95">
        <f>IF($J$3539&gt;0,PPMT('Assumptions (CSP)'!$V$7,Model!Y$1,'Assumptions (CSP)'!$V$10,'Assumptions (CSP)'!$V$5*Model!$J$3539*AVERAGE('Assumptions (CSP)'!$F$2:$H$2)/10^9),0)</f>
        <v>-0.01254199315</v>
      </c>
      <c r="M3608" s="95">
        <f>IF($J$3539&gt;0,PPMT('Assumptions (CSP)'!$V$7,Model!Z$1,'Assumptions (CSP)'!$V$10,'Assumptions (CSP)'!$V$5*Model!$J$3539*AVERAGE('Assumptions (CSP)'!$F$2:$H$2)/10^9),0)</f>
        <v>-0.01313773782</v>
      </c>
      <c r="N3608" s="95">
        <f>IF($J$3539&gt;0,PPMT('Assumptions (CSP)'!$V$7,Model!AA$1,'Assumptions (CSP)'!$V$10,'Assumptions (CSP)'!$V$5*Model!$J$3539*AVERAGE('Assumptions (CSP)'!$F$2:$H$2)/10^9),0)</f>
        <v>-0.01376178037</v>
      </c>
      <c r="O3608" s="95">
        <f>IF($J$3539&gt;0,PPMT('Assumptions (CSP)'!$V$7,Model!AB$1,'Assumptions (CSP)'!$V$10,'Assumptions (CSP)'!$V$5*Model!$J$3539*AVERAGE('Assumptions (CSP)'!$F$2:$H$2)/10^9),0)</f>
        <v>-0.01441546493</v>
      </c>
      <c r="P3608" s="95">
        <f>IF($J$3539&gt;0,PPMT('Assumptions (CSP)'!$V$7,Model!AC$1,'Assumptions (CSP)'!$V$10,'Assumptions (CSP)'!$V$5*Model!$J$3539*AVERAGE('Assumptions (CSP)'!$F$2:$H$2)/10^9),0)</f>
        <v>-0.01510019952</v>
      </c>
      <c r="Q3608" s="95">
        <f>IF($J$3539&gt;0,PPMT('Assumptions (CSP)'!$V$7,Model!AD$1,'Assumptions (CSP)'!$V$10,'Assumptions (CSP)'!$V$5*Model!$J$3539*AVERAGE('Assumptions (CSP)'!$F$2:$H$2)/10^9),0)</f>
        <v>-0.015817459</v>
      </c>
      <c r="R3608" s="95">
        <f>IF($J$3539&gt;0,PPMT('Assumptions (CSP)'!$V$7,Model!AE$1,'Assumptions (CSP)'!$V$10,'Assumptions (CSP)'!$V$5*Model!$J$3539*AVERAGE('Assumptions (CSP)'!$F$2:$H$2)/10^9),0)</f>
        <v>-0.0165687883</v>
      </c>
      <c r="S3608" s="95">
        <f>IF($J$3539&gt;0,PPMT('Assumptions (CSP)'!$V$7,Model!AF$1,'Assumptions (CSP)'!$V$10,'Assumptions (CSP)'!$V$5*Model!$J$3539*AVERAGE('Assumptions (CSP)'!$F$2:$H$2)/10^9),0)</f>
        <v>-0.01735580574</v>
      </c>
      <c r="T3608" s="95">
        <f>IF($J$3539&gt;0,PPMT('Assumptions (CSP)'!$V$7,Model!AG$1,'Assumptions (CSP)'!$V$10,'Assumptions (CSP)'!$V$5*Model!$J$3539*AVERAGE('Assumptions (CSP)'!$F$2:$H$2)/10^9),0)</f>
        <v>-0.01818020651</v>
      </c>
      <c r="U3608" s="95">
        <f>IF($J$3539&gt;0,PPMT('Assumptions (CSP)'!$V$7,Model!AH$1,'Assumptions (CSP)'!$V$10,'Assumptions (CSP)'!$V$5*Model!$J$3539*AVERAGE('Assumptions (CSP)'!$F$2:$H$2)/10^9),0)</f>
        <v>-0.01904376632</v>
      </c>
      <c r="V3608" s="95">
        <f>IF($J$3539&gt;0,PPMT('Assumptions (CSP)'!$V$7,Model!AI$1,'Assumptions (CSP)'!$V$10,'Assumptions (CSP)'!$V$5*Model!$J$3539*AVERAGE('Assumptions (CSP)'!$F$2:$H$2)/10^9),0)</f>
        <v>-0.01994834522</v>
      </c>
      <c r="W3608" s="95">
        <f>IF($J$3539&gt;0,PPMT('Assumptions (CSP)'!$V$7,Model!AJ$1,'Assumptions (CSP)'!$V$10,'Assumptions (CSP)'!$V$5*Model!$J$3539*AVERAGE('Assumptions (CSP)'!$F$2:$H$2)/10^9),0)</f>
        <v>-0.02089589162</v>
      </c>
      <c r="X3608" s="95">
        <f>IF($J$3539&gt;0,PPMT('Assumptions (CSP)'!$V$7,Model!AK$1,'Assumptions (CSP)'!$V$10,'Assumptions (CSP)'!$V$5*Model!$J$3539*AVERAGE('Assumptions (CSP)'!$F$2:$H$2)/10^9),0)</f>
        <v>-0.02188844647</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-0.01665150353</v>
      </c>
      <c r="S3616" s="95">
        <f>IF($R$3539&gt;0,PPMT('Assumptions (CSP)'!$V$7,Model!X$1,'Assumptions (CSP)'!$V$10,'Assumptions (CSP)'!$V$5*Model!$R$3539*AVERAGE('Assumptions (CSP)'!$N$2:$P$2)/10^9),0)</f>
        <v>-0.01744244994</v>
      </c>
      <c r="T3616" s="95">
        <f>IF($R$3539&gt;0,PPMT('Assumptions (CSP)'!$V$7,Model!Y$1,'Assumptions (CSP)'!$V$10,'Assumptions (CSP)'!$V$5*Model!$R$3539*AVERAGE('Assumptions (CSP)'!$N$2:$P$2)/10^9),0)</f>
        <v>-0.01827096632</v>
      </c>
      <c r="U3616" s="95">
        <f>IF($R$3539&gt;0,PPMT('Assumptions (CSP)'!$V$7,Model!Z$1,'Assumptions (CSP)'!$V$10,'Assumptions (CSP)'!$V$5*Model!$R$3539*AVERAGE('Assumptions (CSP)'!$N$2:$P$2)/10^9),0)</f>
        <v>-0.01913883722</v>
      </c>
      <c r="V3616" s="95">
        <f>IF($R$3539&gt;0,PPMT('Assumptions (CSP)'!$V$7,Model!AA$1,'Assumptions (CSP)'!$V$10,'Assumptions (CSP)'!$V$5*Model!$R$3539*AVERAGE('Assumptions (CSP)'!$N$2:$P$2)/10^9),0)</f>
        <v>-0.02004793198</v>
      </c>
      <c r="W3616" s="95">
        <f>IF($R$3539&gt;0,PPMT('Assumptions (CSP)'!$V$7,Model!AB$1,'Assumptions (CSP)'!$V$10,'Assumptions (CSP)'!$V$5*Model!$R$3539*AVERAGE('Assumptions (CSP)'!$N$2:$P$2)/10^9),0)</f>
        <v>-0.02100020875</v>
      </c>
      <c r="X3616" s="95">
        <f>IF($R$3539&gt;0,PPMT('Assumptions (CSP)'!$V$7,Model!AC$1,'Assumptions (CSP)'!$V$10,'Assumptions (CSP)'!$V$5*Model!$R$3539*AVERAGE('Assumptions (CSP)'!$N$2:$P$2)/10^9),0)</f>
        <v>-0.02199771867</v>
      </c>
      <c r="Y3616" s="95">
        <f>IF($R$3539&gt;0,PPMT('Assumptions (CSP)'!$V$7,Model!AD$1,'Assumptions (CSP)'!$V$10,'Assumptions (CSP)'!$V$5*Model!$R$3539*AVERAGE('Assumptions (CSP)'!$N$2:$P$2)/10^9),0)</f>
        <v>-0.02304261031</v>
      </c>
      <c r="Z3616" s="95">
        <f>IF($R$3539&gt;0,PPMT('Assumptions (CSP)'!$V$7,Model!AE$1,'Assumptions (CSP)'!$V$10,'Assumptions (CSP)'!$V$5*Model!$R$3539*AVERAGE('Assumptions (CSP)'!$N$2:$P$2)/10^9),0)</f>
        <v>-0.0241371343</v>
      </c>
      <c r="AA3616" s="95">
        <f>IF($R$3539&gt;0,PPMT('Assumptions (CSP)'!$V$7,Model!AF$1,'Assumptions (CSP)'!$V$10,'Assumptions (CSP)'!$V$5*Model!$R$3539*AVERAGE('Assumptions (CSP)'!$N$2:$P$2)/10^9),0)</f>
        <v>-0.02528364818</v>
      </c>
      <c r="AB3616" s="95">
        <f>IF($R$3539&gt;0,PPMT('Assumptions (CSP)'!$V$7,Model!AG$1,'Assumptions (CSP)'!$V$10,'Assumptions (CSP)'!$V$5*Model!$R$3539*AVERAGE('Assumptions (CSP)'!$N$2:$P$2)/10^9),0)</f>
        <v>-0.02648462146</v>
      </c>
      <c r="AC3616" s="95">
        <f>IF($R$3539&gt;0,PPMT('Assumptions (CSP)'!$V$7,Model!AH$1,'Assumptions (CSP)'!$V$10,'Assumptions (CSP)'!$V$5*Model!$R$3539*AVERAGE('Assumptions (CSP)'!$N$2:$P$2)/10^9),0)</f>
        <v>-0.02774264098</v>
      </c>
      <c r="AD3616" s="95">
        <f>IF($R$3539&gt;0,PPMT('Assumptions (CSP)'!$V$7,Model!AI$1,'Assumptions (CSP)'!$V$10,'Assumptions (CSP)'!$V$5*Model!$R$3539*AVERAGE('Assumptions (CSP)'!$N$2:$P$2)/10^9),0)</f>
        <v>-0.02906041643</v>
      </c>
      <c r="AE3616" s="95">
        <f>IF($R$3539&gt;0,PPMT('Assumptions (CSP)'!$V$7,Model!AJ$1,'Assumptions (CSP)'!$V$10,'Assumptions (CSP)'!$V$5*Model!$R$3539*AVERAGE('Assumptions (CSP)'!$N$2:$P$2)/10^9),0)</f>
        <v>-0.03044078621</v>
      </c>
      <c r="AF3616" s="95">
        <f>IF($R$3539&gt;0,PPMT('Assumptions (CSP)'!$V$7,Model!AK$1,'Assumptions (CSP)'!$V$10,'Assumptions (CSP)'!$V$5*Model!$R$3539*AVERAGE('Assumptions (CSP)'!$N$2:$P$2)/10^9),0)</f>
        <v>-0.03188672356</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-0.09498107175</v>
      </c>
      <c r="Y3622" s="95">
        <f>IF($X$3539&gt;0,PPMT('Assumptions (CSP)'!$V$7,Model!X$1,'Assumptions (CSP)'!$V$10,'Assumptions (CSP)'!$V$5*Model!$X$3539*AVERAGE('Assumptions (CSP)'!$T$2:$V$2)/10^9),0)</f>
        <v>-0.09949267266</v>
      </c>
      <c r="Z3622" s="95">
        <f>IF($X$3539&gt;0,PPMT('Assumptions (CSP)'!$V$7,Model!Y$1,'Assumptions (CSP)'!$V$10,'Assumptions (CSP)'!$V$5*Model!$X$3539*AVERAGE('Assumptions (CSP)'!$T$2:$V$2)/10^9),0)</f>
        <v>-0.1042185746</v>
      </c>
      <c r="AA3622" s="95">
        <f>IF($X$3539&gt;0,PPMT('Assumptions (CSP)'!$V$7,Model!Z$1,'Assumptions (CSP)'!$V$10,'Assumptions (CSP)'!$V$5*Model!$X$3539*AVERAGE('Assumptions (CSP)'!$T$2:$V$2)/10^9),0)</f>
        <v>-0.1091689569</v>
      </c>
      <c r="AB3622" s="95">
        <f>IF($X$3539&gt;0,PPMT('Assumptions (CSP)'!$V$7,Model!AA$1,'Assumptions (CSP)'!$V$10,'Assumptions (CSP)'!$V$5*Model!$X$3539*AVERAGE('Assumptions (CSP)'!$T$2:$V$2)/10^9),0)</f>
        <v>-0.1143544824</v>
      </c>
      <c r="AC3622" s="95">
        <f>IF($X$3539&gt;0,PPMT('Assumptions (CSP)'!$V$7,Model!AB$1,'Assumptions (CSP)'!$V$10,'Assumptions (CSP)'!$V$5*Model!$X$3539*AVERAGE('Assumptions (CSP)'!$T$2:$V$2)/10^9),0)</f>
        <v>-0.1197863203</v>
      </c>
      <c r="AD3622" s="95">
        <f>IF($X$3539&gt;0,PPMT('Assumptions (CSP)'!$V$7,Model!AC$1,'Assumptions (CSP)'!$V$10,'Assumptions (CSP)'!$V$5*Model!$X$3539*AVERAGE('Assumptions (CSP)'!$T$2:$V$2)/10^9),0)</f>
        <v>-0.1254761705</v>
      </c>
      <c r="AE3622" s="95">
        <f>IF($X$3539&gt;0,PPMT('Assumptions (CSP)'!$V$7,Model!AD$1,'Assumptions (CSP)'!$V$10,'Assumptions (CSP)'!$V$5*Model!$X$3539*AVERAGE('Assumptions (CSP)'!$T$2:$V$2)/10^9),0)</f>
        <v>-0.1314362886</v>
      </c>
      <c r="AF3622" s="95">
        <f>IF($X$3539&gt;0,PPMT('Assumptions (CSP)'!$V$7,Model!AE$1,'Assumptions (CSP)'!$V$10,'Assumptions (CSP)'!$V$5*Model!$X$3539*AVERAGE('Assumptions (CSP)'!$T$2:$V$2)/10^9),0)</f>
        <v>-0.1376795123</v>
      </c>
      <c r="AG3622" s="95">
        <f>IF($X$3539&gt;0,PPMT('Assumptions (CSP)'!$V$7,Model!AF$1,'Assumptions (CSP)'!$V$10,'Assumptions (CSP)'!$V$5*Model!$X$3539*AVERAGE('Assumptions (CSP)'!$T$2:$V$2)/10^9),0)</f>
        <v>-0.1442192891</v>
      </c>
      <c r="AH3622" s="95">
        <f>IF($X$3539&gt;0,PPMT('Assumptions (CSP)'!$V$7,Model!AG$1,'Assumptions (CSP)'!$V$10,'Assumptions (CSP)'!$V$5*Model!$X$3539*AVERAGE('Assumptions (CSP)'!$T$2:$V$2)/10^9),0)</f>
        <v>-0.1510697054</v>
      </c>
      <c r="AI3622" s="95">
        <f>IF($X$3539&gt;0,PPMT('Assumptions (CSP)'!$V$7,Model!AH$1,'Assumptions (CSP)'!$V$10,'Assumptions (CSP)'!$V$5*Model!$X$3539*AVERAGE('Assumptions (CSP)'!$T$2:$V$2)/10^9),0)</f>
        <v>-0.1582455164</v>
      </c>
      <c r="AJ3622" s="95">
        <f>IF($X$3539&gt;0,PPMT('Assumptions (CSP)'!$V$7,Model!AI$1,'Assumptions (CSP)'!$V$10,'Assumptions (CSP)'!$V$5*Model!$X$3539*AVERAGE('Assumptions (CSP)'!$T$2:$V$2)/10^9),0)</f>
        <v>-0.1657621784</v>
      </c>
      <c r="AK3622" s="95">
        <f>IF($X$3539&gt;0,PPMT('Assumptions (CSP)'!$V$7,Model!AJ$1,'Assumptions (CSP)'!$V$10,'Assumptions (CSP)'!$V$5*Model!$X$3539*AVERAGE('Assumptions (CSP)'!$T$2:$V$2)/10^9),0)</f>
        <v>-0.1736358819</v>
      </c>
      <c r="AL3622" s="95">
        <f>IF($X$3539&gt;0,PPMT('Assumptions (CSP)'!$V$7,Model!AK$1,'Assumptions (CSP)'!$V$10,'Assumptions (CSP)'!$V$5*Model!$X$3539*AVERAGE('Assumptions (CSP)'!$T$2:$V$2)/10^9),0)</f>
        <v>-0.1818835863</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-0.09137703992</v>
      </c>
      <c r="Z3623" s="95">
        <f>IF($Y$3539&gt;0,PPMT('Assumptions (CSP)'!$V$7,Model!X$1,'Assumptions (CSP)'!$V$10,'Assumptions (CSP)'!$V$5*Model!$Y$3539*AVERAGE('Assumptions (CSP)'!$U$2:$W$2)/10^9),0)</f>
        <v>-0.09571744932</v>
      </c>
      <c r="AA3623" s="95">
        <f>IF($Y$3539&gt;0,PPMT('Assumptions (CSP)'!$V$7,Model!Y$1,'Assumptions (CSP)'!$V$10,'Assumptions (CSP)'!$V$5*Model!$Y$3539*AVERAGE('Assumptions (CSP)'!$U$2:$W$2)/10^9),0)</f>
        <v>-0.1002640282</v>
      </c>
      <c r="AB3623" s="95">
        <f>IF($Y$3539&gt;0,PPMT('Assumptions (CSP)'!$V$7,Model!Z$1,'Assumptions (CSP)'!$V$10,'Assumptions (CSP)'!$V$5*Model!$Y$3539*AVERAGE('Assumptions (CSP)'!$U$2:$W$2)/10^9),0)</f>
        <v>-0.1050265695</v>
      </c>
      <c r="AC3623" s="95">
        <f>IF($Y$3539&gt;0,PPMT('Assumptions (CSP)'!$V$7,Model!AA$1,'Assumptions (CSP)'!$V$10,'Assumptions (CSP)'!$V$5*Model!$Y$3539*AVERAGE('Assumptions (CSP)'!$U$2:$W$2)/10^9),0)</f>
        <v>-0.1100153315</v>
      </c>
      <c r="AD3623" s="95">
        <f>IF($Y$3539&gt;0,PPMT('Assumptions (CSP)'!$V$7,Model!AB$1,'Assumptions (CSP)'!$V$10,'Assumptions (CSP)'!$V$5*Model!$Y$3539*AVERAGE('Assumptions (CSP)'!$U$2:$W$2)/10^9),0)</f>
        <v>-0.1152410598</v>
      </c>
      <c r="AE3623" s="95">
        <f>IF($Y$3539&gt;0,PPMT('Assumptions (CSP)'!$V$7,Model!AC$1,'Assumptions (CSP)'!$V$10,'Assumptions (CSP)'!$V$5*Model!$Y$3539*AVERAGE('Assumptions (CSP)'!$U$2:$W$2)/10^9),0)</f>
        <v>-0.1207150101</v>
      </c>
      <c r="AF3623" s="95">
        <f>IF($Y$3539&gt;0,PPMT('Assumptions (CSP)'!$V$7,Model!AD$1,'Assumptions (CSP)'!$V$10,'Assumptions (CSP)'!$V$5*Model!$Y$3539*AVERAGE('Assumptions (CSP)'!$U$2:$W$2)/10^9),0)</f>
        <v>-0.1264489731</v>
      </c>
      <c r="AG3623" s="95">
        <f>IF($Y$3539&gt;0,PPMT('Assumptions (CSP)'!$V$7,Model!AE$1,'Assumptions (CSP)'!$V$10,'Assumptions (CSP)'!$V$5*Model!$Y$3539*AVERAGE('Assumptions (CSP)'!$U$2:$W$2)/10^9),0)</f>
        <v>-0.1324552993</v>
      </c>
      <c r="AH3623" s="95">
        <f>IF($Y$3539&gt;0,PPMT('Assumptions (CSP)'!$V$7,Model!AF$1,'Assumptions (CSP)'!$V$10,'Assumptions (CSP)'!$V$5*Model!$Y$3539*AVERAGE('Assumptions (CSP)'!$U$2:$W$2)/10^9),0)</f>
        <v>-0.1387469261</v>
      </c>
      <c r="AI3623" s="95">
        <f>IF($Y$3539&gt;0,PPMT('Assumptions (CSP)'!$V$7,Model!AG$1,'Assumptions (CSP)'!$V$10,'Assumptions (CSP)'!$V$5*Model!$Y$3539*AVERAGE('Assumptions (CSP)'!$U$2:$W$2)/10^9),0)</f>
        <v>-0.145337405</v>
      </c>
      <c r="AJ3623" s="95">
        <f>IF($Y$3539&gt;0,PPMT('Assumptions (CSP)'!$V$7,Model!AH$1,'Assumptions (CSP)'!$V$10,'Assumptions (CSP)'!$V$5*Model!$Y$3539*AVERAGE('Assumptions (CSP)'!$U$2:$W$2)/10^9),0)</f>
        <v>-0.1522409318</v>
      </c>
      <c r="AK3623" s="95">
        <f>IF($Y$3539&gt;0,PPMT('Assumptions (CSP)'!$V$7,Model!AI$1,'Assumptions (CSP)'!$V$10,'Assumptions (CSP)'!$V$5*Model!$Y$3539*AVERAGE('Assumptions (CSP)'!$U$2:$W$2)/10^9),0)</f>
        <v>-0.159472376</v>
      </c>
      <c r="AL3623" s="95">
        <f>IF($Y$3539&gt;0,PPMT('Assumptions (CSP)'!$V$7,Model!AJ$1,'Assumptions (CSP)'!$V$10,'Assumptions (CSP)'!$V$5*Model!$Y$3539*AVERAGE('Assumptions (CSP)'!$U$2:$W$2)/10^9),0)</f>
        <v>-0.1670473139</v>
      </c>
      <c r="AM3623" s="95">
        <f>IF($Y$3539&gt;0,PPMT('Assumptions (CSP)'!$V$7,Model!AK$1,'Assumptions (CSP)'!$V$10,'Assumptions (CSP)'!$V$5*Model!$Y$3539*AVERAGE('Assumptions (CSP)'!$U$2:$W$2)/10^9),0)</f>
        <v>-0.1749820613</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-0.08804032941</v>
      </c>
      <c r="AA3624" s="95">
        <f>IF($Z$3539&gt;0,PPMT('Assumptions (CSP)'!$V$7,Model!X$1,'Assumptions (CSP)'!$V$10,'Assumptions (CSP)'!$V$5*Model!$Z$3539*AVERAGE('Assumptions (CSP)'!$V$2:$X$2)/10^9),0)</f>
        <v>-0.09222224506</v>
      </c>
      <c r="AB3624" s="95">
        <f>IF($Z$3539&gt;0,PPMT('Assumptions (CSP)'!$V$7,Model!Y$1,'Assumptions (CSP)'!$V$10,'Assumptions (CSP)'!$V$5*Model!$Z$3539*AVERAGE('Assumptions (CSP)'!$V$2:$X$2)/10^9),0)</f>
        <v>-0.0966028017</v>
      </c>
      <c r="AC3624" s="95">
        <f>IF($Z$3539&gt;0,PPMT('Assumptions (CSP)'!$V$7,Model!Z$1,'Assumptions (CSP)'!$V$10,'Assumptions (CSP)'!$V$5*Model!$Z$3539*AVERAGE('Assumptions (CSP)'!$V$2:$X$2)/10^9),0)</f>
        <v>-0.1011914348</v>
      </c>
      <c r="AD3624" s="95">
        <f>IF($Z$3539&gt;0,PPMT('Assumptions (CSP)'!$V$7,Model!AA$1,'Assumptions (CSP)'!$V$10,'Assumptions (CSP)'!$V$5*Model!$Z$3539*AVERAGE('Assumptions (CSP)'!$V$2:$X$2)/10^9),0)</f>
        <v>-0.1059980279</v>
      </c>
      <c r="AE3624" s="95">
        <f>IF($Z$3539&gt;0,PPMT('Assumptions (CSP)'!$V$7,Model!AB$1,'Assumptions (CSP)'!$V$10,'Assumptions (CSP)'!$V$5*Model!$Z$3539*AVERAGE('Assumptions (CSP)'!$V$2:$X$2)/10^9),0)</f>
        <v>-0.1110329343</v>
      </c>
      <c r="AF3624" s="95">
        <f>IF($Z$3539&gt;0,PPMT('Assumptions (CSP)'!$V$7,Model!AC$1,'Assumptions (CSP)'!$V$10,'Assumptions (CSP)'!$V$5*Model!$Z$3539*AVERAGE('Assumptions (CSP)'!$V$2:$X$2)/10^9),0)</f>
        <v>-0.1163069986</v>
      </c>
      <c r="AG3624" s="95">
        <f>IF($Z$3539&gt;0,PPMT('Assumptions (CSP)'!$V$7,Model!AD$1,'Assumptions (CSP)'!$V$10,'Assumptions (CSP)'!$V$5*Model!$Z$3539*AVERAGE('Assumptions (CSP)'!$V$2:$X$2)/10^9),0)</f>
        <v>-0.1218315811</v>
      </c>
      <c r="AH3624" s="95">
        <f>IF($Z$3539&gt;0,PPMT('Assumptions (CSP)'!$V$7,Model!AE$1,'Assumptions (CSP)'!$V$10,'Assumptions (CSP)'!$V$5*Model!$Z$3539*AVERAGE('Assumptions (CSP)'!$V$2:$X$2)/10^9),0)</f>
        <v>-0.1276185812</v>
      </c>
      <c r="AI3624" s="95">
        <f>IF($Z$3539&gt;0,PPMT('Assumptions (CSP)'!$V$7,Model!AF$1,'Assumptions (CSP)'!$V$10,'Assumptions (CSP)'!$V$5*Model!$Z$3539*AVERAGE('Assumptions (CSP)'!$V$2:$X$2)/10^9),0)</f>
        <v>-0.1336804638</v>
      </c>
      <c r="AJ3624" s="95">
        <f>IF($Z$3539&gt;0,PPMT('Assumptions (CSP)'!$V$7,Model!AG$1,'Assumptions (CSP)'!$V$10,'Assumptions (CSP)'!$V$5*Model!$Z$3539*AVERAGE('Assumptions (CSP)'!$V$2:$X$2)/10^9),0)</f>
        <v>-0.1400302858</v>
      </c>
      <c r="AK3624" s="95">
        <f>IF($Z$3539&gt;0,PPMT('Assumptions (CSP)'!$V$7,Model!AH$1,'Assumptions (CSP)'!$V$10,'Assumptions (CSP)'!$V$5*Model!$Z$3539*AVERAGE('Assumptions (CSP)'!$V$2:$X$2)/10^9),0)</f>
        <v>-0.1466817244</v>
      </c>
      <c r="AL3624" s="95">
        <f>IF($Z$3539&gt;0,PPMT('Assumptions (CSP)'!$V$7,Model!AI$1,'Assumptions (CSP)'!$V$10,'Assumptions (CSP)'!$V$5*Model!$Z$3539*AVERAGE('Assumptions (CSP)'!$V$2:$X$2)/10^9),0)</f>
        <v>-0.1536491063</v>
      </c>
      <c r="AM3624" s="95">
        <f>IF($Z$3539&gt;0,PPMT('Assumptions (CSP)'!$V$7,Model!AJ$1,'Assumptions (CSP)'!$V$10,'Assumptions (CSP)'!$V$5*Model!$Z$3539*AVERAGE('Assumptions (CSP)'!$V$2:$X$2)/10^9),0)</f>
        <v>-0.1609474388</v>
      </c>
      <c r="AN3624" s="95">
        <f>IF($Z$3539&gt;0,PPMT('Assumptions (CSP)'!$V$7,Model!AK$1,'Assumptions (CSP)'!$V$10,'Assumptions (CSP)'!$V$5*Model!$Z$3539*AVERAGE('Assumptions (CSP)'!$V$2:$X$2)/10^9),0)</f>
        <v>-0.1685924422</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-0.08542996172</v>
      </c>
      <c r="AB3625" s="95">
        <f>IF($AA$3539&gt;0,PPMT('Assumptions (CSP)'!$V$7,Model!X$1,'Assumptions (CSP)'!$V$10,'Assumptions (CSP)'!$V$5*Model!$AA$3539*AVERAGE('Assumptions (CSP)'!$W$2:$Y$2)/10^9),0)</f>
        <v>-0.0894878849</v>
      </c>
      <c r="AC3625" s="95">
        <f>IF($AA$3539&gt;0,PPMT('Assumptions (CSP)'!$V$7,Model!Y$1,'Assumptions (CSP)'!$V$10,'Assumptions (CSP)'!$V$5*Model!$AA$3539*AVERAGE('Assumptions (CSP)'!$W$2:$Y$2)/10^9),0)</f>
        <v>-0.09373855943</v>
      </c>
      <c r="AD3625" s="95">
        <f>IF($AA$3539&gt;0,PPMT('Assumptions (CSP)'!$V$7,Model!Z$1,'Assumptions (CSP)'!$V$10,'Assumptions (CSP)'!$V$5*Model!$AA$3539*AVERAGE('Assumptions (CSP)'!$W$2:$Y$2)/10^9),0)</f>
        <v>-0.098191141</v>
      </c>
      <c r="AE3625" s="95">
        <f>IF($AA$3539&gt;0,PPMT('Assumptions (CSP)'!$V$7,Model!AA$1,'Assumptions (CSP)'!$V$10,'Assumptions (CSP)'!$V$5*Model!$AA$3539*AVERAGE('Assumptions (CSP)'!$W$2:$Y$2)/10^9),0)</f>
        <v>-0.1028552202</v>
      </c>
      <c r="AF3625" s="95">
        <f>IF($AA$3539&gt;0,PPMT('Assumptions (CSP)'!$V$7,Model!AB$1,'Assumptions (CSP)'!$V$10,'Assumptions (CSP)'!$V$5*Model!$AA$3539*AVERAGE('Assumptions (CSP)'!$W$2:$Y$2)/10^9),0)</f>
        <v>-0.1077408432</v>
      </c>
      <c r="AG3625" s="95">
        <f>IF($AA$3539&gt;0,PPMT('Assumptions (CSP)'!$V$7,Model!AC$1,'Assumptions (CSP)'!$V$10,'Assumptions (CSP)'!$V$5*Model!$AA$3539*AVERAGE('Assumptions (CSP)'!$W$2:$Y$2)/10^9),0)</f>
        <v>-0.1128585332</v>
      </c>
      <c r="AH3625" s="95">
        <f>IF($AA$3539&gt;0,PPMT('Assumptions (CSP)'!$V$7,Model!AD$1,'Assumptions (CSP)'!$V$10,'Assumptions (CSP)'!$V$5*Model!$AA$3539*AVERAGE('Assumptions (CSP)'!$W$2:$Y$2)/10^9),0)</f>
        <v>-0.1182193135</v>
      </c>
      <c r="AI3625" s="95">
        <f>IF($AA$3539&gt;0,PPMT('Assumptions (CSP)'!$V$7,Model!AE$1,'Assumptions (CSP)'!$V$10,'Assumptions (CSP)'!$V$5*Model!$AA$3539*AVERAGE('Assumptions (CSP)'!$W$2:$Y$2)/10^9),0)</f>
        <v>-0.1238347309</v>
      </c>
      <c r="AJ3625" s="95">
        <f>IF($AA$3539&gt;0,PPMT('Assumptions (CSP)'!$V$7,Model!AF$1,'Assumptions (CSP)'!$V$10,'Assumptions (CSP)'!$V$5*Model!$AA$3539*AVERAGE('Assumptions (CSP)'!$W$2:$Y$2)/10^9),0)</f>
        <v>-0.1297168807</v>
      </c>
      <c r="AK3625" s="95">
        <f>IF($AA$3539&gt;0,PPMT('Assumptions (CSP)'!$V$7,Model!AG$1,'Assumptions (CSP)'!$V$10,'Assumptions (CSP)'!$V$5*Model!$AA$3539*AVERAGE('Assumptions (CSP)'!$W$2:$Y$2)/10^9),0)</f>
        <v>-0.1358784325</v>
      </c>
      <c r="AL3625" s="95">
        <f>IF($AA$3539&gt;0,PPMT('Assumptions (CSP)'!$V$7,Model!AH$1,'Assumptions (CSP)'!$V$10,'Assumptions (CSP)'!$V$5*Model!$AA$3539*AVERAGE('Assumptions (CSP)'!$W$2:$Y$2)/10^9),0)</f>
        <v>-0.142332658</v>
      </c>
      <c r="AM3625" s="95">
        <f>IF($AA$3539&gt;0,PPMT('Assumptions (CSP)'!$V$7,Model!AI$1,'Assumptions (CSP)'!$V$10,'Assumptions (CSP)'!$V$5*Model!$AA$3539*AVERAGE('Assumptions (CSP)'!$W$2:$Y$2)/10^9),0)</f>
        <v>-0.1490934593</v>
      </c>
      <c r="AN3625" s="95">
        <f>IF($AA$3539&gt;0,PPMT('Assumptions (CSP)'!$V$7,Model!AJ$1,'Assumptions (CSP)'!$V$10,'Assumptions (CSP)'!$V$5*Model!$AA$3539*AVERAGE('Assumptions (CSP)'!$W$2:$Y$2)/10^9),0)</f>
        <v>-0.1561753986</v>
      </c>
      <c r="AO3625" s="95">
        <f>IF($AA$3539&gt;0,PPMT('Assumptions (CSP)'!$V$7,Model!AK$1,'Assumptions (CSP)'!$V$10,'Assumptions (CSP)'!$V$5*Model!$AA$3539*AVERAGE('Assumptions (CSP)'!$W$2:$Y$2)/10^9),0)</f>
        <v>-0.16359373</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-0.0835079788</v>
      </c>
      <c r="AC3626" s="95">
        <f>IF($AB$3539&gt;0,PPMT('Assumptions (CSP)'!$V$7,Model!X$1,'Assumptions (CSP)'!$V$10,'Assumptions (CSP)'!$V$5*Model!$AB$3539*AVERAGE('Assumptions (CSP)'!$X$2:$Z$2)/10^9),0)</f>
        <v>-0.08747460779</v>
      </c>
      <c r="AD3626" s="95">
        <f>IF($AB$3539&gt;0,PPMT('Assumptions (CSP)'!$V$7,Model!Y$1,'Assumptions (CSP)'!$V$10,'Assumptions (CSP)'!$V$5*Model!$AB$3539*AVERAGE('Assumptions (CSP)'!$X$2:$Z$2)/10^9),0)</f>
        <v>-0.09162965166</v>
      </c>
      <c r="AE3626" s="95">
        <f>IF($AB$3539&gt;0,PPMT('Assumptions (CSP)'!$V$7,Model!Z$1,'Assumptions (CSP)'!$V$10,'Assumptions (CSP)'!$V$5*Model!$AB$3539*AVERAGE('Assumptions (CSP)'!$X$2:$Z$2)/10^9),0)</f>
        <v>-0.09598206011</v>
      </c>
      <c r="AF3626" s="95">
        <f>IF($AB$3539&gt;0,PPMT('Assumptions (CSP)'!$V$7,Model!AA$1,'Assumptions (CSP)'!$V$10,'Assumptions (CSP)'!$V$5*Model!$AB$3539*AVERAGE('Assumptions (CSP)'!$X$2:$Z$2)/10^9),0)</f>
        <v>-0.100541208</v>
      </c>
      <c r="AG3626" s="95">
        <f>IF($AB$3539&gt;0,PPMT('Assumptions (CSP)'!$V$7,Model!AB$1,'Assumptions (CSP)'!$V$10,'Assumptions (CSP)'!$V$5*Model!$AB$3539*AVERAGE('Assumptions (CSP)'!$X$2:$Z$2)/10^9),0)</f>
        <v>-0.1053169153</v>
      </c>
      <c r="AH3626" s="95">
        <f>IF($AB$3539&gt;0,PPMT('Assumptions (CSP)'!$V$7,Model!AC$1,'Assumptions (CSP)'!$V$10,'Assumptions (CSP)'!$V$5*Model!$AB$3539*AVERAGE('Assumptions (CSP)'!$X$2:$Z$2)/10^9),0)</f>
        <v>-0.1103194688</v>
      </c>
      <c r="AI3626" s="95">
        <f>IF($AB$3539&gt;0,PPMT('Assumptions (CSP)'!$V$7,Model!AD$1,'Assumptions (CSP)'!$V$10,'Assumptions (CSP)'!$V$5*Model!$AB$3539*AVERAGE('Assumptions (CSP)'!$X$2:$Z$2)/10^9),0)</f>
        <v>-0.1155596436</v>
      </c>
      <c r="AJ3626" s="95">
        <f>IF($AB$3539&gt;0,PPMT('Assumptions (CSP)'!$V$7,Model!AE$1,'Assumptions (CSP)'!$V$10,'Assumptions (CSP)'!$V$5*Model!$AB$3539*AVERAGE('Assumptions (CSP)'!$X$2:$Z$2)/10^9),0)</f>
        <v>-0.1210487267</v>
      </c>
      <c r="AK3626" s="95">
        <f>IF($AB$3539&gt;0,PPMT('Assumptions (CSP)'!$V$7,Model!AF$1,'Assumptions (CSP)'!$V$10,'Assumptions (CSP)'!$V$5*Model!$AB$3539*AVERAGE('Assumptions (CSP)'!$X$2:$Z$2)/10^9),0)</f>
        <v>-0.1267985412</v>
      </c>
      <c r="AL3626" s="95">
        <f>IF($AB$3539&gt;0,PPMT('Assumptions (CSP)'!$V$7,Model!AG$1,'Assumptions (CSP)'!$V$10,'Assumptions (CSP)'!$V$5*Model!$AB$3539*AVERAGE('Assumptions (CSP)'!$X$2:$Z$2)/10^9),0)</f>
        <v>-0.1328214719</v>
      </c>
      <c r="AM3626" s="95">
        <f>IF($AB$3539&gt;0,PPMT('Assumptions (CSP)'!$V$7,Model!AH$1,'Assumptions (CSP)'!$V$10,'Assumptions (CSP)'!$V$5*Model!$AB$3539*AVERAGE('Assumptions (CSP)'!$X$2:$Z$2)/10^9),0)</f>
        <v>-0.1391304918</v>
      </c>
      <c r="AN3626" s="95">
        <f>IF($AB$3539&gt;0,PPMT('Assumptions (CSP)'!$V$7,Model!AI$1,'Assumptions (CSP)'!$V$10,'Assumptions (CSP)'!$V$5*Model!$AB$3539*AVERAGE('Assumptions (CSP)'!$X$2:$Z$2)/10^9),0)</f>
        <v>-0.1457391902</v>
      </c>
      <c r="AO3626" s="95">
        <f>IF($AB$3539&gt;0,PPMT('Assumptions (CSP)'!$V$7,Model!AJ$1,'Assumptions (CSP)'!$V$10,'Assumptions (CSP)'!$V$5*Model!$AB$3539*AVERAGE('Assumptions (CSP)'!$X$2:$Z$2)/10^9),0)</f>
        <v>-0.1526618017</v>
      </c>
      <c r="AP3626" s="95">
        <f>IF($AB$3539&gt;0,PPMT('Assumptions (CSP)'!$V$7,Model!AK$1,'Assumptions (CSP)'!$V$10,'Assumptions (CSP)'!$V$5*Model!$AB$3539*AVERAGE('Assumptions (CSP)'!$X$2:$Z$2)/10^9),0)</f>
        <v>-0.1599132373</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-0.08167315175</v>
      </c>
      <c r="AD3627" s="95">
        <f>IF($AC$3539&gt;0,PPMT('Assumptions (CSP)'!$V$7,Model!X$1,'Assumptions (CSP)'!$V$10,'Assumptions (CSP)'!$V$5*Model!$AC$3539*AVERAGE('Assumptions (CSP)'!$Y$2:$AA$2)/10^9),0)</f>
        <v>-0.08555262646</v>
      </c>
      <c r="AE3627" s="95">
        <f>IF($AC$3539&gt;0,PPMT('Assumptions (CSP)'!$V$7,Model!Y$1,'Assumptions (CSP)'!$V$10,'Assumptions (CSP)'!$V$5*Model!$AC$3539*AVERAGE('Assumptions (CSP)'!$Y$2:$AA$2)/10^9),0)</f>
        <v>-0.08961637622</v>
      </c>
      <c r="AF3627" s="95">
        <f>IF($AC$3539&gt;0,PPMT('Assumptions (CSP)'!$V$7,Model!Z$1,'Assumptions (CSP)'!$V$10,'Assumptions (CSP)'!$V$5*Model!$AC$3539*AVERAGE('Assumptions (CSP)'!$Y$2:$AA$2)/10^9),0)</f>
        <v>-0.09387315409</v>
      </c>
      <c r="AG3627" s="95">
        <f>IF($AC$3539&gt;0,PPMT('Assumptions (CSP)'!$V$7,Model!AA$1,'Assumptions (CSP)'!$V$10,'Assumptions (CSP)'!$V$5*Model!$AC$3539*AVERAGE('Assumptions (CSP)'!$Y$2:$AA$2)/10^9),0)</f>
        <v>-0.09833212891</v>
      </c>
      <c r="AH3627" s="95">
        <f>IF($AC$3539&gt;0,PPMT('Assumptions (CSP)'!$V$7,Model!AB$1,'Assumptions (CSP)'!$V$10,'Assumptions (CSP)'!$V$5*Model!$AC$3539*AVERAGE('Assumptions (CSP)'!$Y$2:$AA$2)/10^9),0)</f>
        <v>-0.103002905</v>
      </c>
      <c r="AI3627" s="95">
        <f>IF($AC$3539&gt;0,PPMT('Assumptions (CSP)'!$V$7,Model!AC$1,'Assumptions (CSP)'!$V$10,'Assumptions (CSP)'!$V$5*Model!$AC$3539*AVERAGE('Assumptions (CSP)'!$Y$2:$AA$2)/10^9),0)</f>
        <v>-0.107895543</v>
      </c>
      <c r="AJ3627" s="95">
        <f>IF($AC$3539&gt;0,PPMT('Assumptions (CSP)'!$V$7,Model!AD$1,'Assumptions (CSP)'!$V$10,'Assumptions (CSP)'!$V$5*Model!$AC$3539*AVERAGE('Assumptions (CSP)'!$Y$2:$AA$2)/10^9),0)</f>
        <v>-0.1130205813</v>
      </c>
      <c r="AK3627" s="95">
        <f>IF($AC$3539&gt;0,PPMT('Assumptions (CSP)'!$V$7,Model!AE$1,'Assumptions (CSP)'!$V$10,'Assumptions (CSP)'!$V$5*Model!$AC$3539*AVERAGE('Assumptions (CSP)'!$Y$2:$AA$2)/10^9),0)</f>
        <v>-0.1183890589</v>
      </c>
      <c r="AL3627" s="95">
        <f>IF($AC$3539&gt;0,PPMT('Assumptions (CSP)'!$V$7,Model!AF$1,'Assumptions (CSP)'!$V$10,'Assumptions (CSP)'!$V$5*Model!$AC$3539*AVERAGE('Assumptions (CSP)'!$Y$2:$AA$2)/10^9),0)</f>
        <v>-0.1240125392</v>
      </c>
      <c r="AM3627" s="95">
        <f>IF($AC$3539&gt;0,PPMT('Assumptions (CSP)'!$V$7,Model!AG$1,'Assumptions (CSP)'!$V$10,'Assumptions (CSP)'!$V$5*Model!$AC$3539*AVERAGE('Assumptions (CSP)'!$Y$2:$AA$2)/10^9),0)</f>
        <v>-0.1299031348</v>
      </c>
      <c r="AN3627" s="95">
        <f>IF($AC$3539&gt;0,PPMT('Assumptions (CSP)'!$V$7,Model!AH$1,'Assumptions (CSP)'!$V$10,'Assumptions (CSP)'!$V$5*Model!$AC$3539*AVERAGE('Assumptions (CSP)'!$Y$2:$AA$2)/10^9),0)</f>
        <v>-0.1360735337</v>
      </c>
      <c r="AO3627" s="95">
        <f>IF($AC$3539&gt;0,PPMT('Assumptions (CSP)'!$V$7,Model!AI$1,'Assumptions (CSP)'!$V$10,'Assumptions (CSP)'!$V$5*Model!$AC$3539*AVERAGE('Assumptions (CSP)'!$Y$2:$AA$2)/10^9),0)</f>
        <v>-0.1425370266</v>
      </c>
      <c r="AP3627" s="95">
        <f>IF($AC$3539&gt;0,PPMT('Assumptions (CSP)'!$V$7,Model!AJ$1,'Assumptions (CSP)'!$V$10,'Assumptions (CSP)'!$V$5*Model!$AC$3539*AVERAGE('Assumptions (CSP)'!$Y$2:$AA$2)/10^9),0)</f>
        <v>-0.1493075354</v>
      </c>
      <c r="AQ3627" s="95">
        <f>IF($AC$3539&gt;0,PPMT('Assumptions (CSP)'!$V$7,Model!AK$1,'Assumptions (CSP)'!$V$10,'Assumptions (CSP)'!$V$5*Model!$AC$3539*AVERAGE('Assumptions (CSP)'!$Y$2:$AA$2)/10^9),0)</f>
        <v>-0.1563996433</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-0.08004064579</v>
      </c>
      <c r="AE3628" s="95">
        <f>IF($AD$3539&gt;0,PPMT('Assumptions (CSP)'!$V$7,Model!X$1,'Assumptions (CSP)'!$V$10,'Assumptions (CSP)'!$V$5*Model!$AD$3539*AVERAGE('Assumptions (CSP)'!$Z$2:$AB$2)/10^9),0)</f>
        <v>-0.08384257646</v>
      </c>
      <c r="AF3628" s="95">
        <f>IF($AD$3539&gt;0,PPMT('Assumptions (CSP)'!$V$7,Model!Y$1,'Assumptions (CSP)'!$V$10,'Assumptions (CSP)'!$V$5*Model!$AD$3539*AVERAGE('Assumptions (CSP)'!$Z$2:$AB$2)/10^9),0)</f>
        <v>-0.08782509885</v>
      </c>
      <c r="AG3628" s="95">
        <f>IF($AD$3539&gt;0,PPMT('Assumptions (CSP)'!$V$7,Model!Z$1,'Assumptions (CSP)'!$V$10,'Assumptions (CSP)'!$V$5*Model!$AD$3539*AVERAGE('Assumptions (CSP)'!$Z$2:$AB$2)/10^9),0)</f>
        <v>-0.09199679104</v>
      </c>
      <c r="AH3628" s="95">
        <f>IF($AD$3539&gt;0,PPMT('Assumptions (CSP)'!$V$7,Model!AA$1,'Assumptions (CSP)'!$V$10,'Assumptions (CSP)'!$V$5*Model!$AD$3539*AVERAGE('Assumptions (CSP)'!$Z$2:$AB$2)/10^9),0)</f>
        <v>-0.09636663862</v>
      </c>
      <c r="AI3628" s="95">
        <f>IF($AD$3539&gt;0,PPMT('Assumptions (CSP)'!$V$7,Model!AB$1,'Assumptions (CSP)'!$V$10,'Assumptions (CSP)'!$V$5*Model!$AD$3539*AVERAGE('Assumptions (CSP)'!$Z$2:$AB$2)/10^9),0)</f>
        <v>-0.1009440539</v>
      </c>
      <c r="AJ3628" s="95">
        <f>IF($AD$3539&gt;0,PPMT('Assumptions (CSP)'!$V$7,Model!AC$1,'Assumptions (CSP)'!$V$10,'Assumptions (CSP)'!$V$5*Model!$AD$3539*AVERAGE('Assumptions (CSP)'!$Z$2:$AB$2)/10^9),0)</f>
        <v>-0.1057388965</v>
      </c>
      <c r="AK3628" s="95">
        <f>IF($AD$3539&gt;0,PPMT('Assumptions (CSP)'!$V$7,Model!AD$1,'Assumptions (CSP)'!$V$10,'Assumptions (CSP)'!$V$5*Model!$AD$3539*AVERAGE('Assumptions (CSP)'!$Z$2:$AB$2)/10^9),0)</f>
        <v>-0.1107614941</v>
      </c>
      <c r="AL3628" s="95">
        <f>IF($AD$3539&gt;0,PPMT('Assumptions (CSP)'!$V$7,Model!AE$1,'Assumptions (CSP)'!$V$10,'Assumptions (CSP)'!$V$5*Model!$AD$3539*AVERAGE('Assumptions (CSP)'!$Z$2:$AB$2)/10^9),0)</f>
        <v>-0.1160226651</v>
      </c>
      <c r="AM3628" s="95">
        <f>IF($AD$3539&gt;0,PPMT('Assumptions (CSP)'!$V$7,Model!AF$1,'Assumptions (CSP)'!$V$10,'Assumptions (CSP)'!$V$5*Model!$AD$3539*AVERAGE('Assumptions (CSP)'!$Z$2:$AB$2)/10^9),0)</f>
        <v>-0.1215337417</v>
      </c>
      <c r="AN3628" s="95">
        <f>IF($AD$3539&gt;0,PPMT('Assumptions (CSP)'!$V$7,Model!AG$1,'Assumptions (CSP)'!$V$10,'Assumptions (CSP)'!$V$5*Model!$AD$3539*AVERAGE('Assumptions (CSP)'!$Z$2:$AB$2)/10^9),0)</f>
        <v>-0.1273065944</v>
      </c>
      <c r="AO3628" s="95">
        <f>IF($AD$3539&gt;0,PPMT('Assumptions (CSP)'!$V$7,Model!AH$1,'Assumptions (CSP)'!$V$10,'Assumptions (CSP)'!$V$5*Model!$AD$3539*AVERAGE('Assumptions (CSP)'!$Z$2:$AB$2)/10^9),0)</f>
        <v>-0.1333536576</v>
      </c>
      <c r="AP3628" s="95">
        <f>IF($AD$3539&gt;0,PPMT('Assumptions (CSP)'!$V$7,Model!AI$1,'Assumptions (CSP)'!$V$10,'Assumptions (CSP)'!$V$5*Model!$AD$3539*AVERAGE('Assumptions (CSP)'!$Z$2:$AB$2)/10^9),0)</f>
        <v>-0.1396879564</v>
      </c>
      <c r="AQ3628" s="95">
        <f>IF($AD$3539&gt;0,PPMT('Assumptions (CSP)'!$V$7,Model!AJ$1,'Assumptions (CSP)'!$V$10,'Assumptions (CSP)'!$V$5*Model!$AD$3539*AVERAGE('Assumptions (CSP)'!$Z$2:$AB$2)/10^9),0)</f>
        <v>-0.1463231343</v>
      </c>
      <c r="AR3628" s="95">
        <f>IF($AD$3539&gt;0,PPMT('Assumptions (CSP)'!$V$7,Model!AK$1,'Assumptions (CSP)'!$V$10,'Assumptions (CSP)'!$V$5*Model!$AD$3539*AVERAGE('Assumptions (CSP)'!$Z$2:$AB$2)/10^9),0)</f>
        <v>-0.1532734832</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-0.07867466319</v>
      </c>
      <c r="AF3629" s="95">
        <f>IF($AE$3539&gt;0,PPMT('Assumptions (CSP)'!$V$7,Model!X$1,'Assumptions (CSP)'!$V$10,'Assumptions (CSP)'!$V$5*Model!$AE$3539*AVERAGE('Assumptions (CSP)'!$AA$2:$AC$2)/10^9),0)</f>
        <v>-0.08241170969</v>
      </c>
      <c r="AG3629" s="95">
        <f>IF($AE$3539&gt;0,PPMT('Assumptions (CSP)'!$V$7,Model!Y$1,'Assumptions (CSP)'!$V$10,'Assumptions (CSP)'!$V$5*Model!$AE$3539*AVERAGE('Assumptions (CSP)'!$AA$2:$AC$2)/10^9),0)</f>
        <v>-0.0863262659</v>
      </c>
      <c r="AH3629" s="95">
        <f>IF($AE$3539&gt;0,PPMT('Assumptions (CSP)'!$V$7,Model!Z$1,'Assumptions (CSP)'!$V$10,'Assumptions (CSP)'!$V$5*Model!$AE$3539*AVERAGE('Assumptions (CSP)'!$AA$2:$AC$2)/10^9),0)</f>
        <v>-0.09042676353</v>
      </c>
      <c r="AI3629" s="95">
        <f>IF($AE$3539&gt;0,PPMT('Assumptions (CSP)'!$V$7,Model!AA$1,'Assumptions (CSP)'!$V$10,'Assumptions (CSP)'!$V$5*Model!$AE$3539*AVERAGE('Assumptions (CSP)'!$AA$2:$AC$2)/10^9),0)</f>
        <v>-0.0947220348</v>
      </c>
      <c r="AJ3629" s="95">
        <f>IF($AE$3539&gt;0,PPMT('Assumptions (CSP)'!$V$7,Model!AB$1,'Assumptions (CSP)'!$V$10,'Assumptions (CSP)'!$V$5*Model!$AE$3539*AVERAGE('Assumptions (CSP)'!$AA$2:$AC$2)/10^9),0)</f>
        <v>-0.09922133145</v>
      </c>
      <c r="AK3629" s="95">
        <f>IF($AE$3539&gt;0,PPMT('Assumptions (CSP)'!$V$7,Model!AC$1,'Assumptions (CSP)'!$V$10,'Assumptions (CSP)'!$V$5*Model!$AE$3539*AVERAGE('Assumptions (CSP)'!$AA$2:$AC$2)/10^9),0)</f>
        <v>-0.1039343447</v>
      </c>
      <c r="AL3629" s="95">
        <f>IF($AE$3539&gt;0,PPMT('Assumptions (CSP)'!$V$7,Model!AD$1,'Assumptions (CSP)'!$V$10,'Assumptions (CSP)'!$V$5*Model!$AE$3539*AVERAGE('Assumptions (CSP)'!$AA$2:$AC$2)/10^9),0)</f>
        <v>-0.1088712261</v>
      </c>
      <c r="AM3629" s="95">
        <f>IF($AE$3539&gt;0,PPMT('Assumptions (CSP)'!$V$7,Model!AE$1,'Assumptions (CSP)'!$V$10,'Assumptions (CSP)'!$V$5*Model!$AE$3539*AVERAGE('Assumptions (CSP)'!$AA$2:$AC$2)/10^9),0)</f>
        <v>-0.1140426093</v>
      </c>
      <c r="AN3629" s="95">
        <f>IF($AE$3539&gt;0,PPMT('Assumptions (CSP)'!$V$7,Model!AF$1,'Assumptions (CSP)'!$V$10,'Assumptions (CSP)'!$V$5*Model!$AE$3539*AVERAGE('Assumptions (CSP)'!$AA$2:$AC$2)/10^9),0)</f>
        <v>-0.1194596332</v>
      </c>
      <c r="AO3629" s="95">
        <f>IF($AE$3539&gt;0,PPMT('Assumptions (CSP)'!$V$7,Model!AG$1,'Assumptions (CSP)'!$V$10,'Assumptions (CSP)'!$V$5*Model!$AE$3539*AVERAGE('Assumptions (CSP)'!$AA$2:$AC$2)/10^9),0)</f>
        <v>-0.1251339658</v>
      </c>
      <c r="AP3629" s="95">
        <f>IF($AE$3539&gt;0,PPMT('Assumptions (CSP)'!$V$7,Model!AH$1,'Assumptions (CSP)'!$V$10,'Assumptions (CSP)'!$V$5*Model!$AE$3539*AVERAGE('Assumptions (CSP)'!$AA$2:$AC$2)/10^9),0)</f>
        <v>-0.1310778292</v>
      </c>
      <c r="AQ3629" s="95">
        <f>IF($AE$3539&gt;0,PPMT('Assumptions (CSP)'!$V$7,Model!AI$1,'Assumptions (CSP)'!$V$10,'Assumptions (CSP)'!$V$5*Model!$AE$3539*AVERAGE('Assumptions (CSP)'!$AA$2:$AC$2)/10^9),0)</f>
        <v>-0.1373040261</v>
      </c>
      <c r="AR3629" s="95">
        <f>IF($AE$3539&gt;0,PPMT('Assumptions (CSP)'!$V$7,Model!AJ$1,'Assumptions (CSP)'!$V$10,'Assumptions (CSP)'!$V$5*Model!$AE$3539*AVERAGE('Assumptions (CSP)'!$AA$2:$AC$2)/10^9),0)</f>
        <v>-0.1438259673</v>
      </c>
      <c r="AS3629" s="95">
        <f>IF($AE$3539&gt;0,PPMT('Assumptions (CSP)'!$V$7,Model!AK$1,'Assumptions (CSP)'!$V$10,'Assumptions (CSP)'!$V$5*Model!$AE$3539*AVERAGE('Assumptions (CSP)'!$AA$2:$AC$2)/10^9),0)</f>
        <v>-0.1506577008</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-0.07738724826</v>
      </c>
      <c r="AG3630" s="95">
        <f>IF($AF$3539&gt;0,PPMT('Assumptions (CSP)'!$V$7,Model!X$1,'Assumptions (CSP)'!$V$10,'Assumptions (CSP)'!$V$5*Model!$AF$3539*AVERAGE('Assumptions (CSP)'!$AB$2:$AD$2)/10^9),0)</f>
        <v>-0.08106314255</v>
      </c>
      <c r="AH3630" s="95">
        <f>IF($AF$3539&gt;0,PPMT('Assumptions (CSP)'!$V$7,Model!Y$1,'Assumptions (CSP)'!$V$10,'Assumptions (CSP)'!$V$5*Model!$AF$3539*AVERAGE('Assumptions (CSP)'!$AB$2:$AD$2)/10^9),0)</f>
        <v>-0.08491364182</v>
      </c>
      <c r="AI3630" s="95">
        <f>IF($AF$3539&gt;0,PPMT('Assumptions (CSP)'!$V$7,Model!Z$1,'Assumptions (CSP)'!$V$10,'Assumptions (CSP)'!$V$5*Model!$AF$3539*AVERAGE('Assumptions (CSP)'!$AB$2:$AD$2)/10^9),0)</f>
        <v>-0.08894703981</v>
      </c>
      <c r="AJ3630" s="95">
        <f>IF($AF$3539&gt;0,PPMT('Assumptions (CSP)'!$V$7,Model!AA$1,'Assumptions (CSP)'!$V$10,'Assumptions (CSP)'!$V$5*Model!$AF$3539*AVERAGE('Assumptions (CSP)'!$AB$2:$AD$2)/10^9),0)</f>
        <v>-0.0931720242</v>
      </c>
      <c r="AK3630" s="95">
        <f>IF($AF$3539&gt;0,PPMT('Assumptions (CSP)'!$V$7,Model!AB$1,'Assumptions (CSP)'!$V$10,'Assumptions (CSP)'!$V$5*Model!$AF$3539*AVERAGE('Assumptions (CSP)'!$AB$2:$AD$2)/10^9),0)</f>
        <v>-0.09759769535</v>
      </c>
      <c r="AL3630" s="95">
        <f>IF($AF$3539&gt;0,PPMT('Assumptions (CSP)'!$V$7,Model!AC$1,'Assumptions (CSP)'!$V$10,'Assumptions (CSP)'!$V$5*Model!$AF$3539*AVERAGE('Assumptions (CSP)'!$AB$2:$AD$2)/10^9),0)</f>
        <v>-0.1022335859</v>
      </c>
      <c r="AM3630" s="95">
        <f>IF($AF$3539&gt;0,PPMT('Assumptions (CSP)'!$V$7,Model!AD$1,'Assumptions (CSP)'!$V$10,'Assumptions (CSP)'!$V$5*Model!$AF$3539*AVERAGE('Assumptions (CSP)'!$AB$2:$AD$2)/10^9),0)</f>
        <v>-0.1070896812</v>
      </c>
      <c r="AN3630" s="95">
        <f>IF($AF$3539&gt;0,PPMT('Assumptions (CSP)'!$V$7,Model!AE$1,'Assumptions (CSP)'!$V$10,'Assumptions (CSP)'!$V$5*Model!$AF$3539*AVERAGE('Assumptions (CSP)'!$AB$2:$AD$2)/10^9),0)</f>
        <v>-0.1121764411</v>
      </c>
      <c r="AO3630" s="95">
        <f>IF($AF$3539&gt;0,PPMT('Assumptions (CSP)'!$V$7,Model!AF$1,'Assumptions (CSP)'!$V$10,'Assumptions (CSP)'!$V$5*Model!$AF$3539*AVERAGE('Assumptions (CSP)'!$AB$2:$AD$2)/10^9),0)</f>
        <v>-0.117504822</v>
      </c>
      <c r="AP3630" s="95">
        <f>IF($AF$3539&gt;0,PPMT('Assumptions (CSP)'!$V$7,Model!AG$1,'Assumptions (CSP)'!$V$10,'Assumptions (CSP)'!$V$5*Model!$AF$3539*AVERAGE('Assumptions (CSP)'!$AB$2:$AD$2)/10^9),0)</f>
        <v>-0.1230863011</v>
      </c>
      <c r="AQ3630" s="95">
        <f>IF($AF$3539&gt;0,PPMT('Assumptions (CSP)'!$V$7,Model!AH$1,'Assumptions (CSP)'!$V$10,'Assumptions (CSP)'!$V$5*Model!$AF$3539*AVERAGE('Assumptions (CSP)'!$AB$2:$AD$2)/10^9),0)</f>
        <v>-0.1289329004</v>
      </c>
      <c r="AR3630" s="95">
        <f>IF($AF$3539&gt;0,PPMT('Assumptions (CSP)'!$V$7,Model!AI$1,'Assumptions (CSP)'!$V$10,'Assumptions (CSP)'!$V$5*Model!$AF$3539*AVERAGE('Assumptions (CSP)'!$AB$2:$AD$2)/10^9),0)</f>
        <v>-0.1350572131</v>
      </c>
      <c r="AS3630" s="95">
        <f>IF($AF$3539&gt;0,PPMT('Assumptions (CSP)'!$V$7,Model!AJ$1,'Assumptions (CSP)'!$V$10,'Assumptions (CSP)'!$V$5*Model!$AF$3539*AVERAGE('Assumptions (CSP)'!$AB$2:$AD$2)/10^9),0)</f>
        <v>-0.1414724308</v>
      </c>
      <c r="AT3630" s="95">
        <f>IF($AF$3539&gt;0,PPMT('Assumptions (CSP)'!$V$7,Model!AK$1,'Assumptions (CSP)'!$V$10,'Assumptions (CSP)'!$V$5*Model!$AF$3539*AVERAGE('Assumptions (CSP)'!$AB$2:$AD$2)/10^9),0)</f>
        <v>-0.1481923712</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-0.07611227036</v>
      </c>
      <c r="AH3631" s="95">
        <f>IF($AG$3539&gt;0,PPMT('Assumptions (CSP)'!$V$7,Model!X$1,'Assumptions (CSP)'!$V$10,'Assumptions (CSP)'!$V$5*Model!$AG$3539*AVERAGE('Assumptions (CSP)'!$AC$2:$AE$2)/10^9),0)</f>
        <v>-0.0797276032</v>
      </c>
      <c r="AI3631" s="95">
        <f>IF($AG$3539&gt;0,PPMT('Assumptions (CSP)'!$V$7,Model!Y$1,'Assumptions (CSP)'!$V$10,'Assumptions (CSP)'!$V$5*Model!$AG$3539*AVERAGE('Assumptions (CSP)'!$AC$2:$AE$2)/10^9),0)</f>
        <v>-0.08351466435</v>
      </c>
      <c r="AJ3631" s="95">
        <f>IF($AG$3539&gt;0,PPMT('Assumptions (CSP)'!$V$7,Model!Z$1,'Assumptions (CSP)'!$V$10,'Assumptions (CSP)'!$V$5*Model!$AG$3539*AVERAGE('Assumptions (CSP)'!$AC$2:$AE$2)/10^9),0)</f>
        <v>-0.08748161091</v>
      </c>
      <c r="AK3631" s="95">
        <f>IF($AG$3539&gt;0,PPMT('Assumptions (CSP)'!$V$7,Model!AA$1,'Assumptions (CSP)'!$V$10,'Assumptions (CSP)'!$V$5*Model!$AG$3539*AVERAGE('Assumptions (CSP)'!$AC$2:$AE$2)/10^9),0)</f>
        <v>-0.09163698743</v>
      </c>
      <c r="AL3631" s="95">
        <f>IF($AG$3539&gt;0,PPMT('Assumptions (CSP)'!$V$7,Model!AB$1,'Assumptions (CSP)'!$V$10,'Assumptions (CSP)'!$V$5*Model!$AG$3539*AVERAGE('Assumptions (CSP)'!$AC$2:$AE$2)/10^9),0)</f>
        <v>-0.09598974433</v>
      </c>
      <c r="AM3631" s="95">
        <f>IF($AG$3539&gt;0,PPMT('Assumptions (CSP)'!$V$7,Model!AC$1,'Assumptions (CSP)'!$V$10,'Assumptions (CSP)'!$V$5*Model!$AG$3539*AVERAGE('Assumptions (CSP)'!$AC$2:$AE$2)/10^9),0)</f>
        <v>-0.1005492572</v>
      </c>
      <c r="AN3631" s="95">
        <f>IF($AG$3539&gt;0,PPMT('Assumptions (CSP)'!$V$7,Model!AD$1,'Assumptions (CSP)'!$V$10,'Assumptions (CSP)'!$V$5*Model!$AG$3539*AVERAGE('Assumptions (CSP)'!$AC$2:$AE$2)/10^9),0)</f>
        <v>-0.1053253469</v>
      </c>
      <c r="AO3631" s="95">
        <f>IF($AG$3539&gt;0,PPMT('Assumptions (CSP)'!$V$7,Model!AE$1,'Assumptions (CSP)'!$V$10,'Assumptions (CSP)'!$V$5*Model!$AG$3539*AVERAGE('Assumptions (CSP)'!$AC$2:$AE$2)/10^9),0)</f>
        <v>-0.1103283009</v>
      </c>
      <c r="AP3631" s="95">
        <f>IF($AG$3539&gt;0,PPMT('Assumptions (CSP)'!$V$7,Model!AF$1,'Assumptions (CSP)'!$V$10,'Assumptions (CSP)'!$V$5*Model!$AG$3539*AVERAGE('Assumptions (CSP)'!$AC$2:$AE$2)/10^9),0)</f>
        <v>-0.1155688952</v>
      </c>
      <c r="AQ3631" s="95">
        <f>IF($AG$3539&gt;0,PPMT('Assumptions (CSP)'!$V$7,Model!AG$1,'Assumptions (CSP)'!$V$10,'Assumptions (CSP)'!$V$5*Model!$AG$3539*AVERAGE('Assumptions (CSP)'!$AC$2:$AE$2)/10^9),0)</f>
        <v>-0.1210584177</v>
      </c>
      <c r="AR3631" s="95">
        <f>IF($AG$3539&gt;0,PPMT('Assumptions (CSP)'!$V$7,Model!AH$1,'Assumptions (CSP)'!$V$10,'Assumptions (CSP)'!$V$5*Model!$AG$3539*AVERAGE('Assumptions (CSP)'!$AC$2:$AE$2)/10^9),0)</f>
        <v>-0.1268086925</v>
      </c>
      <c r="AS3631" s="95">
        <f>IF($AG$3539&gt;0,PPMT('Assumptions (CSP)'!$V$7,Model!AI$1,'Assumptions (CSP)'!$V$10,'Assumptions (CSP)'!$V$5*Model!$AG$3539*AVERAGE('Assumptions (CSP)'!$AC$2:$AE$2)/10^9),0)</f>
        <v>-0.1328321054</v>
      </c>
      <c r="AT3631" s="95">
        <f>IF($AG$3539&gt;0,PPMT('Assumptions (CSP)'!$V$7,Model!AJ$1,'Assumptions (CSP)'!$V$10,'Assumptions (CSP)'!$V$5*Model!$AG$3539*AVERAGE('Assumptions (CSP)'!$AC$2:$AE$2)/10^9),0)</f>
        <v>-0.1391416304</v>
      </c>
      <c r="AU3631" s="95">
        <f>IF($AG$3539&gt;0,PPMT('Assumptions (CSP)'!$V$7,Model!AK$1,'Assumptions (CSP)'!$V$10,'Assumptions (CSP)'!$V$5*Model!$AG$3539*AVERAGE('Assumptions (CSP)'!$AC$2:$AE$2)/10^9),0)</f>
        <v>-0.1457508579</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-0.0749823843</v>
      </c>
      <c r="AI3632" s="95">
        <f>IF($AH$3539&gt;0,PPMT('Assumptions (CSP)'!$V$7,Model!X$1,'Assumptions (CSP)'!$V$10,'Assumptions (CSP)'!$V$5*Model!$AH$3539*AVERAGE('Assumptions (CSP)'!$AD$2:$AF$2)/10^9),0)</f>
        <v>-0.07854404755</v>
      </c>
      <c r="AJ3632" s="95">
        <f>IF($AH$3539&gt;0,PPMT('Assumptions (CSP)'!$V$7,Model!Y$1,'Assumptions (CSP)'!$V$10,'Assumptions (CSP)'!$V$5*Model!$AH$3539*AVERAGE('Assumptions (CSP)'!$AD$2:$AF$2)/10^9),0)</f>
        <v>-0.08227488981</v>
      </c>
      <c r="AK3632" s="95">
        <f>IF($AH$3539&gt;0,PPMT('Assumptions (CSP)'!$V$7,Model!Z$1,'Assumptions (CSP)'!$V$10,'Assumptions (CSP)'!$V$5*Model!$AH$3539*AVERAGE('Assumptions (CSP)'!$AD$2:$AF$2)/10^9),0)</f>
        <v>-0.08618294708</v>
      </c>
      <c r="AL3632" s="95">
        <f>IF($AH$3539&gt;0,PPMT('Assumptions (CSP)'!$V$7,Model!AA$1,'Assumptions (CSP)'!$V$10,'Assumptions (CSP)'!$V$5*Model!$AH$3539*AVERAGE('Assumptions (CSP)'!$AD$2:$AF$2)/10^9),0)</f>
        <v>-0.09027663707</v>
      </c>
      <c r="AM3632" s="95">
        <f>IF($AH$3539&gt;0,PPMT('Assumptions (CSP)'!$V$7,Model!AB$1,'Assumptions (CSP)'!$V$10,'Assumptions (CSP)'!$V$5*Model!$AH$3539*AVERAGE('Assumptions (CSP)'!$AD$2:$AF$2)/10^9),0)</f>
        <v>-0.09456477733</v>
      </c>
      <c r="AN3632" s="95">
        <f>IF($AH$3539&gt;0,PPMT('Assumptions (CSP)'!$V$7,Model!AC$1,'Assumptions (CSP)'!$V$10,'Assumptions (CSP)'!$V$5*Model!$AH$3539*AVERAGE('Assumptions (CSP)'!$AD$2:$AF$2)/10^9),0)</f>
        <v>-0.09905660425</v>
      </c>
      <c r="AO3632" s="95">
        <f>IF($AH$3539&gt;0,PPMT('Assumptions (CSP)'!$V$7,Model!AD$1,'Assumptions (CSP)'!$V$10,'Assumptions (CSP)'!$V$5*Model!$AH$3539*AVERAGE('Assumptions (CSP)'!$AD$2:$AF$2)/10^9),0)</f>
        <v>-0.103761793</v>
      </c>
      <c r="AP3632" s="95">
        <f>IF($AH$3539&gt;0,PPMT('Assumptions (CSP)'!$V$7,Model!AE$1,'Assumptions (CSP)'!$V$10,'Assumptions (CSP)'!$V$5*Model!$AH$3539*AVERAGE('Assumptions (CSP)'!$AD$2:$AF$2)/10^9),0)</f>
        <v>-0.1086904781</v>
      </c>
      <c r="AQ3632" s="95">
        <f>IF($AH$3539&gt;0,PPMT('Assumptions (CSP)'!$V$7,Model!AF$1,'Assumptions (CSP)'!$V$10,'Assumptions (CSP)'!$V$5*Model!$AH$3539*AVERAGE('Assumptions (CSP)'!$AD$2:$AF$2)/10^9),0)</f>
        <v>-0.1138532758</v>
      </c>
      <c r="AR3632" s="95">
        <f>IF($AH$3539&gt;0,PPMT('Assumptions (CSP)'!$V$7,Model!AG$1,'Assumptions (CSP)'!$V$10,'Assumptions (CSP)'!$V$5*Model!$AH$3539*AVERAGE('Assumptions (CSP)'!$AD$2:$AF$2)/10^9),0)</f>
        <v>-0.1192613064</v>
      </c>
      <c r="AS3632" s="95">
        <f>IF($AH$3539&gt;0,PPMT('Assumptions (CSP)'!$V$7,Model!AH$1,'Assumptions (CSP)'!$V$10,'Assumptions (CSP)'!$V$5*Model!$AH$3539*AVERAGE('Assumptions (CSP)'!$AD$2:$AF$2)/10^9),0)</f>
        <v>-0.1249262185</v>
      </c>
      <c r="AT3632" s="95">
        <f>IF($AH$3539&gt;0,PPMT('Assumptions (CSP)'!$V$7,Model!AI$1,'Assumptions (CSP)'!$V$10,'Assumptions (CSP)'!$V$5*Model!$AH$3539*AVERAGE('Assumptions (CSP)'!$AD$2:$AF$2)/10^9),0)</f>
        <v>-0.1308602139</v>
      </c>
      <c r="AU3632" s="95">
        <f>IF($AH$3539&gt;0,PPMT('Assumptions (CSP)'!$V$7,Model!AJ$1,'Assumptions (CSP)'!$V$10,'Assumptions (CSP)'!$V$5*Model!$AH$3539*AVERAGE('Assumptions (CSP)'!$AD$2:$AF$2)/10^9),0)</f>
        <v>-0.137076074</v>
      </c>
      <c r="AV3632" s="95">
        <f>IF($AH$3539&gt;0,PPMT('Assumptions (CSP)'!$V$7,Model!AK$1,'Assumptions (CSP)'!$V$10,'Assumptions (CSP)'!$V$5*Model!$AH$3539*AVERAGE('Assumptions (CSP)'!$AD$2:$AF$2)/10^9),0)</f>
        <v>-0.1435871875</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-0.07410324583</v>
      </c>
      <c r="AJ3633" s="95">
        <f>IF($AI$3539&gt;0,PPMT('Assumptions (CSP)'!$V$7,Model!X$1,'Assumptions (CSP)'!$V$10,'Assumptions (CSP)'!$V$5*Model!$AI$3539*AVERAGE('Assumptions (CSP)'!$AE$2:$AG$2)/10^9),0)</f>
        <v>-0.07762315001</v>
      </c>
      <c r="AK3633" s="95">
        <f>IF($AI$3539&gt;0,PPMT('Assumptions (CSP)'!$V$7,Model!Y$1,'Assumptions (CSP)'!$V$10,'Assumptions (CSP)'!$V$5*Model!$AI$3539*AVERAGE('Assumptions (CSP)'!$AE$2:$AG$2)/10^9),0)</f>
        <v>-0.08131024964</v>
      </c>
      <c r="AL3633" s="95">
        <f>IF($AI$3539&gt;0,PPMT('Assumptions (CSP)'!$V$7,Model!Z$1,'Assumptions (CSP)'!$V$10,'Assumptions (CSP)'!$V$5*Model!$AI$3539*AVERAGE('Assumptions (CSP)'!$AE$2:$AG$2)/10^9),0)</f>
        <v>-0.08517248649</v>
      </c>
      <c r="AM3633" s="95">
        <f>IF($AI$3539&gt;0,PPMT('Assumptions (CSP)'!$V$7,Model!AA$1,'Assumptions (CSP)'!$V$10,'Assumptions (CSP)'!$V$5*Model!$AI$3539*AVERAGE('Assumptions (CSP)'!$AE$2:$AG$2)/10^9),0)</f>
        <v>-0.0892181796</v>
      </c>
      <c r="AN3633" s="95">
        <f>IF($AI$3539&gt;0,PPMT('Assumptions (CSP)'!$V$7,Model!AB$1,'Assumptions (CSP)'!$V$10,'Assumptions (CSP)'!$V$5*Model!$AI$3539*AVERAGE('Assumptions (CSP)'!$AE$2:$AG$2)/10^9),0)</f>
        <v>-0.09345604313</v>
      </c>
      <c r="AO3633" s="95">
        <f>IF($AI$3539&gt;0,PPMT('Assumptions (CSP)'!$V$7,Model!AC$1,'Assumptions (CSP)'!$V$10,'Assumptions (CSP)'!$V$5*Model!$AI$3539*AVERAGE('Assumptions (CSP)'!$AE$2:$AG$2)/10^9),0)</f>
        <v>-0.09789520518</v>
      </c>
      <c r="AP3633" s="95">
        <f>IF($AI$3539&gt;0,PPMT('Assumptions (CSP)'!$V$7,Model!AD$1,'Assumptions (CSP)'!$V$10,'Assumptions (CSP)'!$V$5*Model!$AI$3539*AVERAGE('Assumptions (CSP)'!$AE$2:$AG$2)/10^9),0)</f>
        <v>-0.1025452274</v>
      </c>
      <c r="AQ3633" s="95">
        <f>IF($AI$3539&gt;0,PPMT('Assumptions (CSP)'!$V$7,Model!AE$1,'Assumptions (CSP)'!$V$10,'Assumptions (CSP)'!$V$5*Model!$AI$3539*AVERAGE('Assumptions (CSP)'!$AE$2:$AG$2)/10^9),0)</f>
        <v>-0.1074161257</v>
      </c>
      <c r="AR3633" s="95">
        <f>IF($AI$3539&gt;0,PPMT('Assumptions (CSP)'!$V$7,Model!AF$1,'Assumptions (CSP)'!$V$10,'Assumptions (CSP)'!$V$5*Model!$AI$3539*AVERAGE('Assumptions (CSP)'!$AE$2:$AG$2)/10^9),0)</f>
        <v>-0.1125183917</v>
      </c>
      <c r="AS3633" s="95">
        <f>IF($AI$3539&gt;0,PPMT('Assumptions (CSP)'!$V$7,Model!AG$1,'Assumptions (CSP)'!$V$10,'Assumptions (CSP)'!$V$5*Model!$AI$3539*AVERAGE('Assumptions (CSP)'!$AE$2:$AG$2)/10^9),0)</f>
        <v>-0.1178630153</v>
      </c>
      <c r="AT3633" s="95">
        <f>IF($AI$3539&gt;0,PPMT('Assumptions (CSP)'!$V$7,Model!AH$1,'Assumptions (CSP)'!$V$10,'Assumptions (CSP)'!$V$5*Model!$AI$3539*AVERAGE('Assumptions (CSP)'!$AE$2:$AG$2)/10^9),0)</f>
        <v>-0.1234615085</v>
      </c>
      <c r="AU3633" s="95">
        <f>IF($AI$3539&gt;0,PPMT('Assumptions (CSP)'!$V$7,Model!AI$1,'Assumptions (CSP)'!$V$10,'Assumptions (CSP)'!$V$5*Model!$AI$3539*AVERAGE('Assumptions (CSP)'!$AE$2:$AG$2)/10^9),0)</f>
        <v>-0.1293259302</v>
      </c>
      <c r="AV3633" s="95">
        <f>IF($AI$3539&gt;0,PPMT('Assumptions (CSP)'!$V$7,Model!AJ$1,'Assumptions (CSP)'!$V$10,'Assumptions (CSP)'!$V$5*Model!$AI$3539*AVERAGE('Assumptions (CSP)'!$AE$2:$AG$2)/10^9),0)</f>
        <v>-0.1354689119</v>
      </c>
      <c r="AW3633" s="95">
        <f>IF($AI$3539&gt;0,PPMT('Assumptions (CSP)'!$V$7,Model!AK$1,'Assumptions (CSP)'!$V$10,'Assumptions (CSP)'!$V$5*Model!$AI$3539*AVERAGE('Assumptions (CSP)'!$AE$2:$AG$2)/10^9),0)</f>
        <v>-0.1419036852</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-0.07370597678</v>
      </c>
      <c r="AK3634" s="95">
        <f>IF($AJ$3539&gt;0,PPMT('Assumptions (CSP)'!$V$7,Model!X$1,'Assumptions (CSP)'!$V$10,'Assumptions (CSP)'!$V$5*Model!$AJ$3539*AVERAGE('Assumptions (CSP)'!$AF$2:$AH$2)/10^9),0)</f>
        <v>-0.07720701068</v>
      </c>
      <c r="AL3634" s="95">
        <f>IF($AJ$3539&gt;0,PPMT('Assumptions (CSP)'!$V$7,Model!Y$1,'Assumptions (CSP)'!$V$10,'Assumptions (CSP)'!$V$5*Model!$AJ$3539*AVERAGE('Assumptions (CSP)'!$AF$2:$AH$2)/10^9),0)</f>
        <v>-0.08087434368</v>
      </c>
      <c r="AM3634" s="95">
        <f>IF($AJ$3539&gt;0,PPMT('Assumptions (CSP)'!$V$7,Model!Z$1,'Assumptions (CSP)'!$V$10,'Assumptions (CSP)'!$V$5*Model!$AJ$3539*AVERAGE('Assumptions (CSP)'!$AF$2:$AH$2)/10^9),0)</f>
        <v>-0.08471587501</v>
      </c>
      <c r="AN3634" s="95">
        <f>IF($AJ$3539&gt;0,PPMT('Assumptions (CSP)'!$V$7,Model!AA$1,'Assumptions (CSP)'!$V$10,'Assumptions (CSP)'!$V$5*Model!$AJ$3539*AVERAGE('Assumptions (CSP)'!$AF$2:$AH$2)/10^9),0)</f>
        <v>-0.08873987907</v>
      </c>
      <c r="AO3634" s="95">
        <f>IF($AJ$3539&gt;0,PPMT('Assumptions (CSP)'!$V$7,Model!AB$1,'Assumptions (CSP)'!$V$10,'Assumptions (CSP)'!$V$5*Model!$AJ$3539*AVERAGE('Assumptions (CSP)'!$AF$2:$AH$2)/10^9),0)</f>
        <v>-0.09295502333</v>
      </c>
      <c r="AP3634" s="95">
        <f>IF($AJ$3539&gt;0,PPMT('Assumptions (CSP)'!$V$7,Model!AC$1,'Assumptions (CSP)'!$V$10,'Assumptions (CSP)'!$V$5*Model!$AJ$3539*AVERAGE('Assumptions (CSP)'!$AF$2:$AH$2)/10^9),0)</f>
        <v>-0.09737038694</v>
      </c>
      <c r="AQ3634" s="95">
        <f>IF($AJ$3539&gt;0,PPMT('Assumptions (CSP)'!$V$7,Model!AD$1,'Assumptions (CSP)'!$V$10,'Assumptions (CSP)'!$V$5*Model!$AJ$3539*AVERAGE('Assumptions (CSP)'!$AF$2:$AH$2)/10^9),0)</f>
        <v>-0.1019954803</v>
      </c>
      <c r="AR3634" s="95">
        <f>IF($AJ$3539&gt;0,PPMT('Assumptions (CSP)'!$V$7,Model!AE$1,'Assumptions (CSP)'!$V$10,'Assumptions (CSP)'!$V$5*Model!$AJ$3539*AVERAGE('Assumptions (CSP)'!$AF$2:$AH$2)/10^9),0)</f>
        <v>-0.1068402656</v>
      </c>
      <c r="AS3634" s="95">
        <f>IF($AJ$3539&gt;0,PPMT('Assumptions (CSP)'!$V$7,Model!AF$1,'Assumptions (CSP)'!$V$10,'Assumptions (CSP)'!$V$5*Model!$AJ$3539*AVERAGE('Assumptions (CSP)'!$AF$2:$AH$2)/10^9),0)</f>
        <v>-0.1119151782</v>
      </c>
      <c r="AT3634" s="95">
        <f>IF($AJ$3539&gt;0,PPMT('Assumptions (CSP)'!$V$7,Model!AG$1,'Assumptions (CSP)'!$V$10,'Assumptions (CSP)'!$V$5*Model!$AJ$3539*AVERAGE('Assumptions (CSP)'!$AF$2:$AH$2)/10^9),0)</f>
        <v>-0.1172311492</v>
      </c>
      <c r="AU3634" s="95">
        <f>IF($AJ$3539&gt;0,PPMT('Assumptions (CSP)'!$V$7,Model!AH$1,'Assumptions (CSP)'!$V$10,'Assumptions (CSP)'!$V$5*Model!$AJ$3539*AVERAGE('Assumptions (CSP)'!$AF$2:$AH$2)/10^9),0)</f>
        <v>-0.1227996288</v>
      </c>
      <c r="AV3634" s="95">
        <f>IF($AJ$3539&gt;0,PPMT('Assumptions (CSP)'!$V$7,Model!AI$1,'Assumptions (CSP)'!$V$10,'Assumptions (CSP)'!$V$5*Model!$AJ$3539*AVERAGE('Assumptions (CSP)'!$AF$2:$AH$2)/10^9),0)</f>
        <v>-0.1286326112</v>
      </c>
      <c r="AW3634" s="95">
        <f>IF($AJ$3539&gt;0,PPMT('Assumptions (CSP)'!$V$7,Model!AJ$1,'Assumptions (CSP)'!$V$10,'Assumptions (CSP)'!$V$5*Model!$AJ$3539*AVERAGE('Assumptions (CSP)'!$AF$2:$AH$2)/10^9),0)</f>
        <v>-0.1347426602</v>
      </c>
      <c r="AX3634" s="95">
        <f>IF($AJ$3539&gt;0,PPMT('Assumptions (CSP)'!$V$7,Model!AK$1,'Assumptions (CSP)'!$V$10,'Assumptions (CSP)'!$V$5*Model!$AJ$3539*AVERAGE('Assumptions (CSP)'!$AF$2:$AH$2)/10^9),0)</f>
        <v>-0.1411429366</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-0.07370479591</v>
      </c>
      <c r="AL3635" s="95">
        <f>IF($AK$3539&gt;0,PPMT('Assumptions (CSP)'!$V$7,Model!X$1,'Assumptions (CSP)'!$V$10,'Assumptions (CSP)'!$V$5*Model!$AK$3539*AVERAGE('Assumptions (CSP)'!$AG$2:$AI$2)/10^9),0)</f>
        <v>-0.07720577372</v>
      </c>
      <c r="AM3635" s="95">
        <f>IF($AK$3539&gt;0,PPMT('Assumptions (CSP)'!$V$7,Model!Y$1,'Assumptions (CSP)'!$V$10,'Assumptions (CSP)'!$V$5*Model!$AK$3539*AVERAGE('Assumptions (CSP)'!$AG$2:$AI$2)/10^9),0)</f>
        <v>-0.08087304797</v>
      </c>
      <c r="AN3635" s="95">
        <f>IF($AK$3539&gt;0,PPMT('Assumptions (CSP)'!$V$7,Model!Z$1,'Assumptions (CSP)'!$V$10,'Assumptions (CSP)'!$V$5*Model!$AK$3539*AVERAGE('Assumptions (CSP)'!$AG$2:$AI$2)/10^9),0)</f>
        <v>-0.08471451775</v>
      </c>
      <c r="AO3635" s="95">
        <f>IF($AK$3539&gt;0,PPMT('Assumptions (CSP)'!$V$7,Model!AA$1,'Assumptions (CSP)'!$V$10,'Assumptions (CSP)'!$V$5*Model!$AK$3539*AVERAGE('Assumptions (CSP)'!$AG$2:$AI$2)/10^9),0)</f>
        <v>-0.08873845734</v>
      </c>
      <c r="AP3635" s="95">
        <f>IF($AK$3539&gt;0,PPMT('Assumptions (CSP)'!$V$7,Model!AB$1,'Assumptions (CSP)'!$V$10,'Assumptions (CSP)'!$V$5*Model!$AK$3539*AVERAGE('Assumptions (CSP)'!$AG$2:$AI$2)/10^9),0)</f>
        <v>-0.09295353407</v>
      </c>
      <c r="AQ3635" s="95">
        <f>IF($AK$3539&gt;0,PPMT('Assumptions (CSP)'!$V$7,Model!AC$1,'Assumptions (CSP)'!$V$10,'Assumptions (CSP)'!$V$5*Model!$AK$3539*AVERAGE('Assumptions (CSP)'!$AG$2:$AI$2)/10^9),0)</f>
        <v>-0.09736882694</v>
      </c>
      <c r="AR3635" s="95">
        <f>IF($AK$3539&gt;0,PPMT('Assumptions (CSP)'!$V$7,Model!AD$1,'Assumptions (CSP)'!$V$10,'Assumptions (CSP)'!$V$5*Model!$AK$3539*AVERAGE('Assumptions (CSP)'!$AG$2:$AI$2)/10^9),0)</f>
        <v>-0.1019938462</v>
      </c>
      <c r="AS3635" s="95">
        <f>IF($AK$3539&gt;0,PPMT('Assumptions (CSP)'!$V$7,Model!AE$1,'Assumptions (CSP)'!$V$10,'Assumptions (CSP)'!$V$5*Model!$AK$3539*AVERAGE('Assumptions (CSP)'!$AG$2:$AI$2)/10^9),0)</f>
        <v>-0.1068385539</v>
      </c>
      <c r="AT3635" s="95">
        <f>IF($AK$3539&gt;0,PPMT('Assumptions (CSP)'!$V$7,Model!AF$1,'Assumptions (CSP)'!$V$10,'Assumptions (CSP)'!$V$5*Model!$AK$3539*AVERAGE('Assumptions (CSP)'!$AG$2:$AI$2)/10^9),0)</f>
        <v>-0.1119133852</v>
      </c>
      <c r="AU3635" s="95">
        <f>IF($AK$3539&gt;0,PPMT('Assumptions (CSP)'!$V$7,Model!AG$1,'Assumptions (CSP)'!$V$10,'Assumptions (CSP)'!$V$5*Model!$AK$3539*AVERAGE('Assumptions (CSP)'!$AG$2:$AI$2)/10^9),0)</f>
        <v>-0.117229271</v>
      </c>
      <c r="AV3635" s="95">
        <f>IF($AK$3539&gt;0,PPMT('Assumptions (CSP)'!$V$7,Model!AH$1,'Assumptions (CSP)'!$V$10,'Assumptions (CSP)'!$V$5*Model!$AK$3539*AVERAGE('Assumptions (CSP)'!$AG$2:$AI$2)/10^9),0)</f>
        <v>-0.1227976614</v>
      </c>
      <c r="AW3635" s="95">
        <f>IF($AK$3539&gt;0,PPMT('Assumptions (CSP)'!$V$7,Model!AI$1,'Assumptions (CSP)'!$V$10,'Assumptions (CSP)'!$V$5*Model!$AK$3539*AVERAGE('Assumptions (CSP)'!$AG$2:$AI$2)/10^9),0)</f>
        <v>-0.1286305503</v>
      </c>
      <c r="AX3635" s="95">
        <f>IF($AK$3539&gt;0,PPMT('Assumptions (CSP)'!$V$7,Model!AJ$1,'Assumptions (CSP)'!$V$10,'Assumptions (CSP)'!$V$5*Model!$AK$3539*AVERAGE('Assumptions (CSP)'!$AG$2:$AI$2)/10^9),0)</f>
        <v>-0.1347405014</v>
      </c>
      <c r="AY3635" s="95">
        <f>IF($AK$3539&gt;0,PPMT('Assumptions (CSP)'!$V$7,Model!AK$1,'Assumptions (CSP)'!$V$10,'Assumptions (CSP)'!$V$5*Model!$AK$3539*AVERAGE('Assumptions (CSP)'!$AG$2:$AI$2)/10^9),0)</f>
        <v>-0.1411406753</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-0.07379774254</v>
      </c>
      <c r="AM3636" s="95">
        <f>IF($AL$3539&gt;0,PPMT('Assumptions (CSP)'!$V$7,Model!X$1,'Assumptions (CSP)'!$V$10,'Assumptions (CSP)'!$V$5*Model!$AL$3539*AVERAGE('Assumptions (CSP)'!$AH$2:$AJ$2)/10^9),0)</f>
        <v>-0.07730313531</v>
      </c>
      <c r="AN3636" s="95">
        <f>IF($AL$3539&gt;0,PPMT('Assumptions (CSP)'!$V$7,Model!Y$1,'Assumptions (CSP)'!$V$10,'Assumptions (CSP)'!$V$5*Model!$AL$3539*AVERAGE('Assumptions (CSP)'!$AH$2:$AJ$2)/10^9),0)</f>
        <v>-0.08097503423</v>
      </c>
      <c r="AO3636" s="95">
        <f>IF($AL$3539&gt;0,PPMT('Assumptions (CSP)'!$V$7,Model!Z$1,'Assumptions (CSP)'!$V$10,'Assumptions (CSP)'!$V$5*Model!$AL$3539*AVERAGE('Assumptions (CSP)'!$AH$2:$AJ$2)/10^9),0)</f>
        <v>-0.08482134836</v>
      </c>
      <c r="AP3636" s="95">
        <f>IF($AL$3539&gt;0,PPMT('Assumptions (CSP)'!$V$7,Model!AA$1,'Assumptions (CSP)'!$V$10,'Assumptions (CSP)'!$V$5*Model!$AL$3539*AVERAGE('Assumptions (CSP)'!$AH$2:$AJ$2)/10^9),0)</f>
        <v>-0.08885036241</v>
      </c>
      <c r="AQ3636" s="95">
        <f>IF($AL$3539&gt;0,PPMT('Assumptions (CSP)'!$V$7,Model!AB$1,'Assumptions (CSP)'!$V$10,'Assumptions (CSP)'!$V$5*Model!$AL$3539*AVERAGE('Assumptions (CSP)'!$AH$2:$AJ$2)/10^9),0)</f>
        <v>-0.09307075462</v>
      </c>
      <c r="AR3636" s="95">
        <f>IF($AL$3539&gt;0,PPMT('Assumptions (CSP)'!$V$7,Model!AC$1,'Assumptions (CSP)'!$V$10,'Assumptions (CSP)'!$V$5*Model!$AL$3539*AVERAGE('Assumptions (CSP)'!$AH$2:$AJ$2)/10^9),0)</f>
        <v>-0.09749161547</v>
      </c>
      <c r="AS3636" s="95">
        <f>IF($AL$3539&gt;0,PPMT('Assumptions (CSP)'!$V$7,Model!AD$1,'Assumptions (CSP)'!$V$10,'Assumptions (CSP)'!$V$5*Model!$AL$3539*AVERAGE('Assumptions (CSP)'!$AH$2:$AJ$2)/10^9),0)</f>
        <v>-0.1021224672</v>
      </c>
      <c r="AT3636" s="95">
        <f>IF($AL$3539&gt;0,PPMT('Assumptions (CSP)'!$V$7,Model!AE$1,'Assumptions (CSP)'!$V$10,'Assumptions (CSP)'!$V$5*Model!$AL$3539*AVERAGE('Assumptions (CSP)'!$AH$2:$AJ$2)/10^9),0)</f>
        <v>-0.1069732844</v>
      </c>
      <c r="AU3636" s="95">
        <f>IF($AL$3539&gt;0,PPMT('Assumptions (CSP)'!$V$7,Model!AF$1,'Assumptions (CSP)'!$V$10,'Assumptions (CSP)'!$V$5*Model!$AL$3539*AVERAGE('Assumptions (CSP)'!$AH$2:$AJ$2)/10^9),0)</f>
        <v>-0.1120545154</v>
      </c>
      <c r="AV3636" s="95">
        <f>IF($AL$3539&gt;0,PPMT('Assumptions (CSP)'!$V$7,Model!AG$1,'Assumptions (CSP)'!$V$10,'Assumptions (CSP)'!$V$5*Model!$AL$3539*AVERAGE('Assumptions (CSP)'!$AH$2:$AJ$2)/10^9),0)</f>
        <v>-0.1173771049</v>
      </c>
      <c r="AW3636" s="95">
        <f>IF($AL$3539&gt;0,PPMT('Assumptions (CSP)'!$V$7,Model!AH$1,'Assumptions (CSP)'!$V$10,'Assumptions (CSP)'!$V$5*Model!$AL$3539*AVERAGE('Assumptions (CSP)'!$AH$2:$AJ$2)/10^9),0)</f>
        <v>-0.1229525174</v>
      </c>
      <c r="AX3636" s="95">
        <f>IF($AL$3539&gt;0,PPMT('Assumptions (CSP)'!$V$7,Model!AI$1,'Assumptions (CSP)'!$V$10,'Assumptions (CSP)'!$V$5*Model!$AL$3539*AVERAGE('Assumptions (CSP)'!$AH$2:$AJ$2)/10^9),0)</f>
        <v>-0.1287927619</v>
      </c>
      <c r="AY3636" s="95">
        <f>IF($AL$3539&gt;0,PPMT('Assumptions (CSP)'!$V$7,Model!AJ$1,'Assumptions (CSP)'!$V$10,'Assumptions (CSP)'!$V$5*Model!$AL$3539*AVERAGE('Assumptions (CSP)'!$AH$2:$AJ$2)/10^9),0)</f>
        <v>-0.1349104181</v>
      </c>
      <c r="AZ3636" s="95">
        <f>IF($AL$3539&gt;0,PPMT('Assumptions (CSP)'!$V$7,Model!AK$1,'Assumptions (CSP)'!$V$10,'Assumptions (CSP)'!$V$5*Model!$AL$3539*AVERAGE('Assumptions (CSP)'!$AH$2:$AJ$2)/10^9),0)</f>
        <v>-0.141318663</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-0.07400678939</v>
      </c>
      <c r="AN3637" s="95">
        <f>IF($AM$3539&gt;0,PPMT('Assumptions (CSP)'!$V$7,Model!X$1,'Assumptions (CSP)'!$V$10,'Assumptions (CSP)'!$V$5*Model!$AM$3539*AVERAGE('Assumptions (CSP)'!$AI$2:$AK$2)/10^9),0)</f>
        <v>-0.07752211188</v>
      </c>
      <c r="AO3637" s="95">
        <f>IF($AM$3539&gt;0,PPMT('Assumptions (CSP)'!$V$7,Model!Y$1,'Assumptions (CSP)'!$V$10,'Assumptions (CSP)'!$V$5*Model!$AM$3539*AVERAGE('Assumptions (CSP)'!$AI$2:$AK$2)/10^9),0)</f>
        <v>-0.0812044122</v>
      </c>
      <c r="AP3637" s="95">
        <f>IF($AM$3539&gt;0,PPMT('Assumptions (CSP)'!$V$7,Model!Z$1,'Assumptions (CSP)'!$V$10,'Assumptions (CSP)'!$V$5*Model!$AM$3539*AVERAGE('Assumptions (CSP)'!$AI$2:$AK$2)/10^9),0)</f>
        <v>-0.08506162178</v>
      </c>
      <c r="AQ3637" s="95">
        <f>IF($AM$3539&gt;0,PPMT('Assumptions (CSP)'!$V$7,Model!AA$1,'Assumptions (CSP)'!$V$10,'Assumptions (CSP)'!$V$5*Model!$AM$3539*AVERAGE('Assumptions (CSP)'!$AI$2:$AK$2)/10^9),0)</f>
        <v>-0.08910204881</v>
      </c>
      <c r="AR3637" s="95">
        <f>IF($AM$3539&gt;0,PPMT('Assumptions (CSP)'!$V$7,Model!AB$1,'Assumptions (CSP)'!$V$10,'Assumptions (CSP)'!$V$5*Model!$AM$3539*AVERAGE('Assumptions (CSP)'!$AI$2:$AK$2)/10^9),0)</f>
        <v>-0.09333439613</v>
      </c>
      <c r="AS3637" s="95">
        <f>IF($AM$3539&gt;0,PPMT('Assumptions (CSP)'!$V$7,Model!AC$1,'Assumptions (CSP)'!$V$10,'Assumptions (CSP)'!$V$5*Model!$AM$3539*AVERAGE('Assumptions (CSP)'!$AI$2:$AK$2)/10^9),0)</f>
        <v>-0.09776777995</v>
      </c>
      <c r="AT3637" s="95">
        <f>IF($AM$3539&gt;0,PPMT('Assumptions (CSP)'!$V$7,Model!AD$1,'Assumptions (CSP)'!$V$10,'Assumptions (CSP)'!$V$5*Model!$AM$3539*AVERAGE('Assumptions (CSP)'!$AI$2:$AK$2)/10^9),0)</f>
        <v>-0.1024117495</v>
      </c>
      <c r="AU3637" s="95">
        <f>IF($AM$3539&gt;0,PPMT('Assumptions (CSP)'!$V$7,Model!AE$1,'Assumptions (CSP)'!$V$10,'Assumptions (CSP)'!$V$5*Model!$AM$3539*AVERAGE('Assumptions (CSP)'!$AI$2:$AK$2)/10^9),0)</f>
        <v>-0.1072763076</v>
      </c>
      <c r="AV3637" s="95">
        <f>IF($AM$3539&gt;0,PPMT('Assumptions (CSP)'!$V$7,Model!AF$1,'Assumptions (CSP)'!$V$10,'Assumptions (CSP)'!$V$5*Model!$AM$3539*AVERAGE('Assumptions (CSP)'!$AI$2:$AK$2)/10^9),0)</f>
        <v>-0.1123719322</v>
      </c>
      <c r="AW3637" s="95">
        <f>IF($AM$3539&gt;0,PPMT('Assumptions (CSP)'!$V$7,Model!AG$1,'Assumptions (CSP)'!$V$10,'Assumptions (CSP)'!$V$5*Model!$AM$3539*AVERAGE('Assumptions (CSP)'!$AI$2:$AK$2)/10^9),0)</f>
        <v>-0.117709599</v>
      </c>
      <c r="AX3637" s="95">
        <f>IF($AM$3539&gt;0,PPMT('Assumptions (CSP)'!$V$7,Model!AH$1,'Assumptions (CSP)'!$V$10,'Assumptions (CSP)'!$V$5*Model!$AM$3539*AVERAGE('Assumptions (CSP)'!$AI$2:$AK$2)/10^9),0)</f>
        <v>-0.1233008049</v>
      </c>
      <c r="AY3637" s="95">
        <f>IF($AM$3539&gt;0,PPMT('Assumptions (CSP)'!$V$7,Model!AI$1,'Assumptions (CSP)'!$V$10,'Assumptions (CSP)'!$V$5*Model!$AM$3539*AVERAGE('Assumptions (CSP)'!$AI$2:$AK$2)/10^9),0)</f>
        <v>-0.1291575932</v>
      </c>
      <c r="AZ3637" s="95">
        <f>IF($AM$3539&gt;0,PPMT('Assumptions (CSP)'!$V$7,Model!AJ$1,'Assumptions (CSP)'!$V$10,'Assumptions (CSP)'!$V$5*Model!$AM$3539*AVERAGE('Assumptions (CSP)'!$AI$2:$AK$2)/10^9),0)</f>
        <v>-0.1352925788</v>
      </c>
      <c r="BA3637" s="95">
        <f>IF($AM$3539&gt;0,PPMT('Assumptions (CSP)'!$V$7,Model!AK$1,'Assumptions (CSP)'!$V$10,'Assumptions (CSP)'!$V$5*Model!$AM$3539*AVERAGE('Assumptions (CSP)'!$AI$2:$AK$2)/10^9),0)</f>
        <v>-0.1417189763</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-0.07428515448</v>
      </c>
      <c r="AO3638" s="95">
        <f>IF($AN$3539&gt;0,PPMT('Assumptions (CSP)'!$V$7,Model!X$1,'Assumptions (CSP)'!$V$10,'Assumptions (CSP)'!$V$5*Model!$AN$3539*AVERAGE('Assumptions (CSP)'!$AJ$2:$AL$2)/10^9),0)</f>
        <v>-0.07781369931</v>
      </c>
      <c r="AP3638" s="95">
        <f>IF($AN$3539&gt;0,PPMT('Assumptions (CSP)'!$V$7,Model!Y$1,'Assumptions (CSP)'!$V$10,'Assumptions (CSP)'!$V$5*Model!$AN$3539*AVERAGE('Assumptions (CSP)'!$AJ$2:$AL$2)/10^9),0)</f>
        <v>-0.08150985003</v>
      </c>
      <c r="AQ3638" s="95">
        <f>IF($AN$3539&gt;0,PPMT('Assumptions (CSP)'!$V$7,Model!Z$1,'Assumptions (CSP)'!$V$10,'Assumptions (CSP)'!$V$5*Model!$AN$3539*AVERAGE('Assumptions (CSP)'!$AJ$2:$AL$2)/10^9),0)</f>
        <v>-0.08538156791</v>
      </c>
      <c r="AR3638" s="95">
        <f>IF($AN$3539&gt;0,PPMT('Assumptions (CSP)'!$V$7,Model!AA$1,'Assumptions (CSP)'!$V$10,'Assumptions (CSP)'!$V$5*Model!$AN$3539*AVERAGE('Assumptions (CSP)'!$AJ$2:$AL$2)/10^9),0)</f>
        <v>-0.08943719238</v>
      </c>
      <c r="AS3638" s="95">
        <f>IF($AN$3539&gt;0,PPMT('Assumptions (CSP)'!$V$7,Model!AB$1,'Assumptions (CSP)'!$V$10,'Assumptions (CSP)'!$V$5*Model!$AN$3539*AVERAGE('Assumptions (CSP)'!$AJ$2:$AL$2)/10^9),0)</f>
        <v>-0.09368545902</v>
      </c>
      <c r="AT3638" s="95">
        <f>IF($AN$3539&gt;0,PPMT('Assumptions (CSP)'!$V$7,Model!AC$1,'Assumptions (CSP)'!$V$10,'Assumptions (CSP)'!$V$5*Model!$AN$3539*AVERAGE('Assumptions (CSP)'!$AJ$2:$AL$2)/10^9),0)</f>
        <v>-0.09813551832</v>
      </c>
      <c r="AU3638" s="95">
        <f>IF($AN$3539&gt;0,PPMT('Assumptions (CSP)'!$V$7,Model!AD$1,'Assumptions (CSP)'!$V$10,'Assumptions (CSP)'!$V$5*Model!$AN$3539*AVERAGE('Assumptions (CSP)'!$AJ$2:$AL$2)/10^9),0)</f>
        <v>-0.1027969554</v>
      </c>
      <c r="AV3638" s="95">
        <f>IF($AN$3539&gt;0,PPMT('Assumptions (CSP)'!$V$7,Model!AE$1,'Assumptions (CSP)'!$V$10,'Assumptions (CSP)'!$V$5*Model!$AN$3539*AVERAGE('Assumptions (CSP)'!$AJ$2:$AL$2)/10^9),0)</f>
        <v>-0.1076798108</v>
      </c>
      <c r="AW3638" s="95">
        <f>IF($AN$3539&gt;0,PPMT('Assumptions (CSP)'!$V$7,Model!AF$1,'Assumptions (CSP)'!$V$10,'Assumptions (CSP)'!$V$5*Model!$AN$3539*AVERAGE('Assumptions (CSP)'!$AJ$2:$AL$2)/10^9),0)</f>
        <v>-0.1127946018</v>
      </c>
      <c r="AX3638" s="95">
        <f>IF($AN$3539&gt;0,PPMT('Assumptions (CSP)'!$V$7,Model!AG$1,'Assumptions (CSP)'!$V$10,'Assumptions (CSP)'!$V$5*Model!$AN$3539*AVERAGE('Assumptions (CSP)'!$AJ$2:$AL$2)/10^9),0)</f>
        <v>-0.1181523454</v>
      </c>
      <c r="AY3638" s="95">
        <f>IF($AN$3539&gt;0,PPMT('Assumptions (CSP)'!$V$7,Model!AH$1,'Assumptions (CSP)'!$V$10,'Assumptions (CSP)'!$V$5*Model!$AN$3539*AVERAGE('Assumptions (CSP)'!$AJ$2:$AL$2)/10^9),0)</f>
        <v>-0.1237645818</v>
      </c>
      <c r="AZ3638" s="95">
        <f>IF($AN$3539&gt;0,PPMT('Assumptions (CSP)'!$V$7,Model!AI$1,'Assumptions (CSP)'!$V$10,'Assumptions (CSP)'!$V$5*Model!$AN$3539*AVERAGE('Assumptions (CSP)'!$AJ$2:$AL$2)/10^9),0)</f>
        <v>-0.1296433995</v>
      </c>
      <c r="BA3638" s="95">
        <f>IF($AN$3539&gt;0,PPMT('Assumptions (CSP)'!$V$7,Model!AJ$1,'Assumptions (CSP)'!$V$10,'Assumptions (CSP)'!$V$5*Model!$AN$3539*AVERAGE('Assumptions (CSP)'!$AJ$2:$AL$2)/10^9),0)</f>
        <v>-0.1358014609</v>
      </c>
      <c r="BB3638" s="95">
        <f>IF($AN$3539&gt;0,PPMT('Assumptions (CSP)'!$V$7,Model!AK$1,'Assumptions (CSP)'!$V$10,'Assumptions (CSP)'!$V$5*Model!$AN$3539*AVERAGE('Assumptions (CSP)'!$AJ$2:$AL$2)/10^9),0)</f>
        <v>-0.1422520303</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-0.07478989226</v>
      </c>
      <c r="AP3639" s="95">
        <f>IF($AO$3539&gt;0,PPMT('Assumptions (CSP)'!$V$7,Model!X$1,'Assumptions (CSP)'!$V$10,'Assumptions (CSP)'!$V$5*Model!$AO$3539*AVERAGE('Assumptions (CSP)'!$AK$2:$AM$2)/10^9),0)</f>
        <v>-0.07834241215</v>
      </c>
      <c r="AQ3639" s="95">
        <f>IF($AO$3539&gt;0,PPMT('Assumptions (CSP)'!$V$7,Model!Y$1,'Assumptions (CSP)'!$V$10,'Assumptions (CSP)'!$V$5*Model!$AO$3539*AVERAGE('Assumptions (CSP)'!$AK$2:$AM$2)/10^9),0)</f>
        <v>-0.08206367672</v>
      </c>
      <c r="AR3639" s="95">
        <f>IF($AO$3539&gt;0,PPMT('Assumptions (CSP)'!$V$7,Model!Z$1,'Assumptions (CSP)'!$V$10,'Assumptions (CSP)'!$V$5*Model!$AO$3539*AVERAGE('Assumptions (CSP)'!$AK$2:$AM$2)/10^9),0)</f>
        <v>-0.08596170137</v>
      </c>
      <c r="AS3639" s="95">
        <f>IF($AO$3539&gt;0,PPMT('Assumptions (CSP)'!$V$7,Model!AA$1,'Assumptions (CSP)'!$V$10,'Assumptions (CSP)'!$V$5*Model!$AO$3539*AVERAGE('Assumptions (CSP)'!$AK$2:$AM$2)/10^9),0)</f>
        <v>-0.09004488218</v>
      </c>
      <c r="AT3639" s="95">
        <f>IF($AO$3539&gt;0,PPMT('Assumptions (CSP)'!$V$7,Model!AB$1,'Assumptions (CSP)'!$V$10,'Assumptions (CSP)'!$V$5*Model!$AO$3539*AVERAGE('Assumptions (CSP)'!$AK$2:$AM$2)/10^9),0)</f>
        <v>-0.09432201409</v>
      </c>
      <c r="AU3639" s="95">
        <f>IF($AO$3539&gt;0,PPMT('Assumptions (CSP)'!$V$7,Model!AC$1,'Assumptions (CSP)'!$V$10,'Assumptions (CSP)'!$V$5*Model!$AO$3539*AVERAGE('Assumptions (CSP)'!$AK$2:$AM$2)/10^9),0)</f>
        <v>-0.09880230976</v>
      </c>
      <c r="AV3639" s="95">
        <f>IF($AO$3539&gt;0,PPMT('Assumptions (CSP)'!$V$7,Model!AD$1,'Assumptions (CSP)'!$V$10,'Assumptions (CSP)'!$V$5*Model!$AO$3539*AVERAGE('Assumptions (CSP)'!$AK$2:$AM$2)/10^9),0)</f>
        <v>-0.1034954195</v>
      </c>
      <c r="AW3639" s="95">
        <f>IF($AO$3539&gt;0,PPMT('Assumptions (CSP)'!$V$7,Model!AE$1,'Assumptions (CSP)'!$V$10,'Assumptions (CSP)'!$V$5*Model!$AO$3539*AVERAGE('Assumptions (CSP)'!$AK$2:$AM$2)/10^9),0)</f>
        <v>-0.1084114519</v>
      </c>
      <c r="AX3639" s="95">
        <f>IF($AO$3539&gt;0,PPMT('Assumptions (CSP)'!$V$7,Model!AF$1,'Assumptions (CSP)'!$V$10,'Assumptions (CSP)'!$V$5*Model!$AO$3539*AVERAGE('Assumptions (CSP)'!$AK$2:$AM$2)/10^9),0)</f>
        <v>-0.1135609959</v>
      </c>
      <c r="AY3639" s="95">
        <f>IF($AO$3539&gt;0,PPMT('Assumptions (CSP)'!$V$7,Model!AG$1,'Assumptions (CSP)'!$V$10,'Assumptions (CSP)'!$V$5*Model!$AO$3539*AVERAGE('Assumptions (CSP)'!$AK$2:$AM$2)/10^9),0)</f>
        <v>-0.1189551432</v>
      </c>
      <c r="AZ3639" s="95">
        <f>IF($AO$3539&gt;0,PPMT('Assumptions (CSP)'!$V$7,Model!AH$1,'Assumptions (CSP)'!$V$10,'Assumptions (CSP)'!$V$5*Model!$AO$3539*AVERAGE('Assumptions (CSP)'!$AK$2:$AM$2)/10^9),0)</f>
        <v>-0.1246055125</v>
      </c>
      <c r="BA3639" s="95">
        <f>IF($AO$3539&gt;0,PPMT('Assumptions (CSP)'!$V$7,Model!AI$1,'Assumptions (CSP)'!$V$10,'Assumptions (CSP)'!$V$5*Model!$AO$3539*AVERAGE('Assumptions (CSP)'!$AK$2:$AM$2)/10^9),0)</f>
        <v>-0.1305242743</v>
      </c>
      <c r="BB3639" s="95">
        <f>IF($AO$3539&gt;0,PPMT('Assumptions (CSP)'!$V$7,Model!AJ$1,'Assumptions (CSP)'!$V$10,'Assumptions (CSP)'!$V$5*Model!$AO$3539*AVERAGE('Assumptions (CSP)'!$AK$2:$AM$2)/10^9),0)</f>
        <v>-0.1367241773</v>
      </c>
      <c r="BC3639" s="95">
        <f>IF($AO$3539&gt;0,PPMT('Assumptions (CSP)'!$V$7,Model!AK$1,'Assumptions (CSP)'!$V$10,'Assumptions (CSP)'!$V$5*Model!$AO$3539*AVERAGE('Assumptions (CSP)'!$AK$2:$AM$2)/10^9),0)</f>
        <v>-0.1432185758</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-0.07545719916</v>
      </c>
      <c r="AQ3640" s="95">
        <f>IF($AP$3539&gt;0,PPMT('Assumptions (CSP)'!$V$7,Model!X$1,'Assumptions (CSP)'!$V$10,'Assumptions (CSP)'!$V$5*Model!$AP$3539*AVERAGE('Assumptions (CSP)'!$AL$2:$AN$2)/10^9),0)</f>
        <v>-0.07904141612</v>
      </c>
      <c r="AR3640" s="95">
        <f>IF($AP$3539&gt;0,PPMT('Assumptions (CSP)'!$V$7,Model!Y$1,'Assumptions (CSP)'!$V$10,'Assumptions (CSP)'!$V$5*Model!$AP$3539*AVERAGE('Assumptions (CSP)'!$AL$2:$AN$2)/10^9),0)</f>
        <v>-0.08279588339</v>
      </c>
      <c r="AS3640" s="95">
        <f>IF($AP$3539&gt;0,PPMT('Assumptions (CSP)'!$V$7,Model!Z$1,'Assumptions (CSP)'!$V$10,'Assumptions (CSP)'!$V$5*Model!$AP$3539*AVERAGE('Assumptions (CSP)'!$AL$2:$AN$2)/10^9),0)</f>
        <v>-0.08672868785</v>
      </c>
      <c r="AT3640" s="95">
        <f>IF($AP$3539&gt;0,PPMT('Assumptions (CSP)'!$V$7,Model!AA$1,'Assumptions (CSP)'!$V$10,'Assumptions (CSP)'!$V$5*Model!$AP$3539*AVERAGE('Assumptions (CSP)'!$AL$2:$AN$2)/10^9),0)</f>
        <v>-0.09084830052</v>
      </c>
      <c r="AU3640" s="95">
        <f>IF($AP$3539&gt;0,PPMT('Assumptions (CSP)'!$V$7,Model!AB$1,'Assumptions (CSP)'!$V$10,'Assumptions (CSP)'!$V$5*Model!$AP$3539*AVERAGE('Assumptions (CSP)'!$AL$2:$AN$2)/10^9),0)</f>
        <v>-0.0951635948</v>
      </c>
      <c r="AV3640" s="95">
        <f>IF($AP$3539&gt;0,PPMT('Assumptions (CSP)'!$V$7,Model!AC$1,'Assumptions (CSP)'!$V$10,'Assumptions (CSP)'!$V$5*Model!$AP$3539*AVERAGE('Assumptions (CSP)'!$AL$2:$AN$2)/10^9),0)</f>
        <v>-0.09968386555</v>
      </c>
      <c r="AW3640" s="95">
        <f>IF($AP$3539&gt;0,PPMT('Assumptions (CSP)'!$V$7,Model!AD$1,'Assumptions (CSP)'!$V$10,'Assumptions (CSP)'!$V$5*Model!$AP$3539*AVERAGE('Assumptions (CSP)'!$AL$2:$AN$2)/10^9),0)</f>
        <v>-0.1044188492</v>
      </c>
      <c r="AX3640" s="95">
        <f>IF($AP$3539&gt;0,PPMT('Assumptions (CSP)'!$V$7,Model!AE$1,'Assumptions (CSP)'!$V$10,'Assumptions (CSP)'!$V$5*Model!$AP$3539*AVERAGE('Assumptions (CSP)'!$AL$2:$AN$2)/10^9),0)</f>
        <v>-0.1093787445</v>
      </c>
      <c r="AY3640" s="95">
        <f>IF($AP$3539&gt;0,PPMT('Assumptions (CSP)'!$V$7,Model!AF$1,'Assumptions (CSP)'!$V$10,'Assumptions (CSP)'!$V$5*Model!$AP$3539*AVERAGE('Assumptions (CSP)'!$AL$2:$AN$2)/10^9),0)</f>
        <v>-0.1145742349</v>
      </c>
      <c r="AZ3640" s="95">
        <f>IF($AP$3539&gt;0,PPMT('Assumptions (CSP)'!$V$7,Model!AG$1,'Assumptions (CSP)'!$V$10,'Assumptions (CSP)'!$V$5*Model!$AP$3539*AVERAGE('Assumptions (CSP)'!$AL$2:$AN$2)/10^9),0)</f>
        <v>-0.120016511</v>
      </c>
      <c r="BA3640" s="95">
        <f>IF($AP$3539&gt;0,PPMT('Assumptions (CSP)'!$V$7,Model!AH$1,'Assumptions (CSP)'!$V$10,'Assumptions (CSP)'!$V$5*Model!$AP$3539*AVERAGE('Assumptions (CSP)'!$AL$2:$AN$2)/10^9),0)</f>
        <v>-0.1257172953</v>
      </c>
      <c r="BB3640" s="95">
        <f>IF($AP$3539&gt;0,PPMT('Assumptions (CSP)'!$V$7,Model!AI$1,'Assumptions (CSP)'!$V$10,'Assumptions (CSP)'!$V$5*Model!$AP$3539*AVERAGE('Assumptions (CSP)'!$AL$2:$AN$2)/10^9),0)</f>
        <v>-0.1316888668</v>
      </c>
      <c r="BC3640" s="95">
        <f>IF($AP$3539&gt;0,PPMT('Assumptions (CSP)'!$V$7,Model!AJ$1,'Assumptions (CSP)'!$V$10,'Assumptions (CSP)'!$V$5*Model!$AP$3539*AVERAGE('Assumptions (CSP)'!$AL$2:$AN$2)/10^9),0)</f>
        <v>-0.137944088</v>
      </c>
      <c r="BD3640" s="95">
        <f>IF($AP$3539&gt;0,PPMT('Assumptions (CSP)'!$V$7,Model!AK$1,'Assumptions (CSP)'!$V$10,'Assumptions (CSP)'!$V$5*Model!$AP$3539*AVERAGE('Assumptions (CSP)'!$AL$2:$AN$2)/10^9),0)</f>
        <v>-0.1444964322</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-0.07632994729</v>
      </c>
      <c r="AR3641" s="95">
        <f>IF($AQ$3539&gt;0,PPMT('Assumptions (CSP)'!$V$7,Model!X$1,'Assumptions (CSP)'!$V$10,'Assumptions (CSP)'!$V$5*Model!$AQ$3539*AVERAGE('Assumptions (CSP)'!$AM$2:$AO$2)/10^9),0)</f>
        <v>-0.07995561979</v>
      </c>
      <c r="AS3641" s="95">
        <f>IF($AQ$3539&gt;0,PPMT('Assumptions (CSP)'!$V$7,Model!Y$1,'Assumptions (CSP)'!$V$10,'Assumptions (CSP)'!$V$5*Model!$AQ$3539*AVERAGE('Assumptions (CSP)'!$AM$2:$AO$2)/10^9),0)</f>
        <v>-0.08375351173</v>
      </c>
      <c r="AT3641" s="95">
        <f>IF($AQ$3539&gt;0,PPMT('Assumptions (CSP)'!$V$7,Model!Z$1,'Assumptions (CSP)'!$V$10,'Assumptions (CSP)'!$V$5*Model!$AQ$3539*AVERAGE('Assumptions (CSP)'!$AM$2:$AO$2)/10^9),0)</f>
        <v>-0.08773180354</v>
      </c>
      <c r="AU3641" s="95">
        <f>IF($AQ$3539&gt;0,PPMT('Assumptions (CSP)'!$V$7,Model!AA$1,'Assumptions (CSP)'!$V$10,'Assumptions (CSP)'!$V$5*Model!$AQ$3539*AVERAGE('Assumptions (CSP)'!$AM$2:$AO$2)/10^9),0)</f>
        <v>-0.09189906421</v>
      </c>
      <c r="AV3641" s="95">
        <f>IF($AQ$3539&gt;0,PPMT('Assumptions (CSP)'!$V$7,Model!AB$1,'Assumptions (CSP)'!$V$10,'Assumptions (CSP)'!$V$5*Model!$AQ$3539*AVERAGE('Assumptions (CSP)'!$AM$2:$AO$2)/10^9),0)</f>
        <v>-0.09626426976</v>
      </c>
      <c r="AW3641" s="95">
        <f>IF($AQ$3539&gt;0,PPMT('Assumptions (CSP)'!$V$7,Model!AC$1,'Assumptions (CSP)'!$V$10,'Assumptions (CSP)'!$V$5*Model!$AQ$3539*AVERAGE('Assumptions (CSP)'!$AM$2:$AO$2)/10^9),0)</f>
        <v>-0.1008368226</v>
      </c>
      <c r="AX3641" s="95">
        <f>IF($AQ$3539&gt;0,PPMT('Assumptions (CSP)'!$V$7,Model!AD$1,'Assumptions (CSP)'!$V$10,'Assumptions (CSP)'!$V$5*Model!$AQ$3539*AVERAGE('Assumptions (CSP)'!$AM$2:$AO$2)/10^9),0)</f>
        <v>-0.1056265716</v>
      </c>
      <c r="AY3641" s="95">
        <f>IF($AQ$3539&gt;0,PPMT('Assumptions (CSP)'!$V$7,Model!AE$1,'Assumptions (CSP)'!$V$10,'Assumptions (CSP)'!$V$5*Model!$AQ$3539*AVERAGE('Assumptions (CSP)'!$AM$2:$AO$2)/10^9),0)</f>
        <v>-0.1106438338</v>
      </c>
      <c r="AZ3641" s="95">
        <f>IF($AQ$3539&gt;0,PPMT('Assumptions (CSP)'!$V$7,Model!AF$1,'Assumptions (CSP)'!$V$10,'Assumptions (CSP)'!$V$5*Model!$AQ$3539*AVERAGE('Assumptions (CSP)'!$AM$2:$AO$2)/10^9),0)</f>
        <v>-0.1158994159</v>
      </c>
      <c r="BA3641" s="95">
        <f>IF($AQ$3539&gt;0,PPMT('Assumptions (CSP)'!$V$7,Model!AG$1,'Assumptions (CSP)'!$V$10,'Assumptions (CSP)'!$V$5*Model!$AQ$3539*AVERAGE('Assumptions (CSP)'!$AM$2:$AO$2)/10^9),0)</f>
        <v>-0.1214046382</v>
      </c>
      <c r="BB3641" s="95">
        <f>IF($AQ$3539&gt;0,PPMT('Assumptions (CSP)'!$V$7,Model!AH$1,'Assumptions (CSP)'!$V$10,'Assumptions (CSP)'!$V$5*Model!$AQ$3539*AVERAGE('Assumptions (CSP)'!$AM$2:$AO$2)/10^9),0)</f>
        <v>-0.1271713585</v>
      </c>
      <c r="BC3641" s="95">
        <f>IF($AQ$3539&gt;0,PPMT('Assumptions (CSP)'!$V$7,Model!AI$1,'Assumptions (CSP)'!$V$10,'Assumptions (CSP)'!$V$5*Model!$AQ$3539*AVERAGE('Assumptions (CSP)'!$AM$2:$AO$2)/10^9),0)</f>
        <v>-0.133211998</v>
      </c>
      <c r="BD3641" s="95">
        <f>IF($AQ$3539&gt;0,PPMT('Assumptions (CSP)'!$V$7,Model!AJ$1,'Assumptions (CSP)'!$V$10,'Assumptions (CSP)'!$V$5*Model!$AQ$3539*AVERAGE('Assumptions (CSP)'!$AM$2:$AO$2)/10^9),0)</f>
        <v>-0.1395395679</v>
      </c>
      <c r="BE3641" s="95">
        <f>IF($AQ$3539&gt;0,PPMT('Assumptions (CSP)'!$V$7,Model!AK$1,'Assumptions (CSP)'!$V$10,'Assumptions (CSP)'!$V$5*Model!$AQ$3539*AVERAGE('Assumptions (CSP)'!$AM$2:$AO$2)/10^9),0)</f>
        <v>-0.1461676974</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-0.07730036388</v>
      </c>
      <c r="AS3642" s="95">
        <f>IF($AR$3539&gt;0,PPMT('Assumptions (CSP)'!$V$7,Model!X$1,'Assumptions (CSP)'!$V$10,'Assumptions (CSP)'!$V$5*Model!$AR$3539*AVERAGE('Assumptions (CSP)'!$AN$2:$AP$2)/10^9),0)</f>
        <v>-0.08097213117</v>
      </c>
      <c r="AT3642" s="95">
        <f>IF($AR$3539&gt;0,PPMT('Assumptions (CSP)'!$V$7,Model!Y$1,'Assumptions (CSP)'!$V$10,'Assumptions (CSP)'!$V$5*Model!$AR$3539*AVERAGE('Assumptions (CSP)'!$AN$2:$AP$2)/10^9),0)</f>
        <v>-0.0848183074</v>
      </c>
      <c r="AU3642" s="95">
        <f>IF($AR$3539&gt;0,PPMT('Assumptions (CSP)'!$V$7,Model!Z$1,'Assumptions (CSP)'!$V$10,'Assumptions (CSP)'!$V$5*Model!$AR$3539*AVERAGE('Assumptions (CSP)'!$AN$2:$AP$2)/10^9),0)</f>
        <v>-0.088847177</v>
      </c>
      <c r="AV3642" s="95">
        <f>IF($AR$3539&gt;0,PPMT('Assumptions (CSP)'!$V$7,Model!AA$1,'Assumptions (CSP)'!$V$10,'Assumptions (CSP)'!$V$5*Model!$AR$3539*AVERAGE('Assumptions (CSP)'!$AN$2:$AP$2)/10^9),0)</f>
        <v>-0.09306741791</v>
      </c>
      <c r="AW3642" s="95">
        <f>IF($AR$3539&gt;0,PPMT('Assumptions (CSP)'!$V$7,Model!AB$1,'Assumptions (CSP)'!$V$10,'Assumptions (CSP)'!$V$5*Model!$AR$3539*AVERAGE('Assumptions (CSP)'!$AN$2:$AP$2)/10^9),0)</f>
        <v>-0.09748812026</v>
      </c>
      <c r="AX3642" s="95">
        <f>IF($AR$3539&gt;0,PPMT('Assumptions (CSP)'!$V$7,Model!AC$1,'Assumptions (CSP)'!$V$10,'Assumptions (CSP)'!$V$5*Model!$AR$3539*AVERAGE('Assumptions (CSP)'!$AN$2:$AP$2)/10^9),0)</f>
        <v>-0.102118806</v>
      </c>
      <c r="AY3642" s="95">
        <f>IF($AR$3539&gt;0,PPMT('Assumptions (CSP)'!$V$7,Model!AD$1,'Assumptions (CSP)'!$V$10,'Assumptions (CSP)'!$V$5*Model!$AR$3539*AVERAGE('Assumptions (CSP)'!$AN$2:$AP$2)/10^9),0)</f>
        <v>-0.1069694493</v>
      </c>
      <c r="AZ3642" s="95">
        <f>IF($AR$3539&gt;0,PPMT('Assumptions (CSP)'!$V$7,Model!AE$1,'Assumptions (CSP)'!$V$10,'Assumptions (CSP)'!$V$5*Model!$AR$3539*AVERAGE('Assumptions (CSP)'!$AN$2:$AP$2)/10^9),0)</f>
        <v>-0.1120504981</v>
      </c>
      <c r="BA3642" s="95">
        <f>IF($AR$3539&gt;0,PPMT('Assumptions (CSP)'!$V$7,Model!AF$1,'Assumptions (CSP)'!$V$10,'Assumptions (CSP)'!$V$5*Model!$AR$3539*AVERAGE('Assumptions (CSP)'!$AN$2:$AP$2)/10^9),0)</f>
        <v>-0.1173728968</v>
      </c>
      <c r="BB3642" s="95">
        <f>IF($AR$3539&gt;0,PPMT('Assumptions (CSP)'!$V$7,Model!AG$1,'Assumptions (CSP)'!$V$10,'Assumptions (CSP)'!$V$5*Model!$AR$3539*AVERAGE('Assumptions (CSP)'!$AN$2:$AP$2)/10^9),0)</f>
        <v>-0.1229481093</v>
      </c>
      <c r="BC3642" s="95">
        <f>IF($AR$3539&gt;0,PPMT('Assumptions (CSP)'!$V$7,Model!AH$1,'Assumptions (CSP)'!$V$10,'Assumptions (CSP)'!$V$5*Model!$AR$3539*AVERAGE('Assumptions (CSP)'!$AN$2:$AP$2)/10^9),0)</f>
        <v>-0.1287881445</v>
      </c>
      <c r="BD3642" s="95">
        <f>IF($AR$3539&gt;0,PPMT('Assumptions (CSP)'!$V$7,Model!AI$1,'Assumptions (CSP)'!$V$10,'Assumptions (CSP)'!$V$5*Model!$AR$3539*AVERAGE('Assumptions (CSP)'!$AN$2:$AP$2)/10^9),0)</f>
        <v>-0.1349055814</v>
      </c>
      <c r="BE3642" s="95">
        <f>IF($AR$3539&gt;0,PPMT('Assumptions (CSP)'!$V$7,Model!AJ$1,'Assumptions (CSP)'!$V$10,'Assumptions (CSP)'!$V$5*Model!$AR$3539*AVERAGE('Assumptions (CSP)'!$AN$2:$AP$2)/10^9),0)</f>
        <v>-0.1413135965</v>
      </c>
      <c r="BF3642" s="95">
        <f>IF($AR$3539&gt;0,PPMT('Assumptions (CSP)'!$V$7,Model!AK$1,'Assumptions (CSP)'!$V$10,'Assumptions (CSP)'!$V$5*Model!$AR$3539*AVERAGE('Assumptions (CSP)'!$AN$2:$AP$2)/10^9),0)</f>
        <v>-0.1480259924</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-0.07832702189</v>
      </c>
      <c r="AT3643" s="95">
        <f>IF($AS$3539&gt;0,PPMT('Assumptions (CSP)'!$V$7,Model!X$1,'Assumptions (CSP)'!$V$10,'Assumptions (CSP)'!$V$5*Model!$AS$3539*AVERAGE('Assumptions (CSP)'!$AO$2:$AQ$2)/10^9),0)</f>
        <v>-0.08204755544</v>
      </c>
      <c r="AU3643" s="95">
        <f>IF($AS$3539&gt;0,PPMT('Assumptions (CSP)'!$V$7,Model!Y$1,'Assumptions (CSP)'!$V$10,'Assumptions (CSP)'!$V$5*Model!$AS$3539*AVERAGE('Assumptions (CSP)'!$AO$2:$AQ$2)/10^9),0)</f>
        <v>-0.08594481432</v>
      </c>
      <c r="AV3643" s="95">
        <f>IF($AS$3539&gt;0,PPMT('Assumptions (CSP)'!$V$7,Model!Z$1,'Assumptions (CSP)'!$V$10,'Assumptions (CSP)'!$V$5*Model!$AS$3539*AVERAGE('Assumptions (CSP)'!$AO$2:$AQ$2)/10^9),0)</f>
        <v>-0.090027193</v>
      </c>
      <c r="AW3643" s="95">
        <f>IF($AS$3539&gt;0,PPMT('Assumptions (CSP)'!$V$7,Model!AA$1,'Assumptions (CSP)'!$V$10,'Assumptions (CSP)'!$V$5*Model!$AS$3539*AVERAGE('Assumptions (CSP)'!$AO$2:$AQ$2)/10^9),0)</f>
        <v>-0.09430348467</v>
      </c>
      <c r="AX3643" s="95">
        <f>IF($AS$3539&gt;0,PPMT('Assumptions (CSP)'!$V$7,Model!AB$1,'Assumptions (CSP)'!$V$10,'Assumptions (CSP)'!$V$5*Model!$AS$3539*AVERAGE('Assumptions (CSP)'!$AO$2:$AQ$2)/10^9),0)</f>
        <v>-0.09878290019</v>
      </c>
      <c r="AY3643" s="95">
        <f>IF($AS$3539&gt;0,PPMT('Assumptions (CSP)'!$V$7,Model!AC$1,'Assumptions (CSP)'!$V$10,'Assumptions (CSP)'!$V$5*Model!$AS$3539*AVERAGE('Assumptions (CSP)'!$AO$2:$AQ$2)/10^9),0)</f>
        <v>-0.1034750879</v>
      </c>
      <c r="AZ3643" s="95">
        <f>IF($AS$3539&gt;0,PPMT('Assumptions (CSP)'!$V$7,Model!AD$1,'Assumptions (CSP)'!$V$10,'Assumptions (CSP)'!$V$5*Model!$AS$3539*AVERAGE('Assumptions (CSP)'!$AO$2:$AQ$2)/10^9),0)</f>
        <v>-0.1083901546</v>
      </c>
      <c r="BA3643" s="95">
        <f>IF($AS$3539&gt;0,PPMT('Assumptions (CSP)'!$V$7,Model!AE$1,'Assumptions (CSP)'!$V$10,'Assumptions (CSP)'!$V$5*Model!$AS$3539*AVERAGE('Assumptions (CSP)'!$AO$2:$AQ$2)/10^9),0)</f>
        <v>-0.113538687</v>
      </c>
      <c r="BB3643" s="95">
        <f>IF($AS$3539&gt;0,PPMT('Assumptions (CSP)'!$V$7,Model!AF$1,'Assumptions (CSP)'!$V$10,'Assumptions (CSP)'!$V$5*Model!$AS$3539*AVERAGE('Assumptions (CSP)'!$AO$2:$AQ$2)/10^9),0)</f>
        <v>-0.1189317746</v>
      </c>
      <c r="BC3643" s="95">
        <f>IF($AS$3539&gt;0,PPMT('Assumptions (CSP)'!$V$7,Model!AG$1,'Assumptions (CSP)'!$V$10,'Assumptions (CSP)'!$V$5*Model!$AS$3539*AVERAGE('Assumptions (CSP)'!$AO$2:$AQ$2)/10^9),0)</f>
        <v>-0.1245810339</v>
      </c>
      <c r="BD3643" s="95">
        <f>IF($AS$3539&gt;0,PPMT('Assumptions (CSP)'!$V$7,Model!AH$1,'Assumptions (CSP)'!$V$10,'Assumptions (CSP)'!$V$5*Model!$AS$3539*AVERAGE('Assumptions (CSP)'!$AO$2:$AQ$2)/10^9),0)</f>
        <v>-0.130498633</v>
      </c>
      <c r="BE3643" s="95">
        <f>IF($AS$3539&gt;0,PPMT('Assumptions (CSP)'!$V$7,Model!AI$1,'Assumptions (CSP)'!$V$10,'Assumptions (CSP)'!$V$5*Model!$AS$3539*AVERAGE('Assumptions (CSP)'!$AO$2:$AQ$2)/10^9),0)</f>
        <v>-0.1366973181</v>
      </c>
      <c r="BF3643" s="95">
        <f>IF($AS$3539&gt;0,PPMT('Assumptions (CSP)'!$V$7,Model!AJ$1,'Assumptions (CSP)'!$V$10,'Assumptions (CSP)'!$V$5*Model!$AS$3539*AVERAGE('Assumptions (CSP)'!$AO$2:$AQ$2)/10^9),0)</f>
        <v>-0.1431904407</v>
      </c>
      <c r="BG3643" s="95">
        <f>IF($AS$3539&gt;0,PPMT('Assumptions (CSP)'!$V$7,Model!AK$1,'Assumptions (CSP)'!$V$10,'Assumptions (CSP)'!$V$5*Model!$AS$3539*AVERAGE('Assumptions (CSP)'!$AO$2:$AQ$2)/10^9),0)</f>
        <v>-0.1499919866</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-0.07939026359</v>
      </c>
      <c r="AU3644" s="95">
        <f>IF($AT$3539&gt;0,PPMT('Assumptions (CSP)'!$V$7,Model!X$1,'Assumptions (CSP)'!$V$10,'Assumptions (CSP)'!$V$5*Model!$AT$3539*AVERAGE('Assumptions (CSP)'!$AP$2:$AR$2)/10^9),0)</f>
        <v>-0.08316130111</v>
      </c>
      <c r="AV3644" s="95">
        <f>IF($AT$3539&gt;0,PPMT('Assumptions (CSP)'!$V$7,Model!Y$1,'Assumptions (CSP)'!$V$10,'Assumptions (CSP)'!$V$5*Model!$AT$3539*AVERAGE('Assumptions (CSP)'!$AP$2:$AR$2)/10^9),0)</f>
        <v>-0.08711146291</v>
      </c>
      <c r="AW3644" s="95">
        <f>IF($AT$3539&gt;0,PPMT('Assumptions (CSP)'!$V$7,Model!Z$1,'Assumptions (CSP)'!$V$10,'Assumptions (CSP)'!$V$5*Model!$AT$3539*AVERAGE('Assumptions (CSP)'!$AP$2:$AR$2)/10^9),0)</f>
        <v>-0.0912492574</v>
      </c>
      <c r="AX3644" s="95">
        <f>IF($AT$3539&gt;0,PPMT('Assumptions (CSP)'!$V$7,Model!AA$1,'Assumptions (CSP)'!$V$10,'Assumptions (CSP)'!$V$5*Model!$AT$3539*AVERAGE('Assumptions (CSP)'!$AP$2:$AR$2)/10^9),0)</f>
        <v>-0.09558359713</v>
      </c>
      <c r="AY3644" s="95">
        <f>IF($AT$3539&gt;0,PPMT('Assumptions (CSP)'!$V$7,Model!AB$1,'Assumptions (CSP)'!$V$10,'Assumptions (CSP)'!$V$5*Model!$AT$3539*AVERAGE('Assumptions (CSP)'!$AP$2:$AR$2)/10^9),0)</f>
        <v>-0.100123818</v>
      </c>
      <c r="AZ3644" s="95">
        <f>IF($AT$3539&gt;0,PPMT('Assumptions (CSP)'!$V$7,Model!AC$1,'Assumptions (CSP)'!$V$10,'Assumptions (CSP)'!$V$5*Model!$AT$3539*AVERAGE('Assumptions (CSP)'!$AP$2:$AR$2)/10^9),0)</f>
        <v>-0.1048796993</v>
      </c>
      <c r="BA3644" s="95">
        <f>IF($AT$3539&gt;0,PPMT('Assumptions (CSP)'!$V$7,Model!AD$1,'Assumptions (CSP)'!$V$10,'Assumptions (CSP)'!$V$5*Model!$AT$3539*AVERAGE('Assumptions (CSP)'!$AP$2:$AR$2)/10^9),0)</f>
        <v>-0.1098614851</v>
      </c>
      <c r="BB3644" s="95">
        <f>IF($AT$3539&gt;0,PPMT('Assumptions (CSP)'!$V$7,Model!AE$1,'Assumptions (CSP)'!$V$10,'Assumptions (CSP)'!$V$5*Model!$AT$3539*AVERAGE('Assumptions (CSP)'!$AP$2:$AR$2)/10^9),0)</f>
        <v>-0.1150799056</v>
      </c>
      <c r="BC3644" s="95">
        <f>IF($AT$3539&gt;0,PPMT('Assumptions (CSP)'!$V$7,Model!AF$1,'Assumptions (CSP)'!$V$10,'Assumptions (CSP)'!$V$5*Model!$AT$3539*AVERAGE('Assumptions (CSP)'!$AP$2:$AR$2)/10^9),0)</f>
        <v>-0.1205462011</v>
      </c>
      <c r="BD3644" s="95">
        <f>IF($AT$3539&gt;0,PPMT('Assumptions (CSP)'!$V$7,Model!AG$1,'Assumptions (CSP)'!$V$10,'Assumptions (CSP)'!$V$5*Model!$AT$3539*AVERAGE('Assumptions (CSP)'!$AP$2:$AR$2)/10^9),0)</f>
        <v>-0.1262721457</v>
      </c>
      <c r="BE3644" s="95">
        <f>IF($AT$3539&gt;0,PPMT('Assumptions (CSP)'!$V$7,Model!AH$1,'Assumptions (CSP)'!$V$10,'Assumptions (CSP)'!$V$5*Model!$AT$3539*AVERAGE('Assumptions (CSP)'!$AP$2:$AR$2)/10^9),0)</f>
        <v>-0.1322700726</v>
      </c>
      <c r="BF3644" s="95">
        <f>IF($AT$3539&gt;0,PPMT('Assumptions (CSP)'!$V$7,Model!AI$1,'Assumptions (CSP)'!$V$10,'Assumptions (CSP)'!$V$5*Model!$AT$3539*AVERAGE('Assumptions (CSP)'!$AP$2:$AR$2)/10^9),0)</f>
        <v>-0.138552901</v>
      </c>
      <c r="BG3644" s="95">
        <f>IF($AT$3539&gt;0,PPMT('Assumptions (CSP)'!$V$7,Model!AJ$1,'Assumptions (CSP)'!$V$10,'Assumptions (CSP)'!$V$5*Model!$AT$3539*AVERAGE('Assumptions (CSP)'!$AP$2:$AR$2)/10^9),0)</f>
        <v>-0.1451341638</v>
      </c>
      <c r="BH3644" s="95">
        <f>IF($AT$3539&gt;0,PPMT('Assumptions (CSP)'!$V$7,Model!AK$1,'Assumptions (CSP)'!$V$10,'Assumptions (CSP)'!$V$5*Model!$AT$3539*AVERAGE('Assumptions (CSP)'!$AP$2:$AR$2)/10^9),0)</f>
        <v>-0.1520280366</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-0.08057818994</v>
      </c>
      <c r="AV3645" s="95">
        <f>IF($AU$3539&gt;0,PPMT('Assumptions (CSP)'!$V$7,Model!X$1,'Assumptions (CSP)'!$V$10,'Assumptions (CSP)'!$V$5*Model!$AU$3539*AVERAGE('Assumptions (CSP)'!$AQ$2:$AS$2)/10^9),0)</f>
        <v>-0.08440565396</v>
      </c>
      <c r="AW3645" s="95">
        <f>IF($AU$3539&gt;0,PPMT('Assumptions (CSP)'!$V$7,Model!Y$1,'Assumptions (CSP)'!$V$10,'Assumptions (CSP)'!$V$5*Model!$AU$3539*AVERAGE('Assumptions (CSP)'!$AQ$2:$AS$2)/10^9),0)</f>
        <v>-0.08841492253</v>
      </c>
      <c r="AX3645" s="95">
        <f>IF($AU$3539&gt;0,PPMT('Assumptions (CSP)'!$V$7,Model!Z$1,'Assumptions (CSP)'!$V$10,'Assumptions (CSP)'!$V$5*Model!$AU$3539*AVERAGE('Assumptions (CSP)'!$AQ$2:$AS$2)/10^9),0)</f>
        <v>-0.09261463135</v>
      </c>
      <c r="AY3645" s="95">
        <f>IF($AU$3539&gt;0,PPMT('Assumptions (CSP)'!$V$7,Model!AA$1,'Assumptions (CSP)'!$V$10,'Assumptions (CSP)'!$V$5*Model!$AU$3539*AVERAGE('Assumptions (CSP)'!$AQ$2:$AS$2)/10^9),0)</f>
        <v>-0.09701382634</v>
      </c>
      <c r="AZ3645" s="95">
        <f>IF($AU$3539&gt;0,PPMT('Assumptions (CSP)'!$V$7,Model!AB$1,'Assumptions (CSP)'!$V$10,'Assumptions (CSP)'!$V$5*Model!$AU$3539*AVERAGE('Assumptions (CSP)'!$AQ$2:$AS$2)/10^9),0)</f>
        <v>-0.1016219831</v>
      </c>
      <c r="BA3645" s="95">
        <f>IF($AU$3539&gt;0,PPMT('Assumptions (CSP)'!$V$7,Model!AC$1,'Assumptions (CSP)'!$V$10,'Assumptions (CSP)'!$V$5*Model!$AU$3539*AVERAGE('Assumptions (CSP)'!$AQ$2:$AS$2)/10^9),0)</f>
        <v>-0.1064490273</v>
      </c>
      <c r="BB3645" s="95">
        <f>IF($AU$3539&gt;0,PPMT('Assumptions (CSP)'!$V$7,Model!AD$1,'Assumptions (CSP)'!$V$10,'Assumptions (CSP)'!$V$5*Model!$AU$3539*AVERAGE('Assumptions (CSP)'!$AQ$2:$AS$2)/10^9),0)</f>
        <v>-0.1115053561</v>
      </c>
      <c r="BC3645" s="95">
        <f>IF($AU$3539&gt;0,PPMT('Assumptions (CSP)'!$V$7,Model!AE$1,'Assumptions (CSP)'!$V$10,'Assumptions (CSP)'!$V$5*Model!$AU$3539*AVERAGE('Assumptions (CSP)'!$AQ$2:$AS$2)/10^9),0)</f>
        <v>-0.1168018605</v>
      </c>
      <c r="BD3645" s="95">
        <f>IF($AU$3539&gt;0,PPMT('Assumptions (CSP)'!$V$7,Model!AF$1,'Assumptions (CSP)'!$V$10,'Assumptions (CSP)'!$V$5*Model!$AU$3539*AVERAGE('Assumptions (CSP)'!$AQ$2:$AS$2)/10^9),0)</f>
        <v>-0.1223499489</v>
      </c>
      <c r="BE3645" s="95">
        <f>IF($AU$3539&gt;0,PPMT('Assumptions (CSP)'!$V$7,Model!AG$1,'Assumptions (CSP)'!$V$10,'Assumptions (CSP)'!$V$5*Model!$AU$3539*AVERAGE('Assumptions (CSP)'!$AQ$2:$AS$2)/10^9),0)</f>
        <v>-0.1281615714</v>
      </c>
      <c r="BF3645" s="95">
        <f>IF($AU$3539&gt;0,PPMT('Assumptions (CSP)'!$V$7,Model!AH$1,'Assumptions (CSP)'!$V$10,'Assumptions (CSP)'!$V$5*Model!$AU$3539*AVERAGE('Assumptions (CSP)'!$AQ$2:$AS$2)/10^9),0)</f>
        <v>-0.1342492461</v>
      </c>
      <c r="BG3645" s="95">
        <f>IF($AU$3539&gt;0,PPMT('Assumptions (CSP)'!$V$7,Model!AI$1,'Assumptions (CSP)'!$V$10,'Assumptions (CSP)'!$V$5*Model!$AU$3539*AVERAGE('Assumptions (CSP)'!$AQ$2:$AS$2)/10^9),0)</f>
        <v>-0.1406260853</v>
      </c>
      <c r="BH3645" s="95">
        <f>IF($AU$3539&gt;0,PPMT('Assumptions (CSP)'!$V$7,Model!AJ$1,'Assumptions (CSP)'!$V$10,'Assumptions (CSP)'!$V$5*Model!$AU$3539*AVERAGE('Assumptions (CSP)'!$AQ$2:$AS$2)/10^9),0)</f>
        <v>-0.1473058243</v>
      </c>
      <c r="BI3645" s="95">
        <f>IF($AU$3539&gt;0,PPMT('Assumptions (CSP)'!$V$7,Model!AK$1,'Assumptions (CSP)'!$V$10,'Assumptions (CSP)'!$V$5*Model!$AU$3539*AVERAGE('Assumptions (CSP)'!$AQ$2:$AS$2)/10^9),0)</f>
        <v>-0.154302851</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-0.08185774269</v>
      </c>
      <c r="AW3646" s="95">
        <f>IF($AV$3539&gt;0,PPMT('Assumptions (CSP)'!$V$7,Model!X$1,'Assumptions (CSP)'!$V$10,'Assumptions (CSP)'!$V$5*Model!$AV$3539*AVERAGE('Assumptions (CSP)'!$AR$2:$AT$2)/10^9),0)</f>
        <v>-0.08574598547</v>
      </c>
      <c r="AX3646" s="95">
        <f>IF($AV$3539&gt;0,PPMT('Assumptions (CSP)'!$V$7,Model!Y$1,'Assumptions (CSP)'!$V$10,'Assumptions (CSP)'!$V$5*Model!$AV$3539*AVERAGE('Assumptions (CSP)'!$AR$2:$AT$2)/10^9),0)</f>
        <v>-0.08981891978</v>
      </c>
      <c r="AY3646" s="95">
        <f>IF($AV$3539&gt;0,PPMT('Assumptions (CSP)'!$V$7,Model!Z$1,'Assumptions (CSP)'!$V$10,'Assumptions (CSP)'!$V$5*Model!$AV$3539*AVERAGE('Assumptions (CSP)'!$AR$2:$AT$2)/10^9),0)</f>
        <v>-0.09408531847</v>
      </c>
      <c r="AZ3646" s="95">
        <f>IF($AV$3539&gt;0,PPMT('Assumptions (CSP)'!$V$7,Model!AA$1,'Assumptions (CSP)'!$V$10,'Assumptions (CSP)'!$V$5*Model!$AV$3539*AVERAGE('Assumptions (CSP)'!$AR$2:$AT$2)/10^9),0)</f>
        <v>-0.0985543711</v>
      </c>
      <c r="BA3646" s="95">
        <f>IF($AV$3539&gt;0,PPMT('Assumptions (CSP)'!$V$7,Model!AB$1,'Assumptions (CSP)'!$V$10,'Assumptions (CSP)'!$V$5*Model!$AV$3539*AVERAGE('Assumptions (CSP)'!$AR$2:$AT$2)/10^9),0)</f>
        <v>-0.1032357037</v>
      </c>
      <c r="BB3646" s="95">
        <f>IF($AV$3539&gt;0,PPMT('Assumptions (CSP)'!$V$7,Model!AC$1,'Assumptions (CSP)'!$V$10,'Assumptions (CSP)'!$V$5*Model!$AV$3539*AVERAGE('Assumptions (CSP)'!$AR$2:$AT$2)/10^9),0)</f>
        <v>-0.1081393997</v>
      </c>
      <c r="BC3646" s="95">
        <f>IF($AV$3539&gt;0,PPMT('Assumptions (CSP)'!$V$7,Model!AD$1,'Assumptions (CSP)'!$V$10,'Assumptions (CSP)'!$V$5*Model!$AV$3539*AVERAGE('Assumptions (CSP)'!$AR$2:$AT$2)/10^9),0)</f>
        <v>-0.1132760211</v>
      </c>
      <c r="BD3646" s="95">
        <f>IF($AV$3539&gt;0,PPMT('Assumptions (CSP)'!$V$7,Model!AE$1,'Assumptions (CSP)'!$V$10,'Assumptions (CSP)'!$V$5*Model!$AV$3539*AVERAGE('Assumptions (CSP)'!$AR$2:$AT$2)/10^9),0)</f>
        <v>-0.1186566321</v>
      </c>
      <c r="BE3646" s="95">
        <f>IF($AV$3539&gt;0,PPMT('Assumptions (CSP)'!$V$7,Model!AF$1,'Assumptions (CSP)'!$V$10,'Assumptions (CSP)'!$V$5*Model!$AV$3539*AVERAGE('Assumptions (CSP)'!$AR$2:$AT$2)/10^9),0)</f>
        <v>-0.1242928222</v>
      </c>
      <c r="BF3646" s="95">
        <f>IF($AV$3539&gt;0,PPMT('Assumptions (CSP)'!$V$7,Model!AG$1,'Assumptions (CSP)'!$V$10,'Assumptions (CSP)'!$V$5*Model!$AV$3539*AVERAGE('Assumptions (CSP)'!$AR$2:$AT$2)/10^9),0)</f>
        <v>-0.1301967312</v>
      </c>
      <c r="BG3646" s="95">
        <f>IF($AV$3539&gt;0,PPMT('Assumptions (CSP)'!$V$7,Model!AH$1,'Assumptions (CSP)'!$V$10,'Assumptions (CSP)'!$V$5*Model!$AV$3539*AVERAGE('Assumptions (CSP)'!$AR$2:$AT$2)/10^9),0)</f>
        <v>-0.1363810759</v>
      </c>
      <c r="BH3646" s="95">
        <f>IF($AV$3539&gt;0,PPMT('Assumptions (CSP)'!$V$7,Model!AI$1,'Assumptions (CSP)'!$V$10,'Assumptions (CSP)'!$V$5*Model!$AV$3539*AVERAGE('Assumptions (CSP)'!$AR$2:$AT$2)/10^9),0)</f>
        <v>-0.1428591771</v>
      </c>
      <c r="BI3646" s="95">
        <f>IF($AV$3539&gt;0,PPMT('Assumptions (CSP)'!$V$7,Model!AJ$1,'Assumptions (CSP)'!$V$10,'Assumptions (CSP)'!$V$5*Model!$AV$3539*AVERAGE('Assumptions (CSP)'!$AR$2:$AT$2)/10^9),0)</f>
        <v>-0.149644988</v>
      </c>
      <c r="BJ3646" s="95">
        <f>IF($AV$3539&gt;0,PPMT('Assumptions (CSP)'!$V$7,Model!AK$1,'Assumptions (CSP)'!$V$10,'Assumptions (CSP)'!$V$5*Model!$AV$3539*AVERAGE('Assumptions (CSP)'!$AR$2:$AT$2)/10^9),0)</f>
        <v>-0.1567531249</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-0.08320778788</v>
      </c>
      <c r="AX3647" s="95">
        <f>IF($AW$3539&gt;0,PPMT('Assumptions (CSP)'!$V$7,Model!X$1,'Assumptions (CSP)'!$V$10,'Assumptions (CSP)'!$V$5*Model!$AW$3539*AVERAGE('Assumptions (CSP)'!$AS$2:$AU$2)/10^9),0)</f>
        <v>-0.0871601578</v>
      </c>
      <c r="AY3647" s="95">
        <f>IF($AW$3539&gt;0,PPMT('Assumptions (CSP)'!$V$7,Model!Y$1,'Assumptions (CSP)'!$V$10,'Assumptions (CSP)'!$V$5*Model!$AW$3539*AVERAGE('Assumptions (CSP)'!$AS$2:$AU$2)/10^9),0)</f>
        <v>-0.0913002653</v>
      </c>
      <c r="AZ3647" s="95">
        <f>IF($AW$3539&gt;0,PPMT('Assumptions (CSP)'!$V$7,Model!Z$1,'Assumptions (CSP)'!$V$10,'Assumptions (CSP)'!$V$5*Model!$AW$3539*AVERAGE('Assumptions (CSP)'!$AS$2:$AU$2)/10^9),0)</f>
        <v>-0.0956370279</v>
      </c>
      <c r="BA3647" s="95">
        <f>IF($AW$3539&gt;0,PPMT('Assumptions (CSP)'!$V$7,Model!AA$1,'Assumptions (CSP)'!$V$10,'Assumptions (CSP)'!$V$5*Model!$AW$3539*AVERAGE('Assumptions (CSP)'!$AS$2:$AU$2)/10^9),0)</f>
        <v>-0.1001797867</v>
      </c>
      <c r="BB3647" s="95">
        <f>IF($AW$3539&gt;0,PPMT('Assumptions (CSP)'!$V$7,Model!AB$1,'Assumptions (CSP)'!$V$10,'Assumptions (CSP)'!$V$5*Model!$AW$3539*AVERAGE('Assumptions (CSP)'!$AS$2:$AU$2)/10^9),0)</f>
        <v>-0.1049383266</v>
      </c>
      <c r="BC3647" s="95">
        <f>IF($AW$3539&gt;0,PPMT('Assumptions (CSP)'!$V$7,Model!AC$1,'Assumptions (CSP)'!$V$10,'Assumptions (CSP)'!$V$5*Model!$AW$3539*AVERAGE('Assumptions (CSP)'!$AS$2:$AU$2)/10^9),0)</f>
        <v>-0.1099228971</v>
      </c>
      <c r="BD3647" s="95">
        <f>IF($AW$3539&gt;0,PPMT('Assumptions (CSP)'!$V$7,Model!AD$1,'Assumptions (CSP)'!$V$10,'Assumptions (CSP)'!$V$5*Model!$AW$3539*AVERAGE('Assumptions (CSP)'!$AS$2:$AU$2)/10^9),0)</f>
        <v>-0.1151442347</v>
      </c>
      <c r="BE3647" s="95">
        <f>IF($AW$3539&gt;0,PPMT('Assumptions (CSP)'!$V$7,Model!AE$1,'Assumptions (CSP)'!$V$10,'Assumptions (CSP)'!$V$5*Model!$AW$3539*AVERAGE('Assumptions (CSP)'!$AS$2:$AU$2)/10^9),0)</f>
        <v>-0.1206135859</v>
      </c>
      <c r="BF3647" s="95">
        <f>IF($AW$3539&gt;0,PPMT('Assumptions (CSP)'!$V$7,Model!AF$1,'Assumptions (CSP)'!$V$10,'Assumptions (CSP)'!$V$5*Model!$AW$3539*AVERAGE('Assumptions (CSP)'!$AS$2:$AU$2)/10^9),0)</f>
        <v>-0.1263427312</v>
      </c>
      <c r="BG3647" s="95">
        <f>IF($AW$3539&gt;0,PPMT('Assumptions (CSP)'!$V$7,Model!AG$1,'Assumptions (CSP)'!$V$10,'Assumptions (CSP)'!$V$5*Model!$AW$3539*AVERAGE('Assumptions (CSP)'!$AS$2:$AU$2)/10^9),0)</f>
        <v>-0.1323440109</v>
      </c>
      <c r="BH3647" s="95">
        <f>IF($AW$3539&gt;0,PPMT('Assumptions (CSP)'!$V$7,Model!AH$1,'Assumptions (CSP)'!$V$10,'Assumptions (CSP)'!$V$5*Model!$AW$3539*AVERAGE('Assumptions (CSP)'!$AS$2:$AU$2)/10^9),0)</f>
        <v>-0.1386303514</v>
      </c>
      <c r="BI3647" s="95">
        <f>IF($AW$3539&gt;0,PPMT('Assumptions (CSP)'!$V$7,Model!AI$1,'Assumptions (CSP)'!$V$10,'Assumptions (CSP)'!$V$5*Model!$AW$3539*AVERAGE('Assumptions (CSP)'!$AS$2:$AU$2)/10^9),0)</f>
        <v>-0.1452152931</v>
      </c>
      <c r="BJ3647" s="95">
        <f>IF($AW$3539&gt;0,PPMT('Assumptions (CSP)'!$V$7,Model!AJ$1,'Assumptions (CSP)'!$V$10,'Assumptions (CSP)'!$V$5*Model!$AW$3539*AVERAGE('Assumptions (CSP)'!$AS$2:$AU$2)/10^9),0)</f>
        <v>-0.1521130196</v>
      </c>
      <c r="BK3647" s="95">
        <f>IF($AW$3539&gt;0,PPMT('Assumptions (CSP)'!$V$7,Model!AK$1,'Assumptions (CSP)'!$V$10,'Assumptions (CSP)'!$V$5*Model!$AW$3539*AVERAGE('Assumptions (CSP)'!$AS$2:$AU$2)/10^9),0)</f>
        <v>-0.159338388</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-0.08459311346</v>
      </c>
      <c r="AY3648" s="95">
        <f>IF($AX$3539&gt;0,PPMT('Assumptions (CSP)'!$V$7,Model!X$1,'Assumptions (CSP)'!$V$10,'Assumptions (CSP)'!$V$5*Model!$AX$3539*AVERAGE('Assumptions (CSP)'!$AT$2:$AV$2)/10^9),0)</f>
        <v>-0.08861128634</v>
      </c>
      <c r="AZ3648" s="95">
        <f>IF($AX$3539&gt;0,PPMT('Assumptions (CSP)'!$V$7,Model!Y$1,'Assumptions (CSP)'!$V$10,'Assumptions (CSP)'!$V$5*Model!$AX$3539*AVERAGE('Assumptions (CSP)'!$AT$2:$AV$2)/10^9),0)</f>
        <v>-0.09282032245</v>
      </c>
      <c r="BA3648" s="95">
        <f>IF($AX$3539&gt;0,PPMT('Assumptions (CSP)'!$V$7,Model!Z$1,'Assumptions (CSP)'!$V$10,'Assumptions (CSP)'!$V$5*Model!$AX$3539*AVERAGE('Assumptions (CSP)'!$AT$2:$AV$2)/10^9),0)</f>
        <v>-0.09722928776</v>
      </c>
      <c r="BB3648" s="95">
        <f>IF($AX$3539&gt;0,PPMT('Assumptions (CSP)'!$V$7,Model!AA$1,'Assumptions (CSP)'!$V$10,'Assumptions (CSP)'!$V$5*Model!$AX$3539*AVERAGE('Assumptions (CSP)'!$AT$2:$AV$2)/10^9),0)</f>
        <v>-0.1018476789</v>
      </c>
      <c r="BC3648" s="95">
        <f>IF($AX$3539&gt;0,PPMT('Assumptions (CSP)'!$V$7,Model!AB$1,'Assumptions (CSP)'!$V$10,'Assumptions (CSP)'!$V$5*Model!$AX$3539*AVERAGE('Assumptions (CSP)'!$AT$2:$AV$2)/10^9),0)</f>
        <v>-0.1066854437</v>
      </c>
      <c r="BD3648" s="95">
        <f>IF($AX$3539&gt;0,PPMT('Assumptions (CSP)'!$V$7,Model!AC$1,'Assumptions (CSP)'!$V$10,'Assumptions (CSP)'!$V$5*Model!$AX$3539*AVERAGE('Assumptions (CSP)'!$AT$2:$AV$2)/10^9),0)</f>
        <v>-0.1117530023</v>
      </c>
      <c r="BE3648" s="95">
        <f>IF($AX$3539&gt;0,PPMT('Assumptions (CSP)'!$V$7,Model!AD$1,'Assumptions (CSP)'!$V$10,'Assumptions (CSP)'!$V$5*Model!$AX$3539*AVERAGE('Assumptions (CSP)'!$AT$2:$AV$2)/10^9),0)</f>
        <v>-0.1170612699</v>
      </c>
      <c r="BF3648" s="95">
        <f>IF($AX$3539&gt;0,PPMT('Assumptions (CSP)'!$V$7,Model!AE$1,'Assumptions (CSP)'!$V$10,'Assumptions (CSP)'!$V$5*Model!$AX$3539*AVERAGE('Assumptions (CSP)'!$AT$2:$AV$2)/10^9),0)</f>
        <v>-0.1226216802</v>
      </c>
      <c r="BG3648" s="95">
        <f>IF($AX$3539&gt;0,PPMT('Assumptions (CSP)'!$V$7,Model!AF$1,'Assumptions (CSP)'!$V$10,'Assumptions (CSP)'!$V$5*Model!$AX$3539*AVERAGE('Assumptions (CSP)'!$AT$2:$AV$2)/10^9),0)</f>
        <v>-0.12844621</v>
      </c>
      <c r="BH3648" s="95">
        <f>IF($AX$3539&gt;0,PPMT('Assumptions (CSP)'!$V$7,Model!AG$1,'Assumptions (CSP)'!$V$10,'Assumptions (CSP)'!$V$5*Model!$AX$3539*AVERAGE('Assumptions (CSP)'!$AT$2:$AV$2)/10^9),0)</f>
        <v>-0.134547405</v>
      </c>
      <c r="BI3648" s="95">
        <f>IF($AX$3539&gt;0,PPMT('Assumptions (CSP)'!$V$7,Model!AH$1,'Assumptions (CSP)'!$V$10,'Assumptions (CSP)'!$V$5*Model!$AX$3539*AVERAGE('Assumptions (CSP)'!$AT$2:$AV$2)/10^9),0)</f>
        <v>-0.1409384067</v>
      </c>
      <c r="BJ3648" s="95">
        <f>IF($AX$3539&gt;0,PPMT('Assumptions (CSP)'!$V$7,Model!AI$1,'Assumptions (CSP)'!$V$10,'Assumptions (CSP)'!$V$5*Model!$AX$3539*AVERAGE('Assumptions (CSP)'!$AT$2:$AV$2)/10^9),0)</f>
        <v>-0.147632981</v>
      </c>
      <c r="BK3648" s="95">
        <f>IF($AX$3539&gt;0,PPMT('Assumptions (CSP)'!$V$7,Model!AJ$1,'Assumptions (CSP)'!$V$10,'Assumptions (CSP)'!$V$5*Model!$AX$3539*AVERAGE('Assumptions (CSP)'!$AT$2:$AV$2)/10^9),0)</f>
        <v>-0.1546455476</v>
      </c>
      <c r="BL3648" s="95">
        <f>IF($AX$3539&gt;0,PPMT('Assumptions (CSP)'!$V$7,Model!AK$1,'Assumptions (CSP)'!$V$10,'Assumptions (CSP)'!$V$5*Model!$AX$3539*AVERAGE('Assumptions (CSP)'!$AT$2:$AV$2)/10^9),0)</f>
        <v>-0.1619912111</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-0.08602757619</v>
      </c>
      <c r="AZ3649" s="95">
        <f>IF($AY$3539&gt;0,PPMT('Assumptions (CSP)'!$V$7,Model!X$1,'Assumptions (CSP)'!$V$10,'Assumptions (CSP)'!$V$5*Model!$AY$3539*AVERAGE('Assumptions (CSP)'!$AU$2:$AW$2)/10^9),0)</f>
        <v>-0.09011388606</v>
      </c>
      <c r="BA3649" s="95">
        <f>IF($AY$3539&gt;0,PPMT('Assumptions (CSP)'!$V$7,Model!Y$1,'Assumptions (CSP)'!$V$10,'Assumptions (CSP)'!$V$5*Model!$AY$3539*AVERAGE('Assumptions (CSP)'!$AU$2:$AW$2)/10^9),0)</f>
        <v>-0.09439429564</v>
      </c>
      <c r="BB3649" s="95">
        <f>IF($AY$3539&gt;0,PPMT('Assumptions (CSP)'!$V$7,Model!Z$1,'Assumptions (CSP)'!$V$10,'Assumptions (CSP)'!$V$5*Model!$AY$3539*AVERAGE('Assumptions (CSP)'!$AU$2:$AW$2)/10^9),0)</f>
        <v>-0.09887802469</v>
      </c>
      <c r="BC3649" s="95">
        <f>IF($AY$3539&gt;0,PPMT('Assumptions (CSP)'!$V$7,Model!AA$1,'Assumptions (CSP)'!$V$10,'Assumptions (CSP)'!$V$5*Model!$AY$3539*AVERAGE('Assumptions (CSP)'!$AU$2:$AW$2)/10^9),0)</f>
        <v>-0.1035747309</v>
      </c>
      <c r="BD3649" s="95">
        <f>IF($AY$3539&gt;0,PPMT('Assumptions (CSP)'!$V$7,Model!AB$1,'Assumptions (CSP)'!$V$10,'Assumptions (CSP)'!$V$5*Model!$AY$3539*AVERAGE('Assumptions (CSP)'!$AU$2:$AW$2)/10^9),0)</f>
        <v>-0.1084945306</v>
      </c>
      <c r="BE3649" s="95">
        <f>IF($AY$3539&gt;0,PPMT('Assumptions (CSP)'!$V$7,Model!AC$1,'Assumptions (CSP)'!$V$10,'Assumptions (CSP)'!$V$5*Model!$AY$3539*AVERAGE('Assumptions (CSP)'!$AU$2:$AW$2)/10^9),0)</f>
        <v>-0.1136480208</v>
      </c>
      <c r="BF3649" s="95">
        <f>IF($AY$3539&gt;0,PPMT('Assumptions (CSP)'!$V$7,Model!AD$1,'Assumptions (CSP)'!$V$10,'Assumptions (CSP)'!$V$5*Model!$AY$3539*AVERAGE('Assumptions (CSP)'!$AU$2:$AW$2)/10^9),0)</f>
        <v>-0.1190463018</v>
      </c>
      <c r="BG3649" s="95">
        <f>IF($AY$3539&gt;0,PPMT('Assumptions (CSP)'!$V$7,Model!AE$1,'Assumptions (CSP)'!$V$10,'Assumptions (CSP)'!$V$5*Model!$AY$3539*AVERAGE('Assumptions (CSP)'!$AU$2:$AW$2)/10^9),0)</f>
        <v>-0.1247010011</v>
      </c>
      <c r="BH3649" s="95">
        <f>IF($AY$3539&gt;0,PPMT('Assumptions (CSP)'!$V$7,Model!AF$1,'Assumptions (CSP)'!$V$10,'Assumptions (CSP)'!$V$5*Model!$AY$3539*AVERAGE('Assumptions (CSP)'!$AU$2:$AW$2)/10^9),0)</f>
        <v>-0.1306242987</v>
      </c>
      <c r="BI3649" s="95">
        <f>IF($AY$3539&gt;0,PPMT('Assumptions (CSP)'!$V$7,Model!AG$1,'Assumptions (CSP)'!$V$10,'Assumptions (CSP)'!$V$5*Model!$AY$3539*AVERAGE('Assumptions (CSP)'!$AU$2:$AW$2)/10^9),0)</f>
        <v>-0.1368289528</v>
      </c>
      <c r="BJ3649" s="95">
        <f>IF($AY$3539&gt;0,PPMT('Assumptions (CSP)'!$V$7,Model!AH$1,'Assumptions (CSP)'!$V$10,'Assumptions (CSP)'!$V$5*Model!$AY$3539*AVERAGE('Assumptions (CSP)'!$AU$2:$AW$2)/10^9),0)</f>
        <v>-0.1433283281</v>
      </c>
      <c r="BK3649" s="95">
        <f>IF($AY$3539&gt;0,PPMT('Assumptions (CSP)'!$V$7,Model!AI$1,'Assumptions (CSP)'!$V$10,'Assumptions (CSP)'!$V$5*Model!$AY$3539*AVERAGE('Assumptions (CSP)'!$AU$2:$AW$2)/10^9),0)</f>
        <v>-0.1501364237</v>
      </c>
      <c r="BL3649" s="95">
        <f>IF($AY$3539&gt;0,PPMT('Assumptions (CSP)'!$V$7,Model!AJ$1,'Assumptions (CSP)'!$V$10,'Assumptions (CSP)'!$V$5*Model!$AY$3539*AVERAGE('Assumptions (CSP)'!$AU$2:$AW$2)/10^9),0)</f>
        <v>-0.1572679038</v>
      </c>
      <c r="BM3649" s="95">
        <f>IF($AY$3539&gt;0,PPMT('Assumptions (CSP)'!$V$7,Model!AK$1,'Assumptions (CSP)'!$V$10,'Assumptions (CSP)'!$V$5*Model!$AY$3539*AVERAGE('Assumptions (CSP)'!$AU$2:$AW$2)/10^9),0)</f>
        <v>-0.1647381292</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-0.08748528045</v>
      </c>
      <c r="BA3650" s="95">
        <f>IF($BA$3539&gt;0,PPMT('Assumptions (CSP)'!$V$7,Model!W$1,'Assumptions (CSP)'!$V$10,'Assumptions (CSP)'!$V$5*Model!$BA$3539*AVERAGE('Assumptions (CSP)'!$AW$2:$AY$2)/10^9),0)</f>
        <v>-0.08893876922</v>
      </c>
      <c r="BB3650" s="95">
        <f>IF($AZ$3539&gt;0,PPMT('Assumptions (CSP)'!$V$7,Model!Y$1,'Assumptions (CSP)'!$V$10,'Assumptions (CSP)'!$V$5*Model!$AZ$3539*AVERAGE('Assumptions (CSP)'!$AV$2:$AX$2)/10^9),0)</f>
        <v>-0.09599377076</v>
      </c>
      <c r="BC3650" s="95">
        <f>IF($AZ$3539&gt;0,PPMT('Assumptions (CSP)'!$V$7,Model!Z$1,'Assumptions (CSP)'!$V$10,'Assumptions (CSP)'!$V$5*Model!$AZ$3539*AVERAGE('Assumptions (CSP)'!$AV$2:$AX$2)/10^9),0)</f>
        <v>-0.1005534749</v>
      </c>
      <c r="BD3650" s="95">
        <f>IF($AZ$3539&gt;0,PPMT('Assumptions (CSP)'!$V$7,Model!AA$1,'Assumptions (CSP)'!$V$10,'Assumptions (CSP)'!$V$5*Model!$AZ$3539*AVERAGE('Assumptions (CSP)'!$AV$2:$AX$2)/10^9),0)</f>
        <v>-0.1053297649</v>
      </c>
      <c r="BE3650" s="95">
        <f>IF($AZ$3539&gt;0,PPMT('Assumptions (CSP)'!$V$7,Model!AB$1,'Assumptions (CSP)'!$V$10,'Assumptions (CSP)'!$V$5*Model!$AZ$3539*AVERAGE('Assumptions (CSP)'!$AV$2:$AX$2)/10^9),0)</f>
        <v>-0.1103329288</v>
      </c>
      <c r="BF3650" s="95">
        <f>IF($AZ$3539&gt;0,PPMT('Assumptions (CSP)'!$V$7,Model!AC$1,'Assumptions (CSP)'!$V$10,'Assumptions (CSP)'!$V$5*Model!$AZ$3539*AVERAGE('Assumptions (CSP)'!$AV$2:$AX$2)/10^9),0)</f>
        <v>-0.1155737429</v>
      </c>
      <c r="BG3650" s="95">
        <f>IF($AZ$3539&gt;0,PPMT('Assumptions (CSP)'!$V$7,Model!AD$1,'Assumptions (CSP)'!$V$10,'Assumptions (CSP)'!$V$5*Model!$AZ$3539*AVERAGE('Assumptions (CSP)'!$AV$2:$AX$2)/10^9),0)</f>
        <v>-0.1210634957</v>
      </c>
      <c r="BH3650" s="95">
        <f>IF($AZ$3539&gt;0,PPMT('Assumptions (CSP)'!$V$7,Model!AE$1,'Assumptions (CSP)'!$V$10,'Assumptions (CSP)'!$V$5*Model!$AZ$3539*AVERAGE('Assumptions (CSP)'!$AV$2:$AX$2)/10^9),0)</f>
        <v>-0.1268140117</v>
      </c>
      <c r="BI3650" s="95">
        <f>IF($AZ$3539&gt;0,PPMT('Assumptions (CSP)'!$V$7,Model!AF$1,'Assumptions (CSP)'!$V$10,'Assumptions (CSP)'!$V$5*Model!$AZ$3539*AVERAGE('Assumptions (CSP)'!$AV$2:$AX$2)/10^9),0)</f>
        <v>-0.1328376773</v>
      </c>
      <c r="BJ3650" s="95">
        <f>IF($AZ$3539&gt;0,PPMT('Assumptions (CSP)'!$V$7,Model!AG$1,'Assumptions (CSP)'!$V$10,'Assumptions (CSP)'!$V$5*Model!$AZ$3539*AVERAGE('Assumptions (CSP)'!$AV$2:$AX$2)/10^9),0)</f>
        <v>-0.1391474669</v>
      </c>
      <c r="BK3650" s="95">
        <f>IF($AZ$3539&gt;0,PPMT('Assumptions (CSP)'!$V$7,Model!AH$1,'Assumptions (CSP)'!$V$10,'Assumptions (CSP)'!$V$5*Model!$AZ$3539*AVERAGE('Assumptions (CSP)'!$AV$2:$AX$2)/10^9),0)</f>
        <v>-0.1457569716</v>
      </c>
      <c r="BL3650" s="95">
        <f>IF($AZ$3539&gt;0,PPMT('Assumptions (CSP)'!$V$7,Model!AI$1,'Assumptions (CSP)'!$V$10,'Assumptions (CSP)'!$V$5*Model!$AZ$3539*AVERAGE('Assumptions (CSP)'!$AV$2:$AX$2)/10^9),0)</f>
        <v>-0.1526804278</v>
      </c>
      <c r="BM3650" s="95">
        <f>IF($AZ$3539&gt;0,PPMT('Assumptions (CSP)'!$V$7,Model!AJ$1,'Assumptions (CSP)'!$V$10,'Assumptions (CSP)'!$V$5*Model!$AZ$3539*AVERAGE('Assumptions (CSP)'!$AV$2:$AX$2)/10^9),0)</f>
        <v>-0.1599327481</v>
      </c>
      <c r="BN3650" s="95">
        <f>IF($AZ$3539&gt;0,PPMT('Assumptions (CSP)'!$V$7,Model!AK$1,'Assumptions (CSP)'!$V$10,'Assumptions (CSP)'!$V$5*Model!$AZ$3539*AVERAGE('Assumptions (CSP)'!$AV$2:$AX$2)/10^9),0)</f>
        <v>-0.1675295536</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-0.08748528045</v>
      </c>
      <c r="BB3651" s="95">
        <f>IF($AZ$3539&gt;0,PPMT('Assumptions (CSP)'!$V$7,Model!X$1,'Assumptions (CSP)'!$V$10,'Assumptions (CSP)'!$V$5*Model!$AZ$3539*AVERAGE('Assumptions (CSP)'!$AV$2:$AX$2)/10^9),0)</f>
        <v>-0.09164083127</v>
      </c>
      <c r="BC3651" s="95">
        <f>IF($AZ$3539&gt;0,PPMT('Assumptions (CSP)'!$V$7,Model!Y$1,'Assumptions (CSP)'!$V$10,'Assumptions (CSP)'!$V$5*Model!$AZ$3539*AVERAGE('Assumptions (CSP)'!$AV$2:$AX$2)/10^9),0)</f>
        <v>-0.09599377076</v>
      </c>
      <c r="BD3651" s="95">
        <f>IF($AZ$3539&gt;0,PPMT('Assumptions (CSP)'!$V$7,Model!Z$1,'Assumptions (CSP)'!$V$10,'Assumptions (CSP)'!$V$5*Model!$AZ$3539*AVERAGE('Assumptions (CSP)'!$AV$2:$AX$2)/10^9),0)</f>
        <v>-0.1005534749</v>
      </c>
      <c r="BE3651" s="95">
        <f>IF($AZ$3539&gt;0,PPMT('Assumptions (CSP)'!$V$7,Model!AA$1,'Assumptions (CSP)'!$V$10,'Assumptions (CSP)'!$V$5*Model!$AZ$3539*AVERAGE('Assumptions (CSP)'!$AV$2:$AX$2)/10^9),0)</f>
        <v>-0.1053297649</v>
      </c>
      <c r="BF3651" s="95">
        <f>IF($AZ$3539&gt;0,PPMT('Assumptions (CSP)'!$V$7,Model!AB$1,'Assumptions (CSP)'!$V$10,'Assumptions (CSP)'!$V$5*Model!$AZ$3539*AVERAGE('Assumptions (CSP)'!$AV$2:$AX$2)/10^9),0)</f>
        <v>-0.1103329288</v>
      </c>
      <c r="BG3651" s="95">
        <f>IF($AZ$3539&gt;0,PPMT('Assumptions (CSP)'!$V$7,Model!AC$1,'Assumptions (CSP)'!$V$10,'Assumptions (CSP)'!$V$5*Model!$AZ$3539*AVERAGE('Assumptions (CSP)'!$AV$2:$AX$2)/10^9),0)</f>
        <v>-0.1155737429</v>
      </c>
      <c r="BH3651" s="95">
        <f>IF($AZ$3539&gt;0,PPMT('Assumptions (CSP)'!$V$7,Model!AD$1,'Assumptions (CSP)'!$V$10,'Assumptions (CSP)'!$V$5*Model!$AZ$3539*AVERAGE('Assumptions (CSP)'!$AV$2:$AX$2)/10^9),0)</f>
        <v>-0.1210634957</v>
      </c>
      <c r="BI3651" s="95">
        <f>IF($AZ$3539&gt;0,PPMT('Assumptions (CSP)'!$V$7,Model!AE$1,'Assumptions (CSP)'!$V$10,'Assumptions (CSP)'!$V$5*Model!$AZ$3539*AVERAGE('Assumptions (CSP)'!$AV$2:$AX$2)/10^9),0)</f>
        <v>-0.1268140117</v>
      </c>
      <c r="BJ3651" s="95">
        <f>IF($AZ$3539&gt;0,PPMT('Assumptions (CSP)'!$V$7,Model!AF$1,'Assumptions (CSP)'!$V$10,'Assumptions (CSP)'!$V$5*Model!$AZ$3539*AVERAGE('Assumptions (CSP)'!$AV$2:$AX$2)/10^9),0)</f>
        <v>-0.1328376773</v>
      </c>
      <c r="BK3651" s="95">
        <f>IF($AZ$3539&gt;0,PPMT('Assumptions (CSP)'!$V$7,Model!AG$1,'Assumptions (CSP)'!$V$10,'Assumptions (CSP)'!$V$5*Model!$AZ$3539*AVERAGE('Assumptions (CSP)'!$AV$2:$AX$2)/10^9),0)</f>
        <v>-0.1391474669</v>
      </c>
      <c r="BL3651" s="95">
        <f>IF($AZ$3539&gt;0,PPMT('Assumptions (CSP)'!$V$7,Model!AH$1,'Assumptions (CSP)'!$V$10,'Assumptions (CSP)'!$V$5*Model!$AZ$3539*AVERAGE('Assumptions (CSP)'!$AV$2:$AX$2)/10^9),0)</f>
        <v>-0.1457569716</v>
      </c>
      <c r="BM3651" s="95">
        <f>IF($AZ$3539&gt;0,PPMT('Assumptions (CSP)'!$V$7,Model!AI$1,'Assumptions (CSP)'!$V$10,'Assumptions (CSP)'!$V$5*Model!$AZ$3539*AVERAGE('Assumptions (CSP)'!$AV$2:$AX$2)/10^9),0)</f>
        <v>-0.1526804278</v>
      </c>
      <c r="BN3651" s="95">
        <f>IF($AZ$3539&gt;0,PPMT('Assumptions (CSP)'!$V$7,Model!AJ$1,'Assumptions (CSP)'!$V$10,'Assumptions (CSP)'!$V$5*Model!$AZ$3539*AVERAGE('Assumptions (CSP)'!$AV$2:$AX$2)/10^9),0)</f>
        <v>-0.1599327481</v>
      </c>
      <c r="BO3651" s="95">
        <f>IF($AZ$3539&gt;0,PPMT('Assumptions (CSP)'!$V$7,Model!AK$1,'Assumptions (CSP)'!$V$10,'Assumptions (CSP)'!$V$5*Model!$AZ$3539*AVERAGE('Assumptions (CSP)'!$AV$2:$AX$2)/10^9),0)</f>
        <v>-0.1675295536</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-0.01149782487</v>
      </c>
      <c r="K3652" s="218">
        <f t="array" ref="K3652">SUM(IF(ISERROR(K3653:K3703),"",K3653:K3703))</f>
        <v>-0.01095488454</v>
      </c>
      <c r="L3652" s="218">
        <f t="array" ref="L3652">SUM(IF(ISERROR(L3653:L3703),"",L3653:L3703))</f>
        <v>-0.01038615454</v>
      </c>
      <c r="M3652" s="218">
        <f t="array" ref="M3652">SUM(IF(ISERROR(M3653:M3703),"",M3653:M3703))</f>
        <v>-0.009790409862</v>
      </c>
      <c r="N3652" s="218">
        <f t="array" ref="N3652">SUM(IF(ISERROR(N3653:N3703),"",N3653:N3703))</f>
        <v>-0.009166367315</v>
      </c>
      <c r="O3652" s="218">
        <f t="array" ref="O3652">SUM(IF(ISERROR(O3653:O3703),"",O3653:O3703))</f>
        <v>-0.008512682748</v>
      </c>
      <c r="P3652" s="218">
        <f t="array" ref="P3652">SUM(IF(ISERROR(P3653:P3703),"",P3653:P3703))</f>
        <v>-0.007827948164</v>
      </c>
      <c r="Q3652" s="218">
        <f t="array" ref="Q3652">SUM(IF(ISERROR(Q3653:Q3703),"",Q3653:Q3703))</f>
        <v>-0.007110688687</v>
      </c>
      <c r="R3652" s="218">
        <f t="array" ref="R3652">SUM(IF(ISERROR(R3653:R3703),"",R3653:R3703))</f>
        <v>-0.02310919878</v>
      </c>
      <c r="S3652" s="218">
        <f t="array" ref="S3652">SUM(IF(ISERROR(S3653:S3703),"",S3653:S3703))</f>
        <v>-0.02153123492</v>
      </c>
      <c r="T3652" s="218">
        <f t="array" ref="T3652">SUM(IF(ISERROR(T3653:T3703),"",T3653:T3703))</f>
        <v>-0.01987831777</v>
      </c>
      <c r="U3652" s="218">
        <f t="array" ref="U3652">SUM(IF(ISERROR(U3653:U3703),"",U3653:U3703))</f>
        <v>-0.01814688707</v>
      </c>
      <c r="V3652" s="218">
        <f t="array" ref="V3652">SUM(IF(ISERROR(V3653:V3703),"",V3653:V3703))</f>
        <v>-0.0163332134</v>
      </c>
      <c r="W3652" s="218">
        <f t="array" ref="W3652">SUM(IF(ISERROR(W3653:W3703),"",W3653:W3703))</f>
        <v>-0.01443339023</v>
      </c>
      <c r="X3652" s="218">
        <f t="array" ref="X3652">SUM(IF(ISERROR(X3653:X3703),"",X3653:X3703))</f>
        <v>-0.1079853103</v>
      </c>
      <c r="Y3652" s="218">
        <f t="array" ref="Y3652">SUM(IF(ISERROR(Y3653:Y3703),"",Y3653:Y3703))</f>
        <v>-0.1933057859</v>
      </c>
      <c r="Z3652" s="218">
        <f t="array" ref="Z3652">SUM(IF(ISERROR(Z3653:Z3703),"",Z3653:Z3703))</f>
        <v>-0.2717052043</v>
      </c>
      <c r="AA3652" s="218">
        <f t="array" ref="AA3652">SUM(IF(ISERROR(AA3653:AA3703),"",AA3653:AA3703))</f>
        <v>-0.3428142841</v>
      </c>
      <c r="AB3652" s="218">
        <f t="array" ref="AB3652">SUM(IF(ISERROR(AB3653:AB3703),"",AB3653:AB3703))</f>
        <v>-0.4072279015</v>
      </c>
      <c r="AC3652" s="218">
        <f t="array" ref="AC3652">SUM(IF(ISERROR(AC3653:AC3703),"",AC3653:AC3703))</f>
        <v>-0.46489882</v>
      </c>
      <c r="AD3652" s="218">
        <f t="array" ref="AD3652">SUM(IF(ISERROR(AD3653:AD3703),"",AD3653:AD3703))</f>
        <v>-0.5158851006</v>
      </c>
      <c r="AE3652" s="218">
        <f t="array" ref="AE3652">SUM(IF(ISERROR(AE3653:AE3703),"",AE3653:AE3703))</f>
        <v>-0.5602928664</v>
      </c>
      <c r="AF3652" s="218">
        <f t="array" ref="AF3652">SUM(IF(ISERROR(AF3653:AF3703),"",AF3653:AF3703))</f>
        <v>-0.598018821</v>
      </c>
      <c r="AG3652" s="218">
        <f t="array" ref="AG3652">SUM(IF(ISERROR(AG3653:AG3703),"",AG3653:AG3703))</f>
        <v>-0.6288807544</v>
      </c>
      <c r="AH3652" s="218">
        <f t="array" ref="AH3652">SUM(IF(ISERROR(AH3653:AH3703),"",AH3653:AH3703))</f>
        <v>-0.6544066188</v>
      </c>
      <c r="AI3652" s="218">
        <f t="array" ref="AI3652">SUM(IF(ISERROR(AI3653:AI3703),"",AI3653:AI3703))</f>
        <v>-0.6731162714</v>
      </c>
      <c r="AJ3652" s="218">
        <f t="array" ref="AJ3652">SUM(IF(ISERROR(AJ3653:AJ3703),"",AJ3653:AJ3703))</f>
        <v>-0.6852544222</v>
      </c>
      <c r="AK3652" s="218">
        <f t="array" ref="AK3652">SUM(IF(ISERROR(AK3653:AK3703),"",AK3653:AK3703))</f>
        <v>-0.6909452041</v>
      </c>
      <c r="AL3652" s="218">
        <f t="array" ref="AL3652">SUM(IF(ISERROR(AL3653:AL3703),"",AL3653:AL3703))</f>
        <v>-0.6899771629</v>
      </c>
      <c r="AM3652" s="218">
        <f t="array" ref="AM3652">SUM(IF(ISERROR(AM3653:AM3703),"",AM3653:AM3703))</f>
        <v>-0.6821419344</v>
      </c>
      <c r="AN3652" s="218">
        <f t="array" ref="AN3652">SUM(IF(ISERROR(AN3653:AN3703),"",AN3653:AN3703))</f>
        <v>-0.6762129819</v>
      </c>
      <c r="AO3652" s="218">
        <f t="array" ref="AO3652">SUM(IF(ISERROR(AO3653:AO3703),"",AO3653:AO3703))</f>
        <v>-0.6721386463</v>
      </c>
      <c r="AP3652" s="218">
        <f t="array" ref="AP3652">SUM(IF(ISERROR(AP3653:AP3703),"",AP3653:AP3703))</f>
        <v>-0.6698045359</v>
      </c>
      <c r="AQ3652" s="218">
        <f t="array" ref="AQ3652">SUM(IF(ISERROR(AQ3653:AQ3703),"",AQ3653:AQ3703))</f>
        <v>-0.6691876674</v>
      </c>
      <c r="AR3652" s="218">
        <f t="array" ref="AR3652">SUM(IF(ISERROR(AR3653:AR3703),"",AR3653:AR3703))</f>
        <v>-0.6702015715</v>
      </c>
      <c r="AS3652" s="218">
        <f t="array" ref="AS3652">SUM(IF(ISERROR(AS3653:AS3703),"",AS3653:AS3703))</f>
        <v>-0.6727129985</v>
      </c>
      <c r="AT3652" s="218">
        <f t="array" ref="AT3652">SUM(IF(ISERROR(AT3653:AT3703),"",AT3653:AT3703))</f>
        <v>-0.6765765139</v>
      </c>
      <c r="AU3652" s="218">
        <f t="array" ref="AU3652">SUM(IF(ISERROR(AU3653:AU3703),"",AU3653:AU3703))</f>
        <v>-0.6817503052</v>
      </c>
      <c r="AV3652" s="218">
        <f t="array" ref="AV3652">SUM(IF(ISERROR(AV3653:AV3703),"",AV3653:AV3703))</f>
        <v>-0.6881529263</v>
      </c>
      <c r="AW3652" s="218">
        <f t="array" ref="AW3652">SUM(IF(ISERROR(AW3653:AW3703),"",AW3653:AW3703))</f>
        <v>-0.6956702582</v>
      </c>
      <c r="AX3652" s="218">
        <f t="array" ref="AX3652">SUM(IF(ISERROR(AX3653:AX3703),"",AX3653:AX3703))</f>
        <v>-0.7041544493</v>
      </c>
      <c r="AY3652" s="218">
        <f t="array" ref="AY3652">SUM(IF(ISERROR(AY3653:AY3703),"",AY3653:AY3703))</f>
        <v>-0.7134850936</v>
      </c>
      <c r="AZ3652" s="218">
        <f t="array" ref="AZ3652">SUM(IF(ISERROR(AZ3653:AZ3703),"",AZ3653:AZ3703))</f>
        <v>-0.7235512479</v>
      </c>
      <c r="BA3652" s="218">
        <f t="array" ref="BA3652">SUM(IF(ISERROR(BA3653:BA3703),"",BA3653:BA3703))</f>
        <v>-0.7342446053</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-0.01149782487</v>
      </c>
      <c r="K3660" s="95">
        <f>IF($J$3539&gt;0,IPMT('Assumptions (CSP)'!$V$7,Model!X$1,'Assumptions (CSP)'!$V$10,'Assumptions (CSP)'!$V$5*Model!$J$3539*AVERAGE('Assumptions (CSP)'!$F$2:$H$2)/10^9),0)</f>
        <v>-0.01095488454</v>
      </c>
      <c r="L3660" s="95">
        <f>IF($J$3539&gt;0,IPMT('Assumptions (CSP)'!$V$7,Model!Y$1,'Assumptions (CSP)'!$V$10,'Assumptions (CSP)'!$V$5*Model!$J$3539*AVERAGE('Assumptions (CSP)'!$F$2:$H$2)/10^9),0)</f>
        <v>-0.01038615454</v>
      </c>
      <c r="M3660" s="95">
        <f>IF($J$3539&gt;0,IPMT('Assumptions (CSP)'!$V$7,Model!Z$1,'Assumptions (CSP)'!$V$10,'Assumptions (CSP)'!$V$5*Model!$J$3539*AVERAGE('Assumptions (CSP)'!$F$2:$H$2)/10^9),0)</f>
        <v>-0.009790409862</v>
      </c>
      <c r="N3660" s="95">
        <f>IF($J$3539&gt;0,IPMT('Assumptions (CSP)'!$V$7,Model!AA$1,'Assumptions (CSP)'!$V$10,'Assumptions (CSP)'!$V$5*Model!$J$3539*AVERAGE('Assumptions (CSP)'!$F$2:$H$2)/10^9),0)</f>
        <v>-0.009166367315</v>
      </c>
      <c r="O3660" s="95">
        <f>IF($J$3539&gt;0,IPMT('Assumptions (CSP)'!$V$7,Model!AB$1,'Assumptions (CSP)'!$V$10,'Assumptions (CSP)'!$V$5*Model!$J$3539*AVERAGE('Assumptions (CSP)'!$F$2:$H$2)/10^9),0)</f>
        <v>-0.008512682748</v>
      </c>
      <c r="P3660" s="95">
        <f>IF($J$3539&gt;0,IPMT('Assumptions (CSP)'!$V$7,Model!AC$1,'Assumptions (CSP)'!$V$10,'Assumptions (CSP)'!$V$5*Model!$J$3539*AVERAGE('Assumptions (CSP)'!$F$2:$H$2)/10^9),0)</f>
        <v>-0.007827948164</v>
      </c>
      <c r="Q3660" s="95">
        <f>IF($J$3539&gt;0,IPMT('Assumptions (CSP)'!$V$7,Model!AD$1,'Assumptions (CSP)'!$V$10,'Assumptions (CSP)'!$V$5*Model!$J$3539*AVERAGE('Assumptions (CSP)'!$F$2:$H$2)/10^9),0)</f>
        <v>-0.007110688687</v>
      </c>
      <c r="R3660" s="95">
        <f>IF($J$3539&gt;0,IPMT('Assumptions (CSP)'!$V$7,Model!AE$1,'Assumptions (CSP)'!$V$10,'Assumptions (CSP)'!$V$5*Model!$J$3539*AVERAGE('Assumptions (CSP)'!$F$2:$H$2)/10^9),0)</f>
        <v>-0.006359359384</v>
      </c>
      <c r="S3660" s="95">
        <f>IF($J$3539&gt;0,IPMT('Assumptions (CSP)'!$V$7,Model!AF$1,'Assumptions (CSP)'!$V$10,'Assumptions (CSP)'!$V$5*Model!$J$3539*AVERAGE('Assumptions (CSP)'!$F$2:$H$2)/10^9),0)</f>
        <v>-0.00557234194</v>
      </c>
      <c r="T3660" s="95">
        <f>IF($J$3539&gt;0,IPMT('Assumptions (CSP)'!$V$7,Model!AG$1,'Assumptions (CSP)'!$V$10,'Assumptions (CSP)'!$V$5*Model!$J$3539*AVERAGE('Assumptions (CSP)'!$F$2:$H$2)/10^9),0)</f>
        <v>-0.004747941168</v>
      </c>
      <c r="U3660" s="95">
        <f>IF($J$3539&gt;0,IPMT('Assumptions (CSP)'!$V$7,Model!AH$1,'Assumptions (CSP)'!$V$10,'Assumptions (CSP)'!$V$5*Model!$J$3539*AVERAGE('Assumptions (CSP)'!$F$2:$H$2)/10^9),0)</f>
        <v>-0.003884381358</v>
      </c>
      <c r="V3660" s="95">
        <f>IF($J$3539&gt;0,IPMT('Assumptions (CSP)'!$V$7,Model!AI$1,'Assumptions (CSP)'!$V$10,'Assumptions (CSP)'!$V$5*Model!$J$3539*AVERAGE('Assumptions (CSP)'!$F$2:$H$2)/10^9),0)</f>
        <v>-0.002979802458</v>
      </c>
      <c r="W3660" s="95">
        <f>IF($J$3539&gt;0,IPMT('Assumptions (CSP)'!$V$7,Model!AJ$1,'Assumptions (CSP)'!$V$10,'Assumptions (CSP)'!$V$5*Model!$J$3539*AVERAGE('Assumptions (CSP)'!$F$2:$H$2)/10^9),0)</f>
        <v>-0.00203225606</v>
      </c>
      <c r="X3660" s="95">
        <f>IF($J$3539&gt;0,IPMT('Assumptions (CSP)'!$V$7,Model!AK$1,'Assumptions (CSP)'!$V$10,'Assumptions (CSP)'!$V$5*Model!$J$3539*AVERAGE('Assumptions (CSP)'!$F$2:$H$2)/10^9),0)</f>
        <v>-0.001039701208</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-0.0167498394</v>
      </c>
      <c r="S3668" s="95">
        <f>IF($R$3539&gt;0,IPMT('Assumptions (CSP)'!$V$7,Model!X$1,'Assumptions (CSP)'!$V$10,'Assumptions (CSP)'!$V$5*Model!$R$3539*AVERAGE('Assumptions (CSP)'!$N$2:$P$2)/10^9),0)</f>
        <v>-0.01595889298</v>
      </c>
      <c r="T3668" s="95">
        <f>IF($R$3539&gt;0,IPMT('Assumptions (CSP)'!$V$7,Model!Y$1,'Assumptions (CSP)'!$V$10,'Assumptions (CSP)'!$V$5*Model!$R$3539*AVERAGE('Assumptions (CSP)'!$N$2:$P$2)/10^9),0)</f>
        <v>-0.01513037661</v>
      </c>
      <c r="U3668" s="95">
        <f>IF($R$3539&gt;0,IPMT('Assumptions (CSP)'!$V$7,Model!Z$1,'Assumptions (CSP)'!$V$10,'Assumptions (CSP)'!$V$5*Model!$R$3539*AVERAGE('Assumptions (CSP)'!$N$2:$P$2)/10^9),0)</f>
        <v>-0.01426250571</v>
      </c>
      <c r="V3668" s="95">
        <f>IF($R$3539&gt;0,IPMT('Assumptions (CSP)'!$V$7,Model!AA$1,'Assumptions (CSP)'!$V$10,'Assumptions (CSP)'!$V$5*Model!$R$3539*AVERAGE('Assumptions (CSP)'!$N$2:$P$2)/10^9),0)</f>
        <v>-0.01335341094</v>
      </c>
      <c r="W3668" s="95">
        <f>IF($R$3539&gt;0,IPMT('Assumptions (CSP)'!$V$7,Model!AB$1,'Assumptions (CSP)'!$V$10,'Assumptions (CSP)'!$V$5*Model!$R$3539*AVERAGE('Assumptions (CSP)'!$N$2:$P$2)/10^9),0)</f>
        <v>-0.01240113417</v>
      </c>
      <c r="X3668" s="95">
        <f>IF($R$3539&gt;0,IPMT('Assumptions (CSP)'!$V$7,Model!AC$1,'Assumptions (CSP)'!$V$10,'Assumptions (CSP)'!$V$5*Model!$R$3539*AVERAGE('Assumptions (CSP)'!$N$2:$P$2)/10^9),0)</f>
        <v>-0.01140362425</v>
      </c>
      <c r="Y3668" s="95">
        <f>IF($R$3539&gt;0,IPMT('Assumptions (CSP)'!$V$7,Model!AD$1,'Assumptions (CSP)'!$V$10,'Assumptions (CSP)'!$V$5*Model!$R$3539*AVERAGE('Assumptions (CSP)'!$N$2:$P$2)/10^9),0)</f>
        <v>-0.01035873262</v>
      </c>
      <c r="Z3668" s="95">
        <f>IF($R$3539&gt;0,IPMT('Assumptions (CSP)'!$V$7,Model!AE$1,'Assumptions (CSP)'!$V$10,'Assumptions (CSP)'!$V$5*Model!$R$3539*AVERAGE('Assumptions (CSP)'!$N$2:$P$2)/10^9),0)</f>
        <v>-0.009264208628</v>
      </c>
      <c r="AA3668" s="95">
        <f>IF($R$3539&gt;0,IPMT('Assumptions (CSP)'!$V$7,Model!AF$1,'Assumptions (CSP)'!$V$10,'Assumptions (CSP)'!$V$5*Model!$R$3539*AVERAGE('Assumptions (CSP)'!$N$2:$P$2)/10^9),0)</f>
        <v>-0.008117694749</v>
      </c>
      <c r="AB3668" s="95">
        <f>IF($R$3539&gt;0,IPMT('Assumptions (CSP)'!$V$7,Model!AG$1,'Assumptions (CSP)'!$V$10,'Assumptions (CSP)'!$V$5*Model!$R$3539*AVERAGE('Assumptions (CSP)'!$N$2:$P$2)/10^9),0)</f>
        <v>-0.006916721461</v>
      </c>
      <c r="AC3668" s="95">
        <f>IF($R$3539&gt;0,IPMT('Assumptions (CSP)'!$V$7,Model!AH$1,'Assumptions (CSP)'!$V$10,'Assumptions (CSP)'!$V$5*Model!$R$3539*AVERAGE('Assumptions (CSP)'!$N$2:$P$2)/10^9),0)</f>
        <v>-0.005658701941</v>
      </c>
      <c r="AD3668" s="95">
        <f>IF($R$3539&gt;0,IPMT('Assumptions (CSP)'!$V$7,Model!AI$1,'Assumptions (CSP)'!$V$10,'Assumptions (CSP)'!$V$5*Model!$R$3539*AVERAGE('Assumptions (CSP)'!$N$2:$P$2)/10^9),0)</f>
        <v>-0.004340926494</v>
      </c>
      <c r="AE3668" s="95">
        <f>IF($R$3539&gt;0,IPMT('Assumptions (CSP)'!$V$7,Model!AJ$1,'Assumptions (CSP)'!$V$10,'Assumptions (CSP)'!$V$5*Model!$R$3539*AVERAGE('Assumptions (CSP)'!$N$2:$P$2)/10^9),0)</f>
        <v>-0.002960556714</v>
      </c>
      <c r="AF3668" s="95">
        <f>IF($R$3539&gt;0,IPMT('Assumptions (CSP)'!$V$7,Model!AK$1,'Assumptions (CSP)'!$V$10,'Assumptions (CSP)'!$V$5*Model!$R$3539*AVERAGE('Assumptions (CSP)'!$N$2:$P$2)/10^9),0)</f>
        <v>-0.001514619369</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-0.09554198484</v>
      </c>
      <c r="Y3674" s="95">
        <f>IF($X$3539&gt;0,IPMT('Assumptions (CSP)'!$V$7,Model!X$1,'Assumptions (CSP)'!$V$10,'Assumptions (CSP)'!$V$5*Model!$X$3539*AVERAGE('Assumptions (CSP)'!$T$2:$V$2)/10^9),0)</f>
        <v>-0.09103038394</v>
      </c>
      <c r="Z3674" s="95">
        <f>IF($X$3539&gt;0,IPMT('Assumptions (CSP)'!$V$7,Model!Y$1,'Assumptions (CSP)'!$V$10,'Assumptions (CSP)'!$V$5*Model!$X$3539*AVERAGE('Assumptions (CSP)'!$T$2:$V$2)/10^9),0)</f>
        <v>-0.08630448199</v>
      </c>
      <c r="AA3674" s="95">
        <f>IF($X$3539&gt;0,IPMT('Assumptions (CSP)'!$V$7,Model!Z$1,'Assumptions (CSP)'!$V$10,'Assumptions (CSP)'!$V$5*Model!$X$3539*AVERAGE('Assumptions (CSP)'!$T$2:$V$2)/10^9),0)</f>
        <v>-0.08135409969</v>
      </c>
      <c r="AB3674" s="95">
        <f>IF($X$3539&gt;0,IPMT('Assumptions (CSP)'!$V$7,Model!AA$1,'Assumptions (CSP)'!$V$10,'Assumptions (CSP)'!$V$5*Model!$X$3539*AVERAGE('Assumptions (CSP)'!$T$2:$V$2)/10^9),0)</f>
        <v>-0.07616857424</v>
      </c>
      <c r="AC3674" s="95">
        <f>IF($X$3539&gt;0,IPMT('Assumptions (CSP)'!$V$7,Model!AB$1,'Assumptions (CSP)'!$V$10,'Assumptions (CSP)'!$V$5*Model!$X$3539*AVERAGE('Assumptions (CSP)'!$T$2:$V$2)/10^9),0)</f>
        <v>-0.07073673633</v>
      </c>
      <c r="AD3674" s="95">
        <f>IF($X$3539&gt;0,IPMT('Assumptions (CSP)'!$V$7,Model!AC$1,'Assumptions (CSP)'!$V$10,'Assumptions (CSP)'!$V$5*Model!$X$3539*AVERAGE('Assumptions (CSP)'!$T$2:$V$2)/10^9),0)</f>
        <v>-0.06504688611</v>
      </c>
      <c r="AE3674" s="95">
        <f>IF($X$3539&gt;0,IPMT('Assumptions (CSP)'!$V$7,Model!AD$1,'Assumptions (CSP)'!$V$10,'Assumptions (CSP)'!$V$5*Model!$X$3539*AVERAGE('Assumptions (CSP)'!$T$2:$V$2)/10^9),0)</f>
        <v>-0.05908676802</v>
      </c>
      <c r="AF3674" s="95">
        <f>IF($X$3539&gt;0,IPMT('Assumptions (CSP)'!$V$7,Model!AE$1,'Assumptions (CSP)'!$V$10,'Assumptions (CSP)'!$V$5*Model!$X$3539*AVERAGE('Assumptions (CSP)'!$T$2:$V$2)/10^9),0)</f>
        <v>-0.05284354431</v>
      </c>
      <c r="AG3674" s="95">
        <f>IF($X$3539&gt;0,IPMT('Assumptions (CSP)'!$V$7,Model!AF$1,'Assumptions (CSP)'!$V$10,'Assumptions (CSP)'!$V$5*Model!$X$3539*AVERAGE('Assumptions (CSP)'!$T$2:$V$2)/10^9),0)</f>
        <v>-0.04630376747</v>
      </c>
      <c r="AH3674" s="95">
        <f>IF($X$3539&gt;0,IPMT('Assumptions (CSP)'!$V$7,Model!AG$1,'Assumptions (CSP)'!$V$10,'Assumptions (CSP)'!$V$5*Model!$X$3539*AVERAGE('Assumptions (CSP)'!$T$2:$V$2)/10^9),0)</f>
        <v>-0.03945335124</v>
      </c>
      <c r="AI3674" s="95">
        <f>IF($X$3539&gt;0,IPMT('Assumptions (CSP)'!$V$7,Model!AH$1,'Assumptions (CSP)'!$V$10,'Assumptions (CSP)'!$V$5*Model!$X$3539*AVERAGE('Assumptions (CSP)'!$T$2:$V$2)/10^9),0)</f>
        <v>-0.03227754024</v>
      </c>
      <c r="AJ3674" s="95">
        <f>IF($X$3539&gt;0,IPMT('Assumptions (CSP)'!$V$7,Model!AI$1,'Assumptions (CSP)'!$V$10,'Assumptions (CSP)'!$V$5*Model!$X$3539*AVERAGE('Assumptions (CSP)'!$T$2:$V$2)/10^9),0)</f>
        <v>-0.02476087821</v>
      </c>
      <c r="AK3674" s="95">
        <f>IF($X$3539&gt;0,IPMT('Assumptions (CSP)'!$V$7,Model!AJ$1,'Assumptions (CSP)'!$V$10,'Assumptions (CSP)'!$V$5*Model!$X$3539*AVERAGE('Assumptions (CSP)'!$T$2:$V$2)/10^9),0)</f>
        <v>-0.01688717474</v>
      </c>
      <c r="AL3674" s="95">
        <f>IF($X$3539&gt;0,IPMT('Assumptions (CSP)'!$V$7,Model!AK$1,'Assumptions (CSP)'!$V$10,'Assumptions (CSP)'!$V$5*Model!$X$3539*AVERAGE('Assumptions (CSP)'!$T$2:$V$2)/10^9),0)</f>
        <v>-0.008639470347</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-0.09191666931</v>
      </c>
      <c r="Z3675" s="95">
        <f>IF($Y$3539&gt;0,IPMT('Assumptions (CSP)'!$V$7,Model!X$1,'Assumptions (CSP)'!$V$10,'Assumptions (CSP)'!$V$5*Model!$Y$3539*AVERAGE('Assumptions (CSP)'!$U$2:$W$2)/10^9),0)</f>
        <v>-0.08757625992</v>
      </c>
      <c r="AA3675" s="95">
        <f>IF($Y$3539&gt;0,IPMT('Assumptions (CSP)'!$V$7,Model!Y$1,'Assumptions (CSP)'!$V$10,'Assumptions (CSP)'!$V$5*Model!$Y$3539*AVERAGE('Assumptions (CSP)'!$U$2:$W$2)/10^9),0)</f>
        <v>-0.08302968107</v>
      </c>
      <c r="AB3675" s="95">
        <f>IF($Y$3539&gt;0,IPMT('Assumptions (CSP)'!$V$7,Model!Z$1,'Assumptions (CSP)'!$V$10,'Assumptions (CSP)'!$V$5*Model!$Y$3539*AVERAGE('Assumptions (CSP)'!$U$2:$W$2)/10^9),0)</f>
        <v>-0.07826713974</v>
      </c>
      <c r="AC3675" s="95">
        <f>IF($Y$3539&gt;0,IPMT('Assumptions (CSP)'!$V$7,Model!AA$1,'Assumptions (CSP)'!$V$10,'Assumptions (CSP)'!$V$5*Model!$Y$3539*AVERAGE('Assumptions (CSP)'!$U$2:$W$2)/10^9),0)</f>
        <v>-0.07327837769</v>
      </c>
      <c r="AD3675" s="95">
        <f>IF($Y$3539&gt;0,IPMT('Assumptions (CSP)'!$V$7,Model!AB$1,'Assumptions (CSP)'!$V$10,'Assumptions (CSP)'!$V$5*Model!$Y$3539*AVERAGE('Assumptions (CSP)'!$U$2:$W$2)/10^9),0)</f>
        <v>-0.06805264944</v>
      </c>
      <c r="AE3675" s="95">
        <f>IF($Y$3539&gt;0,IPMT('Assumptions (CSP)'!$V$7,Model!AC$1,'Assumptions (CSP)'!$V$10,'Assumptions (CSP)'!$V$5*Model!$Y$3539*AVERAGE('Assumptions (CSP)'!$U$2:$W$2)/10^9),0)</f>
        <v>-0.0625786991</v>
      </c>
      <c r="AF3675" s="95">
        <f>IF($Y$3539&gt;0,IPMT('Assumptions (CSP)'!$V$7,Model!AD$1,'Assumptions (CSP)'!$V$10,'Assumptions (CSP)'!$V$5*Model!$Y$3539*AVERAGE('Assumptions (CSP)'!$U$2:$W$2)/10^9),0)</f>
        <v>-0.05684473612</v>
      </c>
      <c r="AG3675" s="95">
        <f>IF($Y$3539&gt;0,IPMT('Assumptions (CSP)'!$V$7,Model!AE$1,'Assumptions (CSP)'!$V$10,'Assumptions (CSP)'!$V$5*Model!$Y$3539*AVERAGE('Assumptions (CSP)'!$U$2:$W$2)/10^9),0)</f>
        <v>-0.05083840989</v>
      </c>
      <c r="AH3675" s="95">
        <f>IF($Y$3539&gt;0,IPMT('Assumptions (CSP)'!$V$7,Model!AF$1,'Assumptions (CSP)'!$V$10,'Assumptions (CSP)'!$V$5*Model!$Y$3539*AVERAGE('Assumptions (CSP)'!$U$2:$W$2)/10^9),0)</f>
        <v>-0.04454678317</v>
      </c>
      <c r="AI3675" s="95">
        <f>IF($Y$3539&gt;0,IPMT('Assumptions (CSP)'!$V$7,Model!AG$1,'Assumptions (CSP)'!$V$10,'Assumptions (CSP)'!$V$5*Model!$Y$3539*AVERAGE('Assumptions (CSP)'!$U$2:$W$2)/10^9),0)</f>
        <v>-0.03795630419</v>
      </c>
      <c r="AJ3675" s="95">
        <f>IF($Y$3539&gt;0,IPMT('Assumptions (CSP)'!$V$7,Model!AH$1,'Assumptions (CSP)'!$V$10,'Assumptions (CSP)'!$V$5*Model!$Y$3539*AVERAGE('Assumptions (CSP)'!$U$2:$W$2)/10^9),0)</f>
        <v>-0.03105277745</v>
      </c>
      <c r="AK3675" s="95">
        <f>IF($Y$3539&gt;0,IPMT('Assumptions (CSP)'!$V$7,Model!AI$1,'Assumptions (CSP)'!$V$10,'Assumptions (CSP)'!$V$5*Model!$Y$3539*AVERAGE('Assumptions (CSP)'!$U$2:$W$2)/10^9),0)</f>
        <v>-0.02382133319</v>
      </c>
      <c r="AL3675" s="95">
        <f>IF($Y$3539&gt;0,IPMT('Assumptions (CSP)'!$V$7,Model!AJ$1,'Assumptions (CSP)'!$V$10,'Assumptions (CSP)'!$V$5*Model!$Y$3539*AVERAGE('Assumptions (CSP)'!$U$2:$W$2)/10^9),0)</f>
        <v>-0.01624639532</v>
      </c>
      <c r="AM3675" s="95">
        <f>IF($Y$3539&gt;0,IPMT('Assumptions (CSP)'!$V$7,Model!AK$1,'Assumptions (CSP)'!$V$10,'Assumptions (CSP)'!$V$5*Model!$Y$3539*AVERAGE('Assumptions (CSP)'!$U$2:$W$2)/10^9),0)</f>
        <v>-0.008311647913</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-0.08856025378</v>
      </c>
      <c r="AA3676" s="95">
        <f>IF($Z$3539&gt;0,IPMT('Assumptions (CSP)'!$V$7,Model!X$1,'Assumptions (CSP)'!$V$10,'Assumptions (CSP)'!$V$5*Model!$Z$3539*AVERAGE('Assumptions (CSP)'!$V$2:$X$2)/10^9),0)</f>
        <v>-0.08437833813</v>
      </c>
      <c r="AB3676" s="95">
        <f>IF($Z$3539&gt;0,IPMT('Assumptions (CSP)'!$V$7,Model!Y$1,'Assumptions (CSP)'!$V$10,'Assumptions (CSP)'!$V$5*Model!$Z$3539*AVERAGE('Assumptions (CSP)'!$V$2:$X$2)/10^9),0)</f>
        <v>-0.07999778149</v>
      </c>
      <c r="AC3676" s="95">
        <f>IF($Z$3539&gt;0,IPMT('Assumptions (CSP)'!$V$7,Model!Z$1,'Assumptions (CSP)'!$V$10,'Assumptions (CSP)'!$V$5*Model!$Z$3539*AVERAGE('Assumptions (CSP)'!$V$2:$X$2)/10^9),0)</f>
        <v>-0.07540914841</v>
      </c>
      <c r="AD3676" s="95">
        <f>IF($Z$3539&gt;0,IPMT('Assumptions (CSP)'!$V$7,Model!AA$1,'Assumptions (CSP)'!$V$10,'Assumptions (CSP)'!$V$5*Model!$Z$3539*AVERAGE('Assumptions (CSP)'!$V$2:$X$2)/10^9),0)</f>
        <v>-0.07060255526</v>
      </c>
      <c r="AE3676" s="95">
        <f>IF($Z$3539&gt;0,IPMT('Assumptions (CSP)'!$V$7,Model!AB$1,'Assumptions (CSP)'!$V$10,'Assumptions (CSP)'!$V$5*Model!$Z$3539*AVERAGE('Assumptions (CSP)'!$V$2:$X$2)/10^9),0)</f>
        <v>-0.06556764893</v>
      </c>
      <c r="AF3676" s="95">
        <f>IF($Z$3539&gt;0,IPMT('Assumptions (CSP)'!$V$7,Model!AC$1,'Assumptions (CSP)'!$V$10,'Assumptions (CSP)'!$V$5*Model!$Z$3539*AVERAGE('Assumptions (CSP)'!$V$2:$X$2)/10^9),0)</f>
        <v>-0.06029358455</v>
      </c>
      <c r="AG3676" s="95">
        <f>IF($Z$3539&gt;0,IPMT('Assumptions (CSP)'!$V$7,Model!AD$1,'Assumptions (CSP)'!$V$10,'Assumptions (CSP)'!$V$5*Model!$Z$3539*AVERAGE('Assumptions (CSP)'!$V$2:$X$2)/10^9),0)</f>
        <v>-0.05476900212</v>
      </c>
      <c r="AH3676" s="95">
        <f>IF($Z$3539&gt;0,IPMT('Assumptions (CSP)'!$V$7,Model!AE$1,'Assumptions (CSP)'!$V$10,'Assumptions (CSP)'!$V$5*Model!$Z$3539*AVERAGE('Assumptions (CSP)'!$V$2:$X$2)/10^9),0)</f>
        <v>-0.04898200202</v>
      </c>
      <c r="AI3676" s="95">
        <f>IF($Z$3539&gt;0,IPMT('Assumptions (CSP)'!$V$7,Model!AF$1,'Assumptions (CSP)'!$V$10,'Assumptions (CSP)'!$V$5*Model!$Z$3539*AVERAGE('Assumptions (CSP)'!$V$2:$X$2)/10^9),0)</f>
        <v>-0.04292011941</v>
      </c>
      <c r="AJ3676" s="95">
        <f>IF($Z$3539&gt;0,IPMT('Assumptions (CSP)'!$V$7,Model!AG$1,'Assumptions (CSP)'!$V$10,'Assumptions (CSP)'!$V$5*Model!$Z$3539*AVERAGE('Assumptions (CSP)'!$V$2:$X$2)/10^9),0)</f>
        <v>-0.03657029738</v>
      </c>
      <c r="AK3676" s="95">
        <f>IF($Z$3539&gt;0,IPMT('Assumptions (CSP)'!$V$7,Model!AH$1,'Assumptions (CSP)'!$V$10,'Assumptions (CSP)'!$V$5*Model!$Z$3539*AVERAGE('Assumptions (CSP)'!$V$2:$X$2)/10^9),0)</f>
        <v>-0.02991885881</v>
      </c>
      <c r="AL3676" s="95">
        <f>IF($Z$3539&gt;0,IPMT('Assumptions (CSP)'!$V$7,Model!AI$1,'Assumptions (CSP)'!$V$10,'Assumptions (CSP)'!$V$5*Model!$Z$3539*AVERAGE('Assumptions (CSP)'!$V$2:$X$2)/10^9),0)</f>
        <v>-0.0229514769</v>
      </c>
      <c r="AM3676" s="95">
        <f>IF($Z$3539&gt;0,IPMT('Assumptions (CSP)'!$V$7,Model!AJ$1,'Assumptions (CSP)'!$V$10,'Assumptions (CSP)'!$V$5*Model!$Z$3539*AVERAGE('Assumptions (CSP)'!$V$2:$X$2)/10^9),0)</f>
        <v>-0.01565314435</v>
      </c>
      <c r="AN3676" s="95">
        <f>IF($Z$3539&gt;0,IPMT('Assumptions (CSP)'!$V$7,Model!AK$1,'Assumptions (CSP)'!$V$10,'Assumptions (CSP)'!$V$5*Model!$Z$3539*AVERAGE('Assumptions (CSP)'!$V$2:$X$2)/10^9),0)</f>
        <v>-0.008008141004</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-0.08593447049</v>
      </c>
      <c r="AB3677" s="95">
        <f>IF($AA$3539&gt;0,IPMT('Assumptions (CSP)'!$V$7,Model!X$1,'Assumptions (CSP)'!$V$10,'Assumptions (CSP)'!$V$5*Model!$AA$3539*AVERAGE('Assumptions (CSP)'!$W$2:$Y$2)/10^9),0)</f>
        <v>-0.08187654731</v>
      </c>
      <c r="AC3677" s="95">
        <f>IF($AA$3539&gt;0,IPMT('Assumptions (CSP)'!$V$7,Model!Y$1,'Assumptions (CSP)'!$V$10,'Assumptions (CSP)'!$V$5*Model!$AA$3539*AVERAGE('Assumptions (CSP)'!$W$2:$Y$2)/10^9),0)</f>
        <v>-0.07762587278</v>
      </c>
      <c r="AD3677" s="95">
        <f>IF($AA$3539&gt;0,IPMT('Assumptions (CSP)'!$V$7,Model!Z$1,'Assumptions (CSP)'!$V$10,'Assumptions (CSP)'!$V$5*Model!$AA$3539*AVERAGE('Assumptions (CSP)'!$W$2:$Y$2)/10^9),0)</f>
        <v>-0.0731732912</v>
      </c>
      <c r="AE3677" s="95">
        <f>IF($AA$3539&gt;0,IPMT('Assumptions (CSP)'!$V$7,Model!AA$1,'Assumptions (CSP)'!$V$10,'Assumptions (CSP)'!$V$5*Model!$AA$3539*AVERAGE('Assumptions (CSP)'!$W$2:$Y$2)/10^9),0)</f>
        <v>-0.06850921201</v>
      </c>
      <c r="AF3677" s="95">
        <f>IF($AA$3539&gt;0,IPMT('Assumptions (CSP)'!$V$7,Model!AB$1,'Assumptions (CSP)'!$V$10,'Assumptions (CSP)'!$V$5*Model!$AA$3539*AVERAGE('Assumptions (CSP)'!$W$2:$Y$2)/10^9),0)</f>
        <v>-0.06362358905</v>
      </c>
      <c r="AG3677" s="95">
        <f>IF($AA$3539&gt;0,IPMT('Assumptions (CSP)'!$V$7,Model!AC$1,'Assumptions (CSP)'!$V$10,'Assumptions (CSP)'!$V$5*Model!$AA$3539*AVERAGE('Assumptions (CSP)'!$W$2:$Y$2)/10^9),0)</f>
        <v>-0.058505899</v>
      </c>
      <c r="AH3677" s="95">
        <f>IF($AA$3539&gt;0,IPMT('Assumptions (CSP)'!$V$7,Model!AD$1,'Assumptions (CSP)'!$V$10,'Assumptions (CSP)'!$V$5*Model!$AA$3539*AVERAGE('Assumptions (CSP)'!$W$2:$Y$2)/10^9),0)</f>
        <v>-0.05314511867</v>
      </c>
      <c r="AI3677" s="95">
        <f>IF($AA$3539&gt;0,IPMT('Assumptions (CSP)'!$V$7,Model!AE$1,'Assumptions (CSP)'!$V$10,'Assumptions (CSP)'!$V$5*Model!$AA$3539*AVERAGE('Assumptions (CSP)'!$W$2:$Y$2)/10^9),0)</f>
        <v>-0.04752970127</v>
      </c>
      <c r="AJ3677" s="95">
        <f>IF($AA$3539&gt;0,IPMT('Assumptions (CSP)'!$V$7,Model!AF$1,'Assumptions (CSP)'!$V$10,'Assumptions (CSP)'!$V$5*Model!$AA$3539*AVERAGE('Assumptions (CSP)'!$W$2:$Y$2)/10^9),0)</f>
        <v>-0.04164755156</v>
      </c>
      <c r="AK3677" s="95">
        <f>IF($AA$3539&gt;0,IPMT('Assumptions (CSP)'!$V$7,Model!AG$1,'Assumptions (CSP)'!$V$10,'Assumptions (CSP)'!$V$5*Model!$AA$3539*AVERAGE('Assumptions (CSP)'!$W$2:$Y$2)/10^9),0)</f>
        <v>-0.03548599972</v>
      </c>
      <c r="AL3677" s="95">
        <f>IF($AA$3539&gt;0,IPMT('Assumptions (CSP)'!$V$7,Model!AH$1,'Assumptions (CSP)'!$V$10,'Assumptions (CSP)'!$V$5*Model!$AA$3539*AVERAGE('Assumptions (CSP)'!$W$2:$Y$2)/10^9),0)</f>
        <v>-0.02903177418</v>
      </c>
      <c r="AM3677" s="95">
        <f>IF($AA$3539&gt;0,IPMT('Assumptions (CSP)'!$V$7,Model!AI$1,'Assumptions (CSP)'!$V$10,'Assumptions (CSP)'!$V$5*Model!$AA$3539*AVERAGE('Assumptions (CSP)'!$W$2:$Y$2)/10^9),0)</f>
        <v>-0.02227097293</v>
      </c>
      <c r="AN3677" s="95">
        <f>IF($AA$3539&gt;0,IPMT('Assumptions (CSP)'!$V$7,Model!AJ$1,'Assumptions (CSP)'!$V$10,'Assumptions (CSP)'!$V$5*Model!$AA$3539*AVERAGE('Assumptions (CSP)'!$W$2:$Y$2)/10^9),0)</f>
        <v>-0.01518903361</v>
      </c>
      <c r="AO3677" s="95">
        <f>IF($AA$3539&gt;0,IPMT('Assumptions (CSP)'!$V$7,Model!AK$1,'Assumptions (CSP)'!$V$10,'Assumptions (CSP)'!$V$5*Model!$AA$3539*AVERAGE('Assumptions (CSP)'!$W$2:$Y$2)/10^9),0)</f>
        <v>-0.007770702176</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-0.08400113725</v>
      </c>
      <c r="AC3678" s="95">
        <f>IF($AB$3539&gt;0,IPMT('Assumptions (CSP)'!$V$7,Model!X$1,'Assumptions (CSP)'!$V$10,'Assumptions (CSP)'!$V$5*Model!$AB$3539*AVERAGE('Assumptions (CSP)'!$X$2:$Z$2)/10^9),0)</f>
        <v>-0.08003450826</v>
      </c>
      <c r="AD3678" s="95">
        <f>IF($AB$3539&gt;0,IPMT('Assumptions (CSP)'!$V$7,Model!Y$1,'Assumptions (CSP)'!$V$10,'Assumptions (CSP)'!$V$5*Model!$AB$3539*AVERAGE('Assumptions (CSP)'!$X$2:$Z$2)/10^9),0)</f>
        <v>-0.07587946439</v>
      </c>
      <c r="AE3678" s="95">
        <f>IF($AB$3539&gt;0,IPMT('Assumptions (CSP)'!$V$7,Model!Z$1,'Assumptions (CSP)'!$V$10,'Assumptions (CSP)'!$V$5*Model!$AB$3539*AVERAGE('Assumptions (CSP)'!$X$2:$Z$2)/10^9),0)</f>
        <v>-0.07152705594</v>
      </c>
      <c r="AF3678" s="95">
        <f>IF($AB$3539&gt;0,IPMT('Assumptions (CSP)'!$V$7,Model!AA$1,'Assumptions (CSP)'!$V$10,'Assumptions (CSP)'!$V$5*Model!$AB$3539*AVERAGE('Assumptions (CSP)'!$X$2:$Z$2)/10^9),0)</f>
        <v>-0.06696790808</v>
      </c>
      <c r="AG3678" s="95">
        <f>IF($AB$3539&gt;0,IPMT('Assumptions (CSP)'!$V$7,Model!AB$1,'Assumptions (CSP)'!$V$10,'Assumptions (CSP)'!$V$5*Model!$AB$3539*AVERAGE('Assumptions (CSP)'!$X$2:$Z$2)/10^9),0)</f>
        <v>-0.0621922007</v>
      </c>
      <c r="AH3678" s="95">
        <f>IF($AB$3539&gt;0,IPMT('Assumptions (CSP)'!$V$7,Model!AC$1,'Assumptions (CSP)'!$V$10,'Assumptions (CSP)'!$V$5*Model!$AB$3539*AVERAGE('Assumptions (CSP)'!$X$2:$Z$2)/10^9),0)</f>
        <v>-0.05718964722</v>
      </c>
      <c r="AI3678" s="95">
        <f>IF($AB$3539&gt;0,IPMT('Assumptions (CSP)'!$V$7,Model!AD$1,'Assumptions (CSP)'!$V$10,'Assumptions (CSP)'!$V$5*Model!$AB$3539*AVERAGE('Assumptions (CSP)'!$X$2:$Z$2)/10^9),0)</f>
        <v>-0.05194947245</v>
      </c>
      <c r="AJ3678" s="95">
        <f>IF($AB$3539&gt;0,IPMT('Assumptions (CSP)'!$V$7,Model!AE$1,'Assumptions (CSP)'!$V$10,'Assumptions (CSP)'!$V$5*Model!$AB$3539*AVERAGE('Assumptions (CSP)'!$X$2:$Z$2)/10^9),0)</f>
        <v>-0.04646038938</v>
      </c>
      <c r="AK3678" s="95">
        <f>IF($AB$3539&gt;0,IPMT('Assumptions (CSP)'!$V$7,Model!AF$1,'Assumptions (CSP)'!$V$10,'Assumptions (CSP)'!$V$5*Model!$AB$3539*AVERAGE('Assumptions (CSP)'!$X$2:$Z$2)/10^9),0)</f>
        <v>-0.04071057487</v>
      </c>
      <c r="AL3678" s="95">
        <f>IF($AB$3539&gt;0,IPMT('Assumptions (CSP)'!$V$7,Model!AG$1,'Assumptions (CSP)'!$V$10,'Assumptions (CSP)'!$V$5*Model!$AB$3539*AVERAGE('Assumptions (CSP)'!$X$2:$Z$2)/10^9),0)</f>
        <v>-0.03468764416</v>
      </c>
      <c r="AM3678" s="95">
        <f>IF($AB$3539&gt;0,IPMT('Assumptions (CSP)'!$V$7,Model!AH$1,'Assumptions (CSP)'!$V$10,'Assumptions (CSP)'!$V$5*Model!$AB$3539*AVERAGE('Assumptions (CSP)'!$X$2:$Z$2)/10^9),0)</f>
        <v>-0.02837862425</v>
      </c>
      <c r="AN3678" s="95">
        <f>IF($AB$3539&gt;0,IPMT('Assumptions (CSP)'!$V$7,Model!AI$1,'Assumptions (CSP)'!$V$10,'Assumptions (CSP)'!$V$5*Model!$AB$3539*AVERAGE('Assumptions (CSP)'!$X$2:$Z$2)/10^9),0)</f>
        <v>-0.02176992588</v>
      </c>
      <c r="AO3678" s="95">
        <f>IF($AB$3539&gt;0,IPMT('Assumptions (CSP)'!$V$7,Model!AJ$1,'Assumptions (CSP)'!$V$10,'Assumptions (CSP)'!$V$5*Model!$AB$3539*AVERAGE('Assumptions (CSP)'!$X$2:$Z$2)/10^9),0)</f>
        <v>-0.01484731435</v>
      </c>
      <c r="AP3678" s="95">
        <f>IF($AB$3539&gt;0,IPMT('Assumptions (CSP)'!$V$7,Model!AK$1,'Assumptions (CSP)'!$V$10,'Assumptions (CSP)'!$V$5*Model!$AB$3539*AVERAGE('Assumptions (CSP)'!$X$2:$Z$2)/10^9),0)</f>
        <v>-0.007595878771</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-0.08215547459</v>
      </c>
      <c r="AD3679" s="95">
        <f>IF($AC$3539&gt;0,IPMT('Assumptions (CSP)'!$V$7,Model!X$1,'Assumptions (CSP)'!$V$10,'Assumptions (CSP)'!$V$5*Model!$AC$3539*AVERAGE('Assumptions (CSP)'!$Y$2:$AA$2)/10^9),0)</f>
        <v>-0.07827599988</v>
      </c>
      <c r="AE3679" s="95">
        <f>IF($AC$3539&gt;0,IPMT('Assumptions (CSP)'!$V$7,Model!Y$1,'Assumptions (CSP)'!$V$10,'Assumptions (CSP)'!$V$5*Model!$AC$3539*AVERAGE('Assumptions (CSP)'!$Y$2:$AA$2)/10^9),0)</f>
        <v>-0.07421225013</v>
      </c>
      <c r="AF3679" s="95">
        <f>IF($AC$3539&gt;0,IPMT('Assumptions (CSP)'!$V$7,Model!Z$1,'Assumptions (CSP)'!$V$10,'Assumptions (CSP)'!$V$5*Model!$AC$3539*AVERAGE('Assumptions (CSP)'!$Y$2:$AA$2)/10^9),0)</f>
        <v>-0.06995547226</v>
      </c>
      <c r="AG3679" s="95">
        <f>IF($AC$3539&gt;0,IPMT('Assumptions (CSP)'!$V$7,Model!AA$1,'Assumptions (CSP)'!$V$10,'Assumptions (CSP)'!$V$5*Model!$AC$3539*AVERAGE('Assumptions (CSP)'!$Y$2:$AA$2)/10^9),0)</f>
        <v>-0.06549649744</v>
      </c>
      <c r="AH3679" s="95">
        <f>IF($AC$3539&gt;0,IPMT('Assumptions (CSP)'!$V$7,Model!AB$1,'Assumptions (CSP)'!$V$10,'Assumptions (CSP)'!$V$5*Model!$AC$3539*AVERAGE('Assumptions (CSP)'!$Y$2:$AA$2)/10^9),0)</f>
        <v>-0.06082572131</v>
      </c>
      <c r="AI3679" s="95">
        <f>IF($AC$3539&gt;0,IPMT('Assumptions (CSP)'!$V$7,Model!AC$1,'Assumptions (CSP)'!$V$10,'Assumptions (CSP)'!$V$5*Model!$AC$3539*AVERAGE('Assumptions (CSP)'!$Y$2:$AA$2)/10^9),0)</f>
        <v>-0.05593308333</v>
      </c>
      <c r="AJ3679" s="95">
        <f>IF($AC$3539&gt;0,IPMT('Assumptions (CSP)'!$V$7,Model!AD$1,'Assumptions (CSP)'!$V$10,'Assumptions (CSP)'!$V$5*Model!$AC$3539*AVERAGE('Assumptions (CSP)'!$Y$2:$AA$2)/10^9),0)</f>
        <v>-0.05080804503</v>
      </c>
      <c r="AK3679" s="95">
        <f>IF($AC$3539&gt;0,IPMT('Assumptions (CSP)'!$V$7,Model!AE$1,'Assumptions (CSP)'!$V$10,'Assumptions (CSP)'!$V$5*Model!$AC$3539*AVERAGE('Assumptions (CSP)'!$Y$2:$AA$2)/10^9),0)</f>
        <v>-0.04543956742</v>
      </c>
      <c r="AL3679" s="95">
        <f>IF($AC$3539&gt;0,IPMT('Assumptions (CSP)'!$V$7,Model!AF$1,'Assumptions (CSP)'!$V$10,'Assumptions (CSP)'!$V$5*Model!$AC$3539*AVERAGE('Assumptions (CSP)'!$Y$2:$AA$2)/10^9),0)</f>
        <v>-0.03981608712</v>
      </c>
      <c r="AM3679" s="95">
        <f>IF($AC$3539&gt;0,IPMT('Assumptions (CSP)'!$V$7,Model!AG$1,'Assumptions (CSP)'!$V$10,'Assumptions (CSP)'!$V$5*Model!$AC$3539*AVERAGE('Assumptions (CSP)'!$Y$2:$AA$2)/10^9),0)</f>
        <v>-0.03392549151</v>
      </c>
      <c r="AN3679" s="95">
        <f>IF($AC$3539&gt;0,IPMT('Assumptions (CSP)'!$V$7,Model!AH$1,'Assumptions (CSP)'!$V$10,'Assumptions (CSP)'!$V$5*Model!$AC$3539*AVERAGE('Assumptions (CSP)'!$Y$2:$AA$2)/10^9),0)</f>
        <v>-0.0277550926</v>
      </c>
      <c r="AO3679" s="95">
        <f>IF($AC$3539&gt;0,IPMT('Assumptions (CSP)'!$V$7,Model!AI$1,'Assumptions (CSP)'!$V$10,'Assumptions (CSP)'!$V$5*Model!$AC$3539*AVERAGE('Assumptions (CSP)'!$Y$2:$AA$2)/10^9),0)</f>
        <v>-0.02129159975</v>
      </c>
      <c r="AP3679" s="95">
        <f>IF($AC$3539&gt;0,IPMT('Assumptions (CSP)'!$V$7,Model!AJ$1,'Assumptions (CSP)'!$V$10,'Assumptions (CSP)'!$V$5*Model!$AC$3539*AVERAGE('Assumptions (CSP)'!$Y$2:$AA$2)/10^9),0)</f>
        <v>-0.01452109099</v>
      </c>
      <c r="AQ3679" s="95">
        <f>IF($AC$3539&gt;0,IPMT('Assumptions (CSP)'!$V$7,Model!AK$1,'Assumptions (CSP)'!$V$10,'Assumptions (CSP)'!$V$5*Model!$AC$3539*AVERAGE('Assumptions (CSP)'!$Y$2:$AA$2)/10^9),0)</f>
        <v>-0.007428983056</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-0.08051332782</v>
      </c>
      <c r="AE3680" s="95">
        <f>IF($AD$3539&gt;0,IPMT('Assumptions (CSP)'!$V$7,Model!X$1,'Assumptions (CSP)'!$V$10,'Assumptions (CSP)'!$V$5*Model!$AD$3539*AVERAGE('Assumptions (CSP)'!$Z$2:$AB$2)/10^9),0)</f>
        <v>-0.07671139715</v>
      </c>
      <c r="AF3680" s="95">
        <f>IF($AD$3539&gt;0,IPMT('Assumptions (CSP)'!$V$7,Model!Y$1,'Assumptions (CSP)'!$V$10,'Assumptions (CSP)'!$V$5*Model!$AD$3539*AVERAGE('Assumptions (CSP)'!$Z$2:$AB$2)/10^9),0)</f>
        <v>-0.07272887477</v>
      </c>
      <c r="AG3680" s="95">
        <f>IF($AD$3539&gt;0,IPMT('Assumptions (CSP)'!$V$7,Model!Z$1,'Assumptions (CSP)'!$V$10,'Assumptions (CSP)'!$V$5*Model!$AD$3539*AVERAGE('Assumptions (CSP)'!$Z$2:$AB$2)/10^9),0)</f>
        <v>-0.06855718257</v>
      </c>
      <c r="AH3680" s="95">
        <f>IF($AD$3539&gt;0,IPMT('Assumptions (CSP)'!$V$7,Model!AA$1,'Assumptions (CSP)'!$V$10,'Assumptions (CSP)'!$V$5*Model!$AD$3539*AVERAGE('Assumptions (CSP)'!$Z$2:$AB$2)/10^9),0)</f>
        <v>-0.064187335</v>
      </c>
      <c r="AI3680" s="95">
        <f>IF($AD$3539&gt;0,IPMT('Assumptions (CSP)'!$V$7,Model!AB$1,'Assumptions (CSP)'!$V$10,'Assumptions (CSP)'!$V$5*Model!$AD$3539*AVERAGE('Assumptions (CSP)'!$Z$2:$AB$2)/10^9),0)</f>
        <v>-0.05960991966</v>
      </c>
      <c r="AJ3680" s="95">
        <f>IF($AD$3539&gt;0,IPMT('Assumptions (CSP)'!$V$7,Model!AC$1,'Assumptions (CSP)'!$V$10,'Assumptions (CSP)'!$V$5*Model!$AD$3539*AVERAGE('Assumptions (CSP)'!$Z$2:$AB$2)/10^9),0)</f>
        <v>-0.0548150771</v>
      </c>
      <c r="AK3680" s="95">
        <f>IF($AD$3539&gt;0,IPMT('Assumptions (CSP)'!$V$7,Model!AD$1,'Assumptions (CSP)'!$V$10,'Assumptions (CSP)'!$V$5*Model!$AD$3539*AVERAGE('Assumptions (CSP)'!$Z$2:$AB$2)/10^9),0)</f>
        <v>-0.04979247951</v>
      </c>
      <c r="AL3680" s="95">
        <f>IF($AD$3539&gt;0,IPMT('Assumptions (CSP)'!$V$7,Model!AE$1,'Assumptions (CSP)'!$V$10,'Assumptions (CSP)'!$V$5*Model!$AD$3539*AVERAGE('Assumptions (CSP)'!$Z$2:$AB$2)/10^9),0)</f>
        <v>-0.04453130855</v>
      </c>
      <c r="AM3680" s="95">
        <f>IF($AD$3539&gt;0,IPMT('Assumptions (CSP)'!$V$7,Model!AF$1,'Assumptions (CSP)'!$V$10,'Assumptions (CSP)'!$V$5*Model!$AD$3539*AVERAGE('Assumptions (CSP)'!$Z$2:$AB$2)/10^9),0)</f>
        <v>-0.03902023195</v>
      </c>
      <c r="AN3680" s="95">
        <f>IF($AD$3539&gt;0,IPMT('Assumptions (CSP)'!$V$7,Model!AG$1,'Assumptions (CSP)'!$V$10,'Assumptions (CSP)'!$V$5*Model!$AD$3539*AVERAGE('Assumptions (CSP)'!$Z$2:$AB$2)/10^9),0)</f>
        <v>-0.03324737923</v>
      </c>
      <c r="AO3680" s="95">
        <f>IF($AD$3539&gt;0,IPMT('Assumptions (CSP)'!$V$7,Model!AH$1,'Assumptions (CSP)'!$V$10,'Assumptions (CSP)'!$V$5*Model!$AD$3539*AVERAGE('Assumptions (CSP)'!$Z$2:$AB$2)/10^9),0)</f>
        <v>-0.02720031599</v>
      </c>
      <c r="AP3680" s="95">
        <f>IF($AD$3539&gt;0,IPMT('Assumptions (CSP)'!$V$7,Model!AI$1,'Assumptions (CSP)'!$V$10,'Assumptions (CSP)'!$V$5*Model!$AD$3539*AVERAGE('Assumptions (CSP)'!$Z$2:$AB$2)/10^9),0)</f>
        <v>-0.02086601726</v>
      </c>
      <c r="AQ3680" s="95">
        <f>IF($AD$3539&gt;0,IPMT('Assumptions (CSP)'!$V$7,Model!AJ$1,'Assumptions (CSP)'!$V$10,'Assumptions (CSP)'!$V$5*Model!$AD$3539*AVERAGE('Assumptions (CSP)'!$Z$2:$AB$2)/10^9),0)</f>
        <v>-0.01423083933</v>
      </c>
      <c r="AR3680" s="95">
        <f>IF($AD$3539&gt;0,IPMT('Assumptions (CSP)'!$V$7,Model!AK$1,'Assumptions (CSP)'!$V$10,'Assumptions (CSP)'!$V$5*Model!$AD$3539*AVERAGE('Assumptions (CSP)'!$Z$2:$AB$2)/10^9),0)</f>
        <v>-0.00728049045</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-0.07913927838</v>
      </c>
      <c r="AF3681" s="95">
        <f>IF($AE$3539&gt;0,IPMT('Assumptions (CSP)'!$V$7,Model!X$1,'Assumptions (CSP)'!$V$10,'Assumptions (CSP)'!$V$5*Model!$AE$3539*AVERAGE('Assumptions (CSP)'!$AA$2:$AC$2)/10^9),0)</f>
        <v>-0.07540223188</v>
      </c>
      <c r="AG3681" s="95">
        <f>IF($AE$3539&gt;0,IPMT('Assumptions (CSP)'!$V$7,Model!Y$1,'Assumptions (CSP)'!$V$10,'Assumptions (CSP)'!$V$5*Model!$AE$3539*AVERAGE('Assumptions (CSP)'!$AA$2:$AC$2)/10^9),0)</f>
        <v>-0.07148767567</v>
      </c>
      <c r="AH3681" s="95">
        <f>IF($AE$3539&gt;0,IPMT('Assumptions (CSP)'!$V$7,Model!Z$1,'Assumptions (CSP)'!$V$10,'Assumptions (CSP)'!$V$5*Model!$AE$3539*AVERAGE('Assumptions (CSP)'!$AA$2:$AC$2)/10^9),0)</f>
        <v>-0.06738717804</v>
      </c>
      <c r="AI3681" s="95">
        <f>IF($AE$3539&gt;0,IPMT('Assumptions (CSP)'!$V$7,Model!AA$1,'Assumptions (CSP)'!$V$10,'Assumptions (CSP)'!$V$5*Model!$AE$3539*AVERAGE('Assumptions (CSP)'!$AA$2:$AC$2)/10^9),0)</f>
        <v>-0.06309190677</v>
      </c>
      <c r="AJ3681" s="95">
        <f>IF($AE$3539&gt;0,IPMT('Assumptions (CSP)'!$V$7,Model!AB$1,'Assumptions (CSP)'!$V$10,'Assumptions (CSP)'!$V$5*Model!$AE$3539*AVERAGE('Assumptions (CSP)'!$AA$2:$AC$2)/10^9),0)</f>
        <v>-0.05859261012</v>
      </c>
      <c r="AK3681" s="95">
        <f>IF($AE$3539&gt;0,IPMT('Assumptions (CSP)'!$V$7,Model!AC$1,'Assumptions (CSP)'!$V$10,'Assumptions (CSP)'!$V$5*Model!$AE$3539*AVERAGE('Assumptions (CSP)'!$AA$2:$AC$2)/10^9),0)</f>
        <v>-0.05387959687</v>
      </c>
      <c r="AL3681" s="95">
        <f>IF($AE$3539&gt;0,IPMT('Assumptions (CSP)'!$V$7,Model!AD$1,'Assumptions (CSP)'!$V$10,'Assumptions (CSP)'!$V$5*Model!$AE$3539*AVERAGE('Assumptions (CSP)'!$AA$2:$AC$2)/10^9),0)</f>
        <v>-0.0489427155</v>
      </c>
      <c r="AM3681" s="95">
        <f>IF($AE$3539&gt;0,IPMT('Assumptions (CSP)'!$V$7,Model!AE$1,'Assumptions (CSP)'!$V$10,'Assumptions (CSP)'!$V$5*Model!$AE$3539*AVERAGE('Assumptions (CSP)'!$AA$2:$AC$2)/10^9),0)</f>
        <v>-0.04377133226</v>
      </c>
      <c r="AN3681" s="95">
        <f>IF($AE$3539&gt;0,IPMT('Assumptions (CSP)'!$V$7,Model!AF$1,'Assumptions (CSP)'!$V$10,'Assumptions (CSP)'!$V$5*Model!$AE$3539*AVERAGE('Assumptions (CSP)'!$AA$2:$AC$2)/10^9),0)</f>
        <v>-0.03835430832</v>
      </c>
      <c r="AO3681" s="95">
        <f>IF($AE$3539&gt;0,IPMT('Assumptions (CSP)'!$V$7,Model!AG$1,'Assumptions (CSP)'!$V$10,'Assumptions (CSP)'!$V$5*Model!$AE$3539*AVERAGE('Assumptions (CSP)'!$AA$2:$AC$2)/10^9),0)</f>
        <v>-0.03267997574</v>
      </c>
      <c r="AP3681" s="95">
        <f>IF($AE$3539&gt;0,IPMT('Assumptions (CSP)'!$V$7,Model!AH$1,'Assumptions (CSP)'!$V$10,'Assumptions (CSP)'!$V$5*Model!$AE$3539*AVERAGE('Assumptions (CSP)'!$AA$2:$AC$2)/10^9),0)</f>
        <v>-0.02673611236</v>
      </c>
      <c r="AQ3681" s="95">
        <f>IF($AE$3539&gt;0,IPMT('Assumptions (CSP)'!$V$7,Model!AI$1,'Assumptions (CSP)'!$V$10,'Assumptions (CSP)'!$V$5*Model!$AE$3539*AVERAGE('Assumptions (CSP)'!$AA$2:$AC$2)/10^9),0)</f>
        <v>-0.02050991547</v>
      </c>
      <c r="AR3681" s="95">
        <f>IF($AE$3539&gt;0,IPMT('Assumptions (CSP)'!$V$7,Model!AJ$1,'Assumptions (CSP)'!$V$10,'Assumptions (CSP)'!$V$5*Model!$AE$3539*AVERAGE('Assumptions (CSP)'!$AA$2:$AC$2)/10^9),0)</f>
        <v>-0.01398797424</v>
      </c>
      <c r="AS3681" s="95">
        <f>IF($AE$3539&gt;0,IPMT('Assumptions (CSP)'!$V$7,Model!AK$1,'Assumptions (CSP)'!$V$10,'Assumptions (CSP)'!$V$5*Model!$AE$3539*AVERAGE('Assumptions (CSP)'!$AA$2:$AC$2)/10^9),0)</f>
        <v>-0.007156240787</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-0.07784426059</v>
      </c>
      <c r="AG3682" s="95">
        <f>IF($AF$3539&gt;0,IPMT('Assumptions (CSP)'!$V$7,Model!X$1,'Assumptions (CSP)'!$V$10,'Assumptions (CSP)'!$V$5*Model!$AF$3539*AVERAGE('Assumptions (CSP)'!$AB$2:$AD$2)/10^9),0)</f>
        <v>-0.0741683663</v>
      </c>
      <c r="AH3682" s="95">
        <f>IF($AF$3539&gt;0,IPMT('Assumptions (CSP)'!$V$7,Model!Y$1,'Assumptions (CSP)'!$V$10,'Assumptions (CSP)'!$V$5*Model!$AF$3539*AVERAGE('Assumptions (CSP)'!$AB$2:$AD$2)/10^9),0)</f>
        <v>-0.07031786702</v>
      </c>
      <c r="AI3682" s="95">
        <f>IF($AF$3539&gt;0,IPMT('Assumptions (CSP)'!$V$7,Model!Z$1,'Assumptions (CSP)'!$V$10,'Assumptions (CSP)'!$V$5*Model!$AF$3539*AVERAGE('Assumptions (CSP)'!$AB$2:$AD$2)/10^9),0)</f>
        <v>-0.06628446904</v>
      </c>
      <c r="AJ3682" s="95">
        <f>IF($AF$3539&gt;0,IPMT('Assumptions (CSP)'!$V$7,Model!AA$1,'Assumptions (CSP)'!$V$10,'Assumptions (CSP)'!$V$5*Model!$AF$3539*AVERAGE('Assumptions (CSP)'!$AB$2:$AD$2)/10^9),0)</f>
        <v>-0.06205948465</v>
      </c>
      <c r="AK3682" s="95">
        <f>IF($AF$3539&gt;0,IPMT('Assumptions (CSP)'!$V$7,Model!AB$1,'Assumptions (CSP)'!$V$10,'Assumptions (CSP)'!$V$5*Model!$AF$3539*AVERAGE('Assumptions (CSP)'!$AB$2:$AD$2)/10^9),0)</f>
        <v>-0.0576338135</v>
      </c>
      <c r="AL3682" s="95">
        <f>IF($AF$3539&gt;0,IPMT('Assumptions (CSP)'!$V$7,Model!AC$1,'Assumptions (CSP)'!$V$10,'Assumptions (CSP)'!$V$5*Model!$AF$3539*AVERAGE('Assumptions (CSP)'!$AB$2:$AD$2)/10^9),0)</f>
        <v>-0.05299792297</v>
      </c>
      <c r="AM3682" s="95">
        <f>IF($AF$3539&gt;0,IPMT('Assumptions (CSP)'!$V$7,Model!AD$1,'Assumptions (CSP)'!$V$10,'Assumptions (CSP)'!$V$5*Model!$AF$3539*AVERAGE('Assumptions (CSP)'!$AB$2:$AD$2)/10^9),0)</f>
        <v>-0.04814182764</v>
      </c>
      <c r="AN3682" s="95">
        <f>IF($AF$3539&gt;0,IPMT('Assumptions (CSP)'!$V$7,Model!AE$1,'Assumptions (CSP)'!$V$10,'Assumptions (CSP)'!$V$5*Model!$AF$3539*AVERAGE('Assumptions (CSP)'!$AB$2:$AD$2)/10^9),0)</f>
        <v>-0.04305506778</v>
      </c>
      <c r="AO3682" s="95">
        <f>IF($AF$3539&gt;0,IPMT('Assumptions (CSP)'!$V$7,Model!AF$1,'Assumptions (CSP)'!$V$10,'Assumptions (CSP)'!$V$5*Model!$AF$3539*AVERAGE('Assumptions (CSP)'!$AB$2:$AD$2)/10^9),0)</f>
        <v>-0.03772668683</v>
      </c>
      <c r="AP3682" s="95">
        <f>IF($AF$3539&gt;0,IPMT('Assumptions (CSP)'!$V$7,Model!AG$1,'Assumptions (CSP)'!$V$10,'Assumptions (CSP)'!$V$5*Model!$AF$3539*AVERAGE('Assumptions (CSP)'!$AB$2:$AD$2)/10^9),0)</f>
        <v>-0.03214520778</v>
      </c>
      <c r="AQ3682" s="95">
        <f>IF($AF$3539&gt;0,IPMT('Assumptions (CSP)'!$V$7,Model!AH$1,'Assumptions (CSP)'!$V$10,'Assumptions (CSP)'!$V$5*Model!$AF$3539*AVERAGE('Assumptions (CSP)'!$AB$2:$AD$2)/10^9),0)</f>
        <v>-0.02629860848</v>
      </c>
      <c r="AR3682" s="95">
        <f>IF($AF$3539&gt;0,IPMT('Assumptions (CSP)'!$V$7,Model!AI$1,'Assumptions (CSP)'!$V$10,'Assumptions (CSP)'!$V$5*Model!$AF$3539*AVERAGE('Assumptions (CSP)'!$AB$2:$AD$2)/10^9),0)</f>
        <v>-0.02017429572</v>
      </c>
      <c r="AS3682" s="95">
        <f>IF($AF$3539&gt;0,IPMT('Assumptions (CSP)'!$V$7,Model!AJ$1,'Assumptions (CSP)'!$V$10,'Assumptions (CSP)'!$V$5*Model!$AF$3539*AVERAGE('Assumptions (CSP)'!$AB$2:$AD$2)/10^9),0)</f>
        <v>-0.01375907809</v>
      </c>
      <c r="AT3682" s="95">
        <f>IF($AF$3539&gt;0,IPMT('Assumptions (CSP)'!$V$7,Model!AK$1,'Assumptions (CSP)'!$V$10,'Assumptions (CSP)'!$V$5*Model!$AF$3539*AVERAGE('Assumptions (CSP)'!$AB$2:$AD$2)/10^9),0)</f>
        <v>-0.007039137633</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-0.07656175327</v>
      </c>
      <c r="AH3683" s="95">
        <f>IF($AG$3539&gt;0,IPMT('Assumptions (CSP)'!$V$7,Model!X$1,'Assumptions (CSP)'!$V$10,'Assumptions (CSP)'!$V$5*Model!$AG$3539*AVERAGE('Assumptions (CSP)'!$AC$2:$AE$2)/10^9),0)</f>
        <v>-0.07294642043</v>
      </c>
      <c r="AI3683" s="95">
        <f>IF($AG$3539&gt;0,IPMT('Assumptions (CSP)'!$V$7,Model!Y$1,'Assumptions (CSP)'!$V$10,'Assumptions (CSP)'!$V$5*Model!$AG$3539*AVERAGE('Assumptions (CSP)'!$AC$2:$AE$2)/10^9),0)</f>
        <v>-0.06915935928</v>
      </c>
      <c r="AJ3683" s="95">
        <f>IF($AG$3539&gt;0,IPMT('Assumptions (CSP)'!$V$7,Model!Z$1,'Assumptions (CSP)'!$V$10,'Assumptions (CSP)'!$V$5*Model!$AG$3539*AVERAGE('Assumptions (CSP)'!$AC$2:$AE$2)/10^9),0)</f>
        <v>-0.06519241272</v>
      </c>
      <c r="AK3683" s="95">
        <f>IF($AG$3539&gt;0,IPMT('Assumptions (CSP)'!$V$7,Model!AA$1,'Assumptions (CSP)'!$V$10,'Assumptions (CSP)'!$V$5*Model!$AG$3539*AVERAGE('Assumptions (CSP)'!$AC$2:$AE$2)/10^9),0)</f>
        <v>-0.0610370362</v>
      </c>
      <c r="AL3683" s="95">
        <f>IF($AG$3539&gt;0,IPMT('Assumptions (CSP)'!$V$7,Model!AB$1,'Assumptions (CSP)'!$V$10,'Assumptions (CSP)'!$V$5*Model!$AG$3539*AVERAGE('Assumptions (CSP)'!$AC$2:$AE$2)/10^9),0)</f>
        <v>-0.0566842793</v>
      </c>
      <c r="AM3683" s="95">
        <f>IF($AG$3539&gt;0,IPMT('Assumptions (CSP)'!$V$7,Model!AC$1,'Assumptions (CSP)'!$V$10,'Assumptions (CSP)'!$V$5*Model!$AG$3539*AVERAGE('Assumptions (CSP)'!$AC$2:$AE$2)/10^9),0)</f>
        <v>-0.05212476644</v>
      </c>
      <c r="AN3683" s="95">
        <f>IF($AG$3539&gt;0,IPMT('Assumptions (CSP)'!$V$7,Model!AD$1,'Assumptions (CSP)'!$V$10,'Assumptions (CSP)'!$V$5*Model!$AG$3539*AVERAGE('Assumptions (CSP)'!$AC$2:$AE$2)/10^9),0)</f>
        <v>-0.04734867673</v>
      </c>
      <c r="AO3683" s="95">
        <f>IF($AG$3539&gt;0,IPMT('Assumptions (CSP)'!$V$7,Model!AE$1,'Assumptions (CSP)'!$V$10,'Assumptions (CSP)'!$V$5*Model!$AG$3539*AVERAGE('Assumptions (CSP)'!$AC$2:$AE$2)/10^9),0)</f>
        <v>-0.04234572275</v>
      </c>
      <c r="AP3683" s="95">
        <f>IF($AG$3539&gt;0,IPMT('Assumptions (CSP)'!$V$7,Model!AF$1,'Assumptions (CSP)'!$V$10,'Assumptions (CSP)'!$V$5*Model!$AG$3539*AVERAGE('Assumptions (CSP)'!$AC$2:$AE$2)/10^9),0)</f>
        <v>-0.03710512846</v>
      </c>
      <c r="AQ3683" s="95">
        <f>IF($AG$3539&gt;0,IPMT('Assumptions (CSP)'!$V$7,Model!AG$1,'Assumptions (CSP)'!$V$10,'Assumptions (CSP)'!$V$5*Model!$AG$3539*AVERAGE('Assumptions (CSP)'!$AC$2:$AE$2)/10^9),0)</f>
        <v>-0.03161560594</v>
      </c>
      <c r="AR3683" s="95">
        <f>IF($AG$3539&gt;0,IPMT('Assumptions (CSP)'!$V$7,Model!AH$1,'Assumptions (CSP)'!$V$10,'Assumptions (CSP)'!$V$5*Model!$AG$3539*AVERAGE('Assumptions (CSP)'!$AC$2:$AE$2)/10^9),0)</f>
        <v>-0.0258653311</v>
      </c>
      <c r="AS3683" s="95">
        <f>IF($AG$3539&gt;0,IPMT('Assumptions (CSP)'!$V$7,Model!AI$1,'Assumptions (CSP)'!$V$10,'Assumptions (CSP)'!$V$5*Model!$AG$3539*AVERAGE('Assumptions (CSP)'!$AC$2:$AE$2)/10^9),0)</f>
        <v>-0.0198419182</v>
      </c>
      <c r="AT3683" s="95">
        <f>IF($AG$3539&gt;0,IPMT('Assumptions (CSP)'!$V$7,Model!AJ$1,'Assumptions (CSP)'!$V$10,'Assumptions (CSP)'!$V$5*Model!$AG$3539*AVERAGE('Assumptions (CSP)'!$AC$2:$AE$2)/10^9),0)</f>
        <v>-0.01353239319</v>
      </c>
      <c r="AU3683" s="95">
        <f>IF($AG$3539&gt;0,IPMT('Assumptions (CSP)'!$V$7,Model!AK$1,'Assumptions (CSP)'!$V$10,'Assumptions (CSP)'!$V$5*Model!$AG$3539*AVERAGE('Assumptions (CSP)'!$AC$2:$AE$2)/10^9),0)</f>
        <v>-0.006923165749</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-0.07542519464</v>
      </c>
      <c r="AI3684" s="95">
        <f>IF($AH$3539&gt;0,IPMT('Assumptions (CSP)'!$V$7,Model!X$1,'Assumptions (CSP)'!$V$10,'Assumptions (CSP)'!$V$5*Model!$AH$3539*AVERAGE('Assumptions (CSP)'!$AD$2:$AF$2)/10^9),0)</f>
        <v>-0.07186353139</v>
      </c>
      <c r="AJ3684" s="95">
        <f>IF($AH$3539&gt;0,IPMT('Assumptions (CSP)'!$V$7,Model!Y$1,'Assumptions (CSP)'!$V$10,'Assumptions (CSP)'!$V$5*Model!$AH$3539*AVERAGE('Assumptions (CSP)'!$AD$2:$AF$2)/10^9),0)</f>
        <v>-0.06813268913</v>
      </c>
      <c r="AK3684" s="95">
        <f>IF($AH$3539&gt;0,IPMT('Assumptions (CSP)'!$V$7,Model!Z$1,'Assumptions (CSP)'!$V$10,'Assumptions (CSP)'!$V$5*Model!$AH$3539*AVERAGE('Assumptions (CSP)'!$AD$2:$AF$2)/10^9),0)</f>
        <v>-0.06422463187</v>
      </c>
      <c r="AL3684" s="95">
        <f>IF($AH$3539&gt;0,IPMT('Assumptions (CSP)'!$V$7,Model!AA$1,'Assumptions (CSP)'!$V$10,'Assumptions (CSP)'!$V$5*Model!$AH$3539*AVERAGE('Assumptions (CSP)'!$AD$2:$AF$2)/10^9),0)</f>
        <v>-0.06013094188</v>
      </c>
      <c r="AM3684" s="95">
        <f>IF($AH$3539&gt;0,IPMT('Assumptions (CSP)'!$V$7,Model!AB$1,'Assumptions (CSP)'!$V$10,'Assumptions (CSP)'!$V$5*Model!$AH$3539*AVERAGE('Assumptions (CSP)'!$AD$2:$AF$2)/10^9),0)</f>
        <v>-0.05584280162</v>
      </c>
      <c r="AN3684" s="95">
        <f>IF($AH$3539&gt;0,IPMT('Assumptions (CSP)'!$V$7,Model!AC$1,'Assumptions (CSP)'!$V$10,'Assumptions (CSP)'!$V$5*Model!$AH$3539*AVERAGE('Assumptions (CSP)'!$AD$2:$AF$2)/10^9),0)</f>
        <v>-0.0513509747</v>
      </c>
      <c r="AO3684" s="95">
        <f>IF($AH$3539&gt;0,IPMT('Assumptions (CSP)'!$V$7,Model!AD$1,'Assumptions (CSP)'!$V$10,'Assumptions (CSP)'!$V$5*Model!$AH$3539*AVERAGE('Assumptions (CSP)'!$AD$2:$AF$2)/10^9),0)</f>
        <v>-0.04664578599</v>
      </c>
      <c r="AP3684" s="95">
        <f>IF($AH$3539&gt;0,IPMT('Assumptions (CSP)'!$V$7,Model!AE$1,'Assumptions (CSP)'!$V$10,'Assumptions (CSP)'!$V$5*Model!$AH$3539*AVERAGE('Assumptions (CSP)'!$AD$2:$AF$2)/10^9),0)</f>
        <v>-0.04171710083</v>
      </c>
      <c r="AQ3684" s="95">
        <f>IF($AH$3539&gt;0,IPMT('Assumptions (CSP)'!$V$7,Model!AF$1,'Assumptions (CSP)'!$V$10,'Assumptions (CSP)'!$V$5*Model!$AH$3539*AVERAGE('Assumptions (CSP)'!$AD$2:$AF$2)/10^9),0)</f>
        <v>-0.03655430312</v>
      </c>
      <c r="AR3684" s="95">
        <f>IF($AH$3539&gt;0,IPMT('Assumptions (CSP)'!$V$7,Model!AG$1,'Assumptions (CSP)'!$V$10,'Assumptions (CSP)'!$V$5*Model!$AH$3539*AVERAGE('Assumptions (CSP)'!$AD$2:$AF$2)/10^9),0)</f>
        <v>-0.03114627252</v>
      </c>
      <c r="AS3684" s="95">
        <f>IF($AH$3539&gt;0,IPMT('Assumptions (CSP)'!$V$7,Model!AH$1,'Assumptions (CSP)'!$V$10,'Assumptions (CSP)'!$V$5*Model!$AH$3539*AVERAGE('Assumptions (CSP)'!$AD$2:$AF$2)/10^9),0)</f>
        <v>-0.02548136046</v>
      </c>
      <c r="AT3684" s="95">
        <f>IF($AH$3539&gt;0,IPMT('Assumptions (CSP)'!$V$7,Model!AI$1,'Assumptions (CSP)'!$V$10,'Assumptions (CSP)'!$V$5*Model!$AH$3539*AVERAGE('Assumptions (CSP)'!$AD$2:$AF$2)/10^9),0)</f>
        <v>-0.01954736508</v>
      </c>
      <c r="AU3684" s="95">
        <f>IF($AH$3539&gt;0,IPMT('Assumptions (CSP)'!$V$7,Model!AJ$1,'Assumptions (CSP)'!$V$10,'Assumptions (CSP)'!$V$5*Model!$AH$3539*AVERAGE('Assumptions (CSP)'!$AD$2:$AF$2)/10^9),0)</f>
        <v>-0.01333150492</v>
      </c>
      <c r="AV3684" s="95">
        <f>IF($AH$3539&gt;0,IPMT('Assumptions (CSP)'!$V$7,Model!AK$1,'Assumptions (CSP)'!$V$10,'Assumptions (CSP)'!$V$5*Model!$AH$3539*AVERAGE('Assumptions (CSP)'!$AD$2:$AF$2)/10^9),0)</f>
        <v>-0.006820391408</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-0.0745408644</v>
      </c>
      <c r="AJ3685" s="95">
        <f>IF($AI$3539&gt;0,IPMT('Assumptions (CSP)'!$V$7,Model!X$1,'Assumptions (CSP)'!$V$10,'Assumptions (CSP)'!$V$5*Model!$AI$3539*AVERAGE('Assumptions (CSP)'!$AE$2:$AG$2)/10^9),0)</f>
        <v>-0.07102096023</v>
      </c>
      <c r="AK3685" s="95">
        <f>IF($AI$3539&gt;0,IPMT('Assumptions (CSP)'!$V$7,Model!Y$1,'Assumptions (CSP)'!$V$10,'Assumptions (CSP)'!$V$5*Model!$AI$3539*AVERAGE('Assumptions (CSP)'!$AE$2:$AG$2)/10^9),0)</f>
        <v>-0.0673338606</v>
      </c>
      <c r="AL3685" s="95">
        <f>IF($AI$3539&gt;0,IPMT('Assumptions (CSP)'!$V$7,Model!Z$1,'Assumptions (CSP)'!$V$10,'Assumptions (CSP)'!$V$5*Model!$AI$3539*AVERAGE('Assumptions (CSP)'!$AE$2:$AG$2)/10^9),0)</f>
        <v>-0.06347162374</v>
      </c>
      <c r="AM3685" s="95">
        <f>IF($AI$3539&gt;0,IPMT('Assumptions (CSP)'!$V$7,Model!AA$1,'Assumptions (CSP)'!$V$10,'Assumptions (CSP)'!$V$5*Model!$AI$3539*AVERAGE('Assumptions (CSP)'!$AE$2:$AG$2)/10^9),0)</f>
        <v>-0.05942593063</v>
      </c>
      <c r="AN3685" s="95">
        <f>IF($AI$3539&gt;0,IPMT('Assumptions (CSP)'!$V$7,Model!AB$1,'Assumptions (CSP)'!$V$10,'Assumptions (CSP)'!$V$5*Model!$AI$3539*AVERAGE('Assumptions (CSP)'!$AE$2:$AG$2)/10^9),0)</f>
        <v>-0.0551880671</v>
      </c>
      <c r="AO3685" s="95">
        <f>IF($AI$3539&gt;0,IPMT('Assumptions (CSP)'!$V$7,Model!AC$1,'Assumptions (CSP)'!$V$10,'Assumptions (CSP)'!$V$5*Model!$AI$3539*AVERAGE('Assumptions (CSP)'!$AE$2:$AG$2)/10^9),0)</f>
        <v>-0.05074890505</v>
      </c>
      <c r="AP3685" s="95">
        <f>IF($AI$3539&gt;0,IPMT('Assumptions (CSP)'!$V$7,Model!AD$1,'Assumptions (CSP)'!$V$10,'Assumptions (CSP)'!$V$5*Model!$AI$3539*AVERAGE('Assumptions (CSP)'!$AE$2:$AG$2)/10^9),0)</f>
        <v>-0.04609888281</v>
      </c>
      <c r="AQ3685" s="95">
        <f>IF($AI$3539&gt;0,IPMT('Assumptions (CSP)'!$V$7,Model!AE$1,'Assumptions (CSP)'!$V$10,'Assumptions (CSP)'!$V$5*Model!$AI$3539*AVERAGE('Assumptions (CSP)'!$AE$2:$AG$2)/10^9),0)</f>
        <v>-0.04122798451</v>
      </c>
      <c r="AR3685" s="95">
        <f>IF($AI$3539&gt;0,IPMT('Assumptions (CSP)'!$V$7,Model!AF$1,'Assumptions (CSP)'!$V$10,'Assumptions (CSP)'!$V$5*Model!$AI$3539*AVERAGE('Assumptions (CSP)'!$AE$2:$AG$2)/10^9),0)</f>
        <v>-0.03612571853</v>
      </c>
      <c r="AS3685" s="95">
        <f>IF($AI$3539&gt;0,IPMT('Assumptions (CSP)'!$V$7,Model!AG$1,'Assumptions (CSP)'!$V$10,'Assumptions (CSP)'!$V$5*Model!$AI$3539*AVERAGE('Assumptions (CSP)'!$AE$2:$AG$2)/10^9),0)</f>
        <v>-0.03078109493</v>
      </c>
      <c r="AT3685" s="95">
        <f>IF($AI$3539&gt;0,IPMT('Assumptions (CSP)'!$V$7,Model!AH$1,'Assumptions (CSP)'!$V$10,'Assumptions (CSP)'!$V$5*Model!$AI$3539*AVERAGE('Assumptions (CSP)'!$AE$2:$AG$2)/10^9),0)</f>
        <v>-0.0251826017</v>
      </c>
      <c r="AU3685" s="95">
        <f>IF($AI$3539&gt;0,IPMT('Assumptions (CSP)'!$V$7,Model!AI$1,'Assumptions (CSP)'!$V$10,'Assumptions (CSP)'!$V$5*Model!$AI$3539*AVERAGE('Assumptions (CSP)'!$AE$2:$AG$2)/10^9),0)</f>
        <v>-0.01931818004</v>
      </c>
      <c r="AV3685" s="95">
        <f>IF($AI$3539&gt;0,IPMT('Assumptions (CSP)'!$V$7,Model!AJ$1,'Assumptions (CSP)'!$V$10,'Assumptions (CSP)'!$V$5*Model!$AI$3539*AVERAGE('Assumptions (CSP)'!$AE$2:$AG$2)/10^9),0)</f>
        <v>-0.01317519836</v>
      </c>
      <c r="AW3685" s="95">
        <f>IF($AI$3539&gt;0,IPMT('Assumptions (CSP)'!$V$7,Model!AK$1,'Assumptions (CSP)'!$V$10,'Assumptions (CSP)'!$V$5*Model!$AI$3539*AVERAGE('Assumptions (CSP)'!$AE$2:$AG$2)/10^9),0)</f>
        <v>-0.006740425047</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-0.07414124927</v>
      </c>
      <c r="AK3686" s="95">
        <f>IF($AJ$3539&gt;0,IPMT('Assumptions (CSP)'!$V$7,Model!X$1,'Assumptions (CSP)'!$V$10,'Assumptions (CSP)'!$V$5*Model!$AJ$3539*AVERAGE('Assumptions (CSP)'!$AF$2:$AH$2)/10^9),0)</f>
        <v>-0.07064021537</v>
      </c>
      <c r="AL3686" s="95">
        <f>IF($AJ$3539&gt;0,IPMT('Assumptions (CSP)'!$V$7,Model!Y$1,'Assumptions (CSP)'!$V$10,'Assumptions (CSP)'!$V$5*Model!$AJ$3539*AVERAGE('Assumptions (CSP)'!$AF$2:$AH$2)/10^9),0)</f>
        <v>-0.06697288236</v>
      </c>
      <c r="AM3686" s="95">
        <f>IF($AJ$3539&gt;0,IPMT('Assumptions (CSP)'!$V$7,Model!Z$1,'Assumptions (CSP)'!$V$10,'Assumptions (CSP)'!$V$5*Model!$AJ$3539*AVERAGE('Assumptions (CSP)'!$AF$2:$AH$2)/10^9),0)</f>
        <v>-0.06313135104</v>
      </c>
      <c r="AN3686" s="95">
        <f>IF($AJ$3539&gt;0,IPMT('Assumptions (CSP)'!$V$7,Model!AA$1,'Assumptions (CSP)'!$V$10,'Assumptions (CSP)'!$V$5*Model!$AJ$3539*AVERAGE('Assumptions (CSP)'!$AF$2:$AH$2)/10^9),0)</f>
        <v>-0.05910734697</v>
      </c>
      <c r="AO3686" s="95">
        <f>IF($AJ$3539&gt;0,IPMT('Assumptions (CSP)'!$V$7,Model!AB$1,'Assumptions (CSP)'!$V$10,'Assumptions (CSP)'!$V$5*Model!$AJ$3539*AVERAGE('Assumptions (CSP)'!$AF$2:$AH$2)/10^9),0)</f>
        <v>-0.05489220272</v>
      </c>
      <c r="AP3686" s="95">
        <f>IF($AJ$3539&gt;0,IPMT('Assumptions (CSP)'!$V$7,Model!AC$1,'Assumptions (CSP)'!$V$10,'Assumptions (CSP)'!$V$5*Model!$AJ$3539*AVERAGE('Assumptions (CSP)'!$AF$2:$AH$2)/10^9),0)</f>
        <v>-0.05047683911</v>
      </c>
      <c r="AQ3686" s="95">
        <f>IF($AJ$3539&gt;0,IPMT('Assumptions (CSP)'!$V$7,Model!AD$1,'Assumptions (CSP)'!$V$10,'Assumptions (CSP)'!$V$5*Model!$AJ$3539*AVERAGE('Assumptions (CSP)'!$AF$2:$AH$2)/10^9),0)</f>
        <v>-0.04585174573</v>
      </c>
      <c r="AR3686" s="95">
        <f>IF($AJ$3539&gt;0,IPMT('Assumptions (CSP)'!$V$7,Model!AE$1,'Assumptions (CSP)'!$V$10,'Assumptions (CSP)'!$V$5*Model!$AJ$3539*AVERAGE('Assumptions (CSP)'!$AF$2:$AH$2)/10^9),0)</f>
        <v>-0.04100696042</v>
      </c>
      <c r="AS3686" s="95">
        <f>IF($AJ$3539&gt;0,IPMT('Assumptions (CSP)'!$V$7,Model!AF$1,'Assumptions (CSP)'!$V$10,'Assumptions (CSP)'!$V$5*Model!$AJ$3539*AVERAGE('Assumptions (CSP)'!$AF$2:$AH$2)/10^9),0)</f>
        <v>-0.0359320478</v>
      </c>
      <c r="AT3686" s="95">
        <f>IF($AJ$3539&gt;0,IPMT('Assumptions (CSP)'!$V$7,Model!AG$1,'Assumptions (CSP)'!$V$10,'Assumptions (CSP)'!$V$5*Model!$AJ$3539*AVERAGE('Assumptions (CSP)'!$AF$2:$AH$2)/10^9),0)</f>
        <v>-0.03061607683</v>
      </c>
      <c r="AU3686" s="95">
        <f>IF($AJ$3539&gt;0,IPMT('Assumptions (CSP)'!$V$7,Model!AH$1,'Assumptions (CSP)'!$V$10,'Assumptions (CSP)'!$V$5*Model!$AJ$3539*AVERAGE('Assumptions (CSP)'!$AF$2:$AH$2)/10^9),0)</f>
        <v>-0.02504759724</v>
      </c>
      <c r="AV3686" s="95">
        <f>IF($AJ$3539&gt;0,IPMT('Assumptions (CSP)'!$V$7,Model!AI$1,'Assumptions (CSP)'!$V$10,'Assumptions (CSP)'!$V$5*Model!$AJ$3539*AVERAGE('Assumptions (CSP)'!$AF$2:$AH$2)/10^9),0)</f>
        <v>-0.01921461488</v>
      </c>
      <c r="AW3686" s="95">
        <f>IF($AJ$3539&gt;0,IPMT('Assumptions (CSP)'!$V$7,Model!AJ$1,'Assumptions (CSP)'!$V$10,'Assumptions (CSP)'!$V$5*Model!$AJ$3539*AVERAGE('Assumptions (CSP)'!$AF$2:$AH$2)/10^9),0)</f>
        <v>-0.01310456585</v>
      </c>
      <c r="AX3686" s="95">
        <f>IF($AJ$3539&gt;0,IPMT('Assumptions (CSP)'!$V$7,Model!AK$1,'Assumptions (CSP)'!$V$10,'Assumptions (CSP)'!$V$5*Model!$AJ$3539*AVERAGE('Assumptions (CSP)'!$AF$2:$AH$2)/10^9),0)</f>
        <v>-0.006704289487</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-0.07414006143</v>
      </c>
      <c r="AL3687" s="95">
        <f>IF($AK$3539&gt;0,IPMT('Assumptions (CSP)'!$V$7,Model!X$1,'Assumptions (CSP)'!$V$10,'Assumptions (CSP)'!$V$5*Model!$AK$3539*AVERAGE('Assumptions (CSP)'!$AG$2:$AI$2)/10^9),0)</f>
        <v>-0.07063908362</v>
      </c>
      <c r="AM3687" s="95">
        <f>IF($AK$3539&gt;0,IPMT('Assumptions (CSP)'!$V$7,Model!Y$1,'Assumptions (CSP)'!$V$10,'Assumptions (CSP)'!$V$5*Model!$AK$3539*AVERAGE('Assumptions (CSP)'!$AG$2:$AI$2)/10^9),0)</f>
        <v>-0.06697180937</v>
      </c>
      <c r="AN3687" s="95">
        <f>IF($AK$3539&gt;0,IPMT('Assumptions (CSP)'!$V$7,Model!Z$1,'Assumptions (CSP)'!$V$10,'Assumptions (CSP)'!$V$5*Model!$AK$3539*AVERAGE('Assumptions (CSP)'!$AG$2:$AI$2)/10^9),0)</f>
        <v>-0.06313033959</v>
      </c>
      <c r="AO3687" s="95">
        <f>IF($AK$3539&gt;0,IPMT('Assumptions (CSP)'!$V$7,Model!AA$1,'Assumptions (CSP)'!$V$10,'Assumptions (CSP)'!$V$5*Model!$AK$3539*AVERAGE('Assumptions (CSP)'!$AG$2:$AI$2)/10^9),0)</f>
        <v>-0.0591064</v>
      </c>
      <c r="AP3687" s="95">
        <f>IF($AK$3539&gt;0,IPMT('Assumptions (CSP)'!$V$7,Model!AB$1,'Assumptions (CSP)'!$V$10,'Assumptions (CSP)'!$V$5*Model!$AK$3539*AVERAGE('Assumptions (CSP)'!$AG$2:$AI$2)/10^9),0)</f>
        <v>-0.05489132328</v>
      </c>
      <c r="AQ3687" s="95">
        <f>IF($AK$3539&gt;0,IPMT('Assumptions (CSP)'!$V$7,Model!AC$1,'Assumptions (CSP)'!$V$10,'Assumptions (CSP)'!$V$5*Model!$AK$3539*AVERAGE('Assumptions (CSP)'!$AG$2:$AI$2)/10^9),0)</f>
        <v>-0.05047603041</v>
      </c>
      <c r="AR3687" s="95">
        <f>IF($AK$3539&gt;0,IPMT('Assumptions (CSP)'!$V$7,Model!AD$1,'Assumptions (CSP)'!$V$10,'Assumptions (CSP)'!$V$5*Model!$AK$3539*AVERAGE('Assumptions (CSP)'!$AG$2:$AI$2)/10^9),0)</f>
        <v>-0.04585101113</v>
      </c>
      <c r="AS3687" s="95">
        <f>IF($AK$3539&gt;0,IPMT('Assumptions (CSP)'!$V$7,Model!AE$1,'Assumptions (CSP)'!$V$10,'Assumptions (CSP)'!$V$5*Model!$AK$3539*AVERAGE('Assumptions (CSP)'!$AG$2:$AI$2)/10^9),0)</f>
        <v>-0.04100630343</v>
      </c>
      <c r="AT3687" s="95">
        <f>IF($AK$3539&gt;0,IPMT('Assumptions (CSP)'!$V$7,Model!AF$1,'Assumptions (CSP)'!$V$10,'Assumptions (CSP)'!$V$5*Model!$AK$3539*AVERAGE('Assumptions (CSP)'!$AG$2:$AI$2)/10^9),0)</f>
        <v>-0.03593147212</v>
      </c>
      <c r="AU3687" s="95">
        <f>IF($AK$3539&gt;0,IPMT('Assumptions (CSP)'!$V$7,Model!AG$1,'Assumptions (CSP)'!$V$10,'Assumptions (CSP)'!$V$5*Model!$AK$3539*AVERAGE('Assumptions (CSP)'!$AG$2:$AI$2)/10^9),0)</f>
        <v>-0.03061558632</v>
      </c>
      <c r="AV3687" s="95">
        <f>IF($AK$3539&gt;0,IPMT('Assumptions (CSP)'!$V$7,Model!AH$1,'Assumptions (CSP)'!$V$10,'Assumptions (CSP)'!$V$5*Model!$AK$3539*AVERAGE('Assumptions (CSP)'!$AG$2:$AI$2)/10^9),0)</f>
        <v>-0.02504719595</v>
      </c>
      <c r="AW3687" s="95">
        <f>IF($AK$3539&gt;0,IPMT('Assumptions (CSP)'!$V$7,Model!AI$1,'Assumptions (CSP)'!$V$10,'Assumptions (CSP)'!$V$5*Model!$AK$3539*AVERAGE('Assumptions (CSP)'!$AG$2:$AI$2)/10^9),0)</f>
        <v>-0.01921430703</v>
      </c>
      <c r="AX3687" s="95">
        <f>IF($AK$3539&gt;0,IPMT('Assumptions (CSP)'!$V$7,Model!AJ$1,'Assumptions (CSP)'!$V$10,'Assumptions (CSP)'!$V$5*Model!$AK$3539*AVERAGE('Assumptions (CSP)'!$AG$2:$AI$2)/10^9),0)</f>
        <v>-0.01310435589</v>
      </c>
      <c r="AY3687" s="95">
        <f>IF($AK$3539&gt;0,IPMT('Assumptions (CSP)'!$V$7,Model!AK$1,'Assumptions (CSP)'!$V$10,'Assumptions (CSP)'!$V$5*Model!$AK$3539*AVERAGE('Assumptions (CSP)'!$AG$2:$AI$2)/10^9),0)</f>
        <v>-0.006704182075</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-0.07423355695</v>
      </c>
      <c r="AM3688" s="95">
        <f>IF($AL$3539&gt;0,IPMT('Assumptions (CSP)'!$V$7,Model!X$1,'Assumptions (CSP)'!$V$10,'Assumptions (CSP)'!$V$5*Model!$AL$3539*AVERAGE('Assumptions (CSP)'!$AH$2:$AJ$2)/10^9),0)</f>
        <v>-0.07072816418</v>
      </c>
      <c r="AN3688" s="95">
        <f>IF($AL$3539&gt;0,IPMT('Assumptions (CSP)'!$V$7,Model!Y$1,'Assumptions (CSP)'!$V$10,'Assumptions (CSP)'!$V$5*Model!$AL$3539*AVERAGE('Assumptions (CSP)'!$AH$2:$AJ$2)/10^9),0)</f>
        <v>-0.06705626525</v>
      </c>
      <c r="AO3688" s="95">
        <f>IF($AL$3539&gt;0,IPMT('Assumptions (CSP)'!$V$7,Model!Z$1,'Assumptions (CSP)'!$V$10,'Assumptions (CSP)'!$V$5*Model!$AL$3539*AVERAGE('Assumptions (CSP)'!$AH$2:$AJ$2)/10^9),0)</f>
        <v>-0.06320995112</v>
      </c>
      <c r="AP3688" s="95">
        <f>IF($AL$3539&gt;0,IPMT('Assumptions (CSP)'!$V$7,Model!AA$1,'Assumptions (CSP)'!$V$10,'Assumptions (CSP)'!$V$5*Model!$AL$3539*AVERAGE('Assumptions (CSP)'!$AH$2:$AJ$2)/10^9),0)</f>
        <v>-0.05918093708</v>
      </c>
      <c r="AQ3688" s="95">
        <f>IF($AL$3539&gt;0,IPMT('Assumptions (CSP)'!$V$7,Model!AB$1,'Assumptions (CSP)'!$V$10,'Assumptions (CSP)'!$V$5*Model!$AL$3539*AVERAGE('Assumptions (CSP)'!$AH$2:$AJ$2)/10^9),0)</f>
        <v>-0.05496054486</v>
      </c>
      <c r="AR3688" s="95">
        <f>IF($AL$3539&gt;0,IPMT('Assumptions (CSP)'!$V$7,Model!AC$1,'Assumptions (CSP)'!$V$10,'Assumptions (CSP)'!$V$5*Model!$AL$3539*AVERAGE('Assumptions (CSP)'!$AH$2:$AJ$2)/10^9),0)</f>
        <v>-0.05053968402</v>
      </c>
      <c r="AS3688" s="95">
        <f>IF($AL$3539&gt;0,IPMT('Assumptions (CSP)'!$V$7,Model!AD$1,'Assumptions (CSP)'!$V$10,'Assumptions (CSP)'!$V$5*Model!$AL$3539*AVERAGE('Assumptions (CSP)'!$AH$2:$AJ$2)/10^9),0)</f>
        <v>-0.04590883228</v>
      </c>
      <c r="AT3688" s="95">
        <f>IF($AL$3539&gt;0,IPMT('Assumptions (CSP)'!$V$7,Model!AE$1,'Assumptions (CSP)'!$V$10,'Assumptions (CSP)'!$V$5*Model!$AL$3539*AVERAGE('Assumptions (CSP)'!$AH$2:$AJ$2)/10^9),0)</f>
        <v>-0.04105801509</v>
      </c>
      <c r="AU3688" s="95">
        <f>IF($AL$3539&gt;0,IPMT('Assumptions (CSP)'!$V$7,Model!AF$1,'Assumptions (CSP)'!$V$10,'Assumptions (CSP)'!$V$5*Model!$AL$3539*AVERAGE('Assumptions (CSP)'!$AH$2:$AJ$2)/10^9),0)</f>
        <v>-0.03597678408</v>
      </c>
      <c r="AV3688" s="95">
        <f>IF($AL$3539&gt;0,IPMT('Assumptions (CSP)'!$V$7,Model!AG$1,'Assumptions (CSP)'!$V$10,'Assumptions (CSP)'!$V$5*Model!$AL$3539*AVERAGE('Assumptions (CSP)'!$AH$2:$AJ$2)/10^9),0)</f>
        <v>-0.0306541946</v>
      </c>
      <c r="AW3688" s="95">
        <f>IF($AL$3539&gt;0,IPMT('Assumptions (CSP)'!$V$7,Model!AH$1,'Assumptions (CSP)'!$V$10,'Assumptions (CSP)'!$V$5*Model!$AL$3539*AVERAGE('Assumptions (CSP)'!$AH$2:$AJ$2)/10^9),0)</f>
        <v>-0.02507878212</v>
      </c>
      <c r="AX3688" s="95">
        <f>IF($AL$3539&gt;0,IPMT('Assumptions (CSP)'!$V$7,Model!AI$1,'Assumptions (CSP)'!$V$10,'Assumptions (CSP)'!$V$5*Model!$AL$3539*AVERAGE('Assumptions (CSP)'!$AH$2:$AJ$2)/10^9),0)</f>
        <v>-0.01923853755</v>
      </c>
      <c r="AY3688" s="95">
        <f>IF($AL$3539&gt;0,IPMT('Assumptions (CSP)'!$V$7,Model!AJ$1,'Assumptions (CSP)'!$V$10,'Assumptions (CSP)'!$V$5*Model!$AL$3539*AVERAGE('Assumptions (CSP)'!$AH$2:$AJ$2)/10^9),0)</f>
        <v>-0.01312088135</v>
      </c>
      <c r="AZ3688" s="95">
        <f>IF($AL$3539&gt;0,IPMT('Assumptions (CSP)'!$V$7,Model!AK$1,'Assumptions (CSP)'!$V$10,'Assumptions (CSP)'!$V$5*Model!$AL$3539*AVERAGE('Assumptions (CSP)'!$AH$2:$AJ$2)/10^9),0)</f>
        <v>-0.006712636492</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-0.07444383833</v>
      </c>
      <c r="AN3689" s="95">
        <f>IF($AM$3539&gt;0,IPMT('Assumptions (CSP)'!$V$7,Model!X$1,'Assumptions (CSP)'!$V$10,'Assumptions (CSP)'!$V$5*Model!$AM$3539*AVERAGE('Assumptions (CSP)'!$AI$2:$AK$2)/10^9),0)</f>
        <v>-0.07092851584</v>
      </c>
      <c r="AO3689" s="95">
        <f>IF($AM$3539&gt;0,IPMT('Assumptions (CSP)'!$V$7,Model!Y$1,'Assumptions (CSP)'!$V$10,'Assumptions (CSP)'!$V$5*Model!$AM$3539*AVERAGE('Assumptions (CSP)'!$AI$2:$AK$2)/10^9),0)</f>
        <v>-0.06724621552</v>
      </c>
      <c r="AP3689" s="95">
        <f>IF($AM$3539&gt;0,IPMT('Assumptions (CSP)'!$V$7,Model!Z$1,'Assumptions (CSP)'!$V$10,'Assumptions (CSP)'!$V$5*Model!$AM$3539*AVERAGE('Assumptions (CSP)'!$AI$2:$AK$2)/10^9),0)</f>
        <v>-0.06338900594</v>
      </c>
      <c r="AQ3689" s="95">
        <f>IF($AM$3539&gt;0,IPMT('Assumptions (CSP)'!$V$7,Model!AA$1,'Assumptions (CSP)'!$V$10,'Assumptions (CSP)'!$V$5*Model!$AM$3539*AVERAGE('Assumptions (CSP)'!$AI$2:$AK$2)/10^9),0)</f>
        <v>-0.05934857891</v>
      </c>
      <c r="AR3689" s="95">
        <f>IF($AM$3539&gt;0,IPMT('Assumptions (CSP)'!$V$7,Model!AB$1,'Assumptions (CSP)'!$V$10,'Assumptions (CSP)'!$V$5*Model!$AM$3539*AVERAGE('Assumptions (CSP)'!$AI$2:$AK$2)/10^9),0)</f>
        <v>-0.05511623159</v>
      </c>
      <c r="AS3689" s="95">
        <f>IF($AM$3539&gt;0,IPMT('Assumptions (CSP)'!$V$7,Model!AC$1,'Assumptions (CSP)'!$V$10,'Assumptions (CSP)'!$V$5*Model!$AM$3539*AVERAGE('Assumptions (CSP)'!$AI$2:$AK$2)/10^9),0)</f>
        <v>-0.05068284777</v>
      </c>
      <c r="AT3689" s="95">
        <f>IF($AM$3539&gt;0,IPMT('Assumptions (CSP)'!$V$7,Model!AD$1,'Assumptions (CSP)'!$V$10,'Assumptions (CSP)'!$V$5*Model!$AM$3539*AVERAGE('Assumptions (CSP)'!$AI$2:$AK$2)/10^9),0)</f>
        <v>-0.04603887823</v>
      </c>
      <c r="AU3689" s="95">
        <f>IF($AM$3539&gt;0,IPMT('Assumptions (CSP)'!$V$7,Model!AE$1,'Assumptions (CSP)'!$V$10,'Assumptions (CSP)'!$V$5*Model!$AM$3539*AVERAGE('Assumptions (CSP)'!$AI$2:$AK$2)/10^9),0)</f>
        <v>-0.04117432012</v>
      </c>
      <c r="AV3689" s="95">
        <f>IF($AM$3539&gt;0,IPMT('Assumptions (CSP)'!$V$7,Model!AF$1,'Assumptions (CSP)'!$V$10,'Assumptions (CSP)'!$V$5*Model!$AM$3539*AVERAGE('Assumptions (CSP)'!$AI$2:$AK$2)/10^9),0)</f>
        <v>-0.03607869551</v>
      </c>
      <c r="AW3689" s="95">
        <f>IF($AM$3539&gt;0,IPMT('Assumptions (CSP)'!$V$7,Model!AG$1,'Assumptions (CSP)'!$V$10,'Assumptions (CSP)'!$V$5*Model!$AM$3539*AVERAGE('Assumptions (CSP)'!$AI$2:$AK$2)/10^9),0)</f>
        <v>-0.03074102873</v>
      </c>
      <c r="AX3689" s="95">
        <f>IF($AM$3539&gt;0,IPMT('Assumptions (CSP)'!$V$7,Model!AH$1,'Assumptions (CSP)'!$V$10,'Assumptions (CSP)'!$V$5*Model!$AM$3539*AVERAGE('Assumptions (CSP)'!$AI$2:$AK$2)/10^9),0)</f>
        <v>-0.02514982278</v>
      </c>
      <c r="AY3689" s="95">
        <f>IF($AM$3539&gt;0,IPMT('Assumptions (CSP)'!$V$7,Model!AI$1,'Assumptions (CSP)'!$V$10,'Assumptions (CSP)'!$V$5*Model!$AM$3539*AVERAGE('Assumptions (CSP)'!$AI$2:$AK$2)/10^9),0)</f>
        <v>-0.01929303455</v>
      </c>
      <c r="AZ3689" s="95">
        <f>IF($AM$3539&gt;0,IPMT('Assumptions (CSP)'!$V$7,Model!AJ$1,'Assumptions (CSP)'!$V$10,'Assumptions (CSP)'!$V$5*Model!$AM$3539*AVERAGE('Assumptions (CSP)'!$AI$2:$AK$2)/10^9),0)</f>
        <v>-0.01315804887</v>
      </c>
      <c r="BA3689" s="95">
        <f>IF($AM$3539&gt;0,IPMT('Assumptions (CSP)'!$V$7,Model!AK$1,'Assumptions (CSP)'!$V$10,'Assumptions (CSP)'!$V$5*Model!$AM$3539*AVERAGE('Assumptions (CSP)'!$AI$2:$AK$2)/10^9),0)</f>
        <v>-0.006731651376</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-0.07472384731</v>
      </c>
      <c r="AO3690" s="95">
        <f>IF($AN$3539&gt;0,IPMT('Assumptions (CSP)'!$V$7,Model!X$1,'Assumptions (CSP)'!$V$10,'Assumptions (CSP)'!$V$5*Model!$AN$3539*AVERAGE('Assumptions (CSP)'!$AJ$2:$AL$2)/10^9),0)</f>
        <v>-0.07119530247</v>
      </c>
      <c r="AP3690" s="95">
        <f>IF($AN$3539&gt;0,IPMT('Assumptions (CSP)'!$V$7,Model!Y$1,'Assumptions (CSP)'!$V$10,'Assumptions (CSP)'!$V$5*Model!$AN$3539*AVERAGE('Assumptions (CSP)'!$AJ$2:$AL$2)/10^9),0)</f>
        <v>-0.06749915176</v>
      </c>
      <c r="AQ3690" s="95">
        <f>IF($AN$3539&gt;0,IPMT('Assumptions (CSP)'!$V$7,Model!Z$1,'Assumptions (CSP)'!$V$10,'Assumptions (CSP)'!$V$5*Model!$AN$3539*AVERAGE('Assumptions (CSP)'!$AJ$2:$AL$2)/10^9),0)</f>
        <v>-0.06362743388</v>
      </c>
      <c r="AR3690" s="95">
        <f>IF($AN$3539&gt;0,IPMT('Assumptions (CSP)'!$V$7,Model!AA$1,'Assumptions (CSP)'!$V$10,'Assumptions (CSP)'!$V$5*Model!$AN$3539*AVERAGE('Assumptions (CSP)'!$AJ$2:$AL$2)/10^9),0)</f>
        <v>-0.0595718094</v>
      </c>
      <c r="AS3690" s="95">
        <f>IF($AN$3539&gt;0,IPMT('Assumptions (CSP)'!$V$7,Model!AB$1,'Assumptions (CSP)'!$V$10,'Assumptions (CSP)'!$V$5*Model!$AN$3539*AVERAGE('Assumptions (CSP)'!$AJ$2:$AL$2)/10^9),0)</f>
        <v>-0.05532354277</v>
      </c>
      <c r="AT3690" s="95">
        <f>IF($AN$3539&gt;0,IPMT('Assumptions (CSP)'!$V$7,Model!AC$1,'Assumptions (CSP)'!$V$10,'Assumptions (CSP)'!$V$5*Model!$AN$3539*AVERAGE('Assumptions (CSP)'!$AJ$2:$AL$2)/10^9),0)</f>
        <v>-0.05087348346</v>
      </c>
      <c r="AU3690" s="95">
        <f>IF($AN$3539&gt;0,IPMT('Assumptions (CSP)'!$V$7,Model!AD$1,'Assumptions (CSP)'!$V$10,'Assumptions (CSP)'!$V$5*Model!$AN$3539*AVERAGE('Assumptions (CSP)'!$AJ$2:$AL$2)/10^9),0)</f>
        <v>-0.04621204634</v>
      </c>
      <c r="AV3690" s="95">
        <f>IF($AN$3539&gt;0,IPMT('Assumptions (CSP)'!$V$7,Model!AE$1,'Assumptions (CSP)'!$V$10,'Assumptions (CSP)'!$V$5*Model!$AN$3539*AVERAGE('Assumptions (CSP)'!$AJ$2:$AL$2)/10^9),0)</f>
        <v>-0.04132919096</v>
      </c>
      <c r="AW3690" s="95">
        <f>IF($AN$3539&gt;0,IPMT('Assumptions (CSP)'!$V$7,Model!AF$1,'Assumptions (CSP)'!$V$10,'Assumptions (CSP)'!$V$5*Model!$AN$3539*AVERAGE('Assumptions (CSP)'!$AJ$2:$AL$2)/10^9),0)</f>
        <v>-0.03621439994</v>
      </c>
      <c r="AX3690" s="95">
        <f>IF($AN$3539&gt;0,IPMT('Assumptions (CSP)'!$V$7,Model!AG$1,'Assumptions (CSP)'!$V$10,'Assumptions (CSP)'!$V$5*Model!$AN$3539*AVERAGE('Assumptions (CSP)'!$AJ$2:$AL$2)/10^9),0)</f>
        <v>-0.03085665636</v>
      </c>
      <c r="AY3690" s="95">
        <f>IF($AN$3539&gt;0,IPMT('Assumptions (CSP)'!$V$7,Model!AH$1,'Assumptions (CSP)'!$V$10,'Assumptions (CSP)'!$V$5*Model!$AN$3539*AVERAGE('Assumptions (CSP)'!$AJ$2:$AL$2)/10^9),0)</f>
        <v>-0.02524441995</v>
      </c>
      <c r="AZ3690" s="95">
        <f>IF($AN$3539&gt;0,IPMT('Assumptions (CSP)'!$V$7,Model!AI$1,'Assumptions (CSP)'!$V$10,'Assumptions (CSP)'!$V$5*Model!$AN$3539*AVERAGE('Assumptions (CSP)'!$AJ$2:$AL$2)/10^9),0)</f>
        <v>-0.01936560231</v>
      </c>
      <c r="BA3690" s="95">
        <f>IF($AN$3539&gt;0,IPMT('Assumptions (CSP)'!$V$7,Model!AJ$1,'Assumptions (CSP)'!$V$10,'Assumptions (CSP)'!$V$5*Model!$AN$3539*AVERAGE('Assumptions (CSP)'!$AJ$2:$AL$2)/10^9),0)</f>
        <v>-0.01320754084</v>
      </c>
      <c r="BB3690" s="95">
        <f>IF($AN$3539&gt;0,IPMT('Assumptions (CSP)'!$V$7,Model!AK$1,'Assumptions (CSP)'!$V$10,'Assumptions (CSP)'!$V$5*Model!$AN$3539*AVERAGE('Assumptions (CSP)'!$AJ$2:$AL$2)/10^9),0)</f>
        <v>-0.006756971441</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-0.07523156584</v>
      </c>
      <c r="AP3691" s="95">
        <f>IF($AO$3539&gt;0,IPMT('Assumptions (CSP)'!$V$7,Model!X$1,'Assumptions (CSP)'!$V$10,'Assumptions (CSP)'!$V$5*Model!$AO$3539*AVERAGE('Assumptions (CSP)'!$AK$2:$AM$2)/10^9),0)</f>
        <v>-0.07167904596</v>
      </c>
      <c r="AQ3691" s="95">
        <f>IF($AO$3539&gt;0,IPMT('Assumptions (CSP)'!$V$7,Model!Y$1,'Assumptions (CSP)'!$V$10,'Assumptions (CSP)'!$V$5*Model!$AO$3539*AVERAGE('Assumptions (CSP)'!$AK$2:$AM$2)/10^9),0)</f>
        <v>-0.06795778138</v>
      </c>
      <c r="AR3691" s="95">
        <f>IF($AO$3539&gt;0,IPMT('Assumptions (CSP)'!$V$7,Model!Z$1,'Assumptions (CSP)'!$V$10,'Assumptions (CSP)'!$V$5*Model!$AO$3539*AVERAGE('Assumptions (CSP)'!$AK$2:$AM$2)/10^9),0)</f>
        <v>-0.06405975674</v>
      </c>
      <c r="AS3691" s="95">
        <f>IF($AO$3539&gt;0,IPMT('Assumptions (CSP)'!$V$7,Model!AA$1,'Assumptions (CSP)'!$V$10,'Assumptions (CSP)'!$V$5*Model!$AO$3539*AVERAGE('Assumptions (CSP)'!$AK$2:$AM$2)/10^9),0)</f>
        <v>-0.05997657592</v>
      </c>
      <c r="AT3691" s="95">
        <f>IF($AO$3539&gt;0,IPMT('Assumptions (CSP)'!$V$7,Model!AB$1,'Assumptions (CSP)'!$V$10,'Assumptions (CSP)'!$V$5*Model!$AO$3539*AVERAGE('Assumptions (CSP)'!$AK$2:$AM$2)/10^9),0)</f>
        <v>-0.05569944402</v>
      </c>
      <c r="AU3691" s="95">
        <f>IF($AO$3539&gt;0,IPMT('Assumptions (CSP)'!$V$7,Model!AC$1,'Assumptions (CSP)'!$V$10,'Assumptions (CSP)'!$V$5*Model!$AO$3539*AVERAGE('Assumptions (CSP)'!$AK$2:$AM$2)/10^9),0)</f>
        <v>-0.05121914835</v>
      </c>
      <c r="AV3691" s="95">
        <f>IF($AO$3539&gt;0,IPMT('Assumptions (CSP)'!$V$7,Model!AD$1,'Assumptions (CSP)'!$V$10,'Assumptions (CSP)'!$V$5*Model!$AO$3539*AVERAGE('Assumptions (CSP)'!$AK$2:$AM$2)/10^9),0)</f>
        <v>-0.04652603864</v>
      </c>
      <c r="AW3691" s="95">
        <f>IF($AO$3539&gt;0,IPMT('Assumptions (CSP)'!$V$7,Model!AE$1,'Assumptions (CSP)'!$V$10,'Assumptions (CSP)'!$V$5*Model!$AO$3539*AVERAGE('Assumptions (CSP)'!$AK$2:$AM$2)/10^9),0)</f>
        <v>-0.04161000621</v>
      </c>
      <c r="AX3691" s="95">
        <f>IF($AO$3539&gt;0,IPMT('Assumptions (CSP)'!$V$7,Model!AF$1,'Assumptions (CSP)'!$V$10,'Assumptions (CSP)'!$V$5*Model!$AO$3539*AVERAGE('Assumptions (CSP)'!$AK$2:$AM$2)/10^9),0)</f>
        <v>-0.03646046225</v>
      </c>
      <c r="AY3691" s="95">
        <f>IF($AO$3539&gt;0,IPMT('Assumptions (CSP)'!$V$7,Model!AG$1,'Assumptions (CSP)'!$V$10,'Assumptions (CSP)'!$V$5*Model!$AO$3539*AVERAGE('Assumptions (CSP)'!$AK$2:$AM$2)/10^9),0)</f>
        <v>-0.03106631494</v>
      </c>
      <c r="AZ3691" s="95">
        <f>IF($AO$3539&gt;0,IPMT('Assumptions (CSP)'!$V$7,Model!AH$1,'Assumptions (CSP)'!$V$10,'Assumptions (CSP)'!$V$5*Model!$AO$3539*AVERAGE('Assumptions (CSP)'!$AK$2:$AM$2)/10^9),0)</f>
        <v>-0.02541594564</v>
      </c>
      <c r="BA3691" s="95">
        <f>IF($AO$3539&gt;0,IPMT('Assumptions (CSP)'!$V$7,Model!AI$1,'Assumptions (CSP)'!$V$10,'Assumptions (CSP)'!$V$5*Model!$AO$3539*AVERAGE('Assumptions (CSP)'!$AK$2:$AM$2)/10^9),0)</f>
        <v>-0.0194971838</v>
      </c>
      <c r="BB3691" s="95">
        <f>IF($AO$3539&gt;0,IPMT('Assumptions (CSP)'!$V$7,Model!AJ$1,'Assumptions (CSP)'!$V$10,'Assumptions (CSP)'!$V$5*Model!$AO$3539*AVERAGE('Assumptions (CSP)'!$AK$2:$AM$2)/10^9),0)</f>
        <v>-0.01329728077</v>
      </c>
      <c r="BC3691" s="95">
        <f>IF($AO$3539&gt;0,IPMT('Assumptions (CSP)'!$V$7,Model!AK$1,'Assumptions (CSP)'!$V$10,'Assumptions (CSP)'!$V$5*Model!$AO$3539*AVERAGE('Assumptions (CSP)'!$AK$2:$AM$2)/10^9),0)</f>
        <v>-0.006802882348</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-0.07590281354</v>
      </c>
      <c r="AQ3692" s="95">
        <f>IF($AP$3539&gt;0,IPMT('Assumptions (CSP)'!$V$7,Model!X$1,'Assumptions (CSP)'!$V$10,'Assumptions (CSP)'!$V$5*Model!$AP$3539*AVERAGE('Assumptions (CSP)'!$AL$2:$AN$2)/10^9),0)</f>
        <v>-0.07231859658</v>
      </c>
      <c r="AR3692" s="95">
        <f>IF($AP$3539&gt;0,IPMT('Assumptions (CSP)'!$V$7,Model!Y$1,'Assumptions (CSP)'!$V$10,'Assumptions (CSP)'!$V$5*Model!$AP$3539*AVERAGE('Assumptions (CSP)'!$AL$2:$AN$2)/10^9),0)</f>
        <v>-0.06856412931</v>
      </c>
      <c r="AS3692" s="95">
        <f>IF($AP$3539&gt;0,IPMT('Assumptions (CSP)'!$V$7,Model!Z$1,'Assumptions (CSP)'!$V$10,'Assumptions (CSP)'!$V$5*Model!$AP$3539*AVERAGE('Assumptions (CSP)'!$AL$2:$AN$2)/10^9),0)</f>
        <v>-0.06463132485</v>
      </c>
      <c r="AT3692" s="95">
        <f>IF($AP$3539&gt;0,IPMT('Assumptions (CSP)'!$V$7,Model!AA$1,'Assumptions (CSP)'!$V$10,'Assumptions (CSP)'!$V$5*Model!$AP$3539*AVERAGE('Assumptions (CSP)'!$AL$2:$AN$2)/10^9),0)</f>
        <v>-0.06051171218</v>
      </c>
      <c r="AU3692" s="95">
        <f>IF($AP$3539&gt;0,IPMT('Assumptions (CSP)'!$V$7,Model!AB$1,'Assumptions (CSP)'!$V$10,'Assumptions (CSP)'!$V$5*Model!$AP$3539*AVERAGE('Assumptions (CSP)'!$AL$2:$AN$2)/10^9),0)</f>
        <v>-0.0561964179</v>
      </c>
      <c r="AV3692" s="95">
        <f>IF($AP$3539&gt;0,IPMT('Assumptions (CSP)'!$V$7,Model!AC$1,'Assumptions (CSP)'!$V$10,'Assumptions (CSP)'!$V$5*Model!$AP$3539*AVERAGE('Assumptions (CSP)'!$AL$2:$AN$2)/10^9),0)</f>
        <v>-0.05167614715</v>
      </c>
      <c r="AW3692" s="95">
        <f>IF($AP$3539&gt;0,IPMT('Assumptions (CSP)'!$V$7,Model!AD$1,'Assumptions (CSP)'!$V$10,'Assumptions (CSP)'!$V$5*Model!$AP$3539*AVERAGE('Assumptions (CSP)'!$AL$2:$AN$2)/10^9),0)</f>
        <v>-0.04694116354</v>
      </c>
      <c r="AX3692" s="95">
        <f>IF($AP$3539&gt;0,IPMT('Assumptions (CSP)'!$V$7,Model!AE$1,'Assumptions (CSP)'!$V$10,'Assumptions (CSP)'!$V$5*Model!$AP$3539*AVERAGE('Assumptions (CSP)'!$AL$2:$AN$2)/10^9),0)</f>
        <v>-0.0419812682</v>
      </c>
      <c r="AY3692" s="95">
        <f>IF($AP$3539&gt;0,IPMT('Assumptions (CSP)'!$V$7,Model!AF$1,'Assumptions (CSP)'!$V$10,'Assumptions (CSP)'!$V$5*Model!$AP$3539*AVERAGE('Assumptions (CSP)'!$AL$2:$AN$2)/10^9),0)</f>
        <v>-0.03678577784</v>
      </c>
      <c r="AZ3692" s="95">
        <f>IF($AP$3539&gt;0,IPMT('Assumptions (CSP)'!$V$7,Model!AG$1,'Assumptions (CSP)'!$V$10,'Assumptions (CSP)'!$V$5*Model!$AP$3539*AVERAGE('Assumptions (CSP)'!$AL$2:$AN$2)/10^9),0)</f>
        <v>-0.03134350168</v>
      </c>
      <c r="BA3692" s="95">
        <f>IF($AP$3539&gt;0,IPMT('Assumptions (CSP)'!$V$7,Model!AH$1,'Assumptions (CSP)'!$V$10,'Assumptions (CSP)'!$V$5*Model!$AP$3539*AVERAGE('Assumptions (CSP)'!$AL$2:$AN$2)/10^9),0)</f>
        <v>-0.02564271741</v>
      </c>
      <c r="BB3692" s="95">
        <f>IF($AP$3539&gt;0,IPMT('Assumptions (CSP)'!$V$7,Model!AI$1,'Assumptions (CSP)'!$V$10,'Assumptions (CSP)'!$V$5*Model!$AP$3539*AVERAGE('Assumptions (CSP)'!$AL$2:$AN$2)/10^9),0)</f>
        <v>-0.01967114588</v>
      </c>
      <c r="BC3692" s="95">
        <f>IF($AP$3539&gt;0,IPMT('Assumptions (CSP)'!$V$7,Model!AJ$1,'Assumptions (CSP)'!$V$10,'Assumptions (CSP)'!$V$5*Model!$AP$3539*AVERAGE('Assumptions (CSP)'!$AL$2:$AN$2)/10^9),0)</f>
        <v>-0.01341592471</v>
      </c>
      <c r="BD3692" s="95">
        <f>IF($AP$3539&gt;0,IPMT('Assumptions (CSP)'!$V$7,Model!AK$1,'Assumptions (CSP)'!$V$10,'Assumptions (CSP)'!$V$5*Model!$AP$3539*AVERAGE('Assumptions (CSP)'!$AL$2:$AN$2)/10^9),0)</f>
        <v>-0.006863580528</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-0.07678071571</v>
      </c>
      <c r="AR3693" s="95">
        <f>IF($AQ$3539&gt;0,IPMT('Assumptions (CSP)'!$V$7,Model!X$1,'Assumptions (CSP)'!$V$10,'Assumptions (CSP)'!$V$5*Model!$AQ$3539*AVERAGE('Assumptions (CSP)'!$AM$2:$AO$2)/10^9),0)</f>
        <v>-0.07315504321</v>
      </c>
      <c r="AS3693" s="95">
        <f>IF($AQ$3539&gt;0,IPMT('Assumptions (CSP)'!$V$7,Model!Y$1,'Assumptions (CSP)'!$V$10,'Assumptions (CSP)'!$V$5*Model!$AQ$3539*AVERAGE('Assumptions (CSP)'!$AM$2:$AO$2)/10^9),0)</f>
        <v>-0.06935715127</v>
      </c>
      <c r="AT3693" s="95">
        <f>IF($AQ$3539&gt;0,IPMT('Assumptions (CSP)'!$V$7,Model!Z$1,'Assumptions (CSP)'!$V$10,'Assumptions (CSP)'!$V$5*Model!$AQ$3539*AVERAGE('Assumptions (CSP)'!$AM$2:$AO$2)/10^9),0)</f>
        <v>-0.06537885946</v>
      </c>
      <c r="AU3693" s="95">
        <f>IF($AQ$3539&gt;0,IPMT('Assumptions (CSP)'!$V$7,Model!AA$1,'Assumptions (CSP)'!$V$10,'Assumptions (CSP)'!$V$5*Model!$AQ$3539*AVERAGE('Assumptions (CSP)'!$AM$2:$AO$2)/10^9),0)</f>
        <v>-0.06121159879</v>
      </c>
      <c r="AV3693" s="95">
        <f>IF($AQ$3539&gt;0,IPMT('Assumptions (CSP)'!$V$7,Model!AB$1,'Assumptions (CSP)'!$V$10,'Assumptions (CSP)'!$V$5*Model!$AQ$3539*AVERAGE('Assumptions (CSP)'!$AM$2:$AO$2)/10^9),0)</f>
        <v>-0.05684639324</v>
      </c>
      <c r="AW3693" s="95">
        <f>IF($AQ$3539&gt;0,IPMT('Assumptions (CSP)'!$V$7,Model!AC$1,'Assumptions (CSP)'!$V$10,'Assumptions (CSP)'!$V$5*Model!$AQ$3539*AVERAGE('Assumptions (CSP)'!$AM$2:$AO$2)/10^9),0)</f>
        <v>-0.05227384043</v>
      </c>
      <c r="AX3693" s="95">
        <f>IF($AQ$3539&gt;0,IPMT('Assumptions (CSP)'!$V$7,Model!AD$1,'Assumptions (CSP)'!$V$10,'Assumptions (CSP)'!$V$5*Model!$AQ$3539*AVERAGE('Assumptions (CSP)'!$AM$2:$AO$2)/10^9),0)</f>
        <v>-0.04748409136</v>
      </c>
      <c r="AY3693" s="95">
        <f>IF($AQ$3539&gt;0,IPMT('Assumptions (CSP)'!$V$7,Model!AE$1,'Assumptions (CSP)'!$V$10,'Assumptions (CSP)'!$V$5*Model!$AQ$3539*AVERAGE('Assumptions (CSP)'!$AM$2:$AO$2)/10^9),0)</f>
        <v>-0.04246682921</v>
      </c>
      <c r="AZ3693" s="95">
        <f>IF($AQ$3539&gt;0,IPMT('Assumptions (CSP)'!$V$7,Model!AF$1,'Assumptions (CSP)'!$V$10,'Assumptions (CSP)'!$V$5*Model!$AQ$3539*AVERAGE('Assumptions (CSP)'!$AM$2:$AO$2)/10^9),0)</f>
        <v>-0.0372112471</v>
      </c>
      <c r="BA3693" s="95">
        <f>IF($AQ$3539&gt;0,IPMT('Assumptions (CSP)'!$V$7,Model!AG$1,'Assumptions (CSP)'!$V$10,'Assumptions (CSP)'!$V$5*Model!$AQ$3539*AVERAGE('Assumptions (CSP)'!$AM$2:$AO$2)/10^9),0)</f>
        <v>-0.03170602485</v>
      </c>
      <c r="BB3693" s="95">
        <f>IF($AQ$3539&gt;0,IPMT('Assumptions (CSP)'!$V$7,Model!AH$1,'Assumptions (CSP)'!$V$10,'Assumptions (CSP)'!$V$5*Model!$AQ$3539*AVERAGE('Assumptions (CSP)'!$AM$2:$AO$2)/10^9),0)</f>
        <v>-0.02593930453</v>
      </c>
      <c r="BC3693" s="95">
        <f>IF($AQ$3539&gt;0,IPMT('Assumptions (CSP)'!$V$7,Model!AI$1,'Assumptions (CSP)'!$V$10,'Assumptions (CSP)'!$V$5*Model!$AQ$3539*AVERAGE('Assumptions (CSP)'!$AM$2:$AO$2)/10^9),0)</f>
        <v>-0.01989866501</v>
      </c>
      <c r="BD3693" s="95">
        <f>IF($AQ$3539&gt;0,IPMT('Assumptions (CSP)'!$V$7,Model!AJ$1,'Assumptions (CSP)'!$V$10,'Assumptions (CSP)'!$V$5*Model!$AQ$3539*AVERAGE('Assumptions (CSP)'!$AM$2:$AO$2)/10^9),0)</f>
        <v>-0.0135710951</v>
      </c>
      <c r="BE3693" s="95">
        <f>IF($AQ$3539&gt;0,IPMT('Assumptions (CSP)'!$V$7,Model!AK$1,'Assumptions (CSP)'!$V$10,'Assumptions (CSP)'!$V$5*Model!$AQ$3539*AVERAGE('Assumptions (CSP)'!$AM$2:$AO$2)/10^9),0)</f>
        <v>-0.006942965625</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-0.07775686311</v>
      </c>
      <c r="AS3694" s="95">
        <f>IF($AR$3539&gt;0,IPMT('Assumptions (CSP)'!$V$7,Model!X$1,'Assumptions (CSP)'!$V$10,'Assumptions (CSP)'!$V$5*Model!$AR$3539*AVERAGE('Assumptions (CSP)'!$AN$2:$AP$2)/10^9),0)</f>
        <v>-0.07408509583</v>
      </c>
      <c r="AT3694" s="95">
        <f>IF($AR$3539&gt;0,IPMT('Assumptions (CSP)'!$V$7,Model!Y$1,'Assumptions (CSP)'!$V$10,'Assumptions (CSP)'!$V$5*Model!$AR$3539*AVERAGE('Assumptions (CSP)'!$AN$2:$AP$2)/10^9),0)</f>
        <v>-0.0702389196</v>
      </c>
      <c r="AU3694" s="95">
        <f>IF($AR$3539&gt;0,IPMT('Assumptions (CSP)'!$V$7,Model!Z$1,'Assumptions (CSP)'!$V$10,'Assumptions (CSP)'!$V$5*Model!$AR$3539*AVERAGE('Assumptions (CSP)'!$AN$2:$AP$2)/10^9),0)</f>
        <v>-0.06621005</v>
      </c>
      <c r="AV3694" s="95">
        <f>IF($AR$3539&gt;0,IPMT('Assumptions (CSP)'!$V$7,Model!AA$1,'Assumptions (CSP)'!$V$10,'Assumptions (CSP)'!$V$5*Model!$AR$3539*AVERAGE('Assumptions (CSP)'!$AN$2:$AP$2)/10^9),0)</f>
        <v>-0.06198980909</v>
      </c>
      <c r="AW3694" s="95">
        <f>IF($AR$3539&gt;0,IPMT('Assumptions (CSP)'!$V$7,Model!AB$1,'Assumptions (CSP)'!$V$10,'Assumptions (CSP)'!$V$5*Model!$AR$3539*AVERAGE('Assumptions (CSP)'!$AN$2:$AP$2)/10^9),0)</f>
        <v>-0.05756910674</v>
      </c>
      <c r="AX3694" s="95">
        <f>IF($AR$3539&gt;0,IPMT('Assumptions (CSP)'!$V$7,Model!AC$1,'Assumptions (CSP)'!$V$10,'Assumptions (CSP)'!$V$5*Model!$AR$3539*AVERAGE('Assumptions (CSP)'!$AN$2:$AP$2)/10^9),0)</f>
        <v>-0.05293842103</v>
      </c>
      <c r="AY3694" s="95">
        <f>IF($AR$3539&gt;0,IPMT('Assumptions (CSP)'!$V$7,Model!AD$1,'Assumptions (CSP)'!$V$10,'Assumptions (CSP)'!$V$5*Model!$AR$3539*AVERAGE('Assumptions (CSP)'!$AN$2:$AP$2)/10^9),0)</f>
        <v>-0.04808777774</v>
      </c>
      <c r="AZ3694" s="95">
        <f>IF($AR$3539&gt;0,IPMT('Assumptions (CSP)'!$V$7,Model!AE$1,'Assumptions (CSP)'!$V$10,'Assumptions (CSP)'!$V$5*Model!$AR$3539*AVERAGE('Assumptions (CSP)'!$AN$2:$AP$2)/10^9),0)</f>
        <v>-0.0430067289</v>
      </c>
      <c r="BA3694" s="95">
        <f>IF($AR$3539&gt;0,IPMT('Assumptions (CSP)'!$V$7,Model!AF$1,'Assumptions (CSP)'!$V$10,'Assumptions (CSP)'!$V$5*Model!$AR$3539*AVERAGE('Assumptions (CSP)'!$AN$2:$AP$2)/10^9),0)</f>
        <v>-0.03768433024</v>
      </c>
      <c r="BB3694" s="95">
        <f>IF($AR$3539&gt;0,IPMT('Assumptions (CSP)'!$V$7,Model!AG$1,'Assumptions (CSP)'!$V$10,'Assumptions (CSP)'!$V$5*Model!$AR$3539*AVERAGE('Assumptions (CSP)'!$AN$2:$AP$2)/10^9),0)</f>
        <v>-0.03210911765</v>
      </c>
      <c r="BC3694" s="95">
        <f>IF($AR$3539&gt;0,IPMT('Assumptions (CSP)'!$V$7,Model!AH$1,'Assumptions (CSP)'!$V$10,'Assumptions (CSP)'!$V$5*Model!$AR$3539*AVERAGE('Assumptions (CSP)'!$AN$2:$AP$2)/10^9),0)</f>
        <v>-0.02626908245</v>
      </c>
      <c r="BD3694" s="95">
        <f>IF($AR$3539&gt;0,IPMT('Assumptions (CSP)'!$V$7,Model!AI$1,'Assumptions (CSP)'!$V$10,'Assumptions (CSP)'!$V$5*Model!$AR$3539*AVERAGE('Assumptions (CSP)'!$AN$2:$AP$2)/10^9),0)</f>
        <v>-0.02015164559</v>
      </c>
      <c r="BE3694" s="95">
        <f>IF($AR$3539&gt;0,IPMT('Assumptions (CSP)'!$V$7,Model!AJ$1,'Assumptions (CSP)'!$V$10,'Assumptions (CSP)'!$V$5*Model!$AR$3539*AVERAGE('Assumptions (CSP)'!$AN$2:$AP$2)/10^9),0)</f>
        <v>-0.01374363047</v>
      </c>
      <c r="BF3694" s="95">
        <f>IF($AR$3539&gt;0,IPMT('Assumptions (CSP)'!$V$7,Model!AK$1,'Assumptions (CSP)'!$V$10,'Assumptions (CSP)'!$V$5*Model!$AR$3539*AVERAGE('Assumptions (CSP)'!$AN$2:$AP$2)/10^9),0)</f>
        <v>-0.007031234637</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-0.07878958408</v>
      </c>
      <c r="AT3695" s="95">
        <f>IF($AS$3539&gt;0,IPMT('Assumptions (CSP)'!$V$7,Model!X$1,'Assumptions (CSP)'!$V$10,'Assumptions (CSP)'!$V$5*Model!$AS$3539*AVERAGE('Assumptions (CSP)'!$AO$2:$AQ$2)/10^9),0)</f>
        <v>-0.07506905054</v>
      </c>
      <c r="AU3695" s="95">
        <f>IF($AS$3539&gt;0,IPMT('Assumptions (CSP)'!$V$7,Model!Y$1,'Assumptions (CSP)'!$V$10,'Assumptions (CSP)'!$V$5*Model!$AS$3539*AVERAGE('Assumptions (CSP)'!$AO$2:$AQ$2)/10^9),0)</f>
        <v>-0.07117179166</v>
      </c>
      <c r="AV3695" s="95">
        <f>IF($AS$3539&gt;0,IPMT('Assumptions (CSP)'!$V$7,Model!Z$1,'Assumptions (CSP)'!$V$10,'Assumptions (CSP)'!$V$5*Model!$AS$3539*AVERAGE('Assumptions (CSP)'!$AO$2:$AQ$2)/10^9),0)</f>
        <v>-0.06708941298</v>
      </c>
      <c r="AW3695" s="95">
        <f>IF($AS$3539&gt;0,IPMT('Assumptions (CSP)'!$V$7,Model!AA$1,'Assumptions (CSP)'!$V$10,'Assumptions (CSP)'!$V$5*Model!$AS$3539*AVERAGE('Assumptions (CSP)'!$AO$2:$AQ$2)/10^9),0)</f>
        <v>-0.06281312131</v>
      </c>
      <c r="AX3695" s="95">
        <f>IF($AS$3539&gt;0,IPMT('Assumptions (CSP)'!$V$7,Model!AB$1,'Assumptions (CSP)'!$V$10,'Assumptions (CSP)'!$V$5*Model!$AS$3539*AVERAGE('Assumptions (CSP)'!$AO$2:$AQ$2)/10^9),0)</f>
        <v>-0.05833370579</v>
      </c>
      <c r="AY3695" s="95">
        <f>IF($AS$3539&gt;0,IPMT('Assumptions (CSP)'!$V$7,Model!AC$1,'Assumptions (CSP)'!$V$10,'Assumptions (CSP)'!$V$5*Model!$AS$3539*AVERAGE('Assumptions (CSP)'!$AO$2:$AQ$2)/10^9),0)</f>
        <v>-0.05364151803</v>
      </c>
      <c r="AZ3695" s="95">
        <f>IF($AS$3539&gt;0,IPMT('Assumptions (CSP)'!$V$7,Model!AD$1,'Assumptions (CSP)'!$V$10,'Assumptions (CSP)'!$V$5*Model!$AS$3539*AVERAGE('Assumptions (CSP)'!$AO$2:$AQ$2)/10^9),0)</f>
        <v>-0.04872645135</v>
      </c>
      <c r="BA3695" s="95">
        <f>IF($AS$3539&gt;0,IPMT('Assumptions (CSP)'!$V$7,Model!AE$1,'Assumptions (CSP)'!$V$10,'Assumptions (CSP)'!$V$5*Model!$AS$3539*AVERAGE('Assumptions (CSP)'!$AO$2:$AQ$2)/10^9),0)</f>
        <v>-0.04357791901</v>
      </c>
      <c r="BB3695" s="95">
        <f>IF($AS$3539&gt;0,IPMT('Assumptions (CSP)'!$V$7,Model!AF$1,'Assumptions (CSP)'!$V$10,'Assumptions (CSP)'!$V$5*Model!$AS$3539*AVERAGE('Assumptions (CSP)'!$AO$2:$AQ$2)/10^9),0)</f>
        <v>-0.03818483138</v>
      </c>
      <c r="BC3695" s="95">
        <f>IF($AS$3539&gt;0,IPMT('Assumptions (CSP)'!$V$7,Model!AG$1,'Assumptions (CSP)'!$V$10,'Assumptions (CSP)'!$V$5*Model!$AS$3539*AVERAGE('Assumptions (CSP)'!$AO$2:$AQ$2)/10^9),0)</f>
        <v>-0.03253557208</v>
      </c>
      <c r="BD3695" s="95">
        <f>IF($AS$3539&gt;0,IPMT('Assumptions (CSP)'!$V$7,Model!AH$1,'Assumptions (CSP)'!$V$10,'Assumptions (CSP)'!$V$5*Model!$AS$3539*AVERAGE('Assumptions (CSP)'!$AO$2:$AQ$2)/10^9),0)</f>
        <v>-0.02661797297</v>
      </c>
      <c r="BE3695" s="95">
        <f>IF($AS$3539&gt;0,IPMT('Assumptions (CSP)'!$V$7,Model!AI$1,'Assumptions (CSP)'!$V$10,'Assumptions (CSP)'!$V$5*Model!$AS$3539*AVERAGE('Assumptions (CSP)'!$AO$2:$AQ$2)/10^9),0)</f>
        <v>-0.0204192879</v>
      </c>
      <c r="BF3695" s="95">
        <f>IF($AS$3539&gt;0,IPMT('Assumptions (CSP)'!$V$7,Model!AJ$1,'Assumptions (CSP)'!$V$10,'Assumptions (CSP)'!$V$5*Model!$AS$3539*AVERAGE('Assumptions (CSP)'!$AO$2:$AQ$2)/10^9),0)</f>
        <v>-0.0139261653</v>
      </c>
      <c r="BG3695" s="95">
        <f>IF($AS$3539&gt;0,IPMT('Assumptions (CSP)'!$V$7,Model!AK$1,'Assumptions (CSP)'!$V$10,'Assumptions (CSP)'!$V$5*Model!$AS$3539*AVERAGE('Assumptions (CSP)'!$AO$2:$AQ$2)/10^9),0)</f>
        <v>-0.007124619364</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-0.07985910477</v>
      </c>
      <c r="AU3696" s="95">
        <f>IF($AT$3539&gt;0,IPMT('Assumptions (CSP)'!$V$7,Model!X$1,'Assumptions (CSP)'!$V$10,'Assumptions (CSP)'!$V$5*Model!$AT$3539*AVERAGE('Assumptions (CSP)'!$AP$2:$AR$2)/10^9),0)</f>
        <v>-0.07608806725</v>
      </c>
      <c r="AV3696" s="95">
        <f>IF($AT$3539&gt;0,IPMT('Assumptions (CSP)'!$V$7,Model!Y$1,'Assumptions (CSP)'!$V$10,'Assumptions (CSP)'!$V$5*Model!$AT$3539*AVERAGE('Assumptions (CSP)'!$AP$2:$AR$2)/10^9),0)</f>
        <v>-0.07213790545</v>
      </c>
      <c r="AW3696" s="95">
        <f>IF($AT$3539&gt;0,IPMT('Assumptions (CSP)'!$V$7,Model!Z$1,'Assumptions (CSP)'!$V$10,'Assumptions (CSP)'!$V$5*Model!$AT$3539*AVERAGE('Assumptions (CSP)'!$AP$2:$AR$2)/10^9),0)</f>
        <v>-0.06800011096</v>
      </c>
      <c r="AX3696" s="95">
        <f>IF($AT$3539&gt;0,IPMT('Assumptions (CSP)'!$V$7,Model!AA$1,'Assumptions (CSP)'!$V$10,'Assumptions (CSP)'!$V$5*Model!$AT$3539*AVERAGE('Assumptions (CSP)'!$AP$2:$AR$2)/10^9),0)</f>
        <v>-0.06366577124</v>
      </c>
      <c r="AY3696" s="95">
        <f>IF($AT$3539&gt;0,IPMT('Assumptions (CSP)'!$V$7,Model!AB$1,'Assumptions (CSP)'!$V$10,'Assumptions (CSP)'!$V$5*Model!$AT$3539*AVERAGE('Assumptions (CSP)'!$AP$2:$AR$2)/10^9),0)</f>
        <v>-0.05912555037</v>
      </c>
      <c r="AZ3696" s="95">
        <f>IF($AT$3539&gt;0,IPMT('Assumptions (CSP)'!$V$7,Model!AC$1,'Assumptions (CSP)'!$V$10,'Assumptions (CSP)'!$V$5*Model!$AT$3539*AVERAGE('Assumptions (CSP)'!$AP$2:$AR$2)/10^9),0)</f>
        <v>-0.05436966902</v>
      </c>
      <c r="BA3696" s="95">
        <f>IF($AT$3539&gt;0,IPMT('Assumptions (CSP)'!$V$7,Model!AD$1,'Assumptions (CSP)'!$V$10,'Assumptions (CSP)'!$V$5*Model!$AT$3539*AVERAGE('Assumptions (CSP)'!$AP$2:$AR$2)/10^9),0)</f>
        <v>-0.0493878833</v>
      </c>
      <c r="BB3696" s="95">
        <f>IF($AT$3539&gt;0,IPMT('Assumptions (CSP)'!$V$7,Model!AE$1,'Assumptions (CSP)'!$V$10,'Assumptions (CSP)'!$V$5*Model!$AT$3539*AVERAGE('Assumptions (CSP)'!$AP$2:$AR$2)/10^9),0)</f>
        <v>-0.04416946276</v>
      </c>
      <c r="BC3696" s="95">
        <f>IF($AT$3539&gt;0,IPMT('Assumptions (CSP)'!$V$7,Model!AF$1,'Assumptions (CSP)'!$V$10,'Assumptions (CSP)'!$V$5*Model!$AT$3539*AVERAGE('Assumptions (CSP)'!$AP$2:$AR$2)/10^9),0)</f>
        <v>-0.03870316724</v>
      </c>
      <c r="BD3696" s="95">
        <f>IF($AT$3539&gt;0,IPMT('Assumptions (CSP)'!$V$7,Model!AG$1,'Assumptions (CSP)'!$V$10,'Assumptions (CSP)'!$V$5*Model!$AT$3539*AVERAGE('Assumptions (CSP)'!$AP$2:$AR$2)/10^9),0)</f>
        <v>-0.03297722269</v>
      </c>
      <c r="BE3696" s="95">
        <f>IF($AT$3539&gt;0,IPMT('Assumptions (CSP)'!$V$7,Model!AH$1,'Assumptions (CSP)'!$V$10,'Assumptions (CSP)'!$V$5*Model!$AT$3539*AVERAGE('Assumptions (CSP)'!$AP$2:$AR$2)/10^9),0)</f>
        <v>-0.02697929577</v>
      </c>
      <c r="BF3696" s="95">
        <f>IF($AT$3539&gt;0,IPMT('Assumptions (CSP)'!$V$7,Model!AI$1,'Assumptions (CSP)'!$V$10,'Assumptions (CSP)'!$V$5*Model!$AT$3539*AVERAGE('Assumptions (CSP)'!$AP$2:$AR$2)/10^9),0)</f>
        <v>-0.02069646732</v>
      </c>
      <c r="BG3696" s="95">
        <f>IF($AT$3539&gt;0,IPMT('Assumptions (CSP)'!$V$7,Model!AJ$1,'Assumptions (CSP)'!$V$10,'Assumptions (CSP)'!$V$5*Model!$AT$3539*AVERAGE('Assumptions (CSP)'!$AP$2:$AR$2)/10^9),0)</f>
        <v>-0.01411520452</v>
      </c>
      <c r="BH3696" s="95">
        <f>IF($AT$3539&gt;0,IPMT('Assumptions (CSP)'!$V$7,Model!AK$1,'Assumptions (CSP)'!$V$10,'Assumptions (CSP)'!$V$5*Model!$AT$3539*AVERAGE('Assumptions (CSP)'!$AP$2:$AR$2)/10^9),0)</f>
        <v>-0.00722133174</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-0.08105404645</v>
      </c>
      <c r="AV3697" s="95">
        <f>IF($AU$3539&gt;0,IPMT('Assumptions (CSP)'!$V$7,Model!X$1,'Assumptions (CSP)'!$V$10,'Assumptions (CSP)'!$V$5*Model!$AU$3539*AVERAGE('Assumptions (CSP)'!$AQ$2:$AS$2)/10^9),0)</f>
        <v>-0.07722658243</v>
      </c>
      <c r="AW3697" s="95">
        <f>IF($AU$3539&gt;0,IPMT('Assumptions (CSP)'!$V$7,Model!Y$1,'Assumptions (CSP)'!$V$10,'Assumptions (CSP)'!$V$5*Model!$AU$3539*AVERAGE('Assumptions (CSP)'!$AQ$2:$AS$2)/10^9),0)</f>
        <v>-0.07321731387</v>
      </c>
      <c r="AX3697" s="95">
        <f>IF($AU$3539&gt;0,IPMT('Assumptions (CSP)'!$V$7,Model!Z$1,'Assumptions (CSP)'!$V$10,'Assumptions (CSP)'!$V$5*Model!$AU$3539*AVERAGE('Assumptions (CSP)'!$AQ$2:$AS$2)/10^9),0)</f>
        <v>-0.06901760505</v>
      </c>
      <c r="AY3697" s="95">
        <f>IF($AU$3539&gt;0,IPMT('Assumptions (CSP)'!$V$7,Model!AA$1,'Assumptions (CSP)'!$V$10,'Assumptions (CSP)'!$V$5*Model!$AU$3539*AVERAGE('Assumptions (CSP)'!$AQ$2:$AS$2)/10^9),0)</f>
        <v>-0.06461841006</v>
      </c>
      <c r="AZ3697" s="95">
        <f>IF($AU$3539&gt;0,IPMT('Assumptions (CSP)'!$V$7,Model!AB$1,'Assumptions (CSP)'!$V$10,'Assumptions (CSP)'!$V$5*Model!$AU$3539*AVERAGE('Assumptions (CSP)'!$AQ$2:$AS$2)/10^9),0)</f>
        <v>-0.06001025331</v>
      </c>
      <c r="BA3697" s="95">
        <f>IF($AU$3539&gt;0,IPMT('Assumptions (CSP)'!$V$7,Model!AC$1,'Assumptions (CSP)'!$V$10,'Assumptions (CSP)'!$V$5*Model!$AU$3539*AVERAGE('Assumptions (CSP)'!$AQ$2:$AS$2)/10^9),0)</f>
        <v>-0.05518320911</v>
      </c>
      <c r="BB3697" s="95">
        <f>IF($AU$3539&gt;0,IPMT('Assumptions (CSP)'!$V$7,Model!AD$1,'Assumptions (CSP)'!$V$10,'Assumptions (CSP)'!$V$5*Model!$AU$3539*AVERAGE('Assumptions (CSP)'!$AQ$2:$AS$2)/10^9),0)</f>
        <v>-0.05012688032</v>
      </c>
      <c r="BC3697" s="95">
        <f>IF($AU$3539&gt;0,IPMT('Assumptions (CSP)'!$V$7,Model!AE$1,'Assumptions (CSP)'!$V$10,'Assumptions (CSP)'!$V$5*Model!$AU$3539*AVERAGE('Assumptions (CSP)'!$AQ$2:$AS$2)/10^9),0)</f>
        <v>-0.0448303759</v>
      </c>
      <c r="BD3697" s="95">
        <f>IF($AU$3539&gt;0,IPMT('Assumptions (CSP)'!$V$7,Model!AF$1,'Assumptions (CSP)'!$V$10,'Assumptions (CSP)'!$V$5*Model!$AU$3539*AVERAGE('Assumptions (CSP)'!$AQ$2:$AS$2)/10^9),0)</f>
        <v>-0.03928228753</v>
      </c>
      <c r="BE3697" s="95">
        <f>IF($AU$3539&gt;0,IPMT('Assumptions (CSP)'!$V$7,Model!AG$1,'Assumptions (CSP)'!$V$10,'Assumptions (CSP)'!$V$5*Model!$AU$3539*AVERAGE('Assumptions (CSP)'!$AQ$2:$AS$2)/10^9),0)</f>
        <v>-0.03347066496</v>
      </c>
      <c r="BF3697" s="95">
        <f>IF($AU$3539&gt;0,IPMT('Assumptions (CSP)'!$V$7,Model!AH$1,'Assumptions (CSP)'!$V$10,'Assumptions (CSP)'!$V$5*Model!$AU$3539*AVERAGE('Assumptions (CSP)'!$AQ$2:$AS$2)/10^9),0)</f>
        <v>-0.02738299032</v>
      </c>
      <c r="BG3697" s="95">
        <f>IF($AU$3539&gt;0,IPMT('Assumptions (CSP)'!$V$7,Model!AI$1,'Assumptions (CSP)'!$V$10,'Assumptions (CSP)'!$V$5*Model!$AU$3539*AVERAGE('Assumptions (CSP)'!$AQ$2:$AS$2)/10^9),0)</f>
        <v>-0.02100615113</v>
      </c>
      <c r="BH3697" s="95">
        <f>IF($AU$3539&gt;0,IPMT('Assumptions (CSP)'!$V$7,Model!AJ$1,'Assumptions (CSP)'!$V$10,'Assumptions (CSP)'!$V$5*Model!$AU$3539*AVERAGE('Assumptions (CSP)'!$AQ$2:$AS$2)/10^9),0)</f>
        <v>-0.01432641208</v>
      </c>
      <c r="BI3697" s="95">
        <f>IF($AU$3539&gt;0,IPMT('Assumptions (CSP)'!$V$7,Model!AK$1,'Assumptions (CSP)'!$V$10,'Assumptions (CSP)'!$V$5*Model!$AU$3539*AVERAGE('Assumptions (CSP)'!$AQ$2:$AS$2)/10^9),0)</f>
        <v>-0.007329385421</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-0.08234115564</v>
      </c>
      <c r="AW3698" s="95">
        <f>IF($AV$3539&gt;0,IPMT('Assumptions (CSP)'!$V$7,Model!X$1,'Assumptions (CSP)'!$V$10,'Assumptions (CSP)'!$V$5*Model!$AV$3539*AVERAGE('Assumptions (CSP)'!$AR$2:$AT$2)/10^9),0)</f>
        <v>-0.07845291286</v>
      </c>
      <c r="AX3698" s="95">
        <f>IF($AV$3539&gt;0,IPMT('Assumptions (CSP)'!$V$7,Model!Y$1,'Assumptions (CSP)'!$V$10,'Assumptions (CSP)'!$V$5*Model!$AV$3539*AVERAGE('Assumptions (CSP)'!$AR$2:$AT$2)/10^9),0)</f>
        <v>-0.07437997855</v>
      </c>
      <c r="AY3698" s="95">
        <f>IF($AV$3539&gt;0,IPMT('Assumptions (CSP)'!$V$7,Model!Z$1,'Assumptions (CSP)'!$V$10,'Assumptions (CSP)'!$V$5*Model!$AV$3539*AVERAGE('Assumptions (CSP)'!$AR$2:$AT$2)/10^9),0)</f>
        <v>-0.07011357986</v>
      </c>
      <c r="AZ3698" s="95">
        <f>IF($AV$3539&gt;0,IPMT('Assumptions (CSP)'!$V$7,Model!AA$1,'Assumptions (CSP)'!$V$10,'Assumptions (CSP)'!$V$5*Model!$AV$3539*AVERAGE('Assumptions (CSP)'!$AR$2:$AT$2)/10^9),0)</f>
        <v>-0.06564452723</v>
      </c>
      <c r="BA3698" s="95">
        <f>IF($AV$3539&gt;0,IPMT('Assumptions (CSP)'!$V$7,Model!AB$1,'Assumptions (CSP)'!$V$10,'Assumptions (CSP)'!$V$5*Model!$AV$3539*AVERAGE('Assumptions (CSP)'!$AR$2:$AT$2)/10^9),0)</f>
        <v>-0.06096319461</v>
      </c>
      <c r="BB3698" s="95">
        <f>IF($AV$3539&gt;0,IPMT('Assumptions (CSP)'!$V$7,Model!AC$1,'Assumptions (CSP)'!$V$10,'Assumptions (CSP)'!$V$5*Model!$AV$3539*AVERAGE('Assumptions (CSP)'!$AR$2:$AT$2)/10^9),0)</f>
        <v>-0.05605949868</v>
      </c>
      <c r="BC3698" s="95">
        <f>IF($AV$3539&gt;0,IPMT('Assumptions (CSP)'!$V$7,Model!AD$1,'Assumptions (CSP)'!$V$10,'Assumptions (CSP)'!$V$5*Model!$AV$3539*AVERAGE('Assumptions (CSP)'!$AR$2:$AT$2)/10^9),0)</f>
        <v>-0.05092287719</v>
      </c>
      <c r="BD3698" s="95">
        <f>IF($AV$3539&gt;0,IPMT('Assumptions (CSP)'!$V$7,Model!AE$1,'Assumptions (CSP)'!$V$10,'Assumptions (CSP)'!$V$5*Model!$AV$3539*AVERAGE('Assumptions (CSP)'!$AR$2:$AT$2)/10^9),0)</f>
        <v>-0.04554226619</v>
      </c>
      <c r="BE3698" s="95">
        <f>IF($AV$3539&gt;0,IPMT('Assumptions (CSP)'!$V$7,Model!AF$1,'Assumptions (CSP)'!$V$10,'Assumptions (CSP)'!$V$5*Model!$AV$3539*AVERAGE('Assumptions (CSP)'!$AR$2:$AT$2)/10^9),0)</f>
        <v>-0.03990607616</v>
      </c>
      <c r="BF3698" s="95">
        <f>IF($AV$3539&gt;0,IPMT('Assumptions (CSP)'!$V$7,Model!AG$1,'Assumptions (CSP)'!$V$10,'Assumptions (CSP)'!$V$5*Model!$AV$3539*AVERAGE('Assumptions (CSP)'!$AR$2:$AT$2)/10^9),0)</f>
        <v>-0.03400216711</v>
      </c>
      <c r="BG3698" s="95">
        <f>IF($AV$3539&gt;0,IPMT('Assumptions (CSP)'!$V$7,Model!AH$1,'Assumptions (CSP)'!$V$10,'Assumptions (CSP)'!$V$5*Model!$AV$3539*AVERAGE('Assumptions (CSP)'!$AR$2:$AT$2)/10^9),0)</f>
        <v>-0.02781782238</v>
      </c>
      <c r="BH3698" s="95">
        <f>IF($AV$3539&gt;0,IPMT('Assumptions (CSP)'!$V$7,Model!AI$1,'Assumptions (CSP)'!$V$10,'Assumptions (CSP)'!$V$5*Model!$AV$3539*AVERAGE('Assumptions (CSP)'!$AR$2:$AT$2)/10^9),0)</f>
        <v>-0.02133972127</v>
      </c>
      <c r="BI3698" s="95">
        <f>IF($AV$3539&gt;0,IPMT('Assumptions (CSP)'!$V$7,Model!AJ$1,'Assumptions (CSP)'!$V$10,'Assumptions (CSP)'!$V$5*Model!$AV$3539*AVERAGE('Assumptions (CSP)'!$AR$2:$AT$2)/10^9),0)</f>
        <v>-0.01455391036</v>
      </c>
      <c r="BJ3698" s="95">
        <f>IF($AV$3539&gt;0,IPMT('Assumptions (CSP)'!$V$7,Model!AK$1,'Assumptions (CSP)'!$V$10,'Assumptions (CSP)'!$V$5*Model!$AV$3539*AVERAGE('Assumptions (CSP)'!$AR$2:$AT$2)/10^9),0)</f>
        <v>-0.007445773433</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-0.08369917355</v>
      </c>
      <c r="AX3699" s="95">
        <f>IF($AW$3539&gt;0,IPMT('Assumptions (CSP)'!$V$7,Model!X$1,'Assumptions (CSP)'!$V$10,'Assumptions (CSP)'!$V$5*Model!$AW$3539*AVERAGE('Assumptions (CSP)'!$AS$2:$AU$2)/10^9),0)</f>
        <v>-0.07974680362</v>
      </c>
      <c r="AY3699" s="95">
        <f>IF($AW$3539&gt;0,IPMT('Assumptions (CSP)'!$V$7,Model!Y$1,'Assumptions (CSP)'!$V$10,'Assumptions (CSP)'!$V$5*Model!$AW$3539*AVERAGE('Assumptions (CSP)'!$AS$2:$AU$2)/10^9),0)</f>
        <v>-0.07560669613</v>
      </c>
      <c r="AZ3699" s="95">
        <f>IF($AW$3539&gt;0,IPMT('Assumptions (CSP)'!$V$7,Model!Z$1,'Assumptions (CSP)'!$V$10,'Assumptions (CSP)'!$V$5*Model!$AW$3539*AVERAGE('Assumptions (CSP)'!$AS$2:$AU$2)/10^9),0)</f>
        <v>-0.07126993353</v>
      </c>
      <c r="BA3699" s="95">
        <f>IF($AW$3539&gt;0,IPMT('Assumptions (CSP)'!$V$7,Model!AA$1,'Assumptions (CSP)'!$V$10,'Assumptions (CSP)'!$V$5*Model!$AW$3539*AVERAGE('Assumptions (CSP)'!$AS$2:$AU$2)/10^9),0)</f>
        <v>-0.0667271747</v>
      </c>
      <c r="BB3699" s="95">
        <f>IF($AW$3539&gt;0,IPMT('Assumptions (CSP)'!$V$7,Model!AB$1,'Assumptions (CSP)'!$V$10,'Assumptions (CSP)'!$V$5*Model!$AW$3539*AVERAGE('Assumptions (CSP)'!$AS$2:$AU$2)/10^9),0)</f>
        <v>-0.06196863483</v>
      </c>
      <c r="BC3699" s="95">
        <f>IF($AW$3539&gt;0,IPMT('Assumptions (CSP)'!$V$7,Model!AC$1,'Assumptions (CSP)'!$V$10,'Assumptions (CSP)'!$V$5*Model!$AW$3539*AVERAGE('Assumptions (CSP)'!$AS$2:$AU$2)/10^9),0)</f>
        <v>-0.05698406432</v>
      </c>
      <c r="BD3699" s="95">
        <f>IF($AW$3539&gt;0,IPMT('Assumptions (CSP)'!$V$7,Model!AD$1,'Assumptions (CSP)'!$V$10,'Assumptions (CSP)'!$V$5*Model!$AW$3539*AVERAGE('Assumptions (CSP)'!$AS$2:$AU$2)/10^9),0)</f>
        <v>-0.05176272671</v>
      </c>
      <c r="BE3699" s="95">
        <f>IF($AW$3539&gt;0,IPMT('Assumptions (CSP)'!$V$7,Model!AE$1,'Assumptions (CSP)'!$V$10,'Assumptions (CSP)'!$V$5*Model!$AW$3539*AVERAGE('Assumptions (CSP)'!$AS$2:$AU$2)/10^9),0)</f>
        <v>-0.04629337556</v>
      </c>
      <c r="BF3699" s="95">
        <f>IF($AW$3539&gt;0,IPMT('Assumptions (CSP)'!$V$7,Model!AF$1,'Assumptions (CSP)'!$V$10,'Assumptions (CSP)'!$V$5*Model!$AW$3539*AVERAGE('Assumptions (CSP)'!$AS$2:$AU$2)/10^9),0)</f>
        <v>-0.04056423023</v>
      </c>
      <c r="BG3699" s="95">
        <f>IF($AW$3539&gt;0,IPMT('Assumptions (CSP)'!$V$7,Model!AG$1,'Assumptions (CSP)'!$V$10,'Assumptions (CSP)'!$V$5*Model!$AW$3539*AVERAGE('Assumptions (CSP)'!$AS$2:$AU$2)/10^9),0)</f>
        <v>-0.0345629505</v>
      </c>
      <c r="BH3699" s="95">
        <f>IF($AW$3539&gt;0,IPMT('Assumptions (CSP)'!$V$7,Model!AH$1,'Assumptions (CSP)'!$V$10,'Assumptions (CSP)'!$V$5*Model!$AW$3539*AVERAGE('Assumptions (CSP)'!$AS$2:$AU$2)/10^9),0)</f>
        <v>-0.02827660998</v>
      </c>
      <c r="BI3699" s="95">
        <f>IF($AW$3539&gt;0,IPMT('Assumptions (CSP)'!$V$7,Model!AI$1,'Assumptions (CSP)'!$V$10,'Assumptions (CSP)'!$V$5*Model!$AW$3539*AVERAGE('Assumptions (CSP)'!$AS$2:$AU$2)/10^9),0)</f>
        <v>-0.02169166828</v>
      </c>
      <c r="BJ3699" s="95">
        <f>IF($AW$3539&gt;0,IPMT('Assumptions (CSP)'!$V$7,Model!AJ$1,'Assumptions (CSP)'!$V$10,'Assumptions (CSP)'!$V$5*Model!$AW$3539*AVERAGE('Assumptions (CSP)'!$AS$2:$AU$2)/10^9),0)</f>
        <v>-0.01479394186</v>
      </c>
      <c r="BK3699" s="95">
        <f>IF($AW$3539&gt;0,IPMT('Assumptions (CSP)'!$V$7,Model!AK$1,'Assumptions (CSP)'!$V$10,'Assumptions (CSP)'!$V$5*Model!$AW$3539*AVERAGE('Assumptions (CSP)'!$AS$2:$AU$2)/10^9),0)</f>
        <v>-0.00756857343</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-0.0850926802</v>
      </c>
      <c r="AY3700" s="95">
        <f>IF($AX$3539&gt;0,IPMT('Assumptions (CSP)'!$V$7,Model!X$1,'Assumptions (CSP)'!$V$10,'Assumptions (CSP)'!$V$5*Model!$AX$3539*AVERAGE('Assumptions (CSP)'!$AT$2:$AV$2)/10^9),0)</f>
        <v>-0.08107450731</v>
      </c>
      <c r="AZ3700" s="95">
        <f>IF($AX$3539&gt;0,IPMT('Assumptions (CSP)'!$V$7,Model!Y$1,'Assumptions (CSP)'!$V$10,'Assumptions (CSP)'!$V$5*Model!$AX$3539*AVERAGE('Assumptions (CSP)'!$AT$2:$AV$2)/10^9),0)</f>
        <v>-0.07686547121</v>
      </c>
      <c r="BA3700" s="95">
        <f>IF($AX$3539&gt;0,IPMT('Assumptions (CSP)'!$V$7,Model!Z$1,'Assumptions (CSP)'!$V$10,'Assumptions (CSP)'!$V$5*Model!$AX$3539*AVERAGE('Assumptions (CSP)'!$AT$2:$AV$2)/10^9),0)</f>
        <v>-0.07245650589</v>
      </c>
      <c r="BB3700" s="95">
        <f>IF($AX$3539&gt;0,IPMT('Assumptions (CSP)'!$V$7,Model!AA$1,'Assumptions (CSP)'!$V$10,'Assumptions (CSP)'!$V$5*Model!$AX$3539*AVERAGE('Assumptions (CSP)'!$AT$2:$AV$2)/10^9),0)</f>
        <v>-0.06783811473</v>
      </c>
      <c r="BC3700" s="95">
        <f>IF($AX$3539&gt;0,IPMT('Assumptions (CSP)'!$V$7,Model!AB$1,'Assumptions (CSP)'!$V$10,'Assumptions (CSP)'!$V$5*Model!$AX$3539*AVERAGE('Assumptions (CSP)'!$AT$2:$AV$2)/10^9),0)</f>
        <v>-0.06300034998</v>
      </c>
      <c r="BD3700" s="95">
        <f>IF($AX$3539&gt;0,IPMT('Assumptions (CSP)'!$V$7,Model!AC$1,'Assumptions (CSP)'!$V$10,'Assumptions (CSP)'!$V$5*Model!$AX$3539*AVERAGE('Assumptions (CSP)'!$AT$2:$AV$2)/10^9),0)</f>
        <v>-0.0579327914</v>
      </c>
      <c r="BE3700" s="95">
        <f>IF($AX$3539&gt;0,IPMT('Assumptions (CSP)'!$V$7,Model!AD$1,'Assumptions (CSP)'!$V$10,'Assumptions (CSP)'!$V$5*Model!$AX$3539*AVERAGE('Assumptions (CSP)'!$AT$2:$AV$2)/10^9),0)</f>
        <v>-0.05262452379</v>
      </c>
      <c r="BF3700" s="95">
        <f>IF($AX$3539&gt;0,IPMT('Assumptions (CSP)'!$V$7,Model!AE$1,'Assumptions (CSP)'!$V$10,'Assumptions (CSP)'!$V$5*Model!$AX$3539*AVERAGE('Assumptions (CSP)'!$AT$2:$AV$2)/10^9),0)</f>
        <v>-0.04706411348</v>
      </c>
      <c r="BG3700" s="95">
        <f>IF($AX$3539&gt;0,IPMT('Assumptions (CSP)'!$V$7,Model!AF$1,'Assumptions (CSP)'!$V$10,'Assumptions (CSP)'!$V$5*Model!$AX$3539*AVERAGE('Assumptions (CSP)'!$AT$2:$AV$2)/10^9),0)</f>
        <v>-0.04123958367</v>
      </c>
      <c r="BH3700" s="95">
        <f>IF($AX$3539&gt;0,IPMT('Assumptions (CSP)'!$V$7,Model!AG$1,'Assumptions (CSP)'!$V$10,'Assumptions (CSP)'!$V$5*Model!$AX$3539*AVERAGE('Assumptions (CSP)'!$AT$2:$AV$2)/10^9),0)</f>
        <v>-0.03513838869</v>
      </c>
      <c r="BI3700" s="95">
        <f>IF($AX$3539&gt;0,IPMT('Assumptions (CSP)'!$V$7,Model!AH$1,'Assumptions (CSP)'!$V$10,'Assumptions (CSP)'!$V$5*Model!$AX$3539*AVERAGE('Assumptions (CSP)'!$AT$2:$AV$2)/10^9),0)</f>
        <v>-0.02874738696</v>
      </c>
      <c r="BJ3700" s="95">
        <f>IF($AX$3539&gt;0,IPMT('Assumptions (CSP)'!$V$7,Model!AI$1,'Assumptions (CSP)'!$V$10,'Assumptions (CSP)'!$V$5*Model!$AX$3539*AVERAGE('Assumptions (CSP)'!$AT$2:$AV$2)/10^9),0)</f>
        <v>-0.02205281264</v>
      </c>
      <c r="BK3700" s="95">
        <f>IF($AX$3539&gt;0,IPMT('Assumptions (CSP)'!$V$7,Model!AJ$1,'Assumptions (CSP)'!$V$10,'Assumptions (CSP)'!$V$5*Model!$AX$3539*AVERAGE('Assumptions (CSP)'!$AT$2:$AV$2)/10^9),0)</f>
        <v>-0.01504024604</v>
      </c>
      <c r="BL3700" s="95">
        <f>IF($AX$3539&gt;0,IPMT('Assumptions (CSP)'!$V$7,Model!AK$1,'Assumptions (CSP)'!$V$10,'Assumptions (CSP)'!$V$5*Model!$AX$3539*AVERAGE('Assumptions (CSP)'!$AT$2:$AV$2)/10^9),0)</f>
        <v>-0.007694582529</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-0.08653561419</v>
      </c>
      <c r="AZ3701" s="95">
        <f>IF($AY$3539&gt;0,IPMT('Assumptions (CSP)'!$V$7,Model!X$1,'Assumptions (CSP)'!$V$10,'Assumptions (CSP)'!$V$5*Model!$AY$3539*AVERAGE('Assumptions (CSP)'!$AU$2:$AW$2)/10^9),0)</f>
        <v>-0.08244930432</v>
      </c>
      <c r="BA3701" s="95">
        <f>IF($AY$3539&gt;0,IPMT('Assumptions (CSP)'!$V$7,Model!Y$1,'Assumptions (CSP)'!$V$10,'Assumptions (CSP)'!$V$5*Model!$AY$3539*AVERAGE('Assumptions (CSP)'!$AU$2:$AW$2)/10^9),0)</f>
        <v>-0.07816889473</v>
      </c>
      <c r="BB3701" s="95">
        <f>IF($AY$3539&gt;0,IPMT('Assumptions (CSP)'!$V$7,Model!Z$1,'Assumptions (CSP)'!$V$10,'Assumptions (CSP)'!$V$5*Model!$AY$3539*AVERAGE('Assumptions (CSP)'!$AU$2:$AW$2)/10^9),0)</f>
        <v>-0.07368516569</v>
      </c>
      <c r="BC3701" s="95">
        <f>IF($AY$3539&gt;0,IPMT('Assumptions (CSP)'!$V$7,Model!AA$1,'Assumptions (CSP)'!$V$10,'Assumptions (CSP)'!$V$5*Model!$AY$3539*AVERAGE('Assumptions (CSP)'!$AU$2:$AW$2)/10^9),0)</f>
        <v>-0.06898845952</v>
      </c>
      <c r="BD3701" s="95">
        <f>IF($AY$3539&gt;0,IPMT('Assumptions (CSP)'!$V$7,Model!AB$1,'Assumptions (CSP)'!$V$10,'Assumptions (CSP)'!$V$5*Model!$AY$3539*AVERAGE('Assumptions (CSP)'!$AU$2:$AW$2)/10^9),0)</f>
        <v>-0.0640686598</v>
      </c>
      <c r="BE3701" s="95">
        <f>IF($AY$3539&gt;0,IPMT('Assumptions (CSP)'!$V$7,Model!AC$1,'Assumptions (CSP)'!$V$10,'Assumptions (CSP)'!$V$5*Model!$AY$3539*AVERAGE('Assumptions (CSP)'!$AU$2:$AW$2)/10^9),0)</f>
        <v>-0.0589151696</v>
      </c>
      <c r="BF3701" s="95">
        <f>IF($AY$3539&gt;0,IPMT('Assumptions (CSP)'!$V$7,Model!AD$1,'Assumptions (CSP)'!$V$10,'Assumptions (CSP)'!$V$5*Model!$AY$3539*AVERAGE('Assumptions (CSP)'!$AU$2:$AW$2)/10^9),0)</f>
        <v>-0.05351688861</v>
      </c>
      <c r="BG3701" s="95">
        <f>IF($AY$3539&gt;0,IPMT('Assumptions (CSP)'!$V$7,Model!AE$1,'Assumptions (CSP)'!$V$10,'Assumptions (CSP)'!$V$5*Model!$AY$3539*AVERAGE('Assumptions (CSP)'!$AU$2:$AW$2)/10^9),0)</f>
        <v>-0.04786218928</v>
      </c>
      <c r="BH3701" s="95">
        <f>IF($AY$3539&gt;0,IPMT('Assumptions (CSP)'!$V$7,Model!AF$1,'Assumptions (CSP)'!$V$10,'Assumptions (CSP)'!$V$5*Model!$AY$3539*AVERAGE('Assumptions (CSP)'!$AU$2:$AW$2)/10^9),0)</f>
        <v>-0.04193889172</v>
      </c>
      <c r="BI3701" s="95">
        <f>IF($AY$3539&gt;0,IPMT('Assumptions (CSP)'!$V$7,Model!AG$1,'Assumptions (CSP)'!$V$10,'Assumptions (CSP)'!$V$5*Model!$AY$3539*AVERAGE('Assumptions (CSP)'!$AU$2:$AW$2)/10^9),0)</f>
        <v>-0.03573423754</v>
      </c>
      <c r="BJ3701" s="95">
        <f>IF($AY$3539&gt;0,IPMT('Assumptions (CSP)'!$V$7,Model!AH$1,'Assumptions (CSP)'!$V$10,'Assumptions (CSP)'!$V$5*Model!$AY$3539*AVERAGE('Assumptions (CSP)'!$AU$2:$AW$2)/10^9),0)</f>
        <v>-0.02923486228</v>
      </c>
      <c r="BK3701" s="95">
        <f>IF($AY$3539&gt;0,IPMT('Assumptions (CSP)'!$V$7,Model!AI$1,'Assumptions (CSP)'!$V$10,'Assumptions (CSP)'!$V$5*Model!$AY$3539*AVERAGE('Assumptions (CSP)'!$AU$2:$AW$2)/10^9),0)</f>
        <v>-0.02242676669</v>
      </c>
      <c r="BL3701" s="95">
        <f>IF($AY$3539&gt;0,IPMT('Assumptions (CSP)'!$V$7,Model!AJ$1,'Assumptions (CSP)'!$V$10,'Assumptions (CSP)'!$V$5*Model!$AY$3539*AVERAGE('Assumptions (CSP)'!$AU$2:$AW$2)/10^9),0)</f>
        <v>-0.01529528657</v>
      </c>
      <c r="BM3701" s="95">
        <f>IF($AY$3539&gt;0,IPMT('Assumptions (CSP)'!$V$7,Model!AK$1,'Assumptions (CSP)'!$V$10,'Assumptions (CSP)'!$V$5*Model!$AY$3539*AVERAGE('Assumptions (CSP)'!$AU$2:$AW$2)/10^9),0)</f>
        <v>-0.007825061139</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-0.08800192696</v>
      </c>
      <c r="BA3702" s="95">
        <f>IF($AZ$3539&gt;0,IPMT('Assumptions (CSP)'!$V$7,Model!X$1,'Assumptions (CSP)'!$V$10,'Assumptions (CSP)'!$V$5*Model!$AZ$3539*AVERAGE('Assumptions (CSP)'!$AV$2:$AX$2)/10^9),0)</f>
        <v>-0.08384637614</v>
      </c>
      <c r="BB3702" s="95">
        <f>IF($AZ$3539&gt;0,IPMT('Assumptions (CSP)'!$V$7,Model!Y$1,'Assumptions (CSP)'!$V$10,'Assumptions (CSP)'!$V$5*Model!$AZ$3539*AVERAGE('Assumptions (CSP)'!$AV$2:$AX$2)/10^9),0)</f>
        <v>-0.07949343665</v>
      </c>
      <c r="BC3702" s="95">
        <f>IF($AZ$3539&gt;0,IPMT('Assumptions (CSP)'!$V$7,Model!Z$1,'Assumptions (CSP)'!$V$10,'Assumptions (CSP)'!$V$5*Model!$AZ$3539*AVERAGE('Assumptions (CSP)'!$AV$2:$AX$2)/10^9),0)</f>
        <v>-0.07493373254</v>
      </c>
      <c r="BD3702" s="95">
        <f>IF($AZ$3539&gt;0,IPMT('Assumptions (CSP)'!$V$7,Model!AA$1,'Assumptions (CSP)'!$V$10,'Assumptions (CSP)'!$V$5*Model!$AZ$3539*AVERAGE('Assumptions (CSP)'!$AV$2:$AX$2)/10^9),0)</f>
        <v>-0.07015744249</v>
      </c>
      <c r="BE3702" s="95">
        <f>IF($AZ$3539&gt;0,IPMT('Assumptions (CSP)'!$V$7,Model!AB$1,'Assumptions (CSP)'!$V$10,'Assumptions (CSP)'!$V$5*Model!$AZ$3539*AVERAGE('Assumptions (CSP)'!$AV$2:$AX$2)/10^9),0)</f>
        <v>-0.06515427865</v>
      </c>
      <c r="BF3702" s="95">
        <f>IF($AZ$3539&gt;0,IPMT('Assumptions (CSP)'!$V$7,Model!AC$1,'Assumptions (CSP)'!$V$10,'Assumptions (CSP)'!$V$5*Model!$AZ$3539*AVERAGE('Assumptions (CSP)'!$AV$2:$AX$2)/10^9),0)</f>
        <v>-0.05991346454</v>
      </c>
      <c r="BG3702" s="95">
        <f>IF($AZ$3539&gt;0,IPMT('Assumptions (CSP)'!$V$7,Model!AD$1,'Assumptions (CSP)'!$V$10,'Assumptions (CSP)'!$V$5*Model!$AZ$3539*AVERAGE('Assumptions (CSP)'!$AV$2:$AX$2)/10^9),0)</f>
        <v>-0.05442371175</v>
      </c>
      <c r="BH3702" s="95">
        <f>IF($AZ$3539&gt;0,IPMT('Assumptions (CSP)'!$V$7,Model!AE$1,'Assumptions (CSP)'!$V$10,'Assumptions (CSP)'!$V$5*Model!$AZ$3539*AVERAGE('Assumptions (CSP)'!$AV$2:$AX$2)/10^9),0)</f>
        <v>-0.04867319571</v>
      </c>
      <c r="BI3702" s="95">
        <f>IF($AZ$3539&gt;0,IPMT('Assumptions (CSP)'!$V$7,Model!AF$1,'Assumptions (CSP)'!$V$10,'Assumptions (CSP)'!$V$5*Model!$AZ$3539*AVERAGE('Assumptions (CSP)'!$AV$2:$AX$2)/10^9),0)</f>
        <v>-0.04264953015</v>
      </c>
      <c r="BJ3702" s="95">
        <f>IF($AZ$3539&gt;0,IPMT('Assumptions (CSP)'!$V$7,Model!AG$1,'Assumptions (CSP)'!$V$10,'Assumptions (CSP)'!$V$5*Model!$AZ$3539*AVERAGE('Assumptions (CSP)'!$AV$2:$AX$2)/10^9),0)</f>
        <v>-0.03633974048</v>
      </c>
      <c r="BK3702" s="95">
        <f>IF($AZ$3539&gt;0,IPMT('Assumptions (CSP)'!$V$7,Model!AH$1,'Assumptions (CSP)'!$V$10,'Assumptions (CSP)'!$V$5*Model!$AZ$3539*AVERAGE('Assumptions (CSP)'!$AV$2:$AX$2)/10^9),0)</f>
        <v>-0.0297302358</v>
      </c>
      <c r="BL3702" s="95">
        <f>IF($AZ$3539&gt;0,IPMT('Assumptions (CSP)'!$V$7,Model!AI$1,'Assumptions (CSP)'!$V$10,'Assumptions (CSP)'!$V$5*Model!$AZ$3539*AVERAGE('Assumptions (CSP)'!$AV$2:$AX$2)/10^9),0)</f>
        <v>-0.02280677965</v>
      </c>
      <c r="BM3702" s="95">
        <f>IF($AZ$3539&gt;0,IPMT('Assumptions (CSP)'!$V$7,Model!AJ$1,'Assumptions (CSP)'!$V$10,'Assumptions (CSP)'!$V$5*Model!$AZ$3539*AVERAGE('Assumptions (CSP)'!$AV$2:$AX$2)/10^9),0)</f>
        <v>-0.01555445933</v>
      </c>
      <c r="BN3702" s="95">
        <f>IF($AZ$3539&gt;0,IPMT('Assumptions (CSP)'!$V$7,Model!AK$1,'Assumptions (CSP)'!$V$10,'Assumptions (CSP)'!$V$5*Model!$AZ$3539*AVERAGE('Assumptions (CSP)'!$AV$2:$AX$2)/10^9),0)</f>
        <v>-0.007957653797</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-0.08946399934</v>
      </c>
      <c r="BB3703" s="95">
        <f>IF($BA$3539&gt;0,IPMT('Assumptions (CSP)'!$V$7,Model!X$1,'Assumptions (CSP)'!$V$10,'Assumptions (CSP)'!$V$5*Model!$BA$3539*AVERAGE('Assumptions (CSP)'!$AW$2:$AY$2)/10^9),0)</f>
        <v>-0.0852394078</v>
      </c>
      <c r="BC3703" s="95">
        <f>IF($BA$3539&gt;0,IPMT('Assumptions (CSP)'!$V$7,Model!Y$1,'Assumptions (CSP)'!$V$10,'Assumptions (CSP)'!$V$5*Model!$BA$3539*AVERAGE('Assumptions (CSP)'!$AW$2:$AY$2)/10^9),0)</f>
        <v>-0.08081414817</v>
      </c>
      <c r="BD3703" s="95">
        <f>IF($BA$3539&gt;0,IPMT('Assumptions (CSP)'!$V$7,Model!Z$1,'Assumptions (CSP)'!$V$10,'Assumptions (CSP)'!$V$5*Model!$BA$3539*AVERAGE('Assumptions (CSP)'!$AW$2:$AY$2)/10^9),0)</f>
        <v>-0.0761786887</v>
      </c>
      <c r="BE3703" s="95">
        <f>IF($BA$3539&gt;0,IPMT('Assumptions (CSP)'!$V$7,Model!AA$1,'Assumptions (CSP)'!$V$10,'Assumptions (CSP)'!$V$5*Model!$BA$3539*AVERAGE('Assumptions (CSP)'!$AW$2:$AY$2)/10^9),0)</f>
        <v>-0.0713230449</v>
      </c>
      <c r="BF3703" s="95">
        <f>IF($BA$3539&gt;0,IPMT('Assumptions (CSP)'!$V$7,Model!AB$1,'Assumptions (CSP)'!$V$10,'Assumptions (CSP)'!$V$5*Model!$BA$3539*AVERAGE('Assumptions (CSP)'!$AW$2:$AY$2)/10^9),0)</f>
        <v>-0.06623675803</v>
      </c>
      <c r="BG3703" s="95">
        <f>IF($BA$3539&gt;0,IPMT('Assumptions (CSP)'!$V$7,Model!AC$1,'Assumptions (CSP)'!$V$10,'Assumptions (CSP)'!$V$5*Model!$BA$3539*AVERAGE('Assumptions (CSP)'!$AW$2:$AY$2)/10^9),0)</f>
        <v>-0.06090887253</v>
      </c>
      <c r="BH3703" s="95">
        <f>IF($BA$3539&gt;0,IPMT('Assumptions (CSP)'!$V$7,Model!AD$1,'Assumptions (CSP)'!$V$10,'Assumptions (CSP)'!$V$5*Model!$BA$3539*AVERAGE('Assumptions (CSP)'!$AW$2:$AY$2)/10^9),0)</f>
        <v>-0.05532791247</v>
      </c>
      <c r="BI3703" s="95">
        <f>IF($BA$3539&gt;0,IPMT('Assumptions (CSP)'!$V$7,Model!AE$1,'Assumptions (CSP)'!$V$10,'Assumptions (CSP)'!$V$5*Model!$BA$3539*AVERAGE('Assumptions (CSP)'!$AW$2:$AY$2)/10^9),0)</f>
        <v>-0.04948185681</v>
      </c>
      <c r="BJ3703" s="95">
        <f>IF($BA$3539&gt;0,IPMT('Assumptions (CSP)'!$V$7,Model!AF$1,'Assumptions (CSP)'!$V$10,'Assumptions (CSP)'!$V$5*Model!$BA$3539*AVERAGE('Assumptions (CSP)'!$AW$2:$AY$2)/10^9),0)</f>
        <v>-0.0433581135</v>
      </c>
      <c r="BK3703" s="95">
        <f>IF($BA$3539&gt;0,IPMT('Assumptions (CSP)'!$V$7,Model!AG$1,'Assumptions (CSP)'!$V$10,'Assumptions (CSP)'!$V$5*Model!$BA$3539*AVERAGE('Assumptions (CSP)'!$AW$2:$AY$2)/10^9),0)</f>
        <v>-0.03694349238</v>
      </c>
      <c r="BL3703" s="95">
        <f>IF($BA$3539&gt;0,IPMT('Assumptions (CSP)'!$V$7,Model!AH$1,'Assumptions (CSP)'!$V$10,'Assumptions (CSP)'!$V$5*Model!$BA$3539*AVERAGE('Assumptions (CSP)'!$AW$2:$AY$2)/10^9),0)</f>
        <v>-0.03022417676</v>
      </c>
      <c r="BM3703" s="95">
        <f>IF($BA$3539&gt;0,IPMT('Assumptions (CSP)'!$V$7,Model!AI$1,'Assumptions (CSP)'!$V$10,'Assumptions (CSP)'!$V$5*Model!$BA$3539*AVERAGE('Assumptions (CSP)'!$AW$2:$AY$2)/10^9),0)</f>
        <v>-0.02318569365</v>
      </c>
      <c r="BN3703" s="95">
        <f>IF($BA$3539&gt;0,IPMT('Assumptions (CSP)'!$V$7,Model!AJ$1,'Assumptions (CSP)'!$V$10,'Assumptions (CSP)'!$V$5*Model!$BA$3539*AVERAGE('Assumptions (CSP)'!$AW$2:$AY$2)/10^9),0)</f>
        <v>-0.0158128826</v>
      </c>
      <c r="BO3703" s="95">
        <f>IF($BA$3539&gt;0,IPMT('Assumptions (CSP)'!$V$7,Model!AK$1,'Assumptions (CSP)'!$V$10,'Assumptions (CSP)'!$V$5*Model!$BA$3539*AVERAGE('Assumptions (CSP)'!$AW$2:$AY$2)/10^9),0)</f>
        <v>-0.008089863013</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0.08068649031</v>
      </c>
      <c r="K3704" s="218">
        <f t="shared" si="107"/>
        <v>0.1290983845</v>
      </c>
      <c r="L3704" s="218">
        <f t="shared" si="107"/>
        <v>0.0774590307</v>
      </c>
      <c r="M3704" s="218">
        <f t="shared" si="107"/>
        <v>0.04647541842</v>
      </c>
      <c r="N3704" s="218">
        <f t="shared" si="107"/>
        <v>0.04647541842</v>
      </c>
      <c r="O3704" s="218">
        <f t="shared" si="107"/>
        <v>0.02323770921</v>
      </c>
      <c r="P3704" s="218">
        <f t="shared" si="107"/>
        <v>0</v>
      </c>
      <c r="Q3704" s="218">
        <f t="shared" si="107"/>
        <v>0</v>
      </c>
      <c r="R3704" s="218">
        <f t="shared" si="107"/>
        <v>0.1175427326</v>
      </c>
      <c r="S3704" s="218">
        <f t="shared" si="107"/>
        <v>0.1880683722</v>
      </c>
      <c r="T3704" s="218">
        <f t="shared" si="107"/>
        <v>0.1128410233</v>
      </c>
      <c r="U3704" s="218">
        <f t="shared" si="107"/>
        <v>0.06770461398</v>
      </c>
      <c r="V3704" s="218">
        <f t="shared" si="107"/>
        <v>0.06770461398</v>
      </c>
      <c r="W3704" s="218">
        <f t="shared" si="107"/>
        <v>0.03385230699</v>
      </c>
      <c r="X3704" s="218">
        <f t="shared" si="107"/>
        <v>0.686679449</v>
      </c>
      <c r="Y3704" s="218">
        <f t="shared" si="107"/>
        <v>1.315499327</v>
      </c>
      <c r="Z3704" s="218">
        <f t="shared" si="107"/>
        <v>2.312734549</v>
      </c>
      <c r="AA3704" s="218">
        <f t="shared" si="107"/>
        <v>2.612165111</v>
      </c>
      <c r="AB3704" s="218">
        <f t="shared" si="107"/>
        <v>2.918040592</v>
      </c>
      <c r="AC3704" s="218">
        <f t="shared" si="107"/>
        <v>3.025897671</v>
      </c>
      <c r="AD3704" s="218">
        <f t="shared" si="107"/>
        <v>2.944450111</v>
      </c>
      <c r="AE3704" s="218">
        <f t="shared" si="107"/>
        <v>2.878723661</v>
      </c>
      <c r="AF3704" s="218">
        <f t="shared" si="107"/>
        <v>2.822563064</v>
      </c>
      <c r="AG3704" s="218">
        <f t="shared" si="107"/>
        <v>2.771760247</v>
      </c>
      <c r="AH3704" s="218">
        <f t="shared" si="107"/>
        <v>2.72473802</v>
      </c>
      <c r="AI3704" s="218">
        <f t="shared" si="107"/>
        <v>2.683023269</v>
      </c>
      <c r="AJ3704" s="218">
        <f t="shared" si="107"/>
        <v>2.64943716</v>
      </c>
      <c r="AK3704" s="218">
        <f t="shared" si="107"/>
        <v>2.626588906</v>
      </c>
      <c r="AL3704" s="218">
        <f t="shared" si="107"/>
        <v>2.613778874</v>
      </c>
      <c r="AM3704" s="218">
        <f t="shared" si="107"/>
        <v>2.608809417</v>
      </c>
      <c r="AN3704" s="218">
        <f t="shared" si="107"/>
        <v>2.610357945</v>
      </c>
      <c r="AO3704" s="218">
        <f t="shared" si="107"/>
        <v>2.61804695</v>
      </c>
      <c r="AP3704" s="218">
        <f t="shared" si="107"/>
        <v>2.631570033</v>
      </c>
      <c r="AQ3704" s="218">
        <f t="shared" si="107"/>
        <v>2.65085875</v>
      </c>
      <c r="AR3704" s="218">
        <f t="shared" si="107"/>
        <v>2.675697212</v>
      </c>
      <c r="AS3704" s="218">
        <f t="shared" si="107"/>
        <v>2.705150335</v>
      </c>
      <c r="AT3704" s="218">
        <f t="shared" si="107"/>
        <v>2.73811531</v>
      </c>
      <c r="AU3704" s="218">
        <f t="shared" si="107"/>
        <v>2.774317688</v>
      </c>
      <c r="AV3704" s="218">
        <f t="shared" si="107"/>
        <v>2.813866458</v>
      </c>
      <c r="AW3704" s="218">
        <f t="shared" si="107"/>
        <v>2.856368621</v>
      </c>
      <c r="AX3704" s="218">
        <f t="shared" si="107"/>
        <v>2.901306966</v>
      </c>
      <c r="AY3704" s="218">
        <f t="shared" si="107"/>
        <v>2.948422229</v>
      </c>
      <c r="AZ3704" s="218">
        <f t="shared" si="107"/>
        <v>2.997408264</v>
      </c>
      <c r="BA3704" s="218">
        <f t="shared" si="107"/>
        <v>3.04757637</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0.08068649031</v>
      </c>
      <c r="K3712" s="95">
        <f>IF($J$3539&gt;0,'Assumptions (CSP)'!W$11*Model!$J$3539*AVERAGE('Assumptions (CSP)'!$F$2:$H$2)/10^9,0)</f>
        <v>0.1290983845</v>
      </c>
      <c r="L3712" s="95">
        <f>IF($J$3539&gt;0,'Assumptions (CSP)'!X$11*Model!$J$3539*AVERAGE('Assumptions (CSP)'!$F$2:$H$2)/10^9,0)</f>
        <v>0.0774590307</v>
      </c>
      <c r="M3712" s="95">
        <f>IF($J$3539&gt;0,'Assumptions (CSP)'!Y$11*Model!$J$3539*AVERAGE('Assumptions (CSP)'!$F$2:$H$2)/10^9,0)</f>
        <v>0.04647541842</v>
      </c>
      <c r="N3712" s="95">
        <f>IF($J$3539&gt;0,'Assumptions (CSP)'!Z$11*Model!$J$3539*AVERAGE('Assumptions (CSP)'!$F$2:$H$2)/10^9,0)</f>
        <v>0.04647541842</v>
      </c>
      <c r="O3712" s="95">
        <f>IF($J$3539&gt;0,'Assumptions (CSP)'!AA$11*Model!$J$3539*AVERAGE('Assumptions (CSP)'!$F$2:$H$2)/10^9,0)</f>
        <v>0.02323770921</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0.1175427326</v>
      </c>
      <c r="S3720" s="95">
        <f>IF($R$3539&gt;0,'Assumptions (CSP)'!W$11*Model!$R$3539*AVERAGE('Assumptions (CSP)'!$N$2:$P$2)/10^9,0)</f>
        <v>0.1880683722</v>
      </c>
      <c r="T3720" s="95">
        <f>IF($R$3539&gt;0,'Assumptions (CSP)'!X$11*Model!$R$3539*AVERAGE('Assumptions (CSP)'!$N$2:$P$2)/10^9,0)</f>
        <v>0.1128410233</v>
      </c>
      <c r="U3720" s="95">
        <f>IF($R$3539&gt;0,'Assumptions (CSP)'!Y$11*Model!$R$3539*AVERAGE('Assumptions (CSP)'!$N$2:$P$2)/10^9,0)</f>
        <v>0.06770461398</v>
      </c>
      <c r="V3720" s="95">
        <f>IF($R$3539&gt;0,'Assumptions (CSP)'!Z$11*Model!$R$3539*AVERAGE('Assumptions (CSP)'!$N$2:$P$2)/10^9,0)</f>
        <v>0.06770461398</v>
      </c>
      <c r="W3720" s="95">
        <f>IF($R$3539&gt;0,'Assumptions (CSP)'!AA$11*Model!$R$3539*AVERAGE('Assumptions (CSP)'!$N$2:$P$2)/10^9,0)</f>
        <v>0.03385230699</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0.686679449</v>
      </c>
      <c r="Y3726" s="95">
        <f>IF($Y$3539&gt;0,'Assumptions (CSP)'!V$11*Model!$Y$3539*AVERAGE('Assumptions (CSP)'!$T$2:$V$2)/10^9,0)</f>
        <v>0.6704700691</v>
      </c>
      <c r="Z3726" s="95">
        <f>IF($X$3539&gt;0,'Assumptions (CSP)'!X$11*Model!$X$3539*AVERAGE('Assumptions (CSP)'!$S$2:$U$2)/10^9,0)</f>
        <v>0.659212271</v>
      </c>
      <c r="AA3726" s="95">
        <f>IF($X$3539&gt;0,'Assumptions (CSP)'!Y$11*Model!$X$3539*AVERAGE('Assumptions (CSP)'!$S$2:$U$2)/10^9,0)</f>
        <v>0.3955273626</v>
      </c>
      <c r="AB3726" s="95">
        <f>IF($X$3539&gt;0,'Assumptions (CSP)'!Z$11*Model!$X$3539*AVERAGE('Assumptions (CSP)'!$S$2:$U$2)/10^9,0)</f>
        <v>0.3955273626</v>
      </c>
      <c r="AC3726" s="95">
        <f>IF($X$3539&gt;0,'Assumptions (CSP)'!AA$11*Model!$X$3539*AVERAGE('Assumptions (CSP)'!$S$2:$U$2)/10^9,0)</f>
        <v>0.1977636813</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0.6450292583</v>
      </c>
      <c r="Z3727" s="95">
        <f>IF($Y$3539&gt;0,'Assumptions (CSP)'!W$11*Model!$Y$3539*AVERAGE('Assumptions (CSP)'!$U$2:$W$2)/10^9,0)</f>
        <v>1.032046813</v>
      </c>
      <c r="AA3727" s="95">
        <f>IF($Y$3539&gt;0,'Assumptions (CSP)'!X$11*Model!$Y$3539*AVERAGE('Assumptions (CSP)'!$U$2:$W$2)/10^9,0)</f>
        <v>0.619228088</v>
      </c>
      <c r="AB3727" s="95">
        <f>IF($Y$3539&gt;0,'Assumptions (CSP)'!Y$11*Model!$Y$3539*AVERAGE('Assumptions (CSP)'!$U$2:$W$2)/10^9,0)</f>
        <v>0.3715368528</v>
      </c>
      <c r="AC3727" s="95">
        <f>IF($Y$3539&gt;0,'Assumptions (CSP)'!Z$11*Model!$Y$3539*AVERAGE('Assumptions (CSP)'!$U$2:$W$2)/10^9,0)</f>
        <v>0.3715368528</v>
      </c>
      <c r="AD3727" s="95">
        <f>IF($Y$3539&gt;0,'Assumptions (CSP)'!AA$11*Model!$Y$3539*AVERAGE('Assumptions (CSP)'!$U$2:$W$2)/10^9,0)</f>
        <v>0.1857684264</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0.6214754651</v>
      </c>
      <c r="AA3728" s="95">
        <f>IF($Z$3539&gt;0,'Assumptions (CSP)'!W$11*Model!$Z$3539*AVERAGE('Assumptions (CSP)'!$V$2:$X$2)/10^9,0)</f>
        <v>0.9943607442</v>
      </c>
      <c r="AB3728" s="95">
        <f>IF($Z$3539&gt;0,'Assumptions (CSP)'!X$11*Model!$Z$3539*AVERAGE('Assumptions (CSP)'!$V$2:$X$2)/10^9,0)</f>
        <v>0.5966164465</v>
      </c>
      <c r="AC3728" s="95">
        <f>IF($Z$3539&gt;0,'Assumptions (CSP)'!Y$11*Model!$Z$3539*AVERAGE('Assumptions (CSP)'!$V$2:$X$2)/10^9,0)</f>
        <v>0.3579698679</v>
      </c>
      <c r="AD3728" s="95">
        <f>IF($Z$3539&gt;0,'Assumptions (CSP)'!Z$11*Model!$Z$3539*AVERAGE('Assumptions (CSP)'!$V$2:$X$2)/10^9,0)</f>
        <v>0.3579698679</v>
      </c>
      <c r="AE3728" s="95">
        <f>IF($Z$3539&gt;0,'Assumptions (CSP)'!AA$11*Model!$Z$3539*AVERAGE('Assumptions (CSP)'!$V$2:$X$2)/10^9,0)</f>
        <v>0.178984934</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0.6030489157</v>
      </c>
      <c r="AB3729" s="95">
        <f>IF($AA$3539&gt;0,'Assumptions (CSP)'!W$11*Model!$AA$3539*AVERAGE('Assumptions (CSP)'!$W$2:$Y$2)/10^9,0)</f>
        <v>0.9648782651</v>
      </c>
      <c r="AC3729" s="95">
        <f>IF($AA$3539&gt;0,'Assumptions (CSP)'!X$11*Model!$AA$3539*AVERAGE('Assumptions (CSP)'!$W$2:$Y$2)/10^9,0)</f>
        <v>0.5789269591</v>
      </c>
      <c r="AD3729" s="95">
        <f>IF($AA$3539&gt;0,'Assumptions (CSP)'!Y$11*Model!$AA$3539*AVERAGE('Assumptions (CSP)'!$W$2:$Y$2)/10^9,0)</f>
        <v>0.3473561755</v>
      </c>
      <c r="AE3729" s="95">
        <f>IF($AA$3539&gt;0,'Assumptions (CSP)'!Z$11*Model!$AA$3539*AVERAGE('Assumptions (CSP)'!$W$2:$Y$2)/10^9,0)</f>
        <v>0.3473561755</v>
      </c>
      <c r="AF3729" s="95">
        <f>IF($AA$3539&gt;0,'Assumptions (CSP)'!AA$11*Model!$AA$3539*AVERAGE('Assumptions (CSP)'!$W$2:$Y$2)/10^9,0)</f>
        <v>0.1736780877</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0.5894816649</v>
      </c>
      <c r="AC3730" s="95">
        <f>IF($AB$3539&gt;0,'Assumptions (CSP)'!W$11*Model!$AB$3539*AVERAGE('Assumptions (CSP)'!$X$2:$Z$2)/10^9,0)</f>
        <v>0.9431706639</v>
      </c>
      <c r="AD3730" s="95">
        <f>IF($AB$3539&gt;0,'Assumptions (CSP)'!X$11*Model!$AB$3539*AVERAGE('Assumptions (CSP)'!$X$2:$Z$2)/10^9,0)</f>
        <v>0.5659023983</v>
      </c>
      <c r="AE3730" s="95">
        <f>IF($AB$3539&gt;0,'Assumptions (CSP)'!Y$11*Model!$AB$3539*AVERAGE('Assumptions (CSP)'!$X$2:$Z$2)/10^9,0)</f>
        <v>0.339541439</v>
      </c>
      <c r="AF3730" s="95">
        <f>IF($AB$3539&gt;0,'Assumptions (CSP)'!Z$11*Model!$AB$3539*AVERAGE('Assumptions (CSP)'!$X$2:$Z$2)/10^9,0)</f>
        <v>0.339541439</v>
      </c>
      <c r="AG3730" s="95">
        <f>IF($AB$3539&gt;0,'Assumptions (CSP)'!AA$11*Model!$AB$3539*AVERAGE('Assumptions (CSP)'!$X$2:$Z$2)/10^9,0)</f>
        <v>0.1697707195</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0.5765296463</v>
      </c>
      <c r="AD3731" s="95">
        <f>IF($AC$3539&gt;0,'Assumptions (CSP)'!W$11*Model!$AC$3539*AVERAGE('Assumptions (CSP)'!$Y$2:$AA$2)/10^9,0)</f>
        <v>0.922447434</v>
      </c>
      <c r="AE3731" s="95">
        <f>IF($AC$3539&gt;0,'Assumptions (CSP)'!X$11*Model!$AC$3539*AVERAGE('Assumptions (CSP)'!$Y$2:$AA$2)/10^9,0)</f>
        <v>0.5534684604</v>
      </c>
      <c r="AF3731" s="95">
        <f>IF($AC$3539&gt;0,'Assumptions (CSP)'!Y$11*Model!$AC$3539*AVERAGE('Assumptions (CSP)'!$Y$2:$AA$2)/10^9,0)</f>
        <v>0.3320810762</v>
      </c>
      <c r="AG3731" s="95">
        <f>IF($AC$3539&gt;0,'Assumptions (CSP)'!Z$11*Model!$AC$3539*AVERAGE('Assumptions (CSP)'!$Y$2:$AA$2)/10^9,0)</f>
        <v>0.3320810762</v>
      </c>
      <c r="AH3731" s="95">
        <f>IF($AC$3539&gt;0,'Assumptions (CSP)'!AA$11*Model!$AC$3539*AVERAGE('Assumptions (CSP)'!$Y$2:$AA$2)/10^9,0)</f>
        <v>0.1660405381</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0.5650058093</v>
      </c>
      <c r="AE3732" s="95">
        <f>IF($AD$3539&gt;0,'Assumptions (CSP)'!W$11*Model!$AD$3539*AVERAGE('Assumptions (CSP)'!$Z$2:$AB$2)/10^9,0)</f>
        <v>0.9040092948</v>
      </c>
      <c r="AF3732" s="95">
        <f>IF($AD$3539&gt;0,'Assumptions (CSP)'!X$11*Model!$AD$3539*AVERAGE('Assumptions (CSP)'!$Z$2:$AB$2)/10^9,0)</f>
        <v>0.5424055769</v>
      </c>
      <c r="AG3732" s="95">
        <f>IF($AD$3539&gt;0,'Assumptions (CSP)'!Y$11*Model!$AD$3539*AVERAGE('Assumptions (CSP)'!$Z$2:$AB$2)/10^9,0)</f>
        <v>0.3254433461</v>
      </c>
      <c r="AH3732" s="95">
        <f>IF($AD$3539&gt;0,'Assumptions (CSP)'!Z$11*Model!$AD$3539*AVERAGE('Assumptions (CSP)'!$Z$2:$AB$2)/10^9,0)</f>
        <v>0.3254433461</v>
      </c>
      <c r="AI3732" s="95">
        <f>IF($AD$3539&gt;0,'Assumptions (CSP)'!AA$11*Model!$AD$3539*AVERAGE('Assumptions (CSP)'!$Z$2:$AB$2)/10^9,0)</f>
        <v>0.1627216731</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0.555363357</v>
      </c>
      <c r="AF3733" s="95">
        <f>IF($AE$3539&gt;0,'Assumptions (CSP)'!W$11*Model!$AE$3539*AVERAGE('Assumptions (CSP)'!$AA$2:$AC$2)/10^9,0)</f>
        <v>0.8885813713</v>
      </c>
      <c r="AG3733" s="95">
        <f>IF($AE$3539&gt;0,'Assumptions (CSP)'!X$11*Model!$AE$3539*AVERAGE('Assumptions (CSP)'!$AA$2:$AC$2)/10^9,0)</f>
        <v>0.5331488228</v>
      </c>
      <c r="AH3733" s="95">
        <f>IF($AE$3539&gt;0,'Assumptions (CSP)'!Y$11*Model!$AE$3539*AVERAGE('Assumptions (CSP)'!$AA$2:$AC$2)/10^9,0)</f>
        <v>0.3198892937</v>
      </c>
      <c r="AI3733" s="95">
        <f>IF($AE$3539&gt;0,'Assumptions (CSP)'!Z$11*Model!$AE$3539*AVERAGE('Assumptions (CSP)'!$AA$2:$AC$2)/10^9,0)</f>
        <v>0.3198892937</v>
      </c>
      <c r="AJ3733" s="95">
        <f>IF($AE$3539&gt;0,'Assumptions (CSP)'!AA$11*Model!$AE$3539*AVERAGE('Assumptions (CSP)'!$AA$2:$AC$2)/10^9,0)</f>
        <v>0.1599446468</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0.5462755129</v>
      </c>
      <c r="AG3734" s="95">
        <f>IF($AF$3539&gt;0,'Assumptions (CSP)'!W$11*Model!$AF$3539*AVERAGE('Assumptions (CSP)'!$AB$2:$AD$2)/10^9,0)</f>
        <v>0.8740408206</v>
      </c>
      <c r="AH3734" s="95">
        <f>IF($AF$3539&gt;0,'Assumptions (CSP)'!X$11*Model!$AF$3539*AVERAGE('Assumptions (CSP)'!$AB$2:$AD$2)/10^9,0)</f>
        <v>0.5244244924</v>
      </c>
      <c r="AI3734" s="95">
        <f>IF($AF$3539&gt;0,'Assumptions (CSP)'!Y$11*Model!$AF$3539*AVERAGE('Assumptions (CSP)'!$AB$2:$AD$2)/10^9,0)</f>
        <v>0.3146546954</v>
      </c>
      <c r="AJ3734" s="95">
        <f>IF($AF$3539&gt;0,'Assumptions (CSP)'!Z$11*Model!$AF$3539*AVERAGE('Assumptions (CSP)'!$AB$2:$AD$2)/10^9,0)</f>
        <v>0.3146546954</v>
      </c>
      <c r="AK3734" s="95">
        <f>IF($AF$3539&gt;0,'Assumptions (CSP)'!AA$11*Model!$AF$3539*AVERAGE('Assumptions (CSP)'!$AB$2:$AD$2)/10^9,0)</f>
        <v>0.1573273477</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0.5372754616</v>
      </c>
      <c r="AH3735" s="95">
        <f>IF($AG$3539&gt;0,'Assumptions (CSP)'!W$11*Model!$AG$3539*AVERAGE('Assumptions (CSP)'!$AC$2:$AE$2)/10^9,0)</f>
        <v>0.8596407385</v>
      </c>
      <c r="AI3735" s="95">
        <f>IF($AG$3539&gt;0,'Assumptions (CSP)'!X$11*Model!$AG$3539*AVERAGE('Assumptions (CSP)'!$AC$2:$AE$2)/10^9,0)</f>
        <v>0.5157844431</v>
      </c>
      <c r="AJ3735" s="95">
        <f>IF($AG$3539&gt;0,'Assumptions (CSP)'!Y$11*Model!$AG$3539*AVERAGE('Assumptions (CSP)'!$AC$2:$AE$2)/10^9,0)</f>
        <v>0.3094706659</v>
      </c>
      <c r="AK3735" s="95">
        <f>IF($AG$3539&gt;0,'Assumptions (CSP)'!Z$11*Model!$AG$3539*AVERAGE('Assumptions (CSP)'!$AC$2:$AE$2)/10^9,0)</f>
        <v>0.3094706659</v>
      </c>
      <c r="AL3735" s="95">
        <f>IF($AG$3539&gt;0,'Assumptions (CSP)'!AA$11*Model!$AG$3539*AVERAGE('Assumptions (CSP)'!$AC$2:$AE$2)/10^9,0)</f>
        <v>0.1547353329</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0.5292996115</v>
      </c>
      <c r="AI3736" s="95">
        <f>IF($AH$3539&gt;0,'Assumptions (CSP)'!W$11*Model!$AH$3539*AVERAGE('Assumptions (CSP)'!$AD$2:$AF$2)/10^9,0)</f>
        <v>0.8468793785</v>
      </c>
      <c r="AJ3736" s="95">
        <f>IF($AH$3539&gt;0,'Assumptions (CSP)'!X$11*Model!$AH$3539*AVERAGE('Assumptions (CSP)'!$AD$2:$AF$2)/10^9,0)</f>
        <v>0.5081276271</v>
      </c>
      <c r="AK3736" s="95">
        <f>IF($AH$3539&gt;0,'Assumptions (CSP)'!Y$11*Model!$AH$3539*AVERAGE('Assumptions (CSP)'!$AD$2:$AF$2)/10^9,0)</f>
        <v>0.3048765762</v>
      </c>
      <c r="AL3736" s="95">
        <f>IF($AH$3539&gt;0,'Assumptions (CSP)'!Z$11*Model!$AH$3539*AVERAGE('Assumptions (CSP)'!$AD$2:$AF$2)/10^9,0)</f>
        <v>0.3048765762</v>
      </c>
      <c r="AM3736" s="95">
        <f>IF($AH$3539&gt;0,'Assumptions (CSP)'!AA$11*Model!$AH$3539*AVERAGE('Assumptions (CSP)'!$AD$2:$AF$2)/10^9,0)</f>
        <v>0.1524382881</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0.5230937853</v>
      </c>
      <c r="AJ3737" s="95">
        <f>IF($AI$3539&gt;0,'Assumptions (CSP)'!W$11*Model!$AI$3539*AVERAGE('Assumptions (CSP)'!$AE$2:$AG$2)/10^9,0)</f>
        <v>0.8369500565</v>
      </c>
      <c r="AK3737" s="95">
        <f>IF($AI$3539&gt;0,'Assumptions (CSP)'!X$11*Model!$AI$3539*AVERAGE('Assumptions (CSP)'!$AE$2:$AG$2)/10^9,0)</f>
        <v>0.5021700339</v>
      </c>
      <c r="AL3737" s="95">
        <f>IF($AI$3539&gt;0,'Assumptions (CSP)'!Y$11*Model!$AI$3539*AVERAGE('Assumptions (CSP)'!$AE$2:$AG$2)/10^9,0)</f>
        <v>0.3013020203</v>
      </c>
      <c r="AM3737" s="95">
        <f>IF($AI$3539&gt;0,'Assumptions (CSP)'!Z$11*Model!$AI$3539*AVERAGE('Assumptions (CSP)'!$AE$2:$AG$2)/10^9,0)</f>
        <v>0.3013020203</v>
      </c>
      <c r="AN3737" s="95">
        <f>IF($AI$3539&gt;0,'Assumptions (CSP)'!AA$11*Model!$AI$3539*AVERAGE('Assumptions (CSP)'!$AE$2:$AG$2)/10^9,0)</f>
        <v>0.1506510102</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0.5202894685</v>
      </c>
      <c r="AK3738" s="95">
        <f>IF($AJ$3539&gt;0,'Assumptions (CSP)'!W$11*Model!$AJ$3539*AVERAGE('Assumptions (CSP)'!$AF$2:$AH$2)/10^9,0)</f>
        <v>0.8324631497</v>
      </c>
      <c r="AL3738" s="95">
        <f>IF($AJ$3539&gt;0,'Assumptions (CSP)'!X$11*Model!$AJ$3539*AVERAGE('Assumptions (CSP)'!$AF$2:$AH$2)/10^9,0)</f>
        <v>0.4994778898</v>
      </c>
      <c r="AM3738" s="95">
        <f>IF($AJ$3539&gt;0,'Assumptions (CSP)'!Y$11*Model!$AJ$3539*AVERAGE('Assumptions (CSP)'!$AF$2:$AH$2)/10^9,0)</f>
        <v>0.2996867339</v>
      </c>
      <c r="AN3738" s="95">
        <f>IF($AJ$3539&gt;0,'Assumptions (CSP)'!Z$11*Model!$AJ$3539*AVERAGE('Assumptions (CSP)'!$AF$2:$AH$2)/10^9,0)</f>
        <v>0.2996867339</v>
      </c>
      <c r="AO3738" s="95">
        <f>IF($AJ$3539&gt;0,'Assumptions (CSP)'!AA$11*Model!$AJ$3539*AVERAGE('Assumptions (CSP)'!$AF$2:$AH$2)/10^9,0)</f>
        <v>0.1498433669</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0.5202811328</v>
      </c>
      <c r="AL3739" s="95">
        <f>IF($AK$3539&gt;0,'Assumptions (CSP)'!W$11*Model!$AK$3539*AVERAGE('Assumptions (CSP)'!$AG$2:$AI$2)/10^9,0)</f>
        <v>0.8324498125</v>
      </c>
      <c r="AM3739" s="95">
        <f>IF($AK$3539&gt;0,'Assumptions (CSP)'!X$11*Model!$AK$3539*AVERAGE('Assumptions (CSP)'!$AG$2:$AI$2)/10^9,0)</f>
        <v>0.4994698875</v>
      </c>
      <c r="AN3739" s="95">
        <f>IF($AK$3539&gt;0,'Assumptions (CSP)'!Y$11*Model!$AK$3539*AVERAGE('Assumptions (CSP)'!$AG$2:$AI$2)/10^9,0)</f>
        <v>0.2996819325</v>
      </c>
      <c r="AO3739" s="95">
        <f>IF($AK$3539&gt;0,'Assumptions (CSP)'!Z$11*Model!$AK$3539*AVERAGE('Assumptions (CSP)'!$AG$2:$AI$2)/10^9,0)</f>
        <v>0.2996819325</v>
      </c>
      <c r="AP3739" s="95">
        <f>IF($AK$3539&gt;0,'Assumptions (CSP)'!AA$11*Model!$AK$3539*AVERAGE('Assumptions (CSP)'!$AG$2:$AI$2)/10^9,0)</f>
        <v>0.1498409663</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0.5209372417</v>
      </c>
      <c r="AM3740" s="95">
        <f>IF($AL$3539&gt;0,'Assumptions (CSP)'!W$11*Model!$AL$3539*AVERAGE('Assumptions (CSP)'!$AH$2:$AJ$2)/10^9,0)</f>
        <v>0.8334995868</v>
      </c>
      <c r="AN3740" s="95">
        <f>IF($AL$3539&gt;0,'Assumptions (CSP)'!X$11*Model!$AL$3539*AVERAGE('Assumptions (CSP)'!$AH$2:$AJ$2)/10^9,0)</f>
        <v>0.5000997521</v>
      </c>
      <c r="AO3740" s="95">
        <f>IF($AL$3539&gt;0,'Assumptions (CSP)'!Y$11*Model!$AL$3539*AVERAGE('Assumptions (CSP)'!$AH$2:$AJ$2)/10^9,0)</f>
        <v>0.3000598512</v>
      </c>
      <c r="AP3740" s="95">
        <f>IF($AL$3539&gt;0,'Assumptions (CSP)'!Z$11*Model!$AL$3539*AVERAGE('Assumptions (CSP)'!$AH$2:$AJ$2)/10^9,0)</f>
        <v>0.3000598512</v>
      </c>
      <c r="AQ3740" s="95">
        <f>IF($AL$3539&gt;0,'Assumptions (CSP)'!AA$11*Model!$AL$3539*AVERAGE('Assumptions (CSP)'!$AH$2:$AJ$2)/10^9,0)</f>
        <v>0.1500299256</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0.5224129006</v>
      </c>
      <c r="AN3741" s="95">
        <f>IF($AM$3539&gt;0,'Assumptions (CSP)'!W$11*Model!$AM$3539*AVERAGE('Assumptions (CSP)'!$AI$2:$AK$2)/10^9,0)</f>
        <v>0.8358606409</v>
      </c>
      <c r="AO3741" s="95">
        <f>IF($AM$3539&gt;0,'Assumptions (CSP)'!X$11*Model!$AM$3539*AVERAGE('Assumptions (CSP)'!$AI$2:$AK$2)/10^9,0)</f>
        <v>0.5015163846</v>
      </c>
      <c r="AP3741" s="95">
        <f>IF($AM$3539&gt;0,'Assumptions (CSP)'!Y$11*Model!$AM$3539*AVERAGE('Assumptions (CSP)'!$AI$2:$AK$2)/10^9,0)</f>
        <v>0.3009098307</v>
      </c>
      <c r="AQ3741" s="95">
        <f>IF($AM$3539&gt;0,'Assumptions (CSP)'!Z$11*Model!$AM$3539*AVERAGE('Assumptions (CSP)'!$AI$2:$AK$2)/10^9,0)</f>
        <v>0.3009098307</v>
      </c>
      <c r="AR3741" s="95">
        <f>IF($AM$3539&gt;0,'Assumptions (CSP)'!AA$11*Model!$AM$3539*AVERAGE('Assumptions (CSP)'!$AI$2:$AK$2)/10^9,0)</f>
        <v>0.1504549154</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0.5243778759</v>
      </c>
      <c r="AO3742" s="95">
        <f>IF($AN$3539&gt;0,'Assumptions (CSP)'!W$11*Model!$AN$3539*AVERAGE('Assumptions (CSP)'!$AJ$2:$AL$2)/10^9,0)</f>
        <v>0.8390046014</v>
      </c>
      <c r="AP3742" s="95">
        <f>IF($AN$3539&gt;0,'Assumptions (CSP)'!X$11*Model!$AN$3539*AVERAGE('Assumptions (CSP)'!$AJ$2:$AL$2)/10^9,0)</f>
        <v>0.5034027608</v>
      </c>
      <c r="AQ3742" s="95">
        <f>IF($AN$3539&gt;0,'Assumptions (CSP)'!Y$11*Model!$AN$3539*AVERAGE('Assumptions (CSP)'!$AJ$2:$AL$2)/10^9,0)</f>
        <v>0.3020416565</v>
      </c>
      <c r="AR3742" s="95">
        <f>IF($AN$3539&gt;0,'Assumptions (CSP)'!Z$11*Model!$AN$3539*AVERAGE('Assumptions (CSP)'!$AJ$2:$AL$2)/10^9,0)</f>
        <v>0.3020416565</v>
      </c>
      <c r="AS3742" s="95">
        <f>IF($AN$3539&gt;0,'Assumptions (CSP)'!AA$11*Model!$AN$3539*AVERAGE('Assumptions (CSP)'!$AJ$2:$AL$2)/10^9,0)</f>
        <v>0.1510208282</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0.5279408129</v>
      </c>
      <c r="AP3743" s="95">
        <f>IF($AO$3539&gt;0,'Assumptions (CSP)'!W$11*Model!$AO$3539*AVERAGE('Assumptions (CSP)'!$AK$2:$AM$2)/10^9,0)</f>
        <v>0.8447053007</v>
      </c>
      <c r="AQ3743" s="95">
        <f>IF($AO$3539&gt;0,'Assumptions (CSP)'!X$11*Model!$AO$3539*AVERAGE('Assumptions (CSP)'!$AK$2:$AM$2)/10^9,0)</f>
        <v>0.5068231804</v>
      </c>
      <c r="AR3743" s="95">
        <f>IF($AO$3539&gt;0,'Assumptions (CSP)'!Y$11*Model!$AO$3539*AVERAGE('Assumptions (CSP)'!$AK$2:$AM$2)/10^9,0)</f>
        <v>0.3040939082</v>
      </c>
      <c r="AS3743" s="95">
        <f>IF($AO$3539&gt;0,'Assumptions (CSP)'!Z$11*Model!$AO$3539*AVERAGE('Assumptions (CSP)'!$AK$2:$AM$2)/10^9,0)</f>
        <v>0.3040939082</v>
      </c>
      <c r="AT3743" s="95">
        <f>IF($AO$3539&gt;0,'Assumptions (CSP)'!AA$11*Model!$AO$3539*AVERAGE('Assumptions (CSP)'!$AK$2:$AM$2)/10^9,0)</f>
        <v>0.1520469541</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0.5326513231</v>
      </c>
      <c r="AQ3744" s="95">
        <f>IF($AP$3539&gt;0,'Assumptions (CSP)'!W$11*Model!$AP$3539*AVERAGE('Assumptions (CSP)'!$AL$2:$AN$2)/10^9,0)</f>
        <v>0.8522421169</v>
      </c>
      <c r="AR3744" s="95">
        <f>IF($AP$3539&gt;0,'Assumptions (CSP)'!X$11*Model!$AP$3539*AVERAGE('Assumptions (CSP)'!$AL$2:$AN$2)/10^9,0)</f>
        <v>0.5113452702</v>
      </c>
      <c r="AS3744" s="95">
        <f>IF($AP$3539&gt;0,'Assumptions (CSP)'!Y$11*Model!$AP$3539*AVERAGE('Assumptions (CSP)'!$AL$2:$AN$2)/10^9,0)</f>
        <v>0.3068071621</v>
      </c>
      <c r="AT3744" s="95">
        <f>IF($AP$3539&gt;0,'Assumptions (CSP)'!Z$11*Model!$AP$3539*AVERAGE('Assumptions (CSP)'!$AL$2:$AN$2)/10^9,0)</f>
        <v>0.3068071621</v>
      </c>
      <c r="AU3744" s="95">
        <f>IF($AP$3539&gt;0,'Assumptions (CSP)'!AA$11*Model!$AP$3539*AVERAGE('Assumptions (CSP)'!$AL$2:$AN$2)/10^9,0)</f>
        <v>0.153403581</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0.53881204</v>
      </c>
      <c r="AR3745" s="95">
        <f>IF($AQ$3539&gt;0,'Assumptions (CSP)'!W$11*Model!$AQ$3539*AVERAGE('Assumptions (CSP)'!$AM$2:$AO$2)/10^9,0)</f>
        <v>0.8620992641</v>
      </c>
      <c r="AS3745" s="95">
        <f>IF($AQ$3539&gt;0,'Assumptions (CSP)'!X$11*Model!$AQ$3539*AVERAGE('Assumptions (CSP)'!$AM$2:$AO$2)/10^9,0)</f>
        <v>0.5172595584</v>
      </c>
      <c r="AT3745" s="95">
        <f>IF($AQ$3539&gt;0,'Assumptions (CSP)'!Y$11*Model!$AQ$3539*AVERAGE('Assumptions (CSP)'!$AM$2:$AO$2)/10^9,0)</f>
        <v>0.3103557351</v>
      </c>
      <c r="AU3745" s="95">
        <f>IF($AQ$3539&gt;0,'Assumptions (CSP)'!Z$11*Model!$AQ$3539*AVERAGE('Assumptions (CSP)'!$AM$2:$AO$2)/10^9,0)</f>
        <v>0.3103557351</v>
      </c>
      <c r="AV3745" s="95">
        <f>IF($AQ$3539&gt;0,'Assumptions (CSP)'!AA$11*Model!$AQ$3539*AVERAGE('Assumptions (CSP)'!$AM$2:$AO$2)/10^9,0)</f>
        <v>0.1551778675</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0.5456621973</v>
      </c>
      <c r="AS3746" s="95">
        <f>IF($AR$3539&gt;0,'Assumptions (CSP)'!W$11*Model!$AR$3539*AVERAGE('Assumptions (CSP)'!$AN$2:$AP$2)/10^9,0)</f>
        <v>0.8730595157</v>
      </c>
      <c r="AT3746" s="95">
        <f>IF($AR$3539&gt;0,'Assumptions (CSP)'!X$11*Model!$AR$3539*AVERAGE('Assumptions (CSP)'!$AN$2:$AP$2)/10^9,0)</f>
        <v>0.5238357094</v>
      </c>
      <c r="AU3746" s="95">
        <f>IF($AR$3539&gt;0,'Assumptions (CSP)'!Y$11*Model!$AR$3539*AVERAGE('Assumptions (CSP)'!$AN$2:$AP$2)/10^9,0)</f>
        <v>0.3143014256</v>
      </c>
      <c r="AV3746" s="95">
        <f>IF($AR$3539&gt;0,'Assumptions (CSP)'!Z$11*Model!$AR$3539*AVERAGE('Assumptions (CSP)'!$AN$2:$AP$2)/10^9,0)</f>
        <v>0.3143014256</v>
      </c>
      <c r="AW3746" s="95">
        <f>IF($AR$3539&gt;0,'Assumptions (CSP)'!AA$11*Model!$AR$3539*AVERAGE('Assumptions (CSP)'!$AN$2:$AP$2)/10^9,0)</f>
        <v>0.1571507128</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0.552909362</v>
      </c>
      <c r="AT3747" s="95">
        <f>IF($AS$3539&gt;0,'Assumptions (CSP)'!W$11*Model!$AS$3539*AVERAGE('Assumptions (CSP)'!$AO$2:$AQ$2)/10^9,0)</f>
        <v>0.8846549791</v>
      </c>
      <c r="AU3747" s="95">
        <f>IF($AS$3539&gt;0,'Assumptions (CSP)'!X$11*Model!$AS$3539*AVERAGE('Assumptions (CSP)'!$AO$2:$AQ$2)/10^9,0)</f>
        <v>0.5307929875</v>
      </c>
      <c r="AV3747" s="95">
        <f>IF($AS$3539&gt;0,'Assumptions (CSP)'!Y$11*Model!$AS$3539*AVERAGE('Assumptions (CSP)'!$AO$2:$AQ$2)/10^9,0)</f>
        <v>0.3184757925</v>
      </c>
      <c r="AW3747" s="95">
        <f>IF($AS$3539&gt;0,'Assumptions (CSP)'!Z$11*Model!$AS$3539*AVERAGE('Assumptions (CSP)'!$AO$2:$AQ$2)/10^9,0)</f>
        <v>0.3184757925</v>
      </c>
      <c r="AX3747" s="95">
        <f>IF($AS$3539&gt;0,'Assumptions (CSP)'!AA$11*Model!$AS$3539*AVERAGE('Assumptions (CSP)'!$AO$2:$AQ$2)/10^9,0)</f>
        <v>0.1592378962</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0.5604147704</v>
      </c>
      <c r="AU3748" s="95">
        <f>IF($AT$3539&gt;0,'Assumptions (CSP)'!W$11*Model!$AT$3539*AVERAGE('Assumptions (CSP)'!$AP$2:$AR$2)/10^9,0)</f>
        <v>0.8966636326</v>
      </c>
      <c r="AV3748" s="95">
        <f>IF($AT$3539&gt;0,'Assumptions (CSP)'!X$11*Model!$AT$3539*AVERAGE('Assumptions (CSP)'!$AP$2:$AR$2)/10^9,0)</f>
        <v>0.5379981795</v>
      </c>
      <c r="AW3748" s="95">
        <f>IF($AT$3539&gt;0,'Assumptions (CSP)'!Y$11*Model!$AT$3539*AVERAGE('Assumptions (CSP)'!$AP$2:$AR$2)/10^9,0)</f>
        <v>0.3227989077</v>
      </c>
      <c r="AX3748" s="95">
        <f>IF($AT$3539&gt;0,'Assumptions (CSP)'!Z$11*Model!$AT$3539*AVERAGE('Assumptions (CSP)'!$AP$2:$AR$2)/10^9,0)</f>
        <v>0.3227989077</v>
      </c>
      <c r="AY3748" s="95">
        <f>IF($AT$3539&gt;0,'Assumptions (CSP)'!AA$11*Model!$AT$3539*AVERAGE('Assumptions (CSP)'!$AP$2:$AR$2)/10^9,0)</f>
        <v>0.1613994539</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0.568800326</v>
      </c>
      <c r="AV3749" s="95">
        <f>IF($AU$3539&gt;0,'Assumptions (CSP)'!W$11*Model!$AU$3539*AVERAGE('Assumptions (CSP)'!$AQ$2:$AS$2)/10^9,0)</f>
        <v>0.9100805216</v>
      </c>
      <c r="AW3749" s="95">
        <f>IF($AU$3539&gt;0,'Assumptions (CSP)'!X$11*Model!$AU$3539*AVERAGE('Assumptions (CSP)'!$AQ$2:$AS$2)/10^9,0)</f>
        <v>0.546048313</v>
      </c>
      <c r="AX3749" s="95">
        <f>IF($AU$3539&gt;0,'Assumptions (CSP)'!Y$11*Model!$AU$3539*AVERAGE('Assumptions (CSP)'!$AQ$2:$AS$2)/10^9,0)</f>
        <v>0.3276289878</v>
      </c>
      <c r="AY3749" s="95">
        <f>IF($AU$3539&gt;0,'Assumptions (CSP)'!Z$11*Model!$AU$3539*AVERAGE('Assumptions (CSP)'!$AQ$2:$AS$2)/10^9,0)</f>
        <v>0.3276289878</v>
      </c>
      <c r="AZ3749" s="95">
        <f>IF($AU$3539&gt;0,'Assumptions (CSP)'!AA$11*Model!$AU$3539*AVERAGE('Assumptions (CSP)'!$AQ$2:$AS$2)/10^9,0)</f>
        <v>0.1638144939</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0.5778326711</v>
      </c>
      <c r="AW3750" s="95">
        <f>IF($AV$3539&gt;0,'Assumptions (CSP)'!W$11*Model!$AV$3539*AVERAGE('Assumptions (CSP)'!$AR$2:$AT$2)/10^9,0)</f>
        <v>0.9245322738</v>
      </c>
      <c r="AX3750" s="95">
        <f>IF($AV$3539&gt;0,'Assumptions (CSP)'!X$11*Model!$AV$3539*AVERAGE('Assumptions (CSP)'!$AR$2:$AT$2)/10^9,0)</f>
        <v>0.5547193643</v>
      </c>
      <c r="AY3750" s="95">
        <f>IF($AV$3539&gt;0,'Assumptions (CSP)'!Y$11*Model!$AV$3539*AVERAGE('Assumptions (CSP)'!$AR$2:$AT$2)/10^9,0)</f>
        <v>0.3328316186</v>
      </c>
      <c r="AZ3750" s="95">
        <f>IF($AV$3539&gt;0,'Assumptions (CSP)'!Z$11*Model!$AV$3539*AVERAGE('Assumptions (CSP)'!$AR$2:$AT$2)/10^9,0)</f>
        <v>0.3328316186</v>
      </c>
      <c r="BA3750" s="95">
        <f>IF($AV$3539&gt;0,'Assumptions (CSP)'!AA$11*Model!$AV$3539*AVERAGE('Assumptions (CSP)'!$AR$2:$AT$2)/10^9,0)</f>
        <v>0.1664158093</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0.5873626214</v>
      </c>
      <c r="AX3751" s="95">
        <f>IF($AW$3539&gt;0,'Assumptions (CSP)'!W$11*Model!$AW$3539*AVERAGE('Assumptions (CSP)'!$AS$2:$AU$2)/10^9,0)</f>
        <v>0.9397801942</v>
      </c>
      <c r="AY3751" s="95">
        <f>IF($AW$3539&gt;0,'Assumptions (CSP)'!X$11*Model!$AW$3539*AVERAGE('Assumptions (CSP)'!$AS$2:$AU$2)/10^9,0)</f>
        <v>0.5638681165</v>
      </c>
      <c r="AZ3751" s="95">
        <f>IF($AW$3539&gt;0,'Assumptions (CSP)'!Y$11*Model!$AW$3539*AVERAGE('Assumptions (CSP)'!$AS$2:$AU$2)/10^9,0)</f>
        <v>0.3383208699</v>
      </c>
      <c r="BA3751" s="95">
        <f>IF($AW$3539&gt;0,'Assumptions (CSP)'!Z$11*Model!$AW$3539*AVERAGE('Assumptions (CSP)'!$AS$2:$AU$2)/10^9,0)</f>
        <v>0.3383208699</v>
      </c>
      <c r="BB3751" s="95">
        <f>IF($AW$3539&gt;0,'Assumptions (CSP)'!AA$11*Model!$AW$3539*AVERAGE('Assumptions (CSP)'!$AS$2:$AU$2)/10^9,0)</f>
        <v>0.169160435</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0.5971416154</v>
      </c>
      <c r="AY3752" s="95">
        <f>IF($AX$3539&gt;0,'Assumptions (CSP)'!W$11*Model!$AX$3539*AVERAGE('Assumptions (CSP)'!$AT$2:$AV$2)/10^9,0)</f>
        <v>0.9554265847</v>
      </c>
      <c r="AZ3752" s="95">
        <f>IF($AX$3539&gt;0,'Assumptions (CSP)'!X$11*Model!$AX$3539*AVERAGE('Assumptions (CSP)'!$AT$2:$AV$2)/10^9,0)</f>
        <v>0.5732559508</v>
      </c>
      <c r="BA3752" s="95">
        <f>IF($AX$3539&gt;0,'Assumptions (CSP)'!Y$11*Model!$AX$3539*AVERAGE('Assumptions (CSP)'!$AT$2:$AV$2)/10^9,0)</f>
        <v>0.3439535705</v>
      </c>
      <c r="BB3752" s="95">
        <f>IF($AX$3539&gt;0,'Assumptions (CSP)'!Z$11*Model!$AX$3539*AVERAGE('Assumptions (CSP)'!$AT$2:$AV$2)/10^9,0)</f>
        <v>0.3439535705</v>
      </c>
      <c r="BC3752" s="95">
        <f>IF($AX$3539&gt;0,'Assumptions (CSP)'!AA$11*Model!$AX$3539*AVERAGE('Assumptions (CSP)'!$AT$2:$AV$2)/10^9,0)</f>
        <v>0.1719767852</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0.607267468</v>
      </c>
      <c r="AZ3753" s="95">
        <f>IF($AY$3539&gt;0,'Assumptions (CSP)'!W$11*Model!$AY$3539*AVERAGE('Assumptions (CSP)'!$AU$2:$AW$2)/10^9,0)</f>
        <v>0.9716279488</v>
      </c>
      <c r="BA3753" s="95">
        <f>IF($AY$3539&gt;0,'Assumptions (CSP)'!X$11*Model!$AY$3539*AVERAGE('Assumptions (CSP)'!$AU$2:$AW$2)/10^9,0)</f>
        <v>0.5829767693</v>
      </c>
      <c r="BB3753" s="95">
        <f>IF($AY$3539&gt;0,'Assumptions (CSP)'!Y$11*Model!$AY$3539*AVERAGE('Assumptions (CSP)'!$AU$2:$AW$2)/10^9,0)</f>
        <v>0.3497860616</v>
      </c>
      <c r="BC3753" s="95">
        <f>IF($AY$3539&gt;0,'Assumptions (CSP)'!Z$11*Model!$AY$3539*AVERAGE('Assumptions (CSP)'!$AU$2:$AW$2)/10^9,0)</f>
        <v>0.3497860616</v>
      </c>
      <c r="BD3753" s="95">
        <f>IF($AY$3539&gt;0,'Assumptions (CSP)'!AA$11*Model!$AY$3539*AVERAGE('Assumptions (CSP)'!$AU$2:$AW$2)/10^9,0)</f>
        <v>0.1748930308</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0.6175573822</v>
      </c>
      <c r="BA3754" s="95">
        <f>IF($AZ$3539&gt;0,'Assumptions (CSP)'!W$11*Model!$AZ$3539*AVERAGE('Assumptions (CSP)'!$AV$2:$AX$2)/10^9,0)</f>
        <v>0.9880918115</v>
      </c>
      <c r="BB3754" s="95">
        <f>IF($AZ$3539&gt;0,'Assumptions (CSP)'!X$11*Model!$AZ$3539*AVERAGE('Assumptions (CSP)'!$AV$2:$AX$2)/10^9,0)</f>
        <v>0.5928550869</v>
      </c>
      <c r="BC3754" s="95">
        <f>IF($AZ$3539&gt;0,'Assumptions (CSP)'!Y$11*Model!$AZ$3539*AVERAGE('Assumptions (CSP)'!$AV$2:$AX$2)/10^9,0)</f>
        <v>0.3557130521</v>
      </c>
      <c r="BD3754" s="95">
        <f>IF($AZ$3539&gt;0,'Assumptions (CSP)'!Z$11*Model!$AZ$3539*AVERAGE('Assumptions (CSP)'!$AV$2:$AX$2)/10^9,0)</f>
        <v>0.3557130521</v>
      </c>
      <c r="BE3754" s="95">
        <f>IF($AZ$3539&gt;0,'Assumptions (CSP)'!AA$11*Model!$AZ$3539*AVERAGE('Assumptions (CSP)'!$AV$2:$AX$2)/10^9,0)</f>
        <v>0.1778565261</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0.6278175392</v>
      </c>
      <c r="BB3755" s="95">
        <f>IF($BA$3539&gt;0,'Assumptions (CSP)'!W$11*Model!$BA$3539*AVERAGE('Assumptions (CSP)'!$AW$2:$AY$2)/10^9,0)</f>
        <v>1.004508063</v>
      </c>
      <c r="BC3755" s="95">
        <f>IF($BA$3539&gt;0,'Assumptions (CSP)'!X$11*Model!$BA$3539*AVERAGE('Assumptions (CSP)'!$AW$2:$AY$2)/10^9,0)</f>
        <v>0.6027048377</v>
      </c>
      <c r="BD3755" s="95">
        <f>IF($BA$3539&gt;0,'Assumptions (CSP)'!Y$11*Model!$BA$3539*AVERAGE('Assumptions (CSP)'!$AW$2:$AY$2)/10^9,0)</f>
        <v>0.3616229026</v>
      </c>
      <c r="BE3755" s="95">
        <f>IF($BA$3539&gt;0,'Assumptions (CSP)'!Z$11*Model!$BA$3539*AVERAGE('Assumptions (CSP)'!$AW$2:$AY$2)/10^9,0)</f>
        <v>0.3616229026</v>
      </c>
      <c r="BF3755" s="95">
        <f>IF($BA$3539&gt;0,'Assumptions (CSP)'!AA$11*Model!$BA$3539*AVERAGE('Assumptions (CSP)'!$AW$2:$AY$2)/10^9,0)</f>
        <v>0.1808114513</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-0.05494006243</v>
      </c>
      <c r="H3758" s="95">
        <f>IF(Model!H3537+Model!H3538-Model!H3536-H3704+H3652&gt;0,(1-'Assumptions (CSP)'!G25)*(Model!H3537+Model!H3538-Model!H3536-Model!H3704+H3652)+H3704-H3599+H3600,Model!H3537+Model!H3538-Model!H3536-Model!H3704+H3652-H3599+H3600)</f>
        <v>-0.0535356649</v>
      </c>
      <c r="I3758" s="95">
        <f>IF(Model!I3537+Model!I3538-Model!I3536-I3704+I3652&gt;0,(1-'Assumptions (CSP)'!H25)*(Model!I3537+Model!I3538-Model!I3536-Model!I3704+I3652)+I3704-I3599+I3600,Model!I3537+Model!I3538-Model!I3536-Model!I3704+I3652-I3599+I3600)</f>
        <v>-0.05289725329</v>
      </c>
      <c r="J3758" s="95">
        <f>IF(Model!J3537+Model!J3538-Model!J3536-J3704+J3652&gt;0,(1-'Assumptions (CSP)'!I25)*(Model!J3537+Model!J3538-Model!J3536-Model!J3704+J3652)+J3704-J3599+J3600,Model!J3537+Model!J3538-Model!J3536-Model!J3704+J3652-J3599+J3600)</f>
        <v>-0.1054189429</v>
      </c>
      <c r="K3758" s="95">
        <f>IF(Model!K3537+Model!K3538-Model!K3536-K3704+K3652&gt;0,(1-'Assumptions (CSP)'!J25)*(Model!K3537+Model!K3538-Model!K3536-Model!K3704+K3652)+K3704-K3599+K3600,Model!K3537+Model!K3538-Model!K3536-Model!K3704+K3652-K3599+K3600)</f>
        <v>-0.147868237</v>
      </c>
      <c r="L3758" s="95">
        <f>IF(Model!L3537+Model!L3538-Model!L3536-L3704+L3652&gt;0,(1-'Assumptions (CSP)'!K25)*(Model!L3537+Model!L3538-Model!L3536-Model!L3704+L3652)+L3704-L3599+L3600,Model!L3537+Model!L3538-Model!L3536-Model!L3704+L3652-L3599+L3600)</f>
        <v>-0.09678763236</v>
      </c>
      <c r="M3758" s="95">
        <f>IF(Model!M3537+Model!M3538-Model!M3536-M3704+M3652&gt;0,(1-'Assumptions (CSP)'!L25)*(Model!M3537+Model!M3538-Model!M3536-Model!M3704+M3652)+M3704-M3599+M3600,Model!M3537+Model!M3538-Model!M3536-Model!M3704+M3652-M3599+M3600)</f>
        <v>-0.06713825295</v>
      </c>
      <c r="N3758" s="95">
        <f>IF(Model!N3537+Model!N3538-Model!N3536-N3704+N3652&gt;0,(1-'Assumptions (CSP)'!M25)*(Model!N3537+Model!N3538-Model!N3536-Model!N3704+N3652)+N3704-N3599+N3600,Model!N3537+Model!N3538-Model!N3536-Model!N3704+N3652-N3599+N3600)</f>
        <v>-0.0656589536</v>
      </c>
      <c r="O3758" s="95">
        <f>IF(Model!O3537+Model!O3538-Model!O3536-O3704+O3652&gt;0,(1-'Assumptions (CSP)'!N25)*(Model!O3537+Model!O3538-Model!O3536-Model!O3704+O3652)+O3704-O3599+O3600,Model!O3537+Model!O3538-Model!O3536-Model!O3704+O3652-O3599+O3600)</f>
        <v>-0.04422148201</v>
      </c>
      <c r="P3758" s="95">
        <f>IF(Model!P3537+Model!P3538-Model!P3536-P3704+P3652&gt;0,(1-'Assumptions (CSP)'!O25)*(Model!P3537+Model!P3538-Model!P3536-Model!P3704+P3652)+P3704-P3599+P3600,Model!P3537+Model!P3538-Model!P3536-Model!P3704+P3652-P3599+P3600)</f>
        <v>-0.09601267612</v>
      </c>
      <c r="Q3758" s="95">
        <f>IF(Model!Q3537+Model!Q3538-Model!Q3536-Q3704+Q3652&gt;0,(1-'Assumptions (CSP)'!P25)*(Model!Q3537+Model!Q3538-Model!Q3536-Model!Q3704+Q3652)+Q3704-Q3599+Q3600,Model!Q3537+Model!Q3538-Model!Q3536-Model!Q3704+Q3652-Q3599+Q3600)</f>
        <v>-0.09544734022</v>
      </c>
      <c r="R3758" s="95">
        <f>IF(Model!R3537+Model!R3538-Model!R3536-R3704+R3652&gt;0,(1-'Assumptions (CSP)'!Q25)*(Model!R3537+Model!R3538-Model!R3536-Model!R3704+R3652)+R3704-R3599+R3600,Model!R3537+Model!R3538-Model!R3536-Model!R3704+R3652-R3599+R3600)</f>
        <v>-0.2447437669</v>
      </c>
      <c r="S3758" s="95">
        <f>IF(Model!S3537+Model!S3538-Model!S3536-S3704+S3652&gt;0,(1-'Assumptions (CSP)'!R25)*(Model!S3537+Model!S3538-Model!S3536-Model!S3704+S3652)+S3704-S3599+S3600,Model!S3537+Model!S3538-Model!S3536-Model!S3704+S3652-S3599+S3600)</f>
        <v>-0.3112788386</v>
      </c>
      <c r="T3758" s="95">
        <f>IF(Model!T3537+Model!T3538-Model!T3536-T3704+T3652&gt;0,(1-'Assumptions (CSP)'!S25)*(Model!T3537+Model!T3538-Model!T3536-Model!T3704+T3652)+T3704-T3599+T3600,Model!T3537+Model!T3538-Model!T3536-Model!T3704+T3652-T3599+T3600)</f>
        <v>-0.1561739117</v>
      </c>
      <c r="U3758" s="95">
        <f>IF(Model!U3537+Model!U3538-Model!U3536-U3704+U3652&gt;0,(1-'Assumptions (CSP)'!T25)*(Model!U3537+Model!U3538-Model!U3536-Model!U3704+U3652)+U3704-U3599+U3600,Model!U3537+Model!U3538-Model!U3536-Model!U3704+U3652-U3599+U3600)</f>
        <v>-0.1100322771</v>
      </c>
      <c r="V3758" s="95">
        <f>IF(Model!V3537+Model!V3538-Model!V3536-V3704+V3652&gt;0,(1-'Assumptions (CSP)'!U25)*(Model!V3537+Model!V3538-Model!V3536-Model!V3704+V3652)+V3704-V3599+V3600,Model!V3537+Model!V3538-Model!V3536-Model!V3704+V3652-V3599+V3600)</f>
        <v>-0.1106084408</v>
      </c>
      <c r="W3758" s="95">
        <f>IF(Model!W3537+Model!W3538-Model!W3536-W3704+W3652&gt;0,(1-'Assumptions (CSP)'!V25)*(Model!W3537+Model!W3538-Model!W3536-Model!W3704+W3652)+W3704-W3599+W3600,Model!W3537+Model!W3538-Model!W3536-Model!W3704+W3652-W3599+W3600)</f>
        <v>-0.500195081</v>
      </c>
      <c r="X3758" s="95">
        <f>IF(Model!X3537+Model!X3538-Model!X3536-X3704+X3652&gt;0,(1-'Assumptions (CSP)'!W25)*(Model!X3537+Model!X3538-Model!X3536-Model!X3704+X3652)+X3704-X3599+X3600,Model!X3537+Model!X3538-Model!X3536-Model!X3704+X3652-X3599+X3600)</f>
        <v>-1.685877822</v>
      </c>
      <c r="Y3758" s="95">
        <f>IF(Model!Y3537+Model!Y3538-Model!Y3536-Y3704+Y3652&gt;0,(1-'Assumptions (CSP)'!X25)*(Model!Y3537+Model!Y3538-Model!Y3536-Model!Y3704+Y3652)+Y3704-Y3599+Y3600,Model!Y3537+Model!Y3538-Model!Y3536-Model!Y3704+Y3652-Y3599+Y3600)</f>
        <v>-2.814690302</v>
      </c>
      <c r="Z3758" s="95">
        <f>IF(Model!Z3537+Model!Z3538-Model!Z3536-Z3704+Z3652&gt;0,(1-'Assumptions (CSP)'!Y25)*(Model!Z3537+Model!Z3538-Model!Z3536-Model!Z3704+Z3652)+Z3704-Z3599+Z3600,Model!Z3537+Model!Z3538-Model!Z3536-Model!Z3704+Z3652-Z3599+Z3600)</f>
        <v>-3.91102007</v>
      </c>
      <c r="AA3758" s="95">
        <f>IF(Model!AA3537+Model!AA3538-Model!AA3536-AA3704+AA3652&gt;0,(1-'Assumptions (CSP)'!Z25)*(Model!AA3537+Model!AA3538-Model!AA3536-Model!AA3704+AA3652)+AA3704-AA3599+AA3600,Model!AA3537+Model!AA3538-Model!AA3536-Model!AA3704+AA3652-AA3599+AA3600)</f>
        <v>-4.300690233</v>
      </c>
      <c r="AB3758" s="95">
        <f>IF(Model!AB3537+Model!AB3538-Model!AB3536-AB3704+AB3652&gt;0,(1-'Assumptions (CSP)'!AA25)*(Model!AB3537+Model!AB3538-Model!AB3536-Model!AB3704+AB3652)+AB3704-AB3599+AB3600,Model!AB3537+Model!AB3538-Model!AB3536-Model!AB3704+AB3652-AB3599+AB3600)</f>
        <v>-4.699068963</v>
      </c>
      <c r="AC3758" s="95">
        <f>IF(Model!AC3537+Model!AC3538-Model!AC3536-AC3704+AC3652&gt;0,(1-'Assumptions (CSP)'!AB25)*(Model!AC3537+Model!AC3538-Model!AC3536-Model!AC3704+AC3652)+AC3704-AC3599+AC3600,Model!AC3537+Model!AC3538-Model!AC3536-Model!AC3704+AC3652-AC3599+AC3600)</f>
        <v>-4.898143892</v>
      </c>
      <c r="AD3758" s="95">
        <f>IF(Model!AD3537+Model!AD3538-Model!AD3536-AD3704+AD3652&gt;0,(1-'Assumptions (CSP)'!AC25)*(Model!AD3537+Model!AD3538-Model!AD3536-Model!AD3704+AD3652)+AD3704-AD3599+AD3600,Model!AD3537+Model!AD3538-Model!AD3536-Model!AD3704+AD3652-AD3599+AD3600)</f>
        <v>-4.901249881</v>
      </c>
      <c r="AE3758" s="95">
        <f>IF(Model!AE3537+Model!AE3538-Model!AE3536-AE3704+AE3652&gt;0,(1-'Assumptions (CSP)'!AD25)*(Model!AE3537+Model!AE3538-Model!AE3536-Model!AE3704+AE3652)+AE3704-AE3599+AE3600,Model!AE3537+Model!AE3538-Model!AE3536-Model!AE3704+AE3652-AE3599+AE3600)</f>
        <v>-4.921611918</v>
      </c>
      <c r="AF3758" s="95">
        <f>IF(Model!AF3537+Model!AF3538-Model!AF3536-AF3704+AF3652&gt;0,(1-'Assumptions (CSP)'!AE25)*(Model!AF3537+Model!AF3538-Model!AF3536-Model!AF3704+AF3652)+AF3704-AF3599+AF3600,Model!AF3537+Model!AF3538-Model!AF3536-Model!AF3704+AF3652-AF3599+AF3600)</f>
        <v>-4.940860305</v>
      </c>
      <c r="AG3758" s="95">
        <f>IF(Model!AG3537+Model!AG3538-Model!AG3536-AG3704+AG3652&gt;0,(1-'Assumptions (CSP)'!AF25)*(Model!AG3537+Model!AG3538-Model!AG3536-Model!AG3704+AG3652)+AG3704-AG3599+AG3600,Model!AG3537+Model!AG3538-Model!AG3536-Model!AG3704+AG3652-AG3599+AG3600)</f>
        <v>-4.93379863</v>
      </c>
      <c r="AH3758" s="95">
        <f>IF(Model!AH3537+Model!AH3538-Model!AH3536-AH3704+AH3652&gt;0,(1-'Assumptions (CSP)'!AG25)*(Model!AH3537+Model!AH3538-Model!AH3536-Model!AH3704+AH3652)+AH3704-AH3599+AH3600,Model!AH3537+Model!AH3538-Model!AH3536-Model!AH3704+AH3652-AH3599+AH3600)</f>
        <v>-4.987239092</v>
      </c>
      <c r="AI3758" s="95">
        <f>IF(Model!AI3537+Model!AI3538-Model!AI3536-AI3704+AI3652&gt;0,(1-'Assumptions (CSP)'!AH25)*(Model!AI3537+Model!AI3538-Model!AI3536-Model!AI3704+AI3652)+AI3704-AI3599+AI3600,Model!AI3537+Model!AI3538-Model!AI3536-Model!AI3704+AI3652-AI3599+AI3600)</f>
        <v>-5.056569342</v>
      </c>
      <c r="AJ3758" s="95">
        <f>IF(Model!AJ3537+Model!AJ3538-Model!AJ3536-AJ3704+AJ3652&gt;0,(1-'Assumptions (CSP)'!AI25)*(Model!AJ3537+Model!AJ3538-Model!AJ3536-Model!AJ3704+AJ3652)+AJ3704-AJ3599+AJ3600,Model!AJ3537+Model!AJ3538-Model!AJ3536-Model!AJ3704+AJ3652-AJ3599+AJ3600)</f>
        <v>-5.139687874</v>
      </c>
      <c r="AK3758" s="95">
        <f>IF(Model!AK3537+Model!AK3538-Model!AK3536-AK3704+AK3652&gt;0,(1-'Assumptions (CSP)'!AJ25)*(Model!AK3537+Model!AK3538-Model!AK3536-Model!AK3704+AK3652)+AK3704-AK3599+AK3600,Model!AK3537+Model!AK3538-Model!AK3536-Model!AK3704+AK3652-AK3599+AK3600)</f>
        <v>-5.233014068</v>
      </c>
      <c r="AL3758" s="95">
        <f>IF(Model!AL3537+Model!AL3538-Model!AL3536-AL3704+AL3652&gt;0,(1-'Assumptions (CSP)'!AK25)*(Model!AL3537+Model!AL3538-Model!AL3536-Model!AL3704+AL3652)+AL3704-AL3599+AL3600,Model!AL3537+Model!AL3538-Model!AL3536-Model!AL3704+AL3652-AL3599+AL3600)</f>
        <v>-5.342682422</v>
      </c>
      <c r="AM3758" s="95">
        <f>IF(Model!AM3537+Model!AM3538-Model!AM3536-AM3704+AM3652&gt;0,(1-'Assumptions (CSP)'!AL25)*(Model!AM3537+Model!AM3538-Model!AM3536-Model!AM3704+AM3652)+AM3704-AM3599+AM3600,Model!AM3537+Model!AM3538-Model!AM3536-Model!AM3704+AM3652-AM3599+AM3600)</f>
        <v>-5.266443426</v>
      </c>
      <c r="AN3758" s="95">
        <f>IF(Model!AN3537+Model!AN3538-Model!AN3536-AN3704+AN3652&gt;0,(1-'Assumptions (CSP)'!AM25)*(Model!AN3537+Model!AN3538-Model!AN3536-Model!AN3704+AN3652)+AN3704-AN3599+AN3600,Model!AN3537+Model!AN3538-Model!AN3536-Model!AN3704+AN3652-AN3599+AN3600)</f>
        <v>-5.211564131</v>
      </c>
      <c r="AO3758" s="95">
        <f>IF(Model!AO3537+Model!AO3538-Model!AO3536-AO3704+AO3652&gt;0,(1-'Assumptions (CSP)'!AN25)*(Model!AO3537+Model!AO3538-Model!AO3536-Model!AO3704+AO3652)+AO3704-AO3599+AO3600,Model!AO3537+Model!AO3538-Model!AO3536-Model!AO3704+AO3652-AO3599+AO3600)</f>
        <v>-5.16951451</v>
      </c>
      <c r="AP3758" s="95">
        <f>IF(Model!AP3537+Model!AP3538-Model!AP3536-AP3704+AP3652&gt;0,(1-'Assumptions (CSP)'!AO25)*(Model!AP3537+Model!AP3538-Model!AP3536-Model!AP3704+AP3652)+AP3704-AP3599+AP3600,Model!AP3537+Model!AP3538-Model!AP3536-Model!AP3704+AP3652-AP3599+AP3600)</f>
        <v>-5.144272816</v>
      </c>
      <c r="AQ3758" s="95">
        <f>IF(Model!AQ3537+Model!AQ3538-Model!AQ3536-AQ3704+AQ3652&gt;0,(1-'Assumptions (CSP)'!AP25)*(Model!AQ3537+Model!AQ3538-Model!AQ3536-Model!AQ3704+AQ3652)+AQ3704-AQ3599+AQ3600,Model!AQ3537+Model!AQ3538-Model!AQ3536-Model!AQ3704+AQ3652-AQ3599+AQ3600)</f>
        <v>-5.135378876</v>
      </c>
      <c r="AR3758" s="95">
        <f>IF(Model!AR3537+Model!AR3538-Model!AR3536-AR3704+AR3652&gt;0,(1-'Assumptions (CSP)'!AQ25)*(Model!AR3537+Model!AR3538-Model!AR3536-Model!AR3704+AR3652)+AR3704-AR3599+AR3600,Model!AR3537+Model!AR3538-Model!AR3536-Model!AR3704+AR3652-AR3599+AR3600)</f>
        <v>-5.143374921</v>
      </c>
      <c r="AS3758" s="95">
        <f>IF(Model!AS3537+Model!AS3538-Model!AS3536-AS3704+AS3652&gt;0,(1-'Assumptions (CSP)'!AR25)*(Model!AS3537+Model!AS3538-Model!AS3536-Model!AS3704+AS3652)+AS3704-AS3599+AS3600,Model!AS3537+Model!AS3538-Model!AS3536-Model!AS3704+AS3652-AS3599+AS3600)</f>
        <v>-5.167060128</v>
      </c>
      <c r="AT3758" s="95">
        <f>IF(Model!AT3537+Model!AT3538-Model!AT3536-AT3704+AT3652&gt;0,(1-'Assumptions (CSP)'!AS25)*(Model!AT3537+Model!AT3538-Model!AT3536-Model!AT3704+AT3652)+AT3704-AT3599+AT3600,Model!AT3537+Model!AT3538-Model!AT3536-Model!AT3704+AT3652-AT3599+AT3600)</f>
        <v>-5.202565165</v>
      </c>
      <c r="AU3758" s="95">
        <f>IF(Model!AU3537+Model!AU3538-Model!AU3536-AU3704+AU3652&gt;0,(1-'Assumptions (CSP)'!AT25)*(Model!AU3537+Model!AU3538-Model!AU3536-Model!AU3704+AU3652)+AU3704-AU3599+AU3600,Model!AU3537+Model!AU3538-Model!AU3536-Model!AU3704+AU3652-AU3599+AU3600)</f>
        <v>-5.246269613</v>
      </c>
      <c r="AV3758" s="95">
        <f>IF(Model!AV3537+Model!AV3538-Model!AV3536-AV3704+AV3652&gt;0,(1-'Assumptions (CSP)'!AU25)*(Model!AV3537+Model!AV3538-Model!AV3536-Model!AV3704+AV3652)+AV3704-AV3599+AV3600,Model!AV3537+Model!AV3538-Model!AV3536-Model!AV3704+AV3652-AV3599+AV3600)</f>
        <v>-5.301795388</v>
      </c>
      <c r="AW3758" s="95">
        <f>IF(Model!AW3537+Model!AW3538-Model!AW3536-AW3704+AW3652&gt;0,(1-'Assumptions (CSP)'!AV25)*(Model!AW3537+Model!AW3538-Model!AW3536-Model!AW3704+AW3652)+AW3704-AW3599+AW3600,Model!AW3537+Model!AW3538-Model!AW3536-Model!AW3704+AW3652-AW3599+AW3600)</f>
        <v>-5.375253741</v>
      </c>
      <c r="AX3758" s="95">
        <f>IF(Model!AX3537+Model!AX3538-Model!AX3536-AX3704+AX3652&gt;0,(1-'Assumptions (CSP)'!AW25)*(Model!AX3537+Model!AX3538-Model!AX3536-Model!AX3704+AX3652)+AX3704-AX3599+AX3600,Model!AX3537+Model!AX3538-Model!AX3536-Model!AX3704+AX3652-AX3599+AX3600)</f>
        <v>-5.448736012</v>
      </c>
      <c r="AY3758" s="95">
        <f>IF(Model!AY3537+Model!AY3538-Model!AY3536-AY3704+AY3652&gt;0,(1-'Assumptions (CSP)'!AX25)*(Model!AY3537+Model!AY3538-Model!AY3536-Model!AY3704+AY3652)+AY3704-AY3599+AY3600,Model!AY3537+Model!AY3538-Model!AY3536-Model!AY3704+AY3652-AY3599+AY3600)</f>
        <v>-5.064214274</v>
      </c>
      <c r="AZ3758" s="95">
        <f>IF(Model!AZ3537+Model!AZ3538-Model!AZ3536-AZ3704+AZ3652&gt;0,(1-'Assumptions (CSP)'!AY25)*(Model!AZ3537+Model!AZ3538-Model!AZ3536-Model!AZ3704+AZ3652)+AZ3704-AZ3599+AZ3600,Model!AZ3537+Model!AZ3538-Model!AZ3536-Model!AZ3704+AZ3652-AZ3599+AZ3600)</f>
        <v>-4.702127808</v>
      </c>
      <c r="BA3758" s="95">
        <f>IF(Model!BA3537+Model!BA3538-Model!BA3536-BA3704+BA3652&gt;0,(1-'Assumptions (CSP)'!AZ25)*(Model!BA3537+Model!BA3538-Model!BA3536-Model!BA3704+BA3652)+BA3704-BA3599+BA3600,Model!BA3537+Model!BA3538-Model!BA3536-Model!BA3704+BA3652-BA3599+BA3600)</f>
        <v>-4.351192764</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-0.0000003300399697</v>
      </c>
      <c r="X3759" s="402">
        <f>IF(Model!X3537+Model!X3538-Model!X3536-X3704+X3652&gt;0,'Assumptions (CSP)'!W25*(Model!X3537+Model!X3538-Model!X3536-Model!X3704+X3652)-'Assumptions (CSP)'!W26*Model!X3535/10^3,-'Assumptions (Coal)'!W24*Model!X3535/10^3)</f>
        <v>-0.000001316555215</v>
      </c>
      <c r="Y3759" s="402">
        <f>IF(Model!Y3537+Model!Y3538-Model!Y3536-Y3704+Y3652&gt;0,'Assumptions (CSP)'!X25*(Model!Y3537+Model!Y3538-Model!Y3536-Model!Y3704+Y3652)-'Assumptions (CSP)'!X26*Model!Y3535/10^3,-'Assumptions (Coal)'!X24*Model!Y3535/10^3)</f>
        <v>-0.00000230307046</v>
      </c>
      <c r="Z3759" s="402">
        <f>IF(Model!Z3537+Model!Z3538-Model!Z3536-Z3704+Z3652&gt;0,'Assumptions (CSP)'!Y25*(Model!Z3537+Model!Z3538-Model!Z3536-Model!Z3704+Z3652)-'Assumptions (CSP)'!Y26*Model!Z3535/10^3,-'Assumptions (Coal)'!Y24*Model!Z3535/10^3)</f>
        <v>-0.000003289585705</v>
      </c>
      <c r="AA3759" s="402">
        <f>IF(Model!AA3537+Model!AA3538-Model!AA3536-AA3704+AA3652&gt;0,'Assumptions (CSP)'!Z25*(Model!AA3537+Model!AA3538-Model!AA3536-Model!AA3704+AA3652)-'Assumptions (CSP)'!Z26*Model!AA3535/10^3,-'Assumptions (Coal)'!Z24*Model!AA3535/10^3)</f>
        <v>-0.00000427610095</v>
      </c>
      <c r="AB3759" s="402">
        <f>IF(Model!AB3537+Model!AB3538-Model!AB3536-AB3704+AB3652&gt;0,'Assumptions (CSP)'!AA25*(Model!AB3537+Model!AB3538-Model!AB3536-Model!AB3704+AB3652)-'Assumptions (CSP)'!AA26*Model!AB3535/10^3,-'Assumptions (Coal)'!AA24*Model!AB3535/10^3)</f>
        <v>-0.000005262616195</v>
      </c>
      <c r="AC3759" s="402">
        <f>IF(Model!AC3537+Model!AC3538-Model!AC3536-AC3704+AC3652&gt;0,'Assumptions (CSP)'!AB25*(Model!AC3537+Model!AC3538-Model!AC3536-Model!AC3704+AC3652)-'Assumptions (CSP)'!AB26*Model!AC3535/10^3,-'Assumptions (Coal)'!AB24*Model!AC3535/10^3)</f>
        <v>-0.00000624913144</v>
      </c>
      <c r="AD3759" s="402">
        <f>IF(Model!AD3537+Model!AD3538-Model!AD3536-AD3704+AD3652&gt;0,'Assumptions (CSP)'!AC25*(Model!AD3537+Model!AD3538-Model!AD3536-Model!AD3704+AD3652)-'Assumptions (CSP)'!AC26*Model!AD3535/10^3,-'Assumptions (Coal)'!AC24*Model!AD3535/10^3)</f>
        <v>-0.000007235646685</v>
      </c>
      <c r="AE3759" s="402">
        <f>IF(Model!AE3537+Model!AE3538-Model!AE3536-AE3704+AE3652&gt;0,'Assumptions (CSP)'!AD25*(Model!AE3537+Model!AE3538-Model!AE3536-Model!AE3704+AE3652)-'Assumptions (CSP)'!AD26*Model!AE3535/10^3,-'Assumptions (Coal)'!AD24*Model!AE3535/10^3)</f>
        <v>-0.00000822216193</v>
      </c>
      <c r="AF3759" s="402">
        <f>IF(Model!AF3537+Model!AF3538-Model!AF3536-AF3704+AF3652&gt;0,'Assumptions (CSP)'!AE25*(Model!AF3537+Model!AF3538-Model!AF3536-Model!AF3704+AF3652)-'Assumptions (CSP)'!AE26*Model!AF3535/10^3,-'Assumptions (Coal)'!AE24*Model!AF3535/10^3)</f>
        <v>-0.000009208677175</v>
      </c>
      <c r="AG3759" s="402">
        <f>IF(Model!AG3537+Model!AG3538-Model!AG3536-AG3704+AG3652&gt;0,'Assumptions (CSP)'!AF25*(Model!AG3537+Model!AG3538-Model!AG3536-Model!AG3704+AG3652)-'Assumptions (CSP)'!AF26*Model!AG3535/10^3,-'Assumptions (Coal)'!AF24*Model!AG3535/10^3)</f>
        <v>-0.00001019519242</v>
      </c>
      <c r="AH3759" s="402">
        <f>IF(Model!AH3537+Model!AH3538-Model!AH3536-AH3704+AH3652&gt;0,'Assumptions (CSP)'!AG25*(Model!AH3537+Model!AH3538-Model!AH3536-Model!AH3704+AH3652)-'Assumptions (CSP)'!AG26*Model!AH3535/10^3,-'Assumptions (Coal)'!AG24*Model!AH3535/10^3)</f>
        <v>-0.00001118170767</v>
      </c>
      <c r="AI3759" s="402">
        <f>IF(Model!AI3537+Model!AI3538-Model!AI3536-AI3704+AI3652&gt;0,'Assumptions (CSP)'!AH25*(Model!AI3537+Model!AI3538-Model!AI3536-Model!AI3704+AI3652)-'Assumptions (CSP)'!AH26*Model!AI3535/10^3,-'Assumptions (Coal)'!AH24*Model!AI3535/10^3)</f>
        <v>-0.00001216822291</v>
      </c>
      <c r="AJ3759" s="402">
        <f>IF(Model!AJ3537+Model!AJ3538-Model!AJ3536-AJ3704+AJ3652&gt;0,'Assumptions (CSP)'!AI25*(Model!AJ3537+Model!AJ3538-Model!AJ3536-Model!AJ3704+AJ3652)-'Assumptions (CSP)'!AI26*Model!AJ3535/10^3,-'Assumptions (Coal)'!AI24*Model!AJ3535/10^3)</f>
        <v>-0.00001315473816</v>
      </c>
      <c r="AK3759" s="402">
        <f>IF(Model!AK3537+Model!AK3538-Model!AK3536-AK3704+AK3652&gt;0,'Assumptions (CSP)'!AJ25*(Model!AK3537+Model!AK3538-Model!AK3536-Model!AK3704+AK3652)-'Assumptions (CSP)'!AJ26*Model!AK3535/10^3,-'Assumptions (Coal)'!AJ24*Model!AK3535/10^3)</f>
        <v>-0.0000141412534</v>
      </c>
      <c r="AL3759" s="402">
        <f>IF(Model!AL3537+Model!AL3538-Model!AL3536-AL3704+AL3652&gt;0,'Assumptions (CSP)'!AK25*(Model!AL3537+Model!AL3538-Model!AL3536-Model!AL3704+AL3652)-'Assumptions (CSP)'!AK26*Model!AL3535/10^3,-'Assumptions (Coal)'!AK24*Model!AL3535/10^3)</f>
        <v>-0.00001512776865</v>
      </c>
      <c r="AM3759" s="402">
        <f>IF(Model!AM3537+Model!AM3538-Model!AM3536-AM3704+AM3652&gt;0,'Assumptions (CSP)'!AL25*(Model!AM3537+Model!AM3538-Model!AM3536-Model!AM3704+AM3652)-'Assumptions (CSP)'!AL26*Model!AM3535/10^3,-'Assumptions (Coal)'!AL24*Model!AM3535/10^3)</f>
        <v>-0.00001611428389</v>
      </c>
      <c r="AN3759" s="402">
        <f>IF(Model!AN3537+Model!AN3538-Model!AN3536-AN3704+AN3652&gt;0,'Assumptions (CSP)'!AM25*(Model!AN3537+Model!AN3538-Model!AN3536-Model!AN3704+AN3652)-'Assumptions (CSP)'!AM26*Model!AN3535/10^3,-'Assumptions (Coal)'!AM24*Model!AN3535/10^3)</f>
        <v>-0.00001710079914</v>
      </c>
      <c r="AO3759" s="402">
        <f>IF(Model!AO3537+Model!AO3538-Model!AO3536-AO3704+AO3652&gt;0,'Assumptions (CSP)'!AN25*(Model!AO3537+Model!AO3538-Model!AO3536-Model!AO3704+AO3652)-'Assumptions (CSP)'!AN26*Model!AO3535/10^3,-'Assumptions (Coal)'!AN24*Model!AO3535/10^3)</f>
        <v>-0.00001808731438</v>
      </c>
      <c r="AP3759" s="402">
        <f>IF(Model!AP3537+Model!AP3538-Model!AP3536-AP3704+AP3652&gt;0,'Assumptions (CSP)'!AO25*(Model!AP3537+Model!AP3538-Model!AP3536-Model!AP3704+AP3652)-'Assumptions (CSP)'!AO26*Model!AP3535/10^3,-'Assumptions (Coal)'!AO24*Model!AP3535/10^3)</f>
        <v>-0.00001907382963</v>
      </c>
      <c r="AQ3759" s="402">
        <f>IF(Model!AQ3537+Model!AQ3538-Model!AQ3536-AQ3704+AQ3652&gt;0,'Assumptions (CSP)'!AP25*(Model!AQ3537+Model!AQ3538-Model!AQ3536-Model!AQ3704+AQ3652)-'Assumptions (CSP)'!AP26*Model!AQ3535/10^3,-'Assumptions (Coal)'!AP24*Model!AQ3535/10^3)</f>
        <v>-0.00002006034487</v>
      </c>
      <c r="AR3759" s="402">
        <f>IF(Model!AR3537+Model!AR3538-Model!AR3536-AR3704+AR3652&gt;0,'Assumptions (CSP)'!AQ25*(Model!AR3537+Model!AR3538-Model!AR3536-Model!AR3704+AR3652)-'Assumptions (CSP)'!AQ26*Model!AR3535/10^3,-'Assumptions (Coal)'!AQ24*Model!AR3535/10^3)</f>
        <v>-0.00002104686012</v>
      </c>
      <c r="AS3759" s="402">
        <f>IF(Model!AS3537+Model!AS3538-Model!AS3536-AS3704+AS3652&gt;0,'Assumptions (CSP)'!AR25*(Model!AS3537+Model!AS3538-Model!AS3536-Model!AS3704+AS3652)-'Assumptions (CSP)'!AR26*Model!AS3535/10^3,-'Assumptions (Coal)'!AR24*Model!AS3535/10^3)</f>
        <v>-0.00002203337536</v>
      </c>
      <c r="AT3759" s="402">
        <f>IF(Model!AT3537+Model!AT3538-Model!AT3536-AT3704+AT3652&gt;0,'Assumptions (CSP)'!AS25*(Model!AT3537+Model!AT3538-Model!AT3536-Model!AT3704+AT3652)-'Assumptions (CSP)'!AS26*Model!AT3535/10^3,-'Assumptions (Coal)'!AS24*Model!AT3535/10^3)</f>
        <v>-0.00002301989061</v>
      </c>
      <c r="AU3759" s="402">
        <f>IF(Model!AU3537+Model!AU3538-Model!AU3536-AU3704+AU3652&gt;0,'Assumptions (CSP)'!AT25*(Model!AU3537+Model!AU3538-Model!AU3536-Model!AU3704+AU3652)-'Assumptions (CSP)'!AT26*Model!AU3535/10^3,-'Assumptions (Coal)'!AT24*Model!AU3535/10^3)</f>
        <v>-0.00002400640585</v>
      </c>
      <c r="AV3759" s="402">
        <f>IF(Model!AV3537+Model!AV3538-Model!AV3536-AV3704+AV3652&gt;0,'Assumptions (CSP)'!AU25*(Model!AV3537+Model!AV3538-Model!AV3536-Model!AV3704+AV3652)-'Assumptions (CSP)'!AU26*Model!AV3535/10^3,-'Assumptions (Coal)'!AU24*Model!AV3535/10^3)</f>
        <v>-0.0000249929211</v>
      </c>
      <c r="AW3759" s="402">
        <f>IF(Model!AW3537+Model!AW3538-Model!AW3536-AW3704+AW3652&gt;0,'Assumptions (CSP)'!AV25*(Model!AW3537+Model!AW3538-Model!AW3536-Model!AW3704+AW3652)-'Assumptions (CSP)'!AV26*Model!AW3535/10^3,-'Assumptions (Coal)'!AV24*Model!AW3535/10^3)</f>
        <v>-0.00002597943634</v>
      </c>
      <c r="AX3759" s="402">
        <f>IF(Model!AX3537+Model!AX3538-Model!AX3536-AX3704+AX3652&gt;0,'Assumptions (CSP)'!AW25*(Model!AX3537+Model!AX3538-Model!AX3536-Model!AX3704+AX3652)-'Assumptions (CSP)'!AW26*Model!AX3535/10^3,-'Assumptions (Coal)'!AW24*Model!AX3535/10^3)</f>
        <v>-0.00002696595159</v>
      </c>
      <c r="AY3759" s="402">
        <f>IF(Model!AY3537+Model!AY3538-Model!AY3536-AY3704+AY3652&gt;0,'Assumptions (CSP)'!AX25*(Model!AY3537+Model!AY3538-Model!AY3536-Model!AY3704+AY3652)-'Assumptions (CSP)'!AX26*Model!AY3535/10^3,-'Assumptions (Coal)'!AX24*Model!AY3535/10^3)</f>
        <v>-0.00002795246683</v>
      </c>
      <c r="AZ3759" s="402">
        <f>IF(Model!AZ3537+Model!AZ3538-Model!AZ3536-AZ3704+AZ3652&gt;0,'Assumptions (CSP)'!AY25*(Model!AZ3537+Model!AZ3538-Model!AZ3536-Model!AZ3704+AZ3652)-'Assumptions (CSP)'!AY26*Model!AZ3535/10^3,-'Assumptions (Coal)'!AY24*Model!AZ3535/10^3)</f>
        <v>-0.00002893898208</v>
      </c>
      <c r="BA3759" s="402">
        <f>IF(Model!BA3537+Model!BA3538-Model!BA3536-BA3704+BA3652&gt;0,'Assumptions (CSP)'!AZ25*(Model!BA3537+Model!BA3538-Model!BA3536-Model!BA3704+BA3652)-'Assumptions (CSP)'!AZ26*Model!BA3535/10^3,-'Assumptions (Coal)'!AZ24*Model!BA3535/10^3)</f>
        <v>-0.00002992549732</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0.224829</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0.37125</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2.472669773</v>
      </c>
      <c r="Y3760" s="292">
        <f>Y3539*'Assumptions (CSP)'!$V$24/1000000000</f>
        <v>2.472669773</v>
      </c>
      <c r="Z3760" s="292">
        <f>Z3539*'Assumptions (CSP)'!$V$24/1000000000</f>
        <v>2.472669773</v>
      </c>
      <c r="AA3760" s="292">
        <f>AA3539*'Assumptions (CSP)'!$V$24/1000000000</f>
        <v>2.472669773</v>
      </c>
      <c r="AB3760" s="292">
        <f>AB3539*'Assumptions (CSP)'!$V$24/1000000000</f>
        <v>2.472669773</v>
      </c>
      <c r="AC3760" s="292">
        <f>AC3539*'Assumptions (CSP)'!$V$24/1000000000</f>
        <v>2.472669773</v>
      </c>
      <c r="AD3760" s="292">
        <f>AD3539*'Assumptions (CSP)'!$V$24/1000000000</f>
        <v>2.472669773</v>
      </c>
      <c r="AE3760" s="292">
        <f>AE3539*'Assumptions (CSP)'!$V$24/1000000000</f>
        <v>2.472669773</v>
      </c>
      <c r="AF3760" s="292">
        <f>AF3539*'Assumptions (CSP)'!$V$24/1000000000</f>
        <v>2.472669773</v>
      </c>
      <c r="AG3760" s="292">
        <f>AG3539*'Assumptions (CSP)'!$V$24/1000000000</f>
        <v>2.472669773</v>
      </c>
      <c r="AH3760" s="292">
        <f>AH3539*'Assumptions (CSP)'!$V$24/1000000000</f>
        <v>2.472669773</v>
      </c>
      <c r="AI3760" s="292">
        <f>AI3539*'Assumptions (CSP)'!$V$24/1000000000</f>
        <v>2.472669773</v>
      </c>
      <c r="AJ3760" s="292">
        <f>AJ3539*'Assumptions (CSP)'!$V$24/1000000000</f>
        <v>2.472669773</v>
      </c>
      <c r="AK3760" s="292">
        <f>AK3539*'Assumptions (CSP)'!$V$24/1000000000</f>
        <v>2.472669773</v>
      </c>
      <c r="AL3760" s="292">
        <f>AL3539*'Assumptions (CSP)'!$V$24/1000000000</f>
        <v>2.472669773</v>
      </c>
      <c r="AM3760" s="292">
        <f>AM3539*'Assumptions (CSP)'!$V$24/1000000000</f>
        <v>2.472669773</v>
      </c>
      <c r="AN3760" s="292">
        <f>AN3539*'Assumptions (CSP)'!$V$24/1000000000</f>
        <v>2.472669773</v>
      </c>
      <c r="AO3760" s="292">
        <f>AO3539*'Assumptions (CSP)'!$V$24/1000000000</f>
        <v>2.472669773</v>
      </c>
      <c r="AP3760" s="292">
        <f>AP3539*'Assumptions (CSP)'!$V$24/1000000000</f>
        <v>2.472669773</v>
      </c>
      <c r="AQ3760" s="292">
        <f>AQ3539*'Assumptions (CSP)'!$V$24/1000000000</f>
        <v>2.472669773</v>
      </c>
      <c r="AR3760" s="292">
        <f>AR3539*'Assumptions (CSP)'!$V$24/1000000000</f>
        <v>2.472669773</v>
      </c>
      <c r="AS3760" s="292">
        <f>AS3539*'Assumptions (CSP)'!$V$24/1000000000</f>
        <v>2.472669773</v>
      </c>
      <c r="AT3760" s="292">
        <f>AT3539*'Assumptions (CSP)'!$V$24/1000000000</f>
        <v>2.472669773</v>
      </c>
      <c r="AU3760" s="292">
        <f>AU3539*'Assumptions (CSP)'!$V$24/1000000000</f>
        <v>2.472669773</v>
      </c>
      <c r="AV3760" s="292">
        <f>AV3539*'Assumptions (CSP)'!$V$24/1000000000</f>
        <v>2.472669773</v>
      </c>
      <c r="AW3760" s="292">
        <f>AW3539*'Assumptions (CSP)'!$V$24/1000000000</f>
        <v>2.472669773</v>
      </c>
      <c r="AX3760" s="292">
        <f>AX3539*'Assumptions (CSP)'!$V$24/1000000000</f>
        <v>2.472669773</v>
      </c>
      <c r="AY3760" s="292">
        <f>AY3539*'Assumptions (CSP)'!$V$24/1000000000</f>
        <v>2.472669773</v>
      </c>
      <c r="AZ3760" s="292">
        <f>AZ3539*'Assumptions (CSP)'!$V$24/1000000000</f>
        <v>2.472669773</v>
      </c>
      <c r="BA3760" s="292">
        <f>BA3539*'Assumptions (CSP)'!$V$24/1000000000</f>
        <v>2.472669773</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404607.8</v>
      </c>
      <c r="C22" s="428">
        <v>420121.0</v>
      </c>
      <c r="D22" s="428">
        <v>433406.5</v>
      </c>
      <c r="E22" s="428">
        <v>453418.5</v>
      </c>
      <c r="F22" s="428">
        <v>488967.6</v>
      </c>
      <c r="G22" s="428">
        <v>537629.1</v>
      </c>
      <c r="H22" s="428">
        <v>581220.5</v>
      </c>
      <c r="I22" s="428">
        <v>618824.7</v>
      </c>
      <c r="J22" s="428">
        <v>635873.5</v>
      </c>
      <c r="K22" s="428">
        <v>608837.1</v>
      </c>
      <c r="L22" s="428">
        <v>627325.6</v>
      </c>
      <c r="M22" s="428">
        <v>652066.2</v>
      </c>
      <c r="N22" s="428">
        <v>668485.4</v>
      </c>
      <c r="O22" s="428">
        <v>696259.9</v>
      </c>
      <c r="P22" s="428">
        <v>730437.6</v>
      </c>
      <c r="Q22" s="428">
        <v>762037.6</v>
      </c>
      <c r="R22" s="428">
        <v>788694.3</v>
      </c>
      <c r="S22" s="428">
        <v>833842.5</v>
      </c>
      <c r="T22" s="428">
        <v>885694.2</v>
      </c>
      <c r="U22" s="428">
        <v>929126.2</v>
      </c>
      <c r="V22" s="235">
        <f t="shared" ref="V22:AZ22" si="22">U22*(1+V14)</f>
        <v>965958.8138</v>
      </c>
      <c r="W22" s="235">
        <f t="shared" si="22"/>
        <v>1004251.554</v>
      </c>
      <c r="X22" s="235">
        <f t="shared" si="22"/>
        <v>1044062.302</v>
      </c>
      <c r="Y22" s="235">
        <f t="shared" si="22"/>
        <v>1085451.237</v>
      </c>
      <c r="Z22" s="235">
        <f t="shared" si="22"/>
        <v>1128480.92</v>
      </c>
      <c r="AA22" s="235">
        <f t="shared" si="22"/>
        <v>1173216.396</v>
      </c>
      <c r="AB22" s="235">
        <f t="shared" si="22"/>
        <v>1219725.284</v>
      </c>
      <c r="AC22" s="235">
        <f t="shared" si="22"/>
        <v>1268077.887</v>
      </c>
      <c r="AD22" s="235">
        <f t="shared" si="22"/>
        <v>1318347.294</v>
      </c>
      <c r="AE22" s="235">
        <f t="shared" si="22"/>
        <v>1370609.491</v>
      </c>
      <c r="AF22" s="235">
        <f t="shared" si="22"/>
        <v>1424943.477</v>
      </c>
      <c r="AG22" s="235">
        <f t="shared" si="22"/>
        <v>1481431.382</v>
      </c>
      <c r="AH22" s="235">
        <f t="shared" si="22"/>
        <v>1540158.593</v>
      </c>
      <c r="AI22" s="235">
        <f t="shared" si="22"/>
        <v>1601213.88</v>
      </c>
      <c r="AJ22" s="235">
        <f t="shared" si="22"/>
        <v>1664689.533</v>
      </c>
      <c r="AK22" s="235">
        <f t="shared" si="22"/>
        <v>1730681.501</v>
      </c>
      <c r="AL22" s="235">
        <f t="shared" si="22"/>
        <v>1799289.537</v>
      </c>
      <c r="AM22" s="235">
        <f t="shared" si="22"/>
        <v>1870617.346</v>
      </c>
      <c r="AN22" s="235">
        <f t="shared" si="22"/>
        <v>1944772.748</v>
      </c>
      <c r="AO22" s="235">
        <f t="shared" si="22"/>
        <v>2021867.833</v>
      </c>
      <c r="AP22" s="235">
        <f t="shared" si="22"/>
        <v>2102019.137</v>
      </c>
      <c r="AQ22" s="235">
        <f t="shared" si="22"/>
        <v>2185347.817</v>
      </c>
      <c r="AR22" s="235">
        <f t="shared" si="22"/>
        <v>2271979.829</v>
      </c>
      <c r="AS22" s="235">
        <f t="shared" si="22"/>
        <v>2362046.125</v>
      </c>
      <c r="AT22" s="235">
        <f t="shared" si="22"/>
        <v>2455682.848</v>
      </c>
      <c r="AU22" s="235">
        <f t="shared" si="22"/>
        <v>2553031.538</v>
      </c>
      <c r="AV22" s="235">
        <f t="shared" si="22"/>
        <v>2654239.344</v>
      </c>
      <c r="AW22" s="235">
        <f t="shared" si="22"/>
        <v>2759459.252</v>
      </c>
      <c r="AX22" s="235">
        <f t="shared" si="22"/>
        <v>2868850.308</v>
      </c>
      <c r="AY22" s="235">
        <f t="shared" si="22"/>
        <v>2982577.868</v>
      </c>
      <c r="AZ22" s="235">
        <f t="shared" si="22"/>
        <v>3100813.84</v>
      </c>
    </row>
    <row r="23" ht="15.75" customHeight="1">
      <c r="A23" s="61" t="s">
        <v>480</v>
      </c>
      <c r="B23" s="426">
        <f t="shared" ref="B23:AZ23" si="23">B$22*$S$18/B$18</f>
        <v>558602.4945</v>
      </c>
      <c r="C23" s="426">
        <f t="shared" si="23"/>
        <v>567570.8662</v>
      </c>
      <c r="D23" s="426">
        <f t="shared" si="23"/>
        <v>576401.9549</v>
      </c>
      <c r="E23" s="426">
        <f t="shared" si="23"/>
        <v>592022.008</v>
      </c>
      <c r="F23" s="426">
        <f t="shared" si="23"/>
        <v>621700.5327</v>
      </c>
      <c r="G23" s="426">
        <f t="shared" si="23"/>
        <v>662922.041</v>
      </c>
      <c r="H23" s="426">
        <f t="shared" si="23"/>
        <v>695621.3166</v>
      </c>
      <c r="I23" s="426">
        <f t="shared" si="23"/>
        <v>721252.0584</v>
      </c>
      <c r="J23" s="426">
        <f t="shared" si="23"/>
        <v>726982.0267</v>
      </c>
      <c r="K23" s="426">
        <f t="shared" si="23"/>
        <v>690805.5636</v>
      </c>
      <c r="L23" s="426">
        <f t="shared" si="23"/>
        <v>703584.6524</v>
      </c>
      <c r="M23" s="426">
        <f t="shared" si="23"/>
        <v>716368.4479</v>
      </c>
      <c r="N23" s="426">
        <f t="shared" si="23"/>
        <v>720587.0815</v>
      </c>
      <c r="O23" s="426">
        <f t="shared" si="23"/>
        <v>737582.2785</v>
      </c>
      <c r="P23" s="426">
        <f t="shared" si="23"/>
        <v>759730.6237</v>
      </c>
      <c r="Q23" s="426">
        <f t="shared" si="23"/>
        <v>784429.3024</v>
      </c>
      <c r="R23" s="426">
        <f t="shared" si="23"/>
        <v>803550.3029</v>
      </c>
      <c r="S23" s="426">
        <f t="shared" si="23"/>
        <v>833842.5</v>
      </c>
      <c r="T23" s="426">
        <f t="shared" si="23"/>
        <v>864632.187</v>
      </c>
      <c r="U23" s="422">
        <f t="shared" si="23"/>
        <v>889674.7223</v>
      </c>
      <c r="V23" s="429">
        <f t="shared" si="23"/>
        <v>907243.9923</v>
      </c>
      <c r="W23" s="429">
        <f t="shared" si="23"/>
        <v>925160.2198</v>
      </c>
      <c r="X23" s="429">
        <f t="shared" si="23"/>
        <v>943430.2563</v>
      </c>
      <c r="Y23" s="429">
        <f t="shared" si="23"/>
        <v>962061.089</v>
      </c>
      <c r="Z23" s="429">
        <f t="shared" si="23"/>
        <v>981059.8429</v>
      </c>
      <c r="AA23" s="429">
        <f t="shared" si="23"/>
        <v>1000433.784</v>
      </c>
      <c r="AB23" s="429">
        <f t="shared" si="23"/>
        <v>1020190.32</v>
      </c>
      <c r="AC23" s="429">
        <f t="shared" si="23"/>
        <v>1040337.008</v>
      </c>
      <c r="AD23" s="429">
        <f t="shared" si="23"/>
        <v>1060881.553</v>
      </c>
      <c r="AE23" s="429">
        <f t="shared" si="23"/>
        <v>1081831.81</v>
      </c>
      <c r="AF23" s="429">
        <f t="shared" si="23"/>
        <v>1103195.793</v>
      </c>
      <c r="AG23" s="429">
        <f t="shared" si="23"/>
        <v>1124981.67</v>
      </c>
      <c r="AH23" s="429">
        <f t="shared" si="23"/>
        <v>1147197.775</v>
      </c>
      <c r="AI23" s="429">
        <f t="shared" si="23"/>
        <v>1169852.603</v>
      </c>
      <c r="AJ23" s="429">
        <f t="shared" si="23"/>
        <v>1192954.817</v>
      </c>
      <c r="AK23" s="429">
        <f t="shared" si="23"/>
        <v>1216513.254</v>
      </c>
      <c r="AL23" s="429">
        <f t="shared" si="23"/>
        <v>1240536.921</v>
      </c>
      <c r="AM23" s="429">
        <f t="shared" si="23"/>
        <v>1265035.008</v>
      </c>
      <c r="AN23" s="429">
        <f t="shared" si="23"/>
        <v>1290016.881</v>
      </c>
      <c r="AO23" s="429">
        <f t="shared" si="23"/>
        <v>1315492.096</v>
      </c>
      <c r="AP23" s="429">
        <f t="shared" si="23"/>
        <v>1341470.395</v>
      </c>
      <c r="AQ23" s="429">
        <f t="shared" si="23"/>
        <v>1367961.713</v>
      </c>
      <c r="AR23" s="429">
        <f t="shared" si="23"/>
        <v>1394976.18</v>
      </c>
      <c r="AS23" s="429">
        <f t="shared" si="23"/>
        <v>1422524.128</v>
      </c>
      <c r="AT23" s="429">
        <f t="shared" si="23"/>
        <v>1450616.093</v>
      </c>
      <c r="AU23" s="429">
        <f t="shared" si="23"/>
        <v>1479262.816</v>
      </c>
      <c r="AV23" s="429">
        <f t="shared" si="23"/>
        <v>1508475.254</v>
      </c>
      <c r="AW23" s="429">
        <f t="shared" si="23"/>
        <v>1538264.579</v>
      </c>
      <c r="AX23" s="429">
        <f t="shared" si="23"/>
        <v>1568642.182</v>
      </c>
      <c r="AY23" s="429">
        <f t="shared" si="23"/>
        <v>1599619.682</v>
      </c>
      <c r="AZ23" s="429">
        <f t="shared" si="23"/>
        <v>1631208.924</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11.287667</v>
      </c>
      <c r="C28" s="433">
        <v>11.529381</v>
      </c>
      <c r="D28" s="433">
        <v>11.741068</v>
      </c>
      <c r="E28" s="433">
        <v>11.924182</v>
      </c>
      <c r="F28" s="433">
        <v>12.153732</v>
      </c>
      <c r="G28" s="433">
        <v>12.40425</v>
      </c>
      <c r="H28" s="433">
        <v>12.712616</v>
      </c>
      <c r="I28" s="433">
        <v>13.007373</v>
      </c>
      <c r="J28" s="433">
        <v>13.263167</v>
      </c>
      <c r="K28" s="433">
        <v>13.478553</v>
      </c>
      <c r="L28" s="433">
        <v>13.65699</v>
      </c>
      <c r="M28" s="433">
        <v>12.799838</v>
      </c>
      <c r="N28" s="433">
        <v>12.963465</v>
      </c>
      <c r="O28" s="433">
        <v>13.139034</v>
      </c>
      <c r="P28" s="433">
        <v>13.321656</v>
      </c>
      <c r="Q28" s="433">
        <v>13.540461</v>
      </c>
      <c r="R28" s="433">
        <v>13.770526</v>
      </c>
      <c r="S28" s="433">
        <v>13.989263</v>
      </c>
      <c r="T28" s="433">
        <v>14.223006</v>
      </c>
      <c r="U28" s="253">
        <f>(V28+T28)/2</f>
        <v>14.93173124</v>
      </c>
      <c r="V28" s="433">
        <v>15.6404564785</v>
      </c>
      <c r="W28" s="253">
        <f t="shared" ref="W28:AE28" si="35">($AF28-$V28)*0.1+V28</f>
        <v>15.86867506</v>
      </c>
      <c r="X28" s="253">
        <f t="shared" si="35"/>
        <v>16.09689365</v>
      </c>
      <c r="Y28" s="253">
        <f t="shared" si="35"/>
        <v>16.32511223</v>
      </c>
      <c r="Z28" s="253">
        <f t="shared" si="35"/>
        <v>16.55333082</v>
      </c>
      <c r="AA28" s="253">
        <f t="shared" si="35"/>
        <v>16.7815494</v>
      </c>
      <c r="AB28" s="253">
        <f t="shared" si="35"/>
        <v>17.00976799</v>
      </c>
      <c r="AC28" s="253">
        <f t="shared" si="35"/>
        <v>17.23798657</v>
      </c>
      <c r="AD28" s="253">
        <f t="shared" si="35"/>
        <v>17.46620516</v>
      </c>
      <c r="AE28" s="253">
        <f t="shared" si="35"/>
        <v>17.69442374</v>
      </c>
      <c r="AF28" s="433">
        <v>17.9226423301</v>
      </c>
      <c r="AG28" s="253">
        <f t="shared" ref="AG28:AO28" si="36">($AP28-$AF28)*0.1+AF28</f>
        <v>18.14793306</v>
      </c>
      <c r="AH28" s="253">
        <f t="shared" si="36"/>
        <v>18.37322379</v>
      </c>
      <c r="AI28" s="253">
        <f t="shared" si="36"/>
        <v>18.59851451</v>
      </c>
      <c r="AJ28" s="253">
        <f t="shared" si="36"/>
        <v>18.82380524</v>
      </c>
      <c r="AK28" s="253">
        <f t="shared" si="36"/>
        <v>19.04909597</v>
      </c>
      <c r="AL28" s="253">
        <f t="shared" si="36"/>
        <v>19.2743867</v>
      </c>
      <c r="AM28" s="253">
        <f t="shared" si="36"/>
        <v>19.49967742</v>
      </c>
      <c r="AN28" s="253">
        <f t="shared" si="36"/>
        <v>19.72496815</v>
      </c>
      <c r="AO28" s="253">
        <f t="shared" si="36"/>
        <v>19.95025888</v>
      </c>
      <c r="AP28" s="433">
        <v>20.1755496073</v>
      </c>
      <c r="AQ28" s="253">
        <f t="shared" ref="AQ28:AY28" si="37">($AZ28-$AP28)*0.1+AP28</f>
        <v>20.43066769</v>
      </c>
      <c r="AR28" s="253">
        <f t="shared" si="37"/>
        <v>20.68578577</v>
      </c>
      <c r="AS28" s="253">
        <f t="shared" si="37"/>
        <v>20.94090385</v>
      </c>
      <c r="AT28" s="253">
        <f t="shared" si="37"/>
        <v>21.19602193</v>
      </c>
      <c r="AU28" s="253">
        <f t="shared" si="37"/>
        <v>21.45114002</v>
      </c>
      <c r="AV28" s="253">
        <f t="shared" si="37"/>
        <v>21.7062581</v>
      </c>
      <c r="AW28" s="253">
        <f t="shared" si="37"/>
        <v>21.96137618</v>
      </c>
      <c r="AX28" s="253">
        <f t="shared" si="37"/>
        <v>22.21649426</v>
      </c>
      <c r="AY28" s="253">
        <f t="shared" si="37"/>
        <v>22.47161234</v>
      </c>
      <c r="AZ28" s="433">
        <v>22.7267304228</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0.157804</v>
      </c>
      <c r="C3" s="440">
        <v>0.158812</v>
      </c>
      <c r="D3" s="440">
        <v>0.166274</v>
      </c>
      <c r="E3" s="440">
        <v>0.159552</v>
      </c>
      <c r="F3" s="440">
        <v>0.160649</v>
      </c>
      <c r="G3" s="440">
        <v>0.164981</v>
      </c>
      <c r="H3" s="440">
        <v>0.164255</v>
      </c>
      <c r="I3" s="440">
        <v>0.16844</v>
      </c>
      <c r="J3" s="440">
        <v>0.178456</v>
      </c>
      <c r="K3" s="440">
        <v>0.18315</v>
      </c>
      <c r="L3" s="440">
        <v>0.177047</v>
      </c>
      <c r="M3" s="440">
        <v>0.183043</v>
      </c>
      <c r="N3" s="440">
        <v>0.167369</v>
      </c>
      <c r="O3" s="440">
        <v>0.189694</v>
      </c>
      <c r="P3" s="440">
        <v>0.182613</v>
      </c>
      <c r="Q3" s="440">
        <v>0.176649</v>
      </c>
      <c r="R3" s="440">
        <v>0.185453</v>
      </c>
      <c r="S3" s="440">
        <v>0.192245</v>
      </c>
      <c r="T3" s="168">
        <f t="shared" ref="T3:AY3" si="1">$S$3+(T$1-$S$1)/($AZ$1-$S$1)*($AZ$3-$S$3)</f>
        <v>0.193194864</v>
      </c>
      <c r="U3" s="168">
        <f t="shared" si="1"/>
        <v>0.194144728</v>
      </c>
      <c r="V3" s="168">
        <f t="shared" si="1"/>
        <v>0.195094592</v>
      </c>
      <c r="W3" s="168">
        <f t="shared" si="1"/>
        <v>0.196044456</v>
      </c>
      <c r="X3" s="168">
        <f t="shared" si="1"/>
        <v>0.19699432</v>
      </c>
      <c r="Y3" s="168">
        <f t="shared" si="1"/>
        <v>0.197944184</v>
      </c>
      <c r="Z3" s="168">
        <f t="shared" si="1"/>
        <v>0.198894048</v>
      </c>
      <c r="AA3" s="168">
        <f t="shared" si="1"/>
        <v>0.199843912</v>
      </c>
      <c r="AB3" s="168">
        <f t="shared" si="1"/>
        <v>0.200793776</v>
      </c>
      <c r="AC3" s="168">
        <f t="shared" si="1"/>
        <v>0.20174364</v>
      </c>
      <c r="AD3" s="168">
        <f t="shared" si="1"/>
        <v>0.202693504</v>
      </c>
      <c r="AE3" s="168">
        <f t="shared" si="1"/>
        <v>0.203643368</v>
      </c>
      <c r="AF3" s="168">
        <f t="shared" si="1"/>
        <v>0.204593232</v>
      </c>
      <c r="AG3" s="168">
        <f t="shared" si="1"/>
        <v>0.205543096</v>
      </c>
      <c r="AH3" s="168">
        <f t="shared" si="1"/>
        <v>0.20649296</v>
      </c>
      <c r="AI3" s="168">
        <f t="shared" si="1"/>
        <v>0.207442824</v>
      </c>
      <c r="AJ3" s="168">
        <f t="shared" si="1"/>
        <v>0.208392688</v>
      </c>
      <c r="AK3" s="168">
        <f t="shared" si="1"/>
        <v>0.2093425521</v>
      </c>
      <c r="AL3" s="168">
        <f t="shared" si="1"/>
        <v>0.2102924161</v>
      </c>
      <c r="AM3" s="168">
        <f t="shared" si="1"/>
        <v>0.2112422801</v>
      </c>
      <c r="AN3" s="168">
        <f t="shared" si="1"/>
        <v>0.2121921441</v>
      </c>
      <c r="AO3" s="168">
        <f t="shared" si="1"/>
        <v>0.2131420081</v>
      </c>
      <c r="AP3" s="168">
        <f t="shared" si="1"/>
        <v>0.2140918721</v>
      </c>
      <c r="AQ3" s="168">
        <f t="shared" si="1"/>
        <v>0.2150417361</v>
      </c>
      <c r="AR3" s="168">
        <f t="shared" si="1"/>
        <v>0.2159916001</v>
      </c>
      <c r="AS3" s="168">
        <f t="shared" si="1"/>
        <v>0.2169414641</v>
      </c>
      <c r="AT3" s="168">
        <f t="shared" si="1"/>
        <v>0.2178913281</v>
      </c>
      <c r="AU3" s="168">
        <f t="shared" si="1"/>
        <v>0.2188411921</v>
      </c>
      <c r="AV3" s="168">
        <f t="shared" si="1"/>
        <v>0.2197910561</v>
      </c>
      <c r="AW3" s="168">
        <f t="shared" si="1"/>
        <v>0.2207409201</v>
      </c>
      <c r="AX3" s="168">
        <f t="shared" si="1"/>
        <v>0.2216907841</v>
      </c>
      <c r="AY3" s="168">
        <f t="shared" si="1"/>
        <v>0.2226406481</v>
      </c>
      <c r="AZ3" s="205">
        <v>0.223590512096775</v>
      </c>
    </row>
    <row r="4">
      <c r="A4" s="439" t="s">
        <v>487</v>
      </c>
      <c r="B4" s="441"/>
      <c r="C4" s="441"/>
      <c r="D4" s="441"/>
      <c r="E4" s="441"/>
      <c r="F4" s="441"/>
      <c r="G4" s="441"/>
      <c r="H4" s="441"/>
      <c r="I4" s="441"/>
      <c r="J4" s="441"/>
      <c r="K4" s="441"/>
      <c r="L4" s="441"/>
      <c r="M4" s="441"/>
      <c r="N4" s="441"/>
      <c r="O4" s="441"/>
      <c r="P4" s="441"/>
      <c r="Q4" s="441"/>
      <c r="R4" s="442">
        <v>0.114952274378806</v>
      </c>
      <c r="S4" s="168">
        <f t="shared" ref="S4:AY4" si="2">$R$4+(S$1-$R$1)/($AZ$1-$R$1)*($AZ$4-$R$4)</f>
        <v>0.1156099385</v>
      </c>
      <c r="T4" s="168">
        <f t="shared" si="2"/>
        <v>0.1162676026</v>
      </c>
      <c r="U4" s="168">
        <f t="shared" si="2"/>
        <v>0.1169252667</v>
      </c>
      <c r="V4" s="168">
        <f t="shared" si="2"/>
        <v>0.1175829308</v>
      </c>
      <c r="W4" s="168">
        <f t="shared" si="2"/>
        <v>0.1182405949</v>
      </c>
      <c r="X4" s="168">
        <f t="shared" si="2"/>
        <v>0.118898259</v>
      </c>
      <c r="Y4" s="168">
        <f t="shared" si="2"/>
        <v>0.1195559231</v>
      </c>
      <c r="Z4" s="168">
        <f t="shared" si="2"/>
        <v>0.1202135872</v>
      </c>
      <c r="AA4" s="168">
        <f t="shared" si="2"/>
        <v>0.1208712513</v>
      </c>
      <c r="AB4" s="168">
        <f t="shared" si="2"/>
        <v>0.1215289154</v>
      </c>
      <c r="AC4" s="168">
        <f t="shared" si="2"/>
        <v>0.1221865795</v>
      </c>
      <c r="AD4" s="168">
        <f t="shared" si="2"/>
        <v>0.1228442436</v>
      </c>
      <c r="AE4" s="168">
        <f t="shared" si="2"/>
        <v>0.1235019077</v>
      </c>
      <c r="AF4" s="168">
        <f t="shared" si="2"/>
        <v>0.1241595718</v>
      </c>
      <c r="AG4" s="168">
        <f t="shared" si="2"/>
        <v>0.1248172359</v>
      </c>
      <c r="AH4" s="168">
        <f t="shared" si="2"/>
        <v>0.1254749</v>
      </c>
      <c r="AI4" s="168">
        <f t="shared" si="2"/>
        <v>0.1261325641</v>
      </c>
      <c r="AJ4" s="168">
        <f t="shared" si="2"/>
        <v>0.1267902282</v>
      </c>
      <c r="AK4" s="168">
        <f t="shared" si="2"/>
        <v>0.1274478923</v>
      </c>
      <c r="AL4" s="168">
        <f t="shared" si="2"/>
        <v>0.1281055564</v>
      </c>
      <c r="AM4" s="168">
        <f t="shared" si="2"/>
        <v>0.1287632205</v>
      </c>
      <c r="AN4" s="168">
        <f t="shared" si="2"/>
        <v>0.1294208846</v>
      </c>
      <c r="AO4" s="168">
        <f t="shared" si="2"/>
        <v>0.1300785487</v>
      </c>
      <c r="AP4" s="168">
        <f t="shared" si="2"/>
        <v>0.1307362128</v>
      </c>
      <c r="AQ4" s="168">
        <f t="shared" si="2"/>
        <v>0.1313938769</v>
      </c>
      <c r="AR4" s="168">
        <f t="shared" si="2"/>
        <v>0.132051541</v>
      </c>
      <c r="AS4" s="168">
        <f t="shared" si="2"/>
        <v>0.1327092051</v>
      </c>
      <c r="AT4" s="168">
        <f t="shared" si="2"/>
        <v>0.1333668692</v>
      </c>
      <c r="AU4" s="168">
        <f t="shared" si="2"/>
        <v>0.1340245333</v>
      </c>
      <c r="AV4" s="168">
        <f t="shared" si="2"/>
        <v>0.1346821974</v>
      </c>
      <c r="AW4" s="168">
        <f t="shared" si="2"/>
        <v>0.1353398615</v>
      </c>
      <c r="AX4" s="168">
        <f t="shared" si="2"/>
        <v>0.1359975256</v>
      </c>
      <c r="AY4" s="168">
        <f t="shared" si="2"/>
        <v>0.1366551897</v>
      </c>
      <c r="AZ4" s="443">
        <f>Inputs!H18</f>
        <v>0.1373128538</v>
      </c>
    </row>
    <row r="5">
      <c r="A5" s="439" t="s">
        <v>488</v>
      </c>
      <c r="B5" s="441"/>
      <c r="C5" s="441"/>
      <c r="D5" s="441"/>
      <c r="E5" s="441"/>
      <c r="F5" s="441"/>
      <c r="G5" s="441"/>
      <c r="H5" s="441"/>
      <c r="I5" s="441"/>
      <c r="J5" s="441"/>
      <c r="K5" s="441"/>
      <c r="L5" s="441"/>
      <c r="M5" s="441"/>
      <c r="N5" s="441"/>
      <c r="O5" s="441"/>
      <c r="P5" s="441"/>
      <c r="Q5" s="441"/>
      <c r="R5" s="442">
        <v>0.180138725621194</v>
      </c>
      <c r="S5" s="168">
        <f t="shared" ref="S5:AY5" si="3">$R$5+(S$1-$R$1)/($AZ$1-$R$1)*($AZ$5-$R$5)</f>
        <v>0.1773171913</v>
      </c>
      <c r="T5" s="168">
        <f t="shared" si="3"/>
        <v>0.174495657</v>
      </c>
      <c r="U5" s="168">
        <f t="shared" si="3"/>
        <v>0.1716741227</v>
      </c>
      <c r="V5" s="168">
        <f t="shared" si="3"/>
        <v>0.1688525885</v>
      </c>
      <c r="W5" s="168">
        <f t="shared" si="3"/>
        <v>0.1660310542</v>
      </c>
      <c r="X5" s="168">
        <f t="shared" si="3"/>
        <v>0.1632095199</v>
      </c>
      <c r="Y5" s="168">
        <f t="shared" si="3"/>
        <v>0.1603879856</v>
      </c>
      <c r="Z5" s="168">
        <f t="shared" si="3"/>
        <v>0.1575664513</v>
      </c>
      <c r="AA5" s="168">
        <f t="shared" si="3"/>
        <v>0.154744917</v>
      </c>
      <c r="AB5" s="168">
        <f t="shared" si="3"/>
        <v>0.1519233827</v>
      </c>
      <c r="AC5" s="168">
        <f t="shared" si="3"/>
        <v>0.1491018484</v>
      </c>
      <c r="AD5" s="168">
        <f t="shared" si="3"/>
        <v>0.1462803141</v>
      </c>
      <c r="AE5" s="168">
        <f t="shared" si="3"/>
        <v>0.1434587798</v>
      </c>
      <c r="AF5" s="168">
        <f t="shared" si="3"/>
        <v>0.1406372455</v>
      </c>
      <c r="AG5" s="168">
        <f t="shared" si="3"/>
        <v>0.1378157113</v>
      </c>
      <c r="AH5" s="168">
        <f t="shared" si="3"/>
        <v>0.134994177</v>
      </c>
      <c r="AI5" s="168">
        <f t="shared" si="3"/>
        <v>0.1321726427</v>
      </c>
      <c r="AJ5" s="168">
        <f t="shared" si="3"/>
        <v>0.1293511084</v>
      </c>
      <c r="AK5" s="168">
        <f t="shared" si="3"/>
        <v>0.1265295741</v>
      </c>
      <c r="AL5" s="168">
        <f t="shared" si="3"/>
        <v>0.1237080398</v>
      </c>
      <c r="AM5" s="168">
        <f t="shared" si="3"/>
        <v>0.1208865055</v>
      </c>
      <c r="AN5" s="168">
        <f t="shared" si="3"/>
        <v>0.1180649712</v>
      </c>
      <c r="AO5" s="168">
        <f t="shared" si="3"/>
        <v>0.1152434369</v>
      </c>
      <c r="AP5" s="168">
        <f t="shared" si="3"/>
        <v>0.1124219026</v>
      </c>
      <c r="AQ5" s="168">
        <f t="shared" si="3"/>
        <v>0.1096003683</v>
      </c>
      <c r="AR5" s="168">
        <f t="shared" si="3"/>
        <v>0.1067788341</v>
      </c>
      <c r="AS5" s="168">
        <f t="shared" si="3"/>
        <v>0.1039572998</v>
      </c>
      <c r="AT5" s="168">
        <f t="shared" si="3"/>
        <v>0.1011357655</v>
      </c>
      <c r="AU5" s="168">
        <f t="shared" si="3"/>
        <v>0.09831423118</v>
      </c>
      <c r="AV5" s="168">
        <f t="shared" si="3"/>
        <v>0.09549269689</v>
      </c>
      <c r="AW5" s="168">
        <f t="shared" si="3"/>
        <v>0.09267116259</v>
      </c>
      <c r="AX5" s="168">
        <f t="shared" si="3"/>
        <v>0.0898496283</v>
      </c>
      <c r="AY5" s="168">
        <f t="shared" si="3"/>
        <v>0.08702809401</v>
      </c>
      <c r="AZ5" s="443">
        <f>Inputs!H19</f>
        <v>0.08420655972</v>
      </c>
    </row>
    <row r="6">
      <c r="A6" s="439" t="s">
        <v>489</v>
      </c>
      <c r="B6" s="444">
        <v>0.258403</v>
      </c>
      <c r="C6" s="444">
        <v>0.267077</v>
      </c>
      <c r="D6" s="444">
        <v>0.282863</v>
      </c>
      <c r="E6" s="444">
        <v>0.270862</v>
      </c>
      <c r="F6" s="444">
        <v>0.277602</v>
      </c>
      <c r="G6" s="444">
        <v>0.282351</v>
      </c>
      <c r="H6" s="444">
        <v>0.281107</v>
      </c>
      <c r="I6" s="444">
        <v>0.294852</v>
      </c>
      <c r="J6" s="444">
        <v>0.309888</v>
      </c>
      <c r="K6" s="444">
        <v>0.300185</v>
      </c>
      <c r="L6" s="444">
        <v>0.302436</v>
      </c>
      <c r="M6" s="444">
        <v>0.311496</v>
      </c>
      <c r="N6" s="444">
        <v>0.276735</v>
      </c>
      <c r="O6" s="444">
        <v>0.320426</v>
      </c>
      <c r="P6" s="444">
        <v>0.30042</v>
      </c>
      <c r="Q6" s="444">
        <v>0.28512</v>
      </c>
      <c r="R6" s="445">
        <f t="shared" ref="R6:AZ6" si="4">sum(R4:R5)</f>
        <v>0.295091</v>
      </c>
      <c r="S6" s="445">
        <f t="shared" si="4"/>
        <v>0.2929271298</v>
      </c>
      <c r="T6" s="445">
        <f t="shared" si="4"/>
        <v>0.2907632596</v>
      </c>
      <c r="U6" s="445">
        <f t="shared" si="4"/>
        <v>0.2885993894</v>
      </c>
      <c r="V6" s="445">
        <f t="shared" si="4"/>
        <v>0.2864355192</v>
      </c>
      <c r="W6" s="445">
        <f t="shared" si="4"/>
        <v>0.284271649</v>
      </c>
      <c r="X6" s="445">
        <f t="shared" si="4"/>
        <v>0.2821077789</v>
      </c>
      <c r="Y6" s="445">
        <f t="shared" si="4"/>
        <v>0.2799439087</v>
      </c>
      <c r="Z6" s="445">
        <f t="shared" si="4"/>
        <v>0.2777800385</v>
      </c>
      <c r="AA6" s="445">
        <f t="shared" si="4"/>
        <v>0.2756161683</v>
      </c>
      <c r="AB6" s="445">
        <f t="shared" si="4"/>
        <v>0.2734522981</v>
      </c>
      <c r="AC6" s="445">
        <f t="shared" si="4"/>
        <v>0.2712884279</v>
      </c>
      <c r="AD6" s="445">
        <f t="shared" si="4"/>
        <v>0.2691245577</v>
      </c>
      <c r="AE6" s="445">
        <f t="shared" si="4"/>
        <v>0.2669606875</v>
      </c>
      <c r="AF6" s="445">
        <f t="shared" si="4"/>
        <v>0.2647968173</v>
      </c>
      <c r="AG6" s="445">
        <f t="shared" si="4"/>
        <v>0.2626329471</v>
      </c>
      <c r="AH6" s="445">
        <f t="shared" si="4"/>
        <v>0.2604690769</v>
      </c>
      <c r="AI6" s="445">
        <f t="shared" si="4"/>
        <v>0.2583052067</v>
      </c>
      <c r="AJ6" s="445">
        <f t="shared" si="4"/>
        <v>0.2561413366</v>
      </c>
      <c r="AK6" s="445">
        <f t="shared" si="4"/>
        <v>0.2539774664</v>
      </c>
      <c r="AL6" s="445">
        <f t="shared" si="4"/>
        <v>0.2518135962</v>
      </c>
      <c r="AM6" s="445">
        <f t="shared" si="4"/>
        <v>0.249649726</v>
      </c>
      <c r="AN6" s="445">
        <f t="shared" si="4"/>
        <v>0.2474858558</v>
      </c>
      <c r="AO6" s="445">
        <f t="shared" si="4"/>
        <v>0.2453219856</v>
      </c>
      <c r="AP6" s="445">
        <f t="shared" si="4"/>
        <v>0.2431581154</v>
      </c>
      <c r="AQ6" s="445">
        <f t="shared" si="4"/>
        <v>0.2409942452</v>
      </c>
      <c r="AR6" s="445">
        <f t="shared" si="4"/>
        <v>0.238830375</v>
      </c>
      <c r="AS6" s="445">
        <f t="shared" si="4"/>
        <v>0.2366665048</v>
      </c>
      <c r="AT6" s="445">
        <f t="shared" si="4"/>
        <v>0.2345026346</v>
      </c>
      <c r="AU6" s="445">
        <f t="shared" si="4"/>
        <v>0.2323387645</v>
      </c>
      <c r="AV6" s="445">
        <f t="shared" si="4"/>
        <v>0.2301748943</v>
      </c>
      <c r="AW6" s="445">
        <f t="shared" si="4"/>
        <v>0.2280110241</v>
      </c>
      <c r="AX6" s="445">
        <f t="shared" si="4"/>
        <v>0.2258471539</v>
      </c>
      <c r="AY6" s="445">
        <f t="shared" si="4"/>
        <v>0.2236832837</v>
      </c>
      <c r="AZ6" s="445">
        <f t="shared" si="4"/>
        <v>0.2215194135</v>
      </c>
    </row>
    <row r="7">
      <c r="A7" s="439" t="s">
        <v>490</v>
      </c>
      <c r="B7" s="444">
        <v>0.323168</v>
      </c>
      <c r="C7" s="444">
        <v>0.368688</v>
      </c>
      <c r="D7" s="444">
        <v>0.368897</v>
      </c>
      <c r="E7" s="444">
        <v>0.353167</v>
      </c>
      <c r="F7" s="444">
        <v>0.350848</v>
      </c>
      <c r="G7" s="444">
        <v>0.374303</v>
      </c>
      <c r="H7" s="444">
        <v>0.374724</v>
      </c>
      <c r="I7" s="444">
        <v>0.413958</v>
      </c>
      <c r="J7" s="444">
        <v>0.418684</v>
      </c>
      <c r="K7" s="444">
        <v>0.420721</v>
      </c>
      <c r="L7" s="444">
        <v>0.433854</v>
      </c>
      <c r="M7" s="444">
        <v>0.426547</v>
      </c>
      <c r="N7" s="444">
        <v>0.439633</v>
      </c>
      <c r="O7" s="444">
        <v>0.436827</v>
      </c>
      <c r="P7" s="444">
        <v>0.432279</v>
      </c>
      <c r="Q7" s="444">
        <v>0.433306</v>
      </c>
      <c r="R7" s="444">
        <v>0.408152</v>
      </c>
      <c r="S7" s="444">
        <v>0.410768</v>
      </c>
      <c r="T7" s="299">
        <f t="shared" ref="T7:AY7" si="5">$S$7+(T$1-$S$1)/($AZ$1-$S$1)*($AZ$7-$S$7)</f>
        <v>0.4154508313</v>
      </c>
      <c r="U7" s="299">
        <f t="shared" si="5"/>
        <v>0.4201336626</v>
      </c>
      <c r="V7" s="299">
        <f t="shared" si="5"/>
        <v>0.4248164939</v>
      </c>
      <c r="W7" s="299">
        <f t="shared" si="5"/>
        <v>0.4294993252</v>
      </c>
      <c r="X7" s="299">
        <f t="shared" si="5"/>
        <v>0.4341821565</v>
      </c>
      <c r="Y7" s="299">
        <f t="shared" si="5"/>
        <v>0.4388649878</v>
      </c>
      <c r="Z7" s="299">
        <f t="shared" si="5"/>
        <v>0.4435478192</v>
      </c>
      <c r="AA7" s="299">
        <f t="shared" si="5"/>
        <v>0.4482306505</v>
      </c>
      <c r="AB7" s="299">
        <f t="shared" si="5"/>
        <v>0.4529134818</v>
      </c>
      <c r="AC7" s="299">
        <f t="shared" si="5"/>
        <v>0.4575963131</v>
      </c>
      <c r="AD7" s="299">
        <f t="shared" si="5"/>
        <v>0.4622791444</v>
      </c>
      <c r="AE7" s="299">
        <f t="shared" si="5"/>
        <v>0.4669619757</v>
      </c>
      <c r="AF7" s="299">
        <f t="shared" si="5"/>
        <v>0.471644807</v>
      </c>
      <c r="AG7" s="299">
        <f t="shared" si="5"/>
        <v>0.4763276383</v>
      </c>
      <c r="AH7" s="299">
        <f t="shared" si="5"/>
        <v>0.4810104696</v>
      </c>
      <c r="AI7" s="299">
        <f t="shared" si="5"/>
        <v>0.4856933009</v>
      </c>
      <c r="AJ7" s="299">
        <f t="shared" si="5"/>
        <v>0.4903761322</v>
      </c>
      <c r="AK7" s="299">
        <f t="shared" si="5"/>
        <v>0.4950589635</v>
      </c>
      <c r="AL7" s="299">
        <f t="shared" si="5"/>
        <v>0.4997417948</v>
      </c>
      <c r="AM7" s="299">
        <f t="shared" si="5"/>
        <v>0.5044246262</v>
      </c>
      <c r="AN7" s="299">
        <f t="shared" si="5"/>
        <v>0.5091074575</v>
      </c>
      <c r="AO7" s="299">
        <f t="shared" si="5"/>
        <v>0.5137902888</v>
      </c>
      <c r="AP7" s="299">
        <f t="shared" si="5"/>
        <v>0.5184731201</v>
      </c>
      <c r="AQ7" s="299">
        <f t="shared" si="5"/>
        <v>0.5231559514</v>
      </c>
      <c r="AR7" s="299">
        <f t="shared" si="5"/>
        <v>0.5278387827</v>
      </c>
      <c r="AS7" s="299">
        <f t="shared" si="5"/>
        <v>0.532521614</v>
      </c>
      <c r="AT7" s="299">
        <f t="shared" si="5"/>
        <v>0.5372044453</v>
      </c>
      <c r="AU7" s="299">
        <f t="shared" si="5"/>
        <v>0.5418872766</v>
      </c>
      <c r="AV7" s="299">
        <f t="shared" si="5"/>
        <v>0.5465701079</v>
      </c>
      <c r="AW7" s="299">
        <f t="shared" si="5"/>
        <v>0.5512529392</v>
      </c>
      <c r="AX7" s="299">
        <f t="shared" si="5"/>
        <v>0.5559357705</v>
      </c>
      <c r="AY7" s="299">
        <f t="shared" si="5"/>
        <v>0.5606186018</v>
      </c>
      <c r="AZ7" s="446">
        <v>0.56530143315508</v>
      </c>
    </row>
    <row r="8">
      <c r="A8" s="439" t="s">
        <v>491</v>
      </c>
      <c r="B8" s="444">
        <v>0.043571</v>
      </c>
      <c r="C8" s="444">
        <v>0.045408</v>
      </c>
      <c r="D8" s="444">
        <v>0.047661</v>
      </c>
      <c r="E8" s="444">
        <v>0.049651</v>
      </c>
      <c r="F8" s="444">
        <v>0.051286</v>
      </c>
      <c r="G8" s="444">
        <v>0.05496</v>
      </c>
      <c r="H8" s="444">
        <v>0.057839</v>
      </c>
      <c r="I8" s="444">
        <v>0.061682</v>
      </c>
      <c r="J8" s="444">
        <v>0.064502</v>
      </c>
      <c r="K8" s="444">
        <v>0.064671</v>
      </c>
      <c r="L8" s="444">
        <v>0.066527</v>
      </c>
      <c r="M8" s="444">
        <v>0.062621</v>
      </c>
      <c r="N8" s="444">
        <v>0.062736</v>
      </c>
      <c r="O8" s="444">
        <v>0.058961</v>
      </c>
      <c r="P8" s="444">
        <v>0.055687</v>
      </c>
      <c r="Q8" s="444">
        <v>0.054378</v>
      </c>
      <c r="R8" s="444">
        <v>0.051492</v>
      </c>
      <c r="S8" s="444">
        <v>0.050945</v>
      </c>
      <c r="T8" s="168">
        <f t="shared" ref="T8:AY8" si="6">$S$8+(T$1-$S$1)/($AZ$1-$S$1)*($AZ$8-$S$8)</f>
        <v>0.05248243652</v>
      </c>
      <c r="U8" s="168">
        <f t="shared" si="6"/>
        <v>0.05401987303</v>
      </c>
      <c r="V8" s="168">
        <f t="shared" si="6"/>
        <v>0.05555730955</v>
      </c>
      <c r="W8" s="168">
        <f t="shared" si="6"/>
        <v>0.05709474607</v>
      </c>
      <c r="X8" s="168">
        <f t="shared" si="6"/>
        <v>0.05863218259</v>
      </c>
      <c r="Y8" s="168">
        <f t="shared" si="6"/>
        <v>0.0601696191</v>
      </c>
      <c r="Z8" s="168">
        <f t="shared" si="6"/>
        <v>0.06170705562</v>
      </c>
      <c r="AA8" s="168">
        <f t="shared" si="6"/>
        <v>0.06324449214</v>
      </c>
      <c r="AB8" s="168">
        <f t="shared" si="6"/>
        <v>0.06478192865</v>
      </c>
      <c r="AC8" s="168">
        <f t="shared" si="6"/>
        <v>0.06631936517</v>
      </c>
      <c r="AD8" s="168">
        <f t="shared" si="6"/>
        <v>0.06785680169</v>
      </c>
      <c r="AE8" s="168">
        <f t="shared" si="6"/>
        <v>0.0693942382</v>
      </c>
      <c r="AF8" s="168">
        <f t="shared" si="6"/>
        <v>0.07093167472</v>
      </c>
      <c r="AG8" s="168">
        <f t="shared" si="6"/>
        <v>0.07246911124</v>
      </c>
      <c r="AH8" s="168">
        <f t="shared" si="6"/>
        <v>0.07400654776</v>
      </c>
      <c r="AI8" s="168">
        <f t="shared" si="6"/>
        <v>0.07554398427</v>
      </c>
      <c r="AJ8" s="168">
        <f t="shared" si="6"/>
        <v>0.07708142079</v>
      </c>
      <c r="AK8" s="168">
        <f t="shared" si="6"/>
        <v>0.07861885731</v>
      </c>
      <c r="AL8" s="168">
        <f t="shared" si="6"/>
        <v>0.08015629382</v>
      </c>
      <c r="AM8" s="168">
        <f t="shared" si="6"/>
        <v>0.08169373034</v>
      </c>
      <c r="AN8" s="168">
        <f t="shared" si="6"/>
        <v>0.08323116686</v>
      </c>
      <c r="AO8" s="168">
        <f t="shared" si="6"/>
        <v>0.08476860338</v>
      </c>
      <c r="AP8" s="168">
        <f t="shared" si="6"/>
        <v>0.08630603989</v>
      </c>
      <c r="AQ8" s="168">
        <f t="shared" si="6"/>
        <v>0.08784347641</v>
      </c>
      <c r="AR8" s="168">
        <f t="shared" si="6"/>
        <v>0.08938091293</v>
      </c>
      <c r="AS8" s="168">
        <f t="shared" si="6"/>
        <v>0.09091834944</v>
      </c>
      <c r="AT8" s="168">
        <f t="shared" si="6"/>
        <v>0.09245578596</v>
      </c>
      <c r="AU8" s="168">
        <f t="shared" si="6"/>
        <v>0.09399322248</v>
      </c>
      <c r="AV8" s="168">
        <f t="shared" si="6"/>
        <v>0.095530659</v>
      </c>
      <c r="AW8" s="168">
        <f t="shared" si="6"/>
        <v>0.09706809551</v>
      </c>
      <c r="AX8" s="168">
        <f t="shared" si="6"/>
        <v>0.09860553203</v>
      </c>
      <c r="AY8" s="168">
        <f t="shared" si="6"/>
        <v>0.1001429685</v>
      </c>
      <c r="AZ8" s="446">
        <v>0.101680405063291</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17.33726002</v>
      </c>
      <c r="C13" s="450">
        <f t="shared" si="7"/>
        <v>14.71485751</v>
      </c>
      <c r="D13" s="450">
        <f t="shared" si="7"/>
        <v>16.86328717</v>
      </c>
      <c r="E13" s="450">
        <f t="shared" si="7"/>
        <v>17.53660536</v>
      </c>
      <c r="F13" s="450">
        <f t="shared" si="7"/>
        <v>16.85866817</v>
      </c>
      <c r="G13" s="450">
        <f t="shared" si="7"/>
        <v>15.30010519</v>
      </c>
      <c r="H13" s="450">
        <f t="shared" si="7"/>
        <v>13.94486797</v>
      </c>
      <c r="I13" s="450">
        <f t="shared" si="7"/>
        <v>14.21051918</v>
      </c>
      <c r="J13" s="450">
        <f t="shared" si="7"/>
        <v>14.45683602</v>
      </c>
      <c r="K13" s="450">
        <f t="shared" si="7"/>
        <v>13.99137199</v>
      </c>
      <c r="L13" s="450">
        <f t="shared" si="7"/>
        <v>14.51546774</v>
      </c>
      <c r="M13" s="450">
        <f t="shared" si="7"/>
        <v>13.19439094</v>
      </c>
      <c r="N13" s="450">
        <f t="shared" si="7"/>
        <v>12.46680037</v>
      </c>
      <c r="O13" s="450">
        <f t="shared" si="7"/>
        <v>12.01525469</v>
      </c>
      <c r="P13" s="450">
        <f t="shared" si="7"/>
        <v>15.5449038</v>
      </c>
      <c r="Q13" s="450">
        <f t="shared" si="7"/>
        <v>15.53731762</v>
      </c>
      <c r="R13" s="450">
        <f t="shared" si="7"/>
        <v>14.30067335</v>
      </c>
    </row>
    <row r="14">
      <c r="A14" s="449" t="s">
        <v>497</v>
      </c>
      <c r="B14" s="450">
        <f t="shared" ref="B14:R14" si="8">B11/B3</f>
        <v>17.61679045</v>
      </c>
      <c r="C14" s="450">
        <f t="shared" si="8"/>
        <v>15.80485102</v>
      </c>
      <c r="D14" s="450">
        <f t="shared" si="8"/>
        <v>18.34321662</v>
      </c>
      <c r="E14" s="450">
        <f t="shared" si="8"/>
        <v>18.30124348</v>
      </c>
      <c r="F14" s="450">
        <f t="shared" si="8"/>
        <v>18.67425256</v>
      </c>
      <c r="G14" s="450">
        <f t="shared" si="8"/>
        <v>16.2442948</v>
      </c>
      <c r="H14" s="450">
        <f t="shared" si="8"/>
        <v>15.15935588</v>
      </c>
      <c r="I14" s="450">
        <f t="shared" si="8"/>
        <v>15.73260508</v>
      </c>
      <c r="J14" s="450">
        <f t="shared" si="8"/>
        <v>15.85825077</v>
      </c>
      <c r="K14" s="450">
        <f t="shared" si="8"/>
        <v>14.57821458</v>
      </c>
      <c r="L14" s="450">
        <f t="shared" si="8"/>
        <v>15.53259869</v>
      </c>
      <c r="M14" s="450">
        <f t="shared" si="8"/>
        <v>14.80526434</v>
      </c>
      <c r="N14" s="450">
        <f t="shared" si="8"/>
        <v>13.74209083</v>
      </c>
      <c r="O14" s="450">
        <f t="shared" si="8"/>
        <v>14.07530022</v>
      </c>
      <c r="P14" s="450">
        <f t="shared" si="8"/>
        <v>17.30435402</v>
      </c>
      <c r="Q14" s="450">
        <f t="shared" si="8"/>
        <v>17.26587753</v>
      </c>
      <c r="R14" s="450">
        <f t="shared" si="8"/>
        <v>16.06876136</v>
      </c>
    </row>
    <row r="15">
      <c r="A15" s="449" t="s">
        <v>498</v>
      </c>
      <c r="B15" s="450">
        <f t="shared" ref="B15:R15" si="9">B12/B7</f>
        <v>12.68689969</v>
      </c>
      <c r="C15" s="450">
        <f t="shared" si="9"/>
        <v>9.140519898</v>
      </c>
      <c r="D15" s="450">
        <f t="shared" si="9"/>
        <v>20.08690773</v>
      </c>
      <c r="E15" s="450">
        <f t="shared" si="9"/>
        <v>10.64652133</v>
      </c>
      <c r="F15" s="450">
        <f t="shared" si="9"/>
        <v>19.75214338</v>
      </c>
      <c r="G15" s="450">
        <f t="shared" si="9"/>
        <v>9.617876426</v>
      </c>
      <c r="H15" s="450">
        <f t="shared" si="9"/>
        <v>9.233462495</v>
      </c>
      <c r="I15" s="450">
        <f t="shared" si="9"/>
        <v>8.648220351</v>
      </c>
      <c r="J15" s="450">
        <f t="shared" si="9"/>
        <v>8.383410878</v>
      </c>
      <c r="K15" s="450">
        <f t="shared" si="9"/>
        <v>7.08307881</v>
      </c>
      <c r="L15" s="450">
        <f t="shared" si="9"/>
        <v>7.882836161</v>
      </c>
      <c r="M15" s="450">
        <f t="shared" si="9"/>
        <v>7.900653386</v>
      </c>
      <c r="N15" s="450">
        <f t="shared" si="9"/>
        <v>7.301544698</v>
      </c>
      <c r="O15" s="450">
        <f t="shared" si="9"/>
        <v>7.64604752</v>
      </c>
      <c r="P15" s="450">
        <f t="shared" si="9"/>
        <v>8.58242015</v>
      </c>
      <c r="Q15" s="450">
        <f t="shared" si="9"/>
        <v>8.631313667</v>
      </c>
      <c r="R15" s="450">
        <f t="shared" si="9"/>
        <v>9.45726102</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19.78150408</v>
      </c>
      <c r="C22" s="450">
        <f t="shared" si="13"/>
        <v>17.95924022</v>
      </c>
      <c r="D22" s="450">
        <f t="shared" si="13"/>
        <v>17.65024058</v>
      </c>
      <c r="E22" s="450">
        <f t="shared" si="13"/>
        <v>18.76601369</v>
      </c>
      <c r="F22" s="450">
        <f t="shared" si="13"/>
        <v>17.60542071</v>
      </c>
      <c r="G22" s="450">
        <f t="shared" si="13"/>
        <v>16.99445017</v>
      </c>
      <c r="H22" s="450">
        <f t="shared" si="13"/>
        <v>15.65133561</v>
      </c>
      <c r="I22" s="450">
        <f t="shared" si="13"/>
        <v>16.48047156</v>
      </c>
      <c r="J22" s="450">
        <f t="shared" si="13"/>
        <v>16.16906753</v>
      </c>
      <c r="K22" s="450">
        <f t="shared" si="13"/>
        <v>16.36191016</v>
      </c>
      <c r="L22" s="450">
        <f t="shared" si="13"/>
        <v>16.30030816</v>
      </c>
      <c r="M22" s="450">
        <f t="shared" si="13"/>
        <v>15.55044046</v>
      </c>
      <c r="N22" s="450">
        <f t="shared" si="13"/>
        <v>15.28610403</v>
      </c>
      <c r="O22" s="450">
        <f t="shared" si="13"/>
        <v>15.71408063</v>
      </c>
      <c r="P22" s="450">
        <f t="shared" si="13"/>
        <v>17.34438453</v>
      </c>
      <c r="Q22" s="450">
        <f t="shared" si="13"/>
        <v>16.65614478</v>
      </c>
      <c r="R22" s="450">
        <f t="shared" si="13"/>
        <v>15.22987824</v>
      </c>
      <c r="S22" s="450">
        <f t="shared" si="13"/>
        <v>15.57008394</v>
      </c>
    </row>
    <row r="23">
      <c r="A23" s="449" t="s">
        <v>506</v>
      </c>
      <c r="B23" s="450">
        <f t="shared" ref="B23:S23" si="14">B17/B3</f>
        <v>20.56982079</v>
      </c>
      <c r="C23" s="450">
        <f t="shared" si="14"/>
        <v>19.03382616</v>
      </c>
      <c r="D23" s="450">
        <f t="shared" si="14"/>
        <v>18.9037372</v>
      </c>
      <c r="E23" s="450">
        <f t="shared" si="14"/>
        <v>19.80044124</v>
      </c>
      <c r="F23" s="450">
        <f t="shared" si="14"/>
        <v>19.27369607</v>
      </c>
      <c r="G23" s="450">
        <f t="shared" si="14"/>
        <v>18.64154054</v>
      </c>
      <c r="H23" s="450">
        <f t="shared" si="14"/>
        <v>17.24696356</v>
      </c>
      <c r="I23" s="450">
        <f t="shared" si="14"/>
        <v>18.33531228</v>
      </c>
      <c r="J23" s="450">
        <f t="shared" si="14"/>
        <v>17.97754068</v>
      </c>
      <c r="K23" s="450">
        <f t="shared" si="14"/>
        <v>17.38083538</v>
      </c>
      <c r="L23" s="450">
        <f t="shared" si="14"/>
        <v>17.59306851</v>
      </c>
      <c r="M23" s="450">
        <f t="shared" si="14"/>
        <v>17.49097207</v>
      </c>
      <c r="N23" s="450">
        <f t="shared" si="14"/>
        <v>17.43811578</v>
      </c>
      <c r="O23" s="450">
        <f t="shared" si="14"/>
        <v>17.52717535</v>
      </c>
      <c r="P23" s="450">
        <f t="shared" si="14"/>
        <v>19.26806963</v>
      </c>
      <c r="Q23" s="450">
        <f t="shared" si="14"/>
        <v>18.46712973</v>
      </c>
      <c r="R23" s="450">
        <f t="shared" si="14"/>
        <v>17.07009323</v>
      </c>
      <c r="S23" s="450">
        <f t="shared" si="14"/>
        <v>16.78951338</v>
      </c>
    </row>
    <row r="24">
      <c r="A24" s="449" t="s">
        <v>507</v>
      </c>
      <c r="B24" s="450">
        <f t="shared" ref="B24:R24" si="15">B18/B7</f>
        <v>14.5565155</v>
      </c>
      <c r="C24" s="450">
        <f t="shared" si="15"/>
        <v>11.04728117</v>
      </c>
      <c r="D24" s="450">
        <f t="shared" si="15"/>
        <v>11.39993006</v>
      </c>
      <c r="E24" s="450">
        <f t="shared" si="15"/>
        <v>11.07747893</v>
      </c>
      <c r="F24" s="450">
        <f t="shared" si="15"/>
        <v>11.41633984</v>
      </c>
      <c r="G24" s="450">
        <f t="shared" si="15"/>
        <v>10.27082337</v>
      </c>
      <c r="H24" s="450">
        <f t="shared" si="15"/>
        <v>10.12692008</v>
      </c>
      <c r="I24" s="450">
        <f t="shared" si="15"/>
        <v>9.505070563</v>
      </c>
      <c r="J24" s="450">
        <f t="shared" si="15"/>
        <v>9.397063179</v>
      </c>
      <c r="K24" s="450">
        <f t="shared" si="15"/>
        <v>8.350664692</v>
      </c>
      <c r="L24" s="450">
        <f t="shared" si="15"/>
        <v>8.622485905</v>
      </c>
      <c r="M24" s="450">
        <f t="shared" si="15"/>
        <v>8.833493144</v>
      </c>
      <c r="N24" s="450">
        <f t="shared" si="15"/>
        <v>8.719318159</v>
      </c>
      <c r="O24" s="450">
        <f t="shared" si="15"/>
        <v>9.170449629</v>
      </c>
      <c r="P24" s="450">
        <f t="shared" si="15"/>
        <v>9.570208129</v>
      </c>
      <c r="Q24" s="450">
        <f t="shared" si="15"/>
        <v>9.362898275</v>
      </c>
      <c r="R24" s="450">
        <f t="shared" si="15"/>
        <v>10.18934123</v>
      </c>
      <c r="S24" s="450">
        <f>S18/S5</f>
        <v>23.18162142</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16.967</v>
      </c>
      <c r="C14" s="566">
        <v>19.39</v>
      </c>
      <c r="D14" s="566">
        <v>19.408</v>
      </c>
      <c r="E14" s="566">
        <v>18.577</v>
      </c>
      <c r="F14" s="566">
        <v>18.448</v>
      </c>
      <c r="G14" s="566">
        <v>19.702</v>
      </c>
      <c r="H14" s="566">
        <v>19.762</v>
      </c>
      <c r="I14" s="566">
        <v>21.839</v>
      </c>
      <c r="J14" s="566">
        <v>22.085</v>
      </c>
      <c r="K14" s="566">
        <v>22.209</v>
      </c>
      <c r="L14" s="566">
        <v>22.881</v>
      </c>
      <c r="M14" s="566">
        <v>22.491</v>
      </c>
      <c r="N14" s="566">
        <v>23.174</v>
      </c>
      <c r="O14" s="566">
        <v>23.018</v>
      </c>
      <c r="P14" s="566">
        <v>22.778</v>
      </c>
      <c r="Q14" s="566">
        <v>22.835</v>
      </c>
      <c r="R14" s="566">
        <v>21.498</v>
      </c>
      <c r="S14" s="566">
        <v>21.632</v>
      </c>
      <c r="T14" s="567">
        <f>'Assumptions (NG non-electricity'!T7*$R$14/'Assumptions (NG non-electricity'!$R$7</f>
        <v>21.88244079</v>
      </c>
      <c r="U14" s="567">
        <f>'Assumptions (NG non-electricity'!U7*$R$14/'Assumptions (NG non-electricity'!$R$7</f>
        <v>22.12909279</v>
      </c>
      <c r="V14" s="567">
        <f>'Assumptions (NG non-electricity'!V7*$R$14/'Assumptions (NG non-electricity'!$R$7</f>
        <v>22.37574479</v>
      </c>
      <c r="W14" s="567">
        <f>'Assumptions (NG non-electricity'!W7*$R$14/'Assumptions (NG non-electricity'!$R$7</f>
        <v>22.62239679</v>
      </c>
      <c r="X14" s="567">
        <f>'Assumptions (NG non-electricity'!X7*$R$14/'Assumptions (NG non-electricity'!$R$7</f>
        <v>22.86904879</v>
      </c>
      <c r="Y14" s="567">
        <f>'Assumptions (NG non-electricity'!Y7*$R$14/'Assumptions (NG non-electricity'!$R$7</f>
        <v>23.11570079</v>
      </c>
      <c r="Z14" s="567">
        <f>'Assumptions (NG non-electricity'!Z7*$R$14/'Assumptions (NG non-electricity'!$R$7</f>
        <v>23.36235279</v>
      </c>
      <c r="AA14" s="567">
        <f>'Assumptions (NG non-electricity'!AA7*$R$14/'Assumptions (NG non-electricity'!$R$7</f>
        <v>23.60900479</v>
      </c>
      <c r="AB14" s="567">
        <f>'Assumptions (NG non-electricity'!AB7*$R$14/'Assumptions (NG non-electricity'!$R$7</f>
        <v>23.85565679</v>
      </c>
      <c r="AC14" s="567">
        <f>'Assumptions (NG non-electricity'!AC7*$R$14/'Assumptions (NG non-electricity'!$R$7</f>
        <v>24.10230879</v>
      </c>
      <c r="AD14" s="567">
        <f>'Assumptions (NG non-electricity'!AD7*$R$14/'Assumptions (NG non-electricity'!$R$7</f>
        <v>24.34896079</v>
      </c>
      <c r="AE14" s="567">
        <f>'Assumptions (NG non-electricity'!AE7*$R$14/'Assumptions (NG non-electricity'!$R$7</f>
        <v>24.59561279</v>
      </c>
      <c r="AF14" s="567">
        <f>'Assumptions (NG non-electricity'!AF7*$R$14/'Assumptions (NG non-electricity'!$R$7</f>
        <v>24.8422648</v>
      </c>
      <c r="AG14" s="567">
        <f>'Assumptions (NG non-electricity'!AG7*$R$14/'Assumptions (NG non-electricity'!$R$7</f>
        <v>25.0889168</v>
      </c>
      <c r="AH14" s="567">
        <f>'Assumptions (NG non-electricity'!AH7*$R$14/'Assumptions (NG non-electricity'!$R$7</f>
        <v>25.3355688</v>
      </c>
      <c r="AI14" s="567">
        <f>'Assumptions (NG non-electricity'!AI7*$R$14/'Assumptions (NG non-electricity'!$R$7</f>
        <v>25.5822208</v>
      </c>
      <c r="AJ14" s="567">
        <f>'Assumptions (NG non-electricity'!AJ7*$R$14/'Assumptions (NG non-electricity'!$R$7</f>
        <v>25.8288728</v>
      </c>
      <c r="AK14" s="567">
        <f>'Assumptions (NG non-electricity'!AK7*$R$14/'Assumptions (NG non-electricity'!$R$7</f>
        <v>26.0755248</v>
      </c>
      <c r="AL14" s="567">
        <f>'Assumptions (NG non-electricity'!AL7*$R$14/'Assumptions (NG non-electricity'!$R$7</f>
        <v>26.3221768</v>
      </c>
      <c r="AM14" s="567">
        <f>'Assumptions (NG non-electricity'!AM7*$R$14/'Assumptions (NG non-electricity'!$R$7</f>
        <v>26.5688288</v>
      </c>
      <c r="AN14" s="567">
        <f>'Assumptions (NG non-electricity'!AN7*$R$14/'Assumptions (NG non-electricity'!$R$7</f>
        <v>26.8154808</v>
      </c>
      <c r="AO14" s="567">
        <f>'Assumptions (NG non-electricity'!AO7*$R$14/'Assumptions (NG non-electricity'!$R$7</f>
        <v>27.0621328</v>
      </c>
      <c r="AP14" s="567">
        <f>'Assumptions (NG non-electricity'!AP7*$R$14/'Assumptions (NG non-electricity'!$R$7</f>
        <v>27.3087848</v>
      </c>
      <c r="AQ14" s="567">
        <f>'Assumptions (NG non-electricity'!AQ7*$R$14/'Assumptions (NG non-electricity'!$R$7</f>
        <v>27.55543681</v>
      </c>
      <c r="AR14" s="567">
        <f>'Assumptions (NG non-electricity'!AR7*$R$14/'Assumptions (NG non-electricity'!$R$7</f>
        <v>27.80208881</v>
      </c>
      <c r="AS14" s="567">
        <f>'Assumptions (NG non-electricity'!AS7*$R$14/'Assumptions (NG non-electricity'!$R$7</f>
        <v>28.04874081</v>
      </c>
      <c r="AT14" s="567">
        <f>'Assumptions (NG non-electricity'!AT7*$R$14/'Assumptions (NG non-electricity'!$R$7</f>
        <v>28.29539281</v>
      </c>
      <c r="AU14" s="567">
        <f>'Assumptions (NG non-electricity'!AU7*$R$14/'Assumptions (NG non-electricity'!$R$7</f>
        <v>28.54204481</v>
      </c>
      <c r="AV14" s="567">
        <f>'Assumptions (NG non-electricity'!AV7*$R$14/'Assumptions (NG non-electricity'!$R$7</f>
        <v>28.78869681</v>
      </c>
      <c r="AW14" s="567">
        <f>'Assumptions (NG non-electricity'!AW7*$R$14/'Assumptions (NG non-electricity'!$R$7</f>
        <v>29.03534881</v>
      </c>
      <c r="AX14" s="567">
        <f>'Assumptions (NG non-electricity'!AX7*$R$14/'Assumptions (NG non-electricity'!$R$7</f>
        <v>29.28200081</v>
      </c>
      <c r="AY14" s="567">
        <f>'Assumptions (NG non-electricity'!AY7*$R$14/'Assumptions (NG non-electricity'!$R$7</f>
        <v>29.52865281</v>
      </c>
      <c r="AZ14" s="567">
        <f>'Assumptions (NG non-electricity'!AZ7*$R$14/'Assumptions (NG non-electricity'!$R$7</f>
        <v>29.77530481</v>
      </c>
    </row>
    <row r="15">
      <c r="A15" s="565" t="s">
        <v>731</v>
      </c>
      <c r="B15" s="566">
        <v>8.371</v>
      </c>
      <c r="C15" s="566">
        <v>8.426</v>
      </c>
      <c r="D15" s="566">
        <v>8.823</v>
      </c>
      <c r="E15" s="566">
        <v>8.465</v>
      </c>
      <c r="F15" s="566">
        <v>8.523</v>
      </c>
      <c r="G15" s="566">
        <v>8.753</v>
      </c>
      <c r="H15" s="566">
        <v>8.716</v>
      </c>
      <c r="I15" s="566">
        <v>8.936</v>
      </c>
      <c r="J15" s="566">
        <v>9.468</v>
      </c>
      <c r="K15" s="566">
        <v>9.718</v>
      </c>
      <c r="L15" s="566">
        <v>9.392</v>
      </c>
      <c r="M15" s="566">
        <v>9.712</v>
      </c>
      <c r="N15" s="566">
        <v>8.879</v>
      </c>
      <c r="O15" s="566">
        <v>10.065</v>
      </c>
      <c r="P15" s="566">
        <v>9.69</v>
      </c>
      <c r="Q15" s="566">
        <v>9.372</v>
      </c>
      <c r="R15" s="566">
        <v>9.838</v>
      </c>
      <c r="S15" s="566">
        <v>10.2</v>
      </c>
      <c r="T15" s="567">
        <f>'Assumptions (NG non-electricity'!T3*$R$15/'Assumptions (NG non-electricity'!$R$3</f>
        <v>10.24869413</v>
      </c>
      <c r="U15" s="567">
        <f>'Assumptions (NG non-electricity'!U3*$R$15/'Assumptions (NG non-electricity'!$R$3</f>
        <v>10.29908297</v>
      </c>
      <c r="V15" s="567">
        <f>'Assumptions (NG non-electricity'!V3*$R$15/'Assumptions (NG non-electricity'!$R$3</f>
        <v>10.34947181</v>
      </c>
      <c r="W15" s="567">
        <f>'Assumptions (NG non-electricity'!W3*$R$15/'Assumptions (NG non-electricity'!$R$3</f>
        <v>10.39986066</v>
      </c>
      <c r="X15" s="567">
        <f>'Assumptions (NG non-electricity'!X3*$R$15/'Assumptions (NG non-electricity'!$R$3</f>
        <v>10.4502495</v>
      </c>
      <c r="Y15" s="567">
        <f>'Assumptions (NG non-electricity'!Y3*$R$15/'Assumptions (NG non-electricity'!$R$3</f>
        <v>10.50063834</v>
      </c>
      <c r="Z15" s="567">
        <f>'Assumptions (NG non-electricity'!Z3*$R$15/'Assumptions (NG non-electricity'!$R$3</f>
        <v>10.55102718</v>
      </c>
      <c r="AA15" s="567">
        <f>'Assumptions (NG non-electricity'!AA3*$R$15/'Assumptions (NG non-electricity'!$R$3</f>
        <v>10.60141603</v>
      </c>
      <c r="AB15" s="567">
        <f>'Assumptions (NG non-electricity'!AB3*$R$15/'Assumptions (NG non-electricity'!$R$3</f>
        <v>10.65180487</v>
      </c>
      <c r="AC15" s="567">
        <f>'Assumptions (NG non-electricity'!AC3*$R$15/'Assumptions (NG non-electricity'!$R$3</f>
        <v>10.70219371</v>
      </c>
      <c r="AD15" s="567">
        <f>'Assumptions (NG non-electricity'!AD3*$R$15/'Assumptions (NG non-electricity'!$R$3</f>
        <v>10.75258256</v>
      </c>
      <c r="AE15" s="567">
        <f>'Assumptions (NG non-electricity'!AE3*$R$15/'Assumptions (NG non-electricity'!$R$3</f>
        <v>10.8029714</v>
      </c>
      <c r="AF15" s="567">
        <f>'Assumptions (NG non-electricity'!AF3*$R$15/'Assumptions (NG non-electricity'!$R$3</f>
        <v>10.85336024</v>
      </c>
      <c r="AG15" s="567">
        <f>'Assumptions (NG non-electricity'!AG3*$R$15/'Assumptions (NG non-electricity'!$R$3</f>
        <v>10.90374908</v>
      </c>
      <c r="AH15" s="567">
        <f>'Assumptions (NG non-electricity'!AH3*$R$15/'Assumptions (NG non-electricity'!$R$3</f>
        <v>10.95413793</v>
      </c>
      <c r="AI15" s="567">
        <f>'Assumptions (NG non-electricity'!AI3*$R$15/'Assumptions (NG non-electricity'!$R$3</f>
        <v>11.00452677</v>
      </c>
      <c r="AJ15" s="567">
        <f>'Assumptions (NG non-electricity'!AJ3*$R$15/'Assumptions (NG non-electricity'!$R$3</f>
        <v>11.05491561</v>
      </c>
      <c r="AK15" s="567">
        <f>'Assumptions (NG non-electricity'!AK3*$R$15/'Assumptions (NG non-electricity'!$R$3</f>
        <v>11.10530446</v>
      </c>
      <c r="AL15" s="567">
        <f>'Assumptions (NG non-electricity'!AL3*$R$15/'Assumptions (NG non-electricity'!$R$3</f>
        <v>11.1556933</v>
      </c>
      <c r="AM15" s="567">
        <f>'Assumptions (NG non-electricity'!AM3*$R$15/'Assumptions (NG non-electricity'!$R$3</f>
        <v>11.20608214</v>
      </c>
      <c r="AN15" s="567">
        <f>'Assumptions (NG non-electricity'!AN3*$R$15/'Assumptions (NG non-electricity'!$R$3</f>
        <v>11.25647098</v>
      </c>
      <c r="AO15" s="567">
        <f>'Assumptions (NG non-electricity'!AO3*$R$15/'Assumptions (NG non-electricity'!$R$3</f>
        <v>11.30685983</v>
      </c>
      <c r="AP15" s="567">
        <f>'Assumptions (NG non-electricity'!AP3*$R$15/'Assumptions (NG non-electricity'!$R$3</f>
        <v>11.35724867</v>
      </c>
      <c r="AQ15" s="567">
        <f>'Assumptions (NG non-electricity'!AQ3*$R$15/'Assumptions (NG non-electricity'!$R$3</f>
        <v>11.40763751</v>
      </c>
      <c r="AR15" s="567">
        <f>'Assumptions (NG non-electricity'!AR3*$R$15/'Assumptions (NG non-electricity'!$R$3</f>
        <v>11.45802635</v>
      </c>
      <c r="AS15" s="567">
        <f>'Assumptions (NG non-electricity'!AS3*$R$15/'Assumptions (NG non-electricity'!$R$3</f>
        <v>11.5084152</v>
      </c>
      <c r="AT15" s="567">
        <f>'Assumptions (NG non-electricity'!AT3*$R$15/'Assumptions (NG non-electricity'!$R$3</f>
        <v>11.55880404</v>
      </c>
      <c r="AU15" s="567">
        <f>'Assumptions (NG non-electricity'!AU3*$R$15/'Assumptions (NG non-electricity'!$R$3</f>
        <v>11.60919288</v>
      </c>
      <c r="AV15" s="567">
        <f>'Assumptions (NG non-electricity'!AV3*$R$15/'Assumptions (NG non-electricity'!$R$3</f>
        <v>11.65958173</v>
      </c>
      <c r="AW15" s="567">
        <f>'Assumptions (NG non-electricity'!AW3*$R$15/'Assumptions (NG non-electricity'!$R$3</f>
        <v>11.70997057</v>
      </c>
      <c r="AX15" s="567">
        <f>'Assumptions (NG non-electricity'!AX3*$R$15/'Assumptions (NG non-electricity'!$R$3</f>
        <v>11.76035941</v>
      </c>
      <c r="AY15" s="567">
        <f>'Assumptions (NG non-electricity'!AY3*$R$15/'Assumptions (NG non-electricity'!$R$3</f>
        <v>11.81074825</v>
      </c>
      <c r="AZ15" s="567">
        <f>'Assumptions (NG non-electricity'!AZ3*$R$15/'Assumptions (NG non-electricity'!$R$3</f>
        <v>11.8611371</v>
      </c>
    </row>
    <row r="16">
      <c r="A16" s="565" t="s">
        <v>732</v>
      </c>
      <c r="B16" s="566">
        <v>13.71</v>
      </c>
      <c r="C16" s="566">
        <v>14.169</v>
      </c>
      <c r="D16" s="566">
        <v>15.007</v>
      </c>
      <c r="E16" s="566">
        <v>14.369</v>
      </c>
      <c r="F16" s="566">
        <v>14.729</v>
      </c>
      <c r="G16" s="566">
        <v>14.981</v>
      </c>
      <c r="H16" s="566">
        <v>14.915</v>
      </c>
      <c r="I16" s="566">
        <v>15.644</v>
      </c>
      <c r="J16" s="566">
        <v>16.442</v>
      </c>
      <c r="K16" s="566">
        <v>15.927</v>
      </c>
      <c r="L16" s="566">
        <v>16.047</v>
      </c>
      <c r="M16" s="566">
        <v>16.527</v>
      </c>
      <c r="N16" s="566">
        <v>14.683</v>
      </c>
      <c r="O16" s="566">
        <v>17.001</v>
      </c>
      <c r="P16" s="566">
        <v>15.938</v>
      </c>
      <c r="Q16" s="566">
        <v>15.128</v>
      </c>
      <c r="R16" s="566">
        <v>15.657</v>
      </c>
      <c r="S16" s="566">
        <v>16.106</v>
      </c>
      <c r="T16" s="567">
        <f>'Assumptions (NG non-electricity'!T6*$R$16/'Assumptions (NG non-electricity'!$R$6</f>
        <v>15.42737785</v>
      </c>
      <c r="U16" s="567">
        <f>'Assumptions (NG non-electricity'!U6*$R$16/'Assumptions (NG non-electricity'!$R$6</f>
        <v>15.31256677</v>
      </c>
      <c r="V16" s="567">
        <f>'Assumptions (NG non-electricity'!V6*$R$16/'Assumptions (NG non-electricity'!$R$6</f>
        <v>15.19775569</v>
      </c>
      <c r="W16" s="567">
        <f>'Assumptions (NG non-electricity'!W6*$R$16/'Assumptions (NG non-electricity'!$R$6</f>
        <v>15.08294461</v>
      </c>
      <c r="X16" s="567">
        <f>'Assumptions (NG non-electricity'!X6*$R$16/'Assumptions (NG non-electricity'!$R$6</f>
        <v>14.96813354</v>
      </c>
      <c r="Y16" s="567">
        <f>'Assumptions (NG non-electricity'!Y6*$R$16/'Assumptions (NG non-electricity'!$R$6</f>
        <v>14.85332246</v>
      </c>
      <c r="Z16" s="567">
        <f>'Assumptions (NG non-electricity'!Z6*$R$16/'Assumptions (NG non-electricity'!$R$6</f>
        <v>14.73851138</v>
      </c>
      <c r="AA16" s="567">
        <f>'Assumptions (NG non-electricity'!AA6*$R$16/'Assumptions (NG non-electricity'!$R$6</f>
        <v>14.62370031</v>
      </c>
      <c r="AB16" s="567">
        <f>'Assumptions (NG non-electricity'!AB6*$R$16/'Assumptions (NG non-electricity'!$R$6</f>
        <v>14.50888923</v>
      </c>
      <c r="AC16" s="567">
        <f>'Assumptions (NG non-electricity'!AC6*$R$16/'Assumptions (NG non-electricity'!$R$6</f>
        <v>14.39407815</v>
      </c>
      <c r="AD16" s="567">
        <f>'Assumptions (NG non-electricity'!AD6*$R$16/'Assumptions (NG non-electricity'!$R$6</f>
        <v>14.27926707</v>
      </c>
      <c r="AE16" s="567">
        <f>'Assumptions (NG non-electricity'!AE6*$R$16/'Assumptions (NG non-electricity'!$R$6</f>
        <v>14.164456</v>
      </c>
      <c r="AF16" s="567">
        <f>'Assumptions (NG non-electricity'!AF6*$R$16/'Assumptions (NG non-electricity'!$R$6</f>
        <v>14.04964492</v>
      </c>
      <c r="AG16" s="567">
        <f>'Assumptions (NG non-electricity'!AG6*$R$16/'Assumptions (NG non-electricity'!$R$6</f>
        <v>13.93483384</v>
      </c>
      <c r="AH16" s="567">
        <f>'Assumptions (NG non-electricity'!AH6*$R$16/'Assumptions (NG non-electricity'!$R$6</f>
        <v>13.82002276</v>
      </c>
      <c r="AI16" s="567">
        <f>'Assumptions (NG non-electricity'!AI6*$R$16/'Assumptions (NG non-electricity'!$R$6</f>
        <v>13.70521169</v>
      </c>
      <c r="AJ16" s="567">
        <f>'Assumptions (NG non-electricity'!AJ6*$R$16/'Assumptions (NG non-electricity'!$R$6</f>
        <v>13.59040061</v>
      </c>
      <c r="AK16" s="567">
        <f>'Assumptions (NG non-electricity'!AK6*$R$16/'Assumptions (NG non-electricity'!$R$6</f>
        <v>13.47558953</v>
      </c>
      <c r="AL16" s="567">
        <f>'Assumptions (NG non-electricity'!AL6*$R$16/'Assumptions (NG non-electricity'!$R$6</f>
        <v>13.36077846</v>
      </c>
      <c r="AM16" s="567">
        <f>'Assumptions (NG non-electricity'!AM6*$R$16/'Assumptions (NG non-electricity'!$R$6</f>
        <v>13.24596738</v>
      </c>
      <c r="AN16" s="567">
        <f>'Assumptions (NG non-electricity'!AN6*$R$16/'Assumptions (NG non-electricity'!$R$6</f>
        <v>13.1311563</v>
      </c>
      <c r="AO16" s="567">
        <f>'Assumptions (NG non-electricity'!AO6*$R$16/'Assumptions (NG non-electricity'!$R$6</f>
        <v>13.01634522</v>
      </c>
      <c r="AP16" s="567">
        <f>'Assumptions (NG non-electricity'!AP6*$R$16/'Assumptions (NG non-electricity'!$R$6</f>
        <v>12.90153415</v>
      </c>
      <c r="AQ16" s="567">
        <f>'Assumptions (NG non-electricity'!AQ6*$R$16/'Assumptions (NG non-electricity'!$R$6</f>
        <v>12.78672307</v>
      </c>
      <c r="AR16" s="567">
        <f>'Assumptions (NG non-electricity'!AR6*$R$16/'Assumptions (NG non-electricity'!$R$6</f>
        <v>12.67191199</v>
      </c>
      <c r="AS16" s="567">
        <f>'Assumptions (NG non-electricity'!AS6*$R$16/'Assumptions (NG non-electricity'!$R$6</f>
        <v>12.55710092</v>
      </c>
      <c r="AT16" s="567">
        <f>'Assumptions (NG non-electricity'!AT6*$R$16/'Assumptions (NG non-electricity'!$R$6</f>
        <v>12.44228984</v>
      </c>
      <c r="AU16" s="567">
        <f>'Assumptions (NG non-electricity'!AU6*$R$16/'Assumptions (NG non-electricity'!$R$6</f>
        <v>12.32747876</v>
      </c>
      <c r="AV16" s="567">
        <f>'Assumptions (NG non-electricity'!AV6*$R$16/'Assumptions (NG non-electricity'!$R$6</f>
        <v>12.21266768</v>
      </c>
      <c r="AW16" s="567">
        <f>'Assumptions (NG non-electricity'!AW6*$R$16/'Assumptions (NG non-electricity'!$R$6</f>
        <v>12.09785661</v>
      </c>
      <c r="AX16" s="567">
        <f>'Assumptions (NG non-electricity'!AX6*$R$16/'Assumptions (NG non-electricity'!$R$6</f>
        <v>11.98304553</v>
      </c>
      <c r="AY16" s="567">
        <f>'Assumptions (NG non-electricity'!AY6*$R$16/'Assumptions (NG non-electricity'!$R$6</f>
        <v>11.86823445</v>
      </c>
      <c r="AZ16" s="567">
        <f>'Assumptions (NG non-electricity'!AZ6*$R$16/'Assumptions (NG non-electricity'!$R$6</f>
        <v>11.75342338</v>
      </c>
    </row>
    <row r="17">
      <c r="A17" s="565" t="s">
        <v>733</v>
      </c>
      <c r="B17" s="566">
        <v>2.311</v>
      </c>
      <c r="C17" s="566">
        <v>2.411</v>
      </c>
      <c r="D17" s="566">
        <v>2.528</v>
      </c>
      <c r="E17" s="566">
        <v>2.634</v>
      </c>
      <c r="F17" s="566">
        <v>2.722</v>
      </c>
      <c r="G17" s="566">
        <v>2.915</v>
      </c>
      <c r="H17" s="566">
        <v>3.069</v>
      </c>
      <c r="I17" s="566">
        <v>3.272</v>
      </c>
      <c r="J17" s="566">
        <v>3.421</v>
      </c>
      <c r="K17" s="566">
        <v>3.431</v>
      </c>
      <c r="L17" s="566">
        <v>3.53</v>
      </c>
      <c r="M17" s="566">
        <v>3.322</v>
      </c>
      <c r="N17" s="566">
        <v>3.329</v>
      </c>
      <c r="O17" s="566">
        <v>3.127</v>
      </c>
      <c r="P17" s="566">
        <v>2.955</v>
      </c>
      <c r="Q17" s="566">
        <v>2.884</v>
      </c>
      <c r="R17" s="566">
        <v>2.733</v>
      </c>
      <c r="S17" s="566">
        <v>2.703</v>
      </c>
      <c r="T17" s="567">
        <f>'Assumptions (NG non-electricity'!T8*$R$17/'Assumptions (NG non-electricity'!$R$8</f>
        <v>2.785568613</v>
      </c>
      <c r="U17" s="567">
        <f>'Assumptions (NG non-electricity'!U8*$R$17/'Assumptions (NG non-electricity'!$R$8</f>
        <v>2.86716991</v>
      </c>
      <c r="V17" s="567">
        <f>'Assumptions (NG non-electricity'!V8*$R$17/'Assumptions (NG non-electricity'!$R$8</f>
        <v>2.948771207</v>
      </c>
      <c r="W17" s="567">
        <f>'Assumptions (NG non-electricity'!W8*$R$17/'Assumptions (NG non-electricity'!$R$8</f>
        <v>3.030372505</v>
      </c>
      <c r="X17" s="567">
        <f>'Assumptions (NG non-electricity'!X8*$R$17/'Assumptions (NG non-electricity'!$R$8</f>
        <v>3.111973802</v>
      </c>
      <c r="Y17" s="567">
        <f>'Assumptions (NG non-electricity'!Y8*$R$17/'Assumptions (NG non-electricity'!$R$8</f>
        <v>3.193575099</v>
      </c>
      <c r="Z17" s="567">
        <f>'Assumptions (NG non-electricity'!Z8*$R$17/'Assumptions (NG non-electricity'!$R$8</f>
        <v>3.275176396</v>
      </c>
      <c r="AA17" s="567">
        <f>'Assumptions (NG non-electricity'!AA8*$R$17/'Assumptions (NG non-electricity'!$R$8</f>
        <v>3.356777694</v>
      </c>
      <c r="AB17" s="567">
        <f>'Assumptions (NG non-electricity'!AB8*$R$17/'Assumptions (NG non-electricity'!$R$8</f>
        <v>3.438378991</v>
      </c>
      <c r="AC17" s="567">
        <f>'Assumptions (NG non-electricity'!AC8*$R$17/'Assumptions (NG non-electricity'!$R$8</f>
        <v>3.519980288</v>
      </c>
      <c r="AD17" s="567">
        <f>'Assumptions (NG non-electricity'!AD8*$R$17/'Assumptions (NG non-electricity'!$R$8</f>
        <v>3.601581586</v>
      </c>
      <c r="AE17" s="567">
        <f>'Assumptions (NG non-electricity'!AE8*$R$17/'Assumptions (NG non-electricity'!$R$8</f>
        <v>3.683182883</v>
      </c>
      <c r="AF17" s="567">
        <f>'Assumptions (NG non-electricity'!AF8*$R$17/'Assumptions (NG non-electricity'!$R$8</f>
        <v>3.76478418</v>
      </c>
      <c r="AG17" s="567">
        <f>'Assumptions (NG non-electricity'!AG8*$R$17/'Assumptions (NG non-electricity'!$R$8</f>
        <v>3.846385478</v>
      </c>
      <c r="AH17" s="567">
        <f>'Assumptions (NG non-electricity'!AH8*$R$17/'Assumptions (NG non-electricity'!$R$8</f>
        <v>3.927986775</v>
      </c>
      <c r="AI17" s="567">
        <f>'Assumptions (NG non-electricity'!AI8*$R$17/'Assumptions (NG non-electricity'!$R$8</f>
        <v>4.009588072</v>
      </c>
      <c r="AJ17" s="567">
        <f>'Assumptions (NG non-electricity'!AJ8*$R$17/'Assumptions (NG non-electricity'!$R$8</f>
        <v>4.09118937</v>
      </c>
      <c r="AK17" s="567">
        <f>'Assumptions (NG non-electricity'!AK8*$R$17/'Assumptions (NG non-electricity'!$R$8</f>
        <v>4.172790667</v>
      </c>
      <c r="AL17" s="567">
        <f>'Assumptions (NG non-electricity'!AL8*$R$17/'Assumptions (NG non-electricity'!$R$8</f>
        <v>4.254391964</v>
      </c>
      <c r="AM17" s="567">
        <f>'Assumptions (NG non-electricity'!AM8*$R$17/'Assumptions (NG non-electricity'!$R$8</f>
        <v>4.335993262</v>
      </c>
      <c r="AN17" s="567">
        <f>'Assumptions (NG non-electricity'!AN8*$R$17/'Assumptions (NG non-electricity'!$R$8</f>
        <v>4.417594559</v>
      </c>
      <c r="AO17" s="567">
        <f>'Assumptions (NG non-electricity'!AO8*$R$17/'Assumptions (NG non-electricity'!$R$8</f>
        <v>4.499195856</v>
      </c>
      <c r="AP17" s="567">
        <f>'Assumptions (NG non-electricity'!AP8*$R$17/'Assumptions (NG non-electricity'!$R$8</f>
        <v>4.580797153</v>
      </c>
      <c r="AQ17" s="567">
        <f>'Assumptions (NG non-electricity'!AQ8*$R$17/'Assumptions (NG non-electricity'!$R$8</f>
        <v>4.662398451</v>
      </c>
      <c r="AR17" s="567">
        <f>'Assumptions (NG non-electricity'!AR8*$R$17/'Assumptions (NG non-electricity'!$R$8</f>
        <v>4.743999748</v>
      </c>
      <c r="AS17" s="567">
        <f>'Assumptions (NG non-electricity'!AS8*$R$17/'Assumptions (NG non-electricity'!$R$8</f>
        <v>4.825601045</v>
      </c>
      <c r="AT17" s="567">
        <f>'Assumptions (NG non-electricity'!AT8*$R$17/'Assumptions (NG non-electricity'!$R$8</f>
        <v>4.907202343</v>
      </c>
      <c r="AU17" s="567">
        <f>'Assumptions (NG non-electricity'!AU8*$R$17/'Assumptions (NG non-electricity'!$R$8</f>
        <v>4.98880364</v>
      </c>
      <c r="AV17" s="567">
        <f>'Assumptions (NG non-electricity'!AV8*$R$17/'Assumptions (NG non-electricity'!$R$8</f>
        <v>5.070404937</v>
      </c>
      <c r="AW17" s="567">
        <f>'Assumptions (NG non-electricity'!AW8*$R$17/'Assumptions (NG non-electricity'!$R$8</f>
        <v>5.152006235</v>
      </c>
      <c r="AX17" s="567">
        <f>'Assumptions (NG non-electricity'!AX8*$R$17/'Assumptions (NG non-electricity'!$R$8</f>
        <v>5.233607532</v>
      </c>
      <c r="AY17" s="567">
        <f>'Assumptions (NG non-electricity'!AY8*$R$17/'Assumptions (NG non-electricity'!$R$8</f>
        <v>5.315208829</v>
      </c>
      <c r="AZ17" s="567">
        <f>'Assumptions (NG non-electricity'!AZ8*$R$17/'Assumptions (NG non-electricity'!$R$8</f>
        <v>5.396810127</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0.129489</v>
      </c>
      <c r="C20" s="571">
        <v>0.113281</v>
      </c>
      <c r="D20" s="571">
        <v>0.076624</v>
      </c>
      <c r="E20" s="571">
        <v>0.079029</v>
      </c>
      <c r="F20" s="571">
        <v>0.099436</v>
      </c>
      <c r="G20" s="571">
        <v>0.096583</v>
      </c>
      <c r="H20" s="571">
        <v>0.075616</v>
      </c>
      <c r="I20" s="571">
        <v>0.079075</v>
      </c>
      <c r="J20" s="571">
        <v>0.082012</v>
      </c>
      <c r="K20" s="571">
        <v>0.06981</v>
      </c>
      <c r="L20" s="571">
        <v>0.075647</v>
      </c>
      <c r="M20" s="571">
        <v>0.065163</v>
      </c>
      <c r="N20" s="571">
        <v>0.067961</v>
      </c>
      <c r="O20" s="571">
        <v>0.074288</v>
      </c>
      <c r="P20" s="571">
        <v>0.074485</v>
      </c>
      <c r="Q20" s="571">
        <v>0.068859</v>
      </c>
      <c r="R20" s="572">
        <v>0.065548</v>
      </c>
      <c r="S20" s="573">
        <f t="shared" ref="S20:AY20" si="1">$R$20+(S$1-$R$1)/($AZ$1-$R$1)*($AZ$20-$R$20)</f>
        <v>0.06540033088</v>
      </c>
      <c r="T20" s="573">
        <f t="shared" si="1"/>
        <v>0.06525266176</v>
      </c>
      <c r="U20" s="573">
        <f t="shared" si="1"/>
        <v>0.06510499265</v>
      </c>
      <c r="V20" s="573">
        <f t="shared" si="1"/>
        <v>0.06495732353</v>
      </c>
      <c r="W20" s="573">
        <f t="shared" si="1"/>
        <v>0.06480965441</v>
      </c>
      <c r="X20" s="573">
        <f t="shared" si="1"/>
        <v>0.06466198529</v>
      </c>
      <c r="Y20" s="573">
        <f t="shared" si="1"/>
        <v>0.06451431618</v>
      </c>
      <c r="Z20" s="573">
        <f t="shared" si="1"/>
        <v>0.06436664706</v>
      </c>
      <c r="AA20" s="573">
        <f t="shared" si="1"/>
        <v>0.06421897794</v>
      </c>
      <c r="AB20" s="573">
        <f t="shared" si="1"/>
        <v>0.06407130882</v>
      </c>
      <c r="AC20" s="573">
        <f t="shared" si="1"/>
        <v>0.06392363971</v>
      </c>
      <c r="AD20" s="573">
        <f t="shared" si="1"/>
        <v>0.06377597059</v>
      </c>
      <c r="AE20" s="573">
        <f t="shared" si="1"/>
        <v>0.06362830147</v>
      </c>
      <c r="AF20" s="573">
        <f t="shared" si="1"/>
        <v>0.06348063235</v>
      </c>
      <c r="AG20" s="573">
        <f t="shared" si="1"/>
        <v>0.06333296324</v>
      </c>
      <c r="AH20" s="573">
        <f t="shared" si="1"/>
        <v>0.06318529412</v>
      </c>
      <c r="AI20" s="573">
        <f t="shared" si="1"/>
        <v>0.063037625</v>
      </c>
      <c r="AJ20" s="573">
        <f t="shared" si="1"/>
        <v>0.06288995588</v>
      </c>
      <c r="AK20" s="573">
        <f t="shared" si="1"/>
        <v>0.06274228676</v>
      </c>
      <c r="AL20" s="573">
        <f t="shared" si="1"/>
        <v>0.06259461765</v>
      </c>
      <c r="AM20" s="573">
        <f t="shared" si="1"/>
        <v>0.06244694853</v>
      </c>
      <c r="AN20" s="573">
        <f t="shared" si="1"/>
        <v>0.06229927941</v>
      </c>
      <c r="AO20" s="573">
        <f t="shared" si="1"/>
        <v>0.06215161029</v>
      </c>
      <c r="AP20" s="573">
        <f t="shared" si="1"/>
        <v>0.06200394118</v>
      </c>
      <c r="AQ20" s="573">
        <f t="shared" si="1"/>
        <v>0.06185627206</v>
      </c>
      <c r="AR20" s="573">
        <f t="shared" si="1"/>
        <v>0.06170860294</v>
      </c>
      <c r="AS20" s="573">
        <f t="shared" si="1"/>
        <v>0.06156093382</v>
      </c>
      <c r="AT20" s="573">
        <f t="shared" si="1"/>
        <v>0.06141326471</v>
      </c>
      <c r="AU20" s="573">
        <f t="shared" si="1"/>
        <v>0.06126559559</v>
      </c>
      <c r="AV20" s="573">
        <f t="shared" si="1"/>
        <v>0.06111792647</v>
      </c>
      <c r="AW20" s="573">
        <f t="shared" si="1"/>
        <v>0.06097025735</v>
      </c>
      <c r="AX20" s="573">
        <f t="shared" si="1"/>
        <v>0.06082258824</v>
      </c>
      <c r="AY20" s="573">
        <f t="shared" si="1"/>
        <v>0.06067491912</v>
      </c>
      <c r="AZ20" s="572">
        <v>0.06052725</v>
      </c>
    </row>
    <row r="21">
      <c r="A21" s="569" t="s">
        <v>736</v>
      </c>
      <c r="B21" s="570">
        <v>12.17</v>
      </c>
      <c r="C21" s="574">
        <v>10.631</v>
      </c>
      <c r="D21" s="574">
        <v>7.188</v>
      </c>
      <c r="E21" s="574">
        <v>7.408</v>
      </c>
      <c r="F21" s="574">
        <v>9.323</v>
      </c>
      <c r="G21" s="574">
        <v>9.131</v>
      </c>
      <c r="H21" s="574">
        <v>7.158</v>
      </c>
      <c r="I21" s="574">
        <v>7.484</v>
      </c>
      <c r="J21" s="574">
        <v>7.759</v>
      </c>
      <c r="K21" s="574">
        <v>6.602</v>
      </c>
      <c r="L21" s="574">
        <v>7.156</v>
      </c>
      <c r="M21" s="574">
        <v>6.165</v>
      </c>
      <c r="N21" s="574">
        <v>6.433</v>
      </c>
      <c r="O21" s="574">
        <v>7.032</v>
      </c>
      <c r="P21" s="574">
        <v>7.05</v>
      </c>
      <c r="Q21" s="574">
        <v>6.518</v>
      </c>
      <c r="R21" s="574">
        <v>6.204</v>
      </c>
      <c r="S21" s="575">
        <v>5.899</v>
      </c>
      <c r="T21" s="567">
        <f t="shared" ref="T21:AZ21" si="2">T20*($R$21/$R$20)</f>
        <v>6.176046769</v>
      </c>
      <c r="U21" s="567">
        <f t="shared" si="2"/>
        <v>6.162070153</v>
      </c>
      <c r="V21" s="567">
        <f t="shared" si="2"/>
        <v>6.148093537</v>
      </c>
      <c r="W21" s="567">
        <f t="shared" si="2"/>
        <v>6.134116922</v>
      </c>
      <c r="X21" s="567">
        <f t="shared" si="2"/>
        <v>6.120140306</v>
      </c>
      <c r="Y21" s="567">
        <f t="shared" si="2"/>
        <v>6.10616369</v>
      </c>
      <c r="Z21" s="567">
        <f t="shared" si="2"/>
        <v>6.092187074</v>
      </c>
      <c r="AA21" s="567">
        <f t="shared" si="2"/>
        <v>6.078210459</v>
      </c>
      <c r="AB21" s="567">
        <f t="shared" si="2"/>
        <v>6.064233843</v>
      </c>
      <c r="AC21" s="567">
        <f t="shared" si="2"/>
        <v>6.050257227</v>
      </c>
      <c r="AD21" s="567">
        <f t="shared" si="2"/>
        <v>6.036280612</v>
      </c>
      <c r="AE21" s="567">
        <f t="shared" si="2"/>
        <v>6.022303996</v>
      </c>
      <c r="AF21" s="567">
        <f t="shared" si="2"/>
        <v>6.00832738</v>
      </c>
      <c r="AG21" s="567">
        <f t="shared" si="2"/>
        <v>5.994350765</v>
      </c>
      <c r="AH21" s="567">
        <f t="shared" si="2"/>
        <v>5.980374149</v>
      </c>
      <c r="AI21" s="567">
        <f t="shared" si="2"/>
        <v>5.966397533</v>
      </c>
      <c r="AJ21" s="567">
        <f t="shared" si="2"/>
        <v>5.952420917</v>
      </c>
      <c r="AK21" s="567">
        <f t="shared" si="2"/>
        <v>5.938444302</v>
      </c>
      <c r="AL21" s="567">
        <f t="shared" si="2"/>
        <v>5.924467686</v>
      </c>
      <c r="AM21" s="567">
        <f t="shared" si="2"/>
        <v>5.91049107</v>
      </c>
      <c r="AN21" s="567">
        <f t="shared" si="2"/>
        <v>5.896514455</v>
      </c>
      <c r="AO21" s="567">
        <f t="shared" si="2"/>
        <v>5.882537839</v>
      </c>
      <c r="AP21" s="567">
        <f t="shared" si="2"/>
        <v>5.868561223</v>
      </c>
      <c r="AQ21" s="567">
        <f t="shared" si="2"/>
        <v>5.854584608</v>
      </c>
      <c r="AR21" s="567">
        <f t="shared" si="2"/>
        <v>5.840607992</v>
      </c>
      <c r="AS21" s="567">
        <f t="shared" si="2"/>
        <v>5.826631376</v>
      </c>
      <c r="AT21" s="567">
        <f t="shared" si="2"/>
        <v>5.81265476</v>
      </c>
      <c r="AU21" s="567">
        <f t="shared" si="2"/>
        <v>5.798678145</v>
      </c>
      <c r="AV21" s="567">
        <f t="shared" si="2"/>
        <v>5.784701529</v>
      </c>
      <c r="AW21" s="567">
        <f t="shared" si="2"/>
        <v>5.770724913</v>
      </c>
      <c r="AX21" s="567">
        <f t="shared" si="2"/>
        <v>5.756748298</v>
      </c>
      <c r="AY21" s="567">
        <f t="shared" si="2"/>
        <v>5.742771682</v>
      </c>
      <c r="AZ21" s="567">
        <f t="shared" si="2"/>
        <v>5.728795066</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0.64974047534047</v>
      </c>
      <c r="S31" s="573">
        <f t="shared" ref="S31:AY31" si="5">$R$31+(S$1-$R$1)/($AZ$1-$R$1)*($AZ$31-$R$31)</f>
        <v>0.6389672389</v>
      </c>
      <c r="T31" s="573">
        <f t="shared" si="5"/>
        <v>0.6281940025</v>
      </c>
      <c r="U31" s="573">
        <f t="shared" si="5"/>
        <v>0.6174207661</v>
      </c>
      <c r="V31" s="573">
        <f t="shared" si="5"/>
        <v>0.6066475297</v>
      </c>
      <c r="W31" s="573">
        <f t="shared" si="5"/>
        <v>0.5958742933</v>
      </c>
      <c r="X31" s="573">
        <f t="shared" si="5"/>
        <v>0.5851010569</v>
      </c>
      <c r="Y31" s="573">
        <f t="shared" si="5"/>
        <v>0.5743278205</v>
      </c>
      <c r="Z31" s="573">
        <f t="shared" si="5"/>
        <v>0.5635545841</v>
      </c>
      <c r="AA31" s="573">
        <f t="shared" si="5"/>
        <v>0.5527813477</v>
      </c>
      <c r="AB31" s="573">
        <f t="shared" si="5"/>
        <v>0.5420081113</v>
      </c>
      <c r="AC31" s="573">
        <f t="shared" si="5"/>
        <v>0.5312348749</v>
      </c>
      <c r="AD31" s="573">
        <f t="shared" si="5"/>
        <v>0.5204616385</v>
      </c>
      <c r="AE31" s="573">
        <f t="shared" si="5"/>
        <v>0.5096884021</v>
      </c>
      <c r="AF31" s="573">
        <f t="shared" si="5"/>
        <v>0.4989151657</v>
      </c>
      <c r="AG31" s="573">
        <f t="shared" si="5"/>
        <v>0.4881419293</v>
      </c>
      <c r="AH31" s="573">
        <f t="shared" si="5"/>
        <v>0.4773686929</v>
      </c>
      <c r="AI31" s="573">
        <f t="shared" si="5"/>
        <v>0.4665954565</v>
      </c>
      <c r="AJ31" s="573">
        <f t="shared" si="5"/>
        <v>0.4558222201</v>
      </c>
      <c r="AK31" s="573">
        <f t="shared" si="5"/>
        <v>0.4450489837</v>
      </c>
      <c r="AL31" s="573">
        <f t="shared" si="5"/>
        <v>0.4342757473</v>
      </c>
      <c r="AM31" s="573">
        <f t="shared" si="5"/>
        <v>0.4235025108</v>
      </c>
      <c r="AN31" s="573">
        <f t="shared" si="5"/>
        <v>0.4127292744</v>
      </c>
      <c r="AO31" s="573">
        <f t="shared" si="5"/>
        <v>0.401956038</v>
      </c>
      <c r="AP31" s="573">
        <f t="shared" si="5"/>
        <v>0.3911828016</v>
      </c>
      <c r="AQ31" s="573">
        <f t="shared" si="5"/>
        <v>0.3804095652</v>
      </c>
      <c r="AR31" s="573">
        <f t="shared" si="5"/>
        <v>0.3696363288</v>
      </c>
      <c r="AS31" s="573">
        <f t="shared" si="5"/>
        <v>0.3588630924</v>
      </c>
      <c r="AT31" s="573">
        <f t="shared" si="5"/>
        <v>0.348089856</v>
      </c>
      <c r="AU31" s="573">
        <f t="shared" si="5"/>
        <v>0.3373166196</v>
      </c>
      <c r="AV31" s="573">
        <f t="shared" si="5"/>
        <v>0.3265433832</v>
      </c>
      <c r="AW31" s="573">
        <f t="shared" si="5"/>
        <v>0.3157701468</v>
      </c>
      <c r="AX31" s="573">
        <f t="shared" si="5"/>
        <v>0.3049969104</v>
      </c>
      <c r="AY31" s="573">
        <f t="shared" si="5"/>
        <v>0.294223674</v>
      </c>
      <c r="AZ31" s="581">
        <f>Inputs!H21</f>
        <v>0.2834504376</v>
      </c>
    </row>
    <row r="32">
      <c r="A32" s="565" t="s">
        <v>746</v>
      </c>
      <c r="B32" s="570">
        <v>1.086867</v>
      </c>
      <c r="C32" s="571">
        <v>1.097699</v>
      </c>
      <c r="D32" s="571">
        <v>1.104144</v>
      </c>
      <c r="E32" s="571">
        <v>1.107166</v>
      </c>
      <c r="F32" s="571">
        <v>1.173233</v>
      </c>
      <c r="G32" s="571">
        <v>1.202244</v>
      </c>
      <c r="H32" s="571">
        <v>1.261521</v>
      </c>
      <c r="I32" s="571">
        <v>1.282933</v>
      </c>
      <c r="J32" s="571">
        <v>1.196413</v>
      </c>
      <c r="K32" s="571">
        <v>1.145452</v>
      </c>
      <c r="L32" s="571">
        <v>1.156862</v>
      </c>
      <c r="M32" s="571">
        <v>1.145378</v>
      </c>
      <c r="N32" s="571">
        <v>1.148966</v>
      </c>
      <c r="O32" s="571">
        <v>1.167371</v>
      </c>
      <c r="P32" s="571">
        <v>1.179313</v>
      </c>
      <c r="Q32" s="571">
        <v>1.197474</v>
      </c>
      <c r="R32" s="572">
        <v>0.58215252465953</v>
      </c>
      <c r="S32" s="573">
        <f t="shared" ref="S32:AY32" si="6">$R$32+(S$1-$R$1)/($AZ$1-$R$1)*($AZ$32-$R$32)</f>
        <v>0.5821169277</v>
      </c>
      <c r="T32" s="573">
        <f t="shared" si="6"/>
        <v>0.5820813308</v>
      </c>
      <c r="U32" s="573">
        <f t="shared" si="6"/>
        <v>0.5820457338</v>
      </c>
      <c r="V32" s="573">
        <f t="shared" si="6"/>
        <v>0.5820101369</v>
      </c>
      <c r="W32" s="573">
        <f t="shared" si="6"/>
        <v>0.5819745399</v>
      </c>
      <c r="X32" s="573">
        <f t="shared" si="6"/>
        <v>0.581938943</v>
      </c>
      <c r="Y32" s="573">
        <f t="shared" si="6"/>
        <v>0.581903346</v>
      </c>
      <c r="Z32" s="573">
        <f t="shared" si="6"/>
        <v>0.5818677491</v>
      </c>
      <c r="AA32" s="573">
        <f t="shared" si="6"/>
        <v>0.5818321521</v>
      </c>
      <c r="AB32" s="573">
        <f t="shared" si="6"/>
        <v>0.5817965552</v>
      </c>
      <c r="AC32" s="573">
        <f t="shared" si="6"/>
        <v>0.5817609582</v>
      </c>
      <c r="AD32" s="573">
        <f t="shared" si="6"/>
        <v>0.5817253613</v>
      </c>
      <c r="AE32" s="573">
        <f t="shared" si="6"/>
        <v>0.5816897643</v>
      </c>
      <c r="AF32" s="573">
        <f t="shared" si="6"/>
        <v>0.5816541674</v>
      </c>
      <c r="AG32" s="573">
        <f t="shared" si="6"/>
        <v>0.5816185704</v>
      </c>
      <c r="AH32" s="573">
        <f t="shared" si="6"/>
        <v>0.5815829735</v>
      </c>
      <c r="AI32" s="573">
        <f t="shared" si="6"/>
        <v>0.5815473765</v>
      </c>
      <c r="AJ32" s="573">
        <f t="shared" si="6"/>
        <v>0.5815117796</v>
      </c>
      <c r="AK32" s="573">
        <f t="shared" si="6"/>
        <v>0.5814761826</v>
      </c>
      <c r="AL32" s="573">
        <f t="shared" si="6"/>
        <v>0.5814405857</v>
      </c>
      <c r="AM32" s="573">
        <f t="shared" si="6"/>
        <v>0.5814049887</v>
      </c>
      <c r="AN32" s="573">
        <f t="shared" si="6"/>
        <v>0.5813693918</v>
      </c>
      <c r="AO32" s="573">
        <f t="shared" si="6"/>
        <v>0.5813337948</v>
      </c>
      <c r="AP32" s="573">
        <f t="shared" si="6"/>
        <v>0.5812981979</v>
      </c>
      <c r="AQ32" s="573">
        <f t="shared" si="6"/>
        <v>0.5812626009</v>
      </c>
      <c r="AR32" s="573">
        <f t="shared" si="6"/>
        <v>0.581227004</v>
      </c>
      <c r="AS32" s="573">
        <f t="shared" si="6"/>
        <v>0.581191407</v>
      </c>
      <c r="AT32" s="573">
        <f t="shared" si="6"/>
        <v>0.5811558101</v>
      </c>
      <c r="AU32" s="573">
        <f t="shared" si="6"/>
        <v>0.5811202131</v>
      </c>
      <c r="AV32" s="573">
        <f t="shared" si="6"/>
        <v>0.5810846162</v>
      </c>
      <c r="AW32" s="573">
        <f t="shared" si="6"/>
        <v>0.5810490192</v>
      </c>
      <c r="AX32" s="573">
        <f t="shared" si="6"/>
        <v>0.5810134223</v>
      </c>
      <c r="AY32" s="573">
        <f t="shared" si="6"/>
        <v>0.5809778253</v>
      </c>
      <c r="AZ32" s="570">
        <v>0.580942228350467</v>
      </c>
    </row>
    <row r="33">
      <c r="A33" s="565" t="s">
        <v>747</v>
      </c>
      <c r="B33" s="570">
        <v>0.02974</v>
      </c>
      <c r="C33" s="571">
        <v>0.029699</v>
      </c>
      <c r="D33" s="571">
        <v>0.027471</v>
      </c>
      <c r="E33" s="571">
        <v>0.031911</v>
      </c>
      <c r="F33" s="571">
        <v>0.034104</v>
      </c>
      <c r="G33" s="571">
        <v>0.033843</v>
      </c>
      <c r="H33" s="571">
        <v>0.031658</v>
      </c>
      <c r="I33" s="571">
        <v>0.034325</v>
      </c>
      <c r="J33" s="571">
        <v>0.038382</v>
      </c>
      <c r="K33" s="571">
        <v>0.037393</v>
      </c>
      <c r="L33" s="571">
        <v>0.033839</v>
      </c>
      <c r="M33" s="571">
        <v>0.034554</v>
      </c>
      <c r="N33" s="571">
        <v>0.028665</v>
      </c>
      <c r="O33" s="571">
        <v>0.033421</v>
      </c>
      <c r="P33" s="571">
        <v>0.03095</v>
      </c>
      <c r="Q33" s="571">
        <v>0.028353</v>
      </c>
      <c r="R33" s="582">
        <v>0.028379</v>
      </c>
      <c r="S33" s="582">
        <v>0.031682</v>
      </c>
      <c r="T33" s="573">
        <f t="shared" ref="T33:AY33" si="7">$S$33+(T$1-$S$1)/($AZ$1-$S$1)*($AZ$33-$S$33)</f>
        <v>0.03139313525</v>
      </c>
      <c r="U33" s="573">
        <f t="shared" si="7"/>
        <v>0.03110427051</v>
      </c>
      <c r="V33" s="573">
        <f t="shared" si="7"/>
        <v>0.03081540576</v>
      </c>
      <c r="W33" s="573">
        <f t="shared" si="7"/>
        <v>0.03052654102</v>
      </c>
      <c r="X33" s="573">
        <f t="shared" si="7"/>
        <v>0.03023767627</v>
      </c>
      <c r="Y33" s="573">
        <f t="shared" si="7"/>
        <v>0.02994881153</v>
      </c>
      <c r="Z33" s="573">
        <f t="shared" si="7"/>
        <v>0.02965994678</v>
      </c>
      <c r="AA33" s="573">
        <f t="shared" si="7"/>
        <v>0.02937108204</v>
      </c>
      <c r="AB33" s="573">
        <f t="shared" si="7"/>
        <v>0.02908221729</v>
      </c>
      <c r="AC33" s="573">
        <f t="shared" si="7"/>
        <v>0.02879335255</v>
      </c>
      <c r="AD33" s="573">
        <f t="shared" si="7"/>
        <v>0.0285044878</v>
      </c>
      <c r="AE33" s="573">
        <f t="shared" si="7"/>
        <v>0.02821562306</v>
      </c>
      <c r="AF33" s="573">
        <f t="shared" si="7"/>
        <v>0.02792675831</v>
      </c>
      <c r="AG33" s="573">
        <f t="shared" si="7"/>
        <v>0.02763789357</v>
      </c>
      <c r="AH33" s="573">
        <f t="shared" si="7"/>
        <v>0.02734902882</v>
      </c>
      <c r="AI33" s="573">
        <f t="shared" si="7"/>
        <v>0.02706016408</v>
      </c>
      <c r="AJ33" s="573">
        <f t="shared" si="7"/>
        <v>0.02677129933</v>
      </c>
      <c r="AK33" s="573">
        <f t="shared" si="7"/>
        <v>0.02648243459</v>
      </c>
      <c r="AL33" s="573">
        <f t="shared" si="7"/>
        <v>0.02619356984</v>
      </c>
      <c r="AM33" s="573">
        <f t="shared" si="7"/>
        <v>0.0259047051</v>
      </c>
      <c r="AN33" s="573">
        <f t="shared" si="7"/>
        <v>0.02561584035</v>
      </c>
      <c r="AO33" s="573">
        <f t="shared" si="7"/>
        <v>0.02532697561</v>
      </c>
      <c r="AP33" s="573">
        <f t="shared" si="7"/>
        <v>0.02503811086</v>
      </c>
      <c r="AQ33" s="573">
        <f t="shared" si="7"/>
        <v>0.02474924612</v>
      </c>
      <c r="AR33" s="573">
        <f t="shared" si="7"/>
        <v>0.02446038137</v>
      </c>
      <c r="AS33" s="573">
        <f t="shared" si="7"/>
        <v>0.02417151663</v>
      </c>
      <c r="AT33" s="573">
        <f t="shared" si="7"/>
        <v>0.02388265188</v>
      </c>
      <c r="AU33" s="573">
        <f t="shared" si="7"/>
        <v>0.02359378714</v>
      </c>
      <c r="AV33" s="573">
        <f t="shared" si="7"/>
        <v>0.02330492239</v>
      </c>
      <c r="AW33" s="573">
        <f t="shared" si="7"/>
        <v>0.02301605765</v>
      </c>
      <c r="AX33" s="573">
        <f t="shared" si="7"/>
        <v>0.0227271929</v>
      </c>
      <c r="AY33" s="573">
        <f t="shared" si="7"/>
        <v>0.02243832816</v>
      </c>
      <c r="AZ33" s="570">
        <v>0.0221494634146342</v>
      </c>
    </row>
    <row r="34">
      <c r="A34" s="565" t="s">
        <v>748</v>
      </c>
      <c r="B34" s="570">
        <v>0.022028</v>
      </c>
      <c r="C34" s="571">
        <v>0.024103</v>
      </c>
      <c r="D34" s="571">
        <v>0.020585</v>
      </c>
      <c r="E34" s="571">
        <v>0.020115</v>
      </c>
      <c r="F34" s="571">
        <v>0.021174</v>
      </c>
      <c r="G34" s="571">
        <v>0.024519</v>
      </c>
      <c r="H34" s="571">
        <v>0.022494</v>
      </c>
      <c r="I34" s="571">
        <v>0.020412</v>
      </c>
      <c r="J34" s="571">
        <v>0.022749</v>
      </c>
      <c r="K34" s="571">
        <v>0.025356</v>
      </c>
      <c r="L34" s="571">
        <v>0.024341</v>
      </c>
      <c r="M34" s="571">
        <v>0.029281</v>
      </c>
      <c r="N34" s="571">
        <v>0.026196</v>
      </c>
      <c r="O34" s="571">
        <v>0.026122</v>
      </c>
      <c r="P34" s="571">
        <v>0.027064</v>
      </c>
      <c r="Q34" s="571">
        <v>0.041283</v>
      </c>
      <c r="R34" s="582">
        <v>0.040456</v>
      </c>
      <c r="S34" s="582">
        <v>0.040687</v>
      </c>
      <c r="T34" s="573">
        <f t="shared" ref="T34:AY34" si="8">$S$34+(T$1-$S$1)/($AZ$1-$S$1)*($AZ$34-$S$34)</f>
        <v>0.0407986393</v>
      </c>
      <c r="U34" s="573">
        <f t="shared" si="8"/>
        <v>0.04091027859</v>
      </c>
      <c r="V34" s="573">
        <f t="shared" si="8"/>
        <v>0.04102191789</v>
      </c>
      <c r="W34" s="573">
        <f t="shared" si="8"/>
        <v>0.04113355718</v>
      </c>
      <c r="X34" s="573">
        <f t="shared" si="8"/>
        <v>0.04124519648</v>
      </c>
      <c r="Y34" s="573">
        <f t="shared" si="8"/>
        <v>0.04135683578</v>
      </c>
      <c r="Z34" s="573">
        <f t="shared" si="8"/>
        <v>0.04146847507</v>
      </c>
      <c r="AA34" s="573">
        <f t="shared" si="8"/>
        <v>0.04158011437</v>
      </c>
      <c r="AB34" s="573">
        <f t="shared" si="8"/>
        <v>0.04169175367</v>
      </c>
      <c r="AC34" s="573">
        <f t="shared" si="8"/>
        <v>0.04180339296</v>
      </c>
      <c r="AD34" s="573">
        <f t="shared" si="8"/>
        <v>0.04191503226</v>
      </c>
      <c r="AE34" s="573">
        <f t="shared" si="8"/>
        <v>0.04202667155</v>
      </c>
      <c r="AF34" s="573">
        <f t="shared" si="8"/>
        <v>0.04213831085</v>
      </c>
      <c r="AG34" s="573">
        <f t="shared" si="8"/>
        <v>0.04224995015</v>
      </c>
      <c r="AH34" s="573">
        <f t="shared" si="8"/>
        <v>0.04236158944</v>
      </c>
      <c r="AI34" s="573">
        <f t="shared" si="8"/>
        <v>0.04247322874</v>
      </c>
      <c r="AJ34" s="573">
        <f t="shared" si="8"/>
        <v>0.04258486804</v>
      </c>
      <c r="AK34" s="573">
        <f t="shared" si="8"/>
        <v>0.04269650733</v>
      </c>
      <c r="AL34" s="573">
        <f t="shared" si="8"/>
        <v>0.04280814663</v>
      </c>
      <c r="AM34" s="573">
        <f t="shared" si="8"/>
        <v>0.04291978592</v>
      </c>
      <c r="AN34" s="573">
        <f t="shared" si="8"/>
        <v>0.04303142522</v>
      </c>
      <c r="AO34" s="573">
        <f t="shared" si="8"/>
        <v>0.04314306452</v>
      </c>
      <c r="AP34" s="573">
        <f t="shared" si="8"/>
        <v>0.04325470381</v>
      </c>
      <c r="AQ34" s="573">
        <f t="shared" si="8"/>
        <v>0.04336634311</v>
      </c>
      <c r="AR34" s="573">
        <f t="shared" si="8"/>
        <v>0.0434779824</v>
      </c>
      <c r="AS34" s="573">
        <f t="shared" si="8"/>
        <v>0.0435896217</v>
      </c>
      <c r="AT34" s="573">
        <f t="shared" si="8"/>
        <v>0.043701261</v>
      </c>
      <c r="AU34" s="573">
        <f t="shared" si="8"/>
        <v>0.04381290029</v>
      </c>
      <c r="AV34" s="573">
        <f t="shared" si="8"/>
        <v>0.04392453959</v>
      </c>
      <c r="AW34" s="573">
        <f t="shared" si="8"/>
        <v>0.04403617889</v>
      </c>
      <c r="AX34" s="573">
        <f t="shared" si="8"/>
        <v>0.04414781818</v>
      </c>
      <c r="AY34" s="573">
        <f t="shared" si="8"/>
        <v>0.04425945748</v>
      </c>
      <c r="AZ34" s="570">
        <v>0.0443710967741936</v>
      </c>
    </row>
    <row r="35">
      <c r="A35" s="565" t="s">
        <v>749</v>
      </c>
      <c r="B35" s="570">
        <v>0.276519</v>
      </c>
      <c r="C35" s="571">
        <v>0.263903</v>
      </c>
      <c r="D35" s="571">
        <v>0.247127</v>
      </c>
      <c r="E35" s="571">
        <v>0.272716</v>
      </c>
      <c r="F35" s="571">
        <v>0.286545</v>
      </c>
      <c r="G35" s="571">
        <v>0.293768</v>
      </c>
      <c r="H35" s="571">
        <v>0.321472</v>
      </c>
      <c r="I35" s="571">
        <v>0.308631</v>
      </c>
      <c r="J35" s="571">
        <v>0.297558</v>
      </c>
      <c r="K35" s="571">
        <v>0.270417</v>
      </c>
      <c r="L35" s="571">
        <v>0.281054</v>
      </c>
      <c r="M35" s="571">
        <v>0.278138</v>
      </c>
      <c r="N35" s="571">
        <v>0.274133</v>
      </c>
      <c r="O35" s="571">
        <v>0.267793</v>
      </c>
      <c r="P35" s="571">
        <v>0.286427</v>
      </c>
      <c r="Q35" s="571">
        <v>0.257411</v>
      </c>
      <c r="R35" s="582">
        <v>0.254927</v>
      </c>
      <c r="S35" s="582">
        <v>0.267825</v>
      </c>
      <c r="T35" s="573">
        <f t="shared" ref="T35:AY35" si="9">$S$35+(T$1-$S$1)/($AZ$1-$S$1)*($AZ$35-$S$35)</f>
        <v>0.2709355954</v>
      </c>
      <c r="U35" s="573">
        <f t="shared" si="9"/>
        <v>0.2740461908</v>
      </c>
      <c r="V35" s="573">
        <f t="shared" si="9"/>
        <v>0.2771567862</v>
      </c>
      <c r="W35" s="573">
        <f t="shared" si="9"/>
        <v>0.2802673817</v>
      </c>
      <c r="X35" s="573">
        <f t="shared" si="9"/>
        <v>0.2833779771</v>
      </c>
      <c r="Y35" s="573">
        <f t="shared" si="9"/>
        <v>0.2864885725</v>
      </c>
      <c r="Z35" s="573">
        <f t="shared" si="9"/>
        <v>0.2895991679</v>
      </c>
      <c r="AA35" s="573">
        <f t="shared" si="9"/>
        <v>0.2927097633</v>
      </c>
      <c r="AB35" s="573">
        <f t="shared" si="9"/>
        <v>0.2958203587</v>
      </c>
      <c r="AC35" s="573">
        <f t="shared" si="9"/>
        <v>0.2989309542</v>
      </c>
      <c r="AD35" s="573">
        <f t="shared" si="9"/>
        <v>0.3020415496</v>
      </c>
      <c r="AE35" s="573">
        <f t="shared" si="9"/>
        <v>0.305152145</v>
      </c>
      <c r="AF35" s="573">
        <f t="shared" si="9"/>
        <v>0.3082627404</v>
      </c>
      <c r="AG35" s="573">
        <f t="shared" si="9"/>
        <v>0.3113733358</v>
      </c>
      <c r="AH35" s="573">
        <f t="shared" si="9"/>
        <v>0.3144839312</v>
      </c>
      <c r="AI35" s="573">
        <f t="shared" si="9"/>
        <v>0.3175945267</v>
      </c>
      <c r="AJ35" s="573">
        <f t="shared" si="9"/>
        <v>0.3207051221</v>
      </c>
      <c r="AK35" s="573">
        <f t="shared" si="9"/>
        <v>0.3238157175</v>
      </c>
      <c r="AL35" s="573">
        <f t="shared" si="9"/>
        <v>0.3269263129</v>
      </c>
      <c r="AM35" s="573">
        <f t="shared" si="9"/>
        <v>0.3300369083</v>
      </c>
      <c r="AN35" s="573">
        <f t="shared" si="9"/>
        <v>0.3331475037</v>
      </c>
      <c r="AO35" s="573">
        <f t="shared" si="9"/>
        <v>0.3362580992</v>
      </c>
      <c r="AP35" s="573">
        <f t="shared" si="9"/>
        <v>0.3393686946</v>
      </c>
      <c r="AQ35" s="573">
        <f t="shared" si="9"/>
        <v>0.34247929</v>
      </c>
      <c r="AR35" s="573">
        <f t="shared" si="9"/>
        <v>0.3455898854</v>
      </c>
      <c r="AS35" s="573">
        <f t="shared" si="9"/>
        <v>0.3487004808</v>
      </c>
      <c r="AT35" s="573">
        <f t="shared" si="9"/>
        <v>0.3518110762</v>
      </c>
      <c r="AU35" s="573">
        <f t="shared" si="9"/>
        <v>0.3549216716</v>
      </c>
      <c r="AV35" s="573">
        <f t="shared" si="9"/>
        <v>0.3580322671</v>
      </c>
      <c r="AW35" s="573">
        <f t="shared" si="9"/>
        <v>0.3611428625</v>
      </c>
      <c r="AX35" s="573">
        <f t="shared" si="9"/>
        <v>0.3642534579</v>
      </c>
      <c r="AY35" s="573">
        <f t="shared" si="9"/>
        <v>0.3673640533</v>
      </c>
      <c r="AZ35" s="570">
        <v>0.370474648725213</v>
      </c>
    </row>
    <row r="36">
      <c r="A36" s="565" t="s">
        <v>750</v>
      </c>
      <c r="B36" s="566">
        <v>76.794</v>
      </c>
      <c r="C36" s="566">
        <v>77.485</v>
      </c>
      <c r="D36" s="566">
        <v>78.142</v>
      </c>
      <c r="E36" s="566">
        <v>78.262</v>
      </c>
      <c r="F36" s="566">
        <v>83.033</v>
      </c>
      <c r="G36" s="566">
        <v>84.979</v>
      </c>
      <c r="H36" s="566">
        <v>89.555</v>
      </c>
      <c r="I36" s="566">
        <v>90.906</v>
      </c>
      <c r="J36" s="566">
        <v>83.965</v>
      </c>
      <c r="K36" s="566">
        <v>80.097</v>
      </c>
      <c r="L36" s="566">
        <v>80.639</v>
      </c>
      <c r="M36" s="566">
        <v>79.406</v>
      </c>
      <c r="N36" s="566">
        <v>79.505</v>
      </c>
      <c r="O36" s="566">
        <v>80.641</v>
      </c>
      <c r="P36" s="566">
        <v>81.45</v>
      </c>
      <c r="Q36" s="566">
        <v>82.105</v>
      </c>
      <c r="R36" s="566">
        <v>84.375</v>
      </c>
      <c r="S36" s="566">
        <v>85.602</v>
      </c>
      <c r="T36" s="583">
        <f t="shared" ref="T36:AZ36" si="10">sum(T$32,T$31)*$S$40*10^9/10^6</f>
        <v>84.84426538</v>
      </c>
      <c r="U36" s="583">
        <f t="shared" si="10"/>
        <v>84.08653075</v>
      </c>
      <c r="V36" s="583">
        <f t="shared" si="10"/>
        <v>83.32879613</v>
      </c>
      <c r="W36" s="583">
        <f t="shared" si="10"/>
        <v>82.5710615</v>
      </c>
      <c r="X36" s="583">
        <f t="shared" si="10"/>
        <v>81.81332688</v>
      </c>
      <c r="Y36" s="583">
        <f t="shared" si="10"/>
        <v>81.05559225</v>
      </c>
      <c r="Z36" s="583">
        <f t="shared" si="10"/>
        <v>80.29785763</v>
      </c>
      <c r="AA36" s="583">
        <f t="shared" si="10"/>
        <v>79.540123</v>
      </c>
      <c r="AB36" s="583">
        <f t="shared" si="10"/>
        <v>78.78238838</v>
      </c>
      <c r="AC36" s="583">
        <f t="shared" si="10"/>
        <v>78.02465375</v>
      </c>
      <c r="AD36" s="583">
        <f t="shared" si="10"/>
        <v>77.26691913</v>
      </c>
      <c r="AE36" s="583">
        <f t="shared" si="10"/>
        <v>76.5091845</v>
      </c>
      <c r="AF36" s="583">
        <f t="shared" si="10"/>
        <v>75.75144988</v>
      </c>
      <c r="AG36" s="583">
        <f t="shared" si="10"/>
        <v>74.99371525</v>
      </c>
      <c r="AH36" s="583">
        <f t="shared" si="10"/>
        <v>74.23598063</v>
      </c>
      <c r="AI36" s="583">
        <f t="shared" si="10"/>
        <v>73.478246</v>
      </c>
      <c r="AJ36" s="583">
        <f t="shared" si="10"/>
        <v>72.72051138</v>
      </c>
      <c r="AK36" s="583">
        <f t="shared" si="10"/>
        <v>71.96277675</v>
      </c>
      <c r="AL36" s="583">
        <f t="shared" si="10"/>
        <v>71.20504213</v>
      </c>
      <c r="AM36" s="583">
        <f t="shared" si="10"/>
        <v>70.4473075</v>
      </c>
      <c r="AN36" s="583">
        <f t="shared" si="10"/>
        <v>69.68957288</v>
      </c>
      <c r="AO36" s="583">
        <f t="shared" si="10"/>
        <v>68.93183826</v>
      </c>
      <c r="AP36" s="583">
        <f t="shared" si="10"/>
        <v>68.17410363</v>
      </c>
      <c r="AQ36" s="583">
        <f t="shared" si="10"/>
        <v>67.41636901</v>
      </c>
      <c r="AR36" s="583">
        <f t="shared" si="10"/>
        <v>66.65863438</v>
      </c>
      <c r="AS36" s="583">
        <f t="shared" si="10"/>
        <v>65.90089976</v>
      </c>
      <c r="AT36" s="583">
        <f t="shared" si="10"/>
        <v>65.14316513</v>
      </c>
      <c r="AU36" s="583">
        <f t="shared" si="10"/>
        <v>64.38543051</v>
      </c>
      <c r="AV36" s="583">
        <f t="shared" si="10"/>
        <v>63.62769588</v>
      </c>
      <c r="AW36" s="583">
        <f t="shared" si="10"/>
        <v>62.86996126</v>
      </c>
      <c r="AX36" s="583">
        <f t="shared" si="10"/>
        <v>62.11222663</v>
      </c>
      <c r="AY36" s="583">
        <f t="shared" si="10"/>
        <v>61.35449201</v>
      </c>
      <c r="AZ36" s="583">
        <f t="shared" si="10"/>
        <v>60.59675738</v>
      </c>
    </row>
    <row r="37">
      <c r="A37" s="565" t="s">
        <v>751</v>
      </c>
      <c r="B37" s="566">
        <v>1.915</v>
      </c>
      <c r="C37" s="566">
        <v>1.91</v>
      </c>
      <c r="D37" s="566">
        <v>1.764</v>
      </c>
      <c r="E37" s="566">
        <v>2.042</v>
      </c>
      <c r="F37" s="566">
        <v>2.186</v>
      </c>
      <c r="G37" s="566">
        <v>2.16</v>
      </c>
      <c r="H37" s="566">
        <v>2.025</v>
      </c>
      <c r="I37" s="566">
        <v>2.181</v>
      </c>
      <c r="J37" s="566">
        <v>2.433</v>
      </c>
      <c r="K37" s="566">
        <v>2.36</v>
      </c>
      <c r="L37" s="566">
        <v>2.128</v>
      </c>
      <c r="M37" s="566">
        <v>2.158</v>
      </c>
      <c r="N37" s="566">
        <v>1.795</v>
      </c>
      <c r="O37" s="566">
        <v>2.09</v>
      </c>
      <c r="P37" s="566">
        <v>1.931</v>
      </c>
      <c r="Q37" s="566">
        <v>1.778</v>
      </c>
      <c r="R37" s="566">
        <v>1.773</v>
      </c>
      <c r="S37" s="566">
        <v>1.978</v>
      </c>
      <c r="T37" s="583">
        <f t="shared" ref="T37:AZ37" si="11">T33*$S$41*10^9/10^6</f>
        <v>1.959965328</v>
      </c>
      <c r="U37" s="583">
        <f t="shared" si="11"/>
        <v>1.941930657</v>
      </c>
      <c r="V37" s="583">
        <f t="shared" si="11"/>
        <v>1.923895985</v>
      </c>
      <c r="W37" s="583">
        <f t="shared" si="11"/>
        <v>1.905861314</v>
      </c>
      <c r="X37" s="583">
        <f t="shared" si="11"/>
        <v>1.887826642</v>
      </c>
      <c r="Y37" s="583">
        <f t="shared" si="11"/>
        <v>1.86979197</v>
      </c>
      <c r="Z37" s="583">
        <f t="shared" si="11"/>
        <v>1.851757299</v>
      </c>
      <c r="AA37" s="583">
        <f t="shared" si="11"/>
        <v>1.833722627</v>
      </c>
      <c r="AB37" s="583">
        <f t="shared" si="11"/>
        <v>1.815687956</v>
      </c>
      <c r="AC37" s="583">
        <f t="shared" si="11"/>
        <v>1.797653284</v>
      </c>
      <c r="AD37" s="583">
        <f t="shared" si="11"/>
        <v>1.779618612</v>
      </c>
      <c r="AE37" s="583">
        <f t="shared" si="11"/>
        <v>1.761583941</v>
      </c>
      <c r="AF37" s="583">
        <f t="shared" si="11"/>
        <v>1.743549269</v>
      </c>
      <c r="AG37" s="583">
        <f t="shared" si="11"/>
        <v>1.725514598</v>
      </c>
      <c r="AH37" s="583">
        <f t="shared" si="11"/>
        <v>1.707479926</v>
      </c>
      <c r="AI37" s="583">
        <f t="shared" si="11"/>
        <v>1.689445254</v>
      </c>
      <c r="AJ37" s="583">
        <f t="shared" si="11"/>
        <v>1.671410583</v>
      </c>
      <c r="AK37" s="583">
        <f t="shared" si="11"/>
        <v>1.653375911</v>
      </c>
      <c r="AL37" s="583">
        <f t="shared" si="11"/>
        <v>1.63534124</v>
      </c>
      <c r="AM37" s="583">
        <f t="shared" si="11"/>
        <v>1.617306568</v>
      </c>
      <c r="AN37" s="583">
        <f t="shared" si="11"/>
        <v>1.599271896</v>
      </c>
      <c r="AO37" s="583">
        <f t="shared" si="11"/>
        <v>1.581237225</v>
      </c>
      <c r="AP37" s="583">
        <f t="shared" si="11"/>
        <v>1.563202553</v>
      </c>
      <c r="AQ37" s="583">
        <f t="shared" si="11"/>
        <v>1.545167882</v>
      </c>
      <c r="AR37" s="583">
        <f t="shared" si="11"/>
        <v>1.52713321</v>
      </c>
      <c r="AS37" s="583">
        <f t="shared" si="11"/>
        <v>1.509098538</v>
      </c>
      <c r="AT37" s="583">
        <f t="shared" si="11"/>
        <v>1.491063867</v>
      </c>
      <c r="AU37" s="583">
        <f t="shared" si="11"/>
        <v>1.473029195</v>
      </c>
      <c r="AV37" s="583">
        <f t="shared" si="11"/>
        <v>1.454994524</v>
      </c>
      <c r="AW37" s="583">
        <f t="shared" si="11"/>
        <v>1.436959852</v>
      </c>
      <c r="AX37" s="583">
        <f t="shared" si="11"/>
        <v>1.41892518</v>
      </c>
      <c r="AY37" s="583">
        <f t="shared" si="11"/>
        <v>1.400890509</v>
      </c>
      <c r="AZ37" s="583">
        <f t="shared" si="11"/>
        <v>1.382855837</v>
      </c>
    </row>
    <row r="38">
      <c r="A38" s="565" t="s">
        <v>752</v>
      </c>
      <c r="B38" s="566">
        <v>1.533</v>
      </c>
      <c r="C38" s="566">
        <v>1.68</v>
      </c>
      <c r="D38" s="566">
        <v>1.431</v>
      </c>
      <c r="E38" s="566">
        <v>1.378</v>
      </c>
      <c r="F38" s="566">
        <v>1.462</v>
      </c>
      <c r="G38" s="566">
        <v>1.678</v>
      </c>
      <c r="H38" s="566">
        <v>1.563</v>
      </c>
      <c r="I38" s="566">
        <v>1.403</v>
      </c>
      <c r="J38" s="566">
        <v>1.549</v>
      </c>
      <c r="K38" s="566">
        <v>1.77</v>
      </c>
      <c r="L38" s="566">
        <v>1.687</v>
      </c>
      <c r="M38" s="566">
        <v>2.015</v>
      </c>
      <c r="N38" s="566">
        <v>1.802</v>
      </c>
      <c r="O38" s="566">
        <v>1.794</v>
      </c>
      <c r="P38" s="566">
        <v>1.857</v>
      </c>
      <c r="Q38" s="566">
        <v>2.877</v>
      </c>
      <c r="R38" s="566">
        <v>2.825</v>
      </c>
      <c r="S38" s="566">
        <v>2.842</v>
      </c>
      <c r="T38" s="583">
        <f t="shared" ref="T38:AZ38" si="12">T34*$S$42*10^9/10^6</f>
        <v>2.849798041</v>
      </c>
      <c r="U38" s="583">
        <f t="shared" si="12"/>
        <v>2.857596081</v>
      </c>
      <c r="V38" s="583">
        <f t="shared" si="12"/>
        <v>2.865394122</v>
      </c>
      <c r="W38" s="583">
        <f t="shared" si="12"/>
        <v>2.873192163</v>
      </c>
      <c r="X38" s="583">
        <f t="shared" si="12"/>
        <v>2.880990203</v>
      </c>
      <c r="Y38" s="583">
        <f t="shared" si="12"/>
        <v>2.888788244</v>
      </c>
      <c r="Z38" s="583">
        <f t="shared" si="12"/>
        <v>2.896586285</v>
      </c>
      <c r="AA38" s="583">
        <f t="shared" si="12"/>
        <v>2.904384325</v>
      </c>
      <c r="AB38" s="583">
        <f t="shared" si="12"/>
        <v>2.912182366</v>
      </c>
      <c r="AC38" s="583">
        <f t="shared" si="12"/>
        <v>2.919980406</v>
      </c>
      <c r="AD38" s="583">
        <f t="shared" si="12"/>
        <v>2.927778447</v>
      </c>
      <c r="AE38" s="583">
        <f t="shared" si="12"/>
        <v>2.935576488</v>
      </c>
      <c r="AF38" s="583">
        <f t="shared" si="12"/>
        <v>2.943374528</v>
      </c>
      <c r="AG38" s="583">
        <f t="shared" si="12"/>
        <v>2.951172569</v>
      </c>
      <c r="AH38" s="583">
        <f t="shared" si="12"/>
        <v>2.95897061</v>
      </c>
      <c r="AI38" s="583">
        <f t="shared" si="12"/>
        <v>2.96676865</v>
      </c>
      <c r="AJ38" s="583">
        <f t="shared" si="12"/>
        <v>2.974566691</v>
      </c>
      <c r="AK38" s="583">
        <f t="shared" si="12"/>
        <v>2.982364732</v>
      </c>
      <c r="AL38" s="583">
        <f t="shared" si="12"/>
        <v>2.990162772</v>
      </c>
      <c r="AM38" s="583">
        <f t="shared" si="12"/>
        <v>2.997960813</v>
      </c>
      <c r="AN38" s="583">
        <f t="shared" si="12"/>
        <v>3.005758854</v>
      </c>
      <c r="AO38" s="583">
        <f t="shared" si="12"/>
        <v>3.013556894</v>
      </c>
      <c r="AP38" s="583">
        <f t="shared" si="12"/>
        <v>3.021354935</v>
      </c>
      <c r="AQ38" s="583">
        <f t="shared" si="12"/>
        <v>3.029152976</v>
      </c>
      <c r="AR38" s="583">
        <f t="shared" si="12"/>
        <v>3.036951016</v>
      </c>
      <c r="AS38" s="583">
        <f t="shared" si="12"/>
        <v>3.044749057</v>
      </c>
      <c r="AT38" s="583">
        <f t="shared" si="12"/>
        <v>3.052547097</v>
      </c>
      <c r="AU38" s="583">
        <f t="shared" si="12"/>
        <v>3.060345138</v>
      </c>
      <c r="AV38" s="583">
        <f t="shared" si="12"/>
        <v>3.068143179</v>
      </c>
      <c r="AW38" s="583">
        <f t="shared" si="12"/>
        <v>3.075941219</v>
      </c>
      <c r="AX38" s="583">
        <f t="shared" si="12"/>
        <v>3.08373926</v>
      </c>
      <c r="AY38" s="583">
        <f t="shared" si="12"/>
        <v>3.091537301</v>
      </c>
      <c r="AZ38" s="583">
        <f t="shared" si="12"/>
        <v>3.099335341</v>
      </c>
    </row>
    <row r="39">
      <c r="A39" s="565" t="s">
        <v>753</v>
      </c>
      <c r="B39" s="566">
        <v>9.353</v>
      </c>
      <c r="C39" s="566">
        <v>11.535</v>
      </c>
      <c r="D39" s="566">
        <v>10.725</v>
      </c>
      <c r="E39" s="566">
        <v>10.908</v>
      </c>
      <c r="F39" s="566">
        <v>11.892</v>
      </c>
      <c r="G39" s="566">
        <v>13.239</v>
      </c>
      <c r="H39" s="566">
        <v>15.186</v>
      </c>
      <c r="I39" s="566">
        <v>14.543</v>
      </c>
      <c r="J39" s="566">
        <v>14.212</v>
      </c>
      <c r="K39" s="566">
        <v>11.972</v>
      </c>
      <c r="L39" s="566">
        <v>11.973</v>
      </c>
      <c r="M39" s="566">
        <v>12.111</v>
      </c>
      <c r="N39" s="566">
        <v>12.109</v>
      </c>
      <c r="O39" s="566">
        <v>11.936</v>
      </c>
      <c r="P39" s="566">
        <v>13.537</v>
      </c>
      <c r="Q39" s="566">
        <v>11.239</v>
      </c>
      <c r="R39" s="566">
        <v>11.593</v>
      </c>
      <c r="S39" s="566">
        <v>12.597</v>
      </c>
      <c r="T39" s="583">
        <f t="shared" ref="T39:AZ39" si="13">T35*$S$43*10^9/10^6</f>
        <v>12.74330513</v>
      </c>
      <c r="U39" s="583">
        <f t="shared" si="13"/>
        <v>12.88961025</v>
      </c>
      <c r="V39" s="583">
        <f t="shared" si="13"/>
        <v>13.03591538</v>
      </c>
      <c r="W39" s="583">
        <f t="shared" si="13"/>
        <v>13.18222051</v>
      </c>
      <c r="X39" s="583">
        <f t="shared" si="13"/>
        <v>13.32852563</v>
      </c>
      <c r="Y39" s="583">
        <f t="shared" si="13"/>
        <v>13.47483076</v>
      </c>
      <c r="Z39" s="583">
        <f t="shared" si="13"/>
        <v>13.62113588</v>
      </c>
      <c r="AA39" s="583">
        <f t="shared" si="13"/>
        <v>13.76744101</v>
      </c>
      <c r="AB39" s="583">
        <f t="shared" si="13"/>
        <v>13.91374614</v>
      </c>
      <c r="AC39" s="583">
        <f t="shared" si="13"/>
        <v>14.06005126</v>
      </c>
      <c r="AD39" s="583">
        <f t="shared" si="13"/>
        <v>14.20635639</v>
      </c>
      <c r="AE39" s="583">
        <f t="shared" si="13"/>
        <v>14.35266152</v>
      </c>
      <c r="AF39" s="583">
        <f t="shared" si="13"/>
        <v>14.49896664</v>
      </c>
      <c r="AG39" s="583">
        <f t="shared" si="13"/>
        <v>14.64527177</v>
      </c>
      <c r="AH39" s="583">
        <f t="shared" si="13"/>
        <v>14.79157689</v>
      </c>
      <c r="AI39" s="583">
        <f t="shared" si="13"/>
        <v>14.93788202</v>
      </c>
      <c r="AJ39" s="583">
        <f t="shared" si="13"/>
        <v>15.08418715</v>
      </c>
      <c r="AK39" s="583">
        <f t="shared" si="13"/>
        <v>15.23049227</v>
      </c>
      <c r="AL39" s="583">
        <f t="shared" si="13"/>
        <v>15.3767974</v>
      </c>
      <c r="AM39" s="583">
        <f t="shared" si="13"/>
        <v>15.52310253</v>
      </c>
      <c r="AN39" s="583">
        <f t="shared" si="13"/>
        <v>15.66940765</v>
      </c>
      <c r="AO39" s="583">
        <f t="shared" si="13"/>
        <v>15.81571278</v>
      </c>
      <c r="AP39" s="583">
        <f t="shared" si="13"/>
        <v>15.96201791</v>
      </c>
      <c r="AQ39" s="583">
        <f t="shared" si="13"/>
        <v>16.10832303</v>
      </c>
      <c r="AR39" s="583">
        <f t="shared" si="13"/>
        <v>16.25462816</v>
      </c>
      <c r="AS39" s="583">
        <f t="shared" si="13"/>
        <v>16.40093328</v>
      </c>
      <c r="AT39" s="583">
        <f t="shared" si="13"/>
        <v>16.54723841</v>
      </c>
      <c r="AU39" s="583">
        <f t="shared" si="13"/>
        <v>16.69354354</v>
      </c>
      <c r="AV39" s="583">
        <f t="shared" si="13"/>
        <v>16.83984866</v>
      </c>
      <c r="AW39" s="583">
        <f t="shared" si="13"/>
        <v>16.98615379</v>
      </c>
      <c r="AX39" s="583">
        <f t="shared" si="13"/>
        <v>17.13245892</v>
      </c>
      <c r="AY39" s="583">
        <f t="shared" si="13"/>
        <v>17.27876404</v>
      </c>
      <c r="AZ39" s="583">
        <f t="shared" si="13"/>
        <v>17.42506917</v>
      </c>
    </row>
    <row r="40">
      <c r="A40" s="565" t="s">
        <v>754</v>
      </c>
      <c r="B40" s="584">
        <f t="shared" ref="B40:Q40" si="14">B36*1000000/(B32*1000000000)</f>
        <v>0.07065629925</v>
      </c>
      <c r="C40" s="584">
        <f t="shared" si="14"/>
        <v>0.07058856754</v>
      </c>
      <c r="D40" s="584">
        <f t="shared" si="14"/>
        <v>0.07077156603</v>
      </c>
      <c r="E40" s="584">
        <f t="shared" si="14"/>
        <v>0.07068678048</v>
      </c>
      <c r="F40" s="584">
        <f t="shared" si="14"/>
        <v>0.07077281324</v>
      </c>
      <c r="G40" s="584">
        <f t="shared" si="14"/>
        <v>0.0706836549</v>
      </c>
      <c r="H40" s="584">
        <f t="shared" si="14"/>
        <v>0.07098970211</v>
      </c>
      <c r="I40" s="584">
        <f t="shared" si="14"/>
        <v>0.07085794815</v>
      </c>
      <c r="J40" s="584">
        <f t="shared" si="14"/>
        <v>0.07018061489</v>
      </c>
      <c r="K40" s="584">
        <f t="shared" si="14"/>
        <v>0.06992610777</v>
      </c>
      <c r="L40" s="584">
        <f t="shared" si="14"/>
        <v>0.0697049432</v>
      </c>
      <c r="M40" s="584">
        <f t="shared" si="14"/>
        <v>0.06932733124</v>
      </c>
      <c r="N40" s="584">
        <f t="shared" si="14"/>
        <v>0.06919699974</v>
      </c>
      <c r="O40" s="584">
        <f t="shared" si="14"/>
        <v>0.06907915307</v>
      </c>
      <c r="P40" s="584">
        <f t="shared" si="14"/>
        <v>0.06906563398</v>
      </c>
      <c r="Q40" s="584">
        <f t="shared" si="14"/>
        <v>0.068565163</v>
      </c>
      <c r="R40" s="585">
        <f t="shared" ref="R40:S40" si="15">R36*1000000/(sum(R$32,R$31)*1000000000)</f>
        <v>0.06849214989</v>
      </c>
      <c r="S40" s="585">
        <f t="shared" si="15"/>
        <v>0.07010327571</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0.06439139206</v>
      </c>
      <c r="C41" s="584">
        <f t="shared" si="16"/>
        <v>0.06431192969</v>
      </c>
      <c r="D41" s="584">
        <f t="shared" si="16"/>
        <v>0.06421317025</v>
      </c>
      <c r="E41" s="584">
        <f t="shared" si="16"/>
        <v>0.0639904735</v>
      </c>
      <c r="F41" s="584">
        <f t="shared" si="16"/>
        <v>0.06409805301</v>
      </c>
      <c r="G41" s="584">
        <f t="shared" si="16"/>
        <v>0.06382412907</v>
      </c>
      <c r="H41" s="584">
        <f t="shared" si="16"/>
        <v>0.0639648746</v>
      </c>
      <c r="I41" s="584">
        <f t="shared" si="16"/>
        <v>0.0635396941</v>
      </c>
      <c r="J41" s="584">
        <f t="shared" si="16"/>
        <v>0.06338908864</v>
      </c>
      <c r="K41" s="584">
        <f t="shared" si="16"/>
        <v>0.06311341695</v>
      </c>
      <c r="L41" s="584">
        <f t="shared" si="16"/>
        <v>0.06288601909</v>
      </c>
      <c r="M41" s="584">
        <f t="shared" si="16"/>
        <v>0.06245297216</v>
      </c>
      <c r="N41" s="584">
        <f t="shared" si="16"/>
        <v>0.06261991976</v>
      </c>
      <c r="O41" s="584">
        <f t="shared" si="16"/>
        <v>0.06253553155</v>
      </c>
      <c r="P41" s="584">
        <f t="shared" si="16"/>
        <v>0.06239095315</v>
      </c>
      <c r="Q41" s="584">
        <f t="shared" si="16"/>
        <v>0.06270941347</v>
      </c>
      <c r="R41" s="584">
        <f t="shared" si="16"/>
        <v>0.06247577434</v>
      </c>
      <c r="S41" s="584">
        <f t="shared" si="16"/>
        <v>0.06243292721</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0.06959324496</v>
      </c>
      <c r="C42" s="584">
        <f t="shared" si="17"/>
        <v>0.06970086711</v>
      </c>
      <c r="D42" s="584">
        <f t="shared" si="17"/>
        <v>0.06951663833</v>
      </c>
      <c r="E42" s="584">
        <f t="shared" si="17"/>
        <v>0.06850608998</v>
      </c>
      <c r="F42" s="584">
        <f t="shared" si="17"/>
        <v>0.06904694437</v>
      </c>
      <c r="G42" s="584">
        <f t="shared" si="17"/>
        <v>0.06843672254</v>
      </c>
      <c r="H42" s="584">
        <f t="shared" si="17"/>
        <v>0.06948519605</v>
      </c>
      <c r="I42" s="584">
        <f t="shared" si="17"/>
        <v>0.06873407799</v>
      </c>
      <c r="J42" s="584">
        <f t="shared" si="17"/>
        <v>0.06809090509</v>
      </c>
      <c r="K42" s="584">
        <f t="shared" si="17"/>
        <v>0.06980596309</v>
      </c>
      <c r="L42" s="584">
        <f t="shared" si="17"/>
        <v>0.06930693069</v>
      </c>
      <c r="M42" s="584">
        <f t="shared" si="17"/>
        <v>0.06881595574</v>
      </c>
      <c r="N42" s="584">
        <f t="shared" si="17"/>
        <v>0.06878912811</v>
      </c>
      <c r="O42" s="584">
        <f t="shared" si="17"/>
        <v>0.0686777429</v>
      </c>
      <c r="P42" s="584">
        <f t="shared" si="17"/>
        <v>0.0686151345</v>
      </c>
      <c r="Q42" s="584">
        <f t="shared" si="17"/>
        <v>0.06968970278</v>
      </c>
      <c r="R42" s="584">
        <f t="shared" si="17"/>
        <v>0.06982894997</v>
      </c>
      <c r="S42" s="584">
        <f t="shared" si="17"/>
        <v>0.06985032074</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0.03382407719</v>
      </c>
      <c r="C43" s="584">
        <f t="shared" si="18"/>
        <v>0.04370924165</v>
      </c>
      <c r="D43" s="584">
        <f t="shared" si="18"/>
        <v>0.0433987383</v>
      </c>
      <c r="E43" s="584">
        <f t="shared" si="18"/>
        <v>0.03999765324</v>
      </c>
      <c r="F43" s="584">
        <f t="shared" si="18"/>
        <v>0.04150133487</v>
      </c>
      <c r="G43" s="584">
        <f t="shared" si="18"/>
        <v>0.04506617467</v>
      </c>
      <c r="H43" s="584">
        <f t="shared" si="18"/>
        <v>0.04723895083</v>
      </c>
      <c r="I43" s="584">
        <f t="shared" si="18"/>
        <v>0.04712099562</v>
      </c>
      <c r="J43" s="584">
        <f t="shared" si="18"/>
        <v>0.04776211697</v>
      </c>
      <c r="K43" s="584">
        <f t="shared" si="18"/>
        <v>0.04427236453</v>
      </c>
      <c r="L43" s="584">
        <f t="shared" si="18"/>
        <v>0.04260035438</v>
      </c>
      <c r="M43" s="584">
        <f t="shared" si="18"/>
        <v>0.04354313326</v>
      </c>
      <c r="N43" s="584">
        <f t="shared" si="18"/>
        <v>0.04417198951</v>
      </c>
      <c r="O43" s="584">
        <f t="shared" si="18"/>
        <v>0.04457174011</v>
      </c>
      <c r="P43" s="584">
        <f t="shared" si="18"/>
        <v>0.04726160592</v>
      </c>
      <c r="Q43" s="584">
        <f t="shared" si="18"/>
        <v>0.04366169278</v>
      </c>
      <c r="R43" s="584">
        <f t="shared" si="18"/>
        <v>0.04547576365</v>
      </c>
      <c r="S43" s="584">
        <f t="shared" si="18"/>
        <v>0.04703444413</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199.556313</v>
      </c>
      <c r="D2" s="588">
        <f>Aggregation!E15</f>
        <v>194.914212</v>
      </c>
      <c r="E2" s="588">
        <f>Aggregation!F15</f>
        <v>193.287951</v>
      </c>
      <c r="F2" s="588">
        <f>Aggregation!G15</f>
        <v>198.21335</v>
      </c>
      <c r="G2" s="588">
        <f>Aggregation!H15</f>
        <v>206.155127</v>
      </c>
      <c r="H2" s="588">
        <f>Aggregation!I15</f>
        <v>212.022933</v>
      </c>
      <c r="I2" s="588">
        <f>Aggregation!J15</f>
        <v>210.552512</v>
      </c>
      <c r="J2" s="588">
        <f>Aggregation!K15</f>
        <v>217.58403</v>
      </c>
      <c r="K2" s="588">
        <f>Aggregation!L15</f>
        <v>222.64278</v>
      </c>
      <c r="L2" s="588">
        <f>Aggregation!M15</f>
        <v>216.861921</v>
      </c>
      <c r="M2" s="588">
        <f>Aggregation!N15</f>
        <v>217.040273</v>
      </c>
      <c r="N2" s="588">
        <f>Aggregation!O15</f>
        <v>217.573155</v>
      </c>
      <c r="O2" s="588">
        <f>Aggregation!P15</f>
        <v>219.072428</v>
      </c>
      <c r="P2" s="588">
        <f>Aggregation!Q15</f>
        <v>226.159752</v>
      </c>
      <c r="Q2" s="588">
        <f>Aggregation!R15</f>
        <v>227.70885</v>
      </c>
      <c r="R2" s="588">
        <f>Aggregation!S15</f>
        <v>226.180839</v>
      </c>
      <c r="S2" s="588">
        <f>Aggregation!T15</f>
        <v>221.234676</v>
      </c>
      <c r="T2" s="588">
        <f>Aggregation!U15</f>
        <v>220.715947</v>
      </c>
      <c r="U2" s="588">
        <f>Aggregation!V15</f>
        <v>225.693408</v>
      </c>
      <c r="V2" s="588">
        <f>Aggregation!W15</f>
        <v>226.2964184</v>
      </c>
      <c r="W2" s="588">
        <f>Aggregation!X15</f>
        <v>226.2964184</v>
      </c>
      <c r="X2" s="588">
        <f>Aggregation!Y15</f>
        <v>228.2310967</v>
      </c>
      <c r="Y2" s="588">
        <f>Aggregation!Z15</f>
        <v>230.1657751</v>
      </c>
      <c r="Z2" s="588">
        <f>Aggregation!AA15</f>
        <v>232.1004534</v>
      </c>
      <c r="AA2" s="588">
        <f>Aggregation!AB15</f>
        <v>234.0351317</v>
      </c>
      <c r="AB2" s="588">
        <f>Aggregation!AC15</f>
        <v>235.9698101</v>
      </c>
      <c r="AC2" s="588">
        <f>Aggregation!AD15</f>
        <v>237.9044884</v>
      </c>
      <c r="AD2" s="588">
        <f>Aggregation!AE15</f>
        <v>239.8391667</v>
      </c>
      <c r="AE2" s="588">
        <f>Aggregation!AF15</f>
        <v>241.7738451</v>
      </c>
      <c r="AF2" s="588">
        <f>Aggregation!AG15</f>
        <v>243.7085234</v>
      </c>
      <c r="AG2" s="588">
        <f>Aggregation!AH15</f>
        <v>245.6432017</v>
      </c>
      <c r="AH2" s="588">
        <f>Aggregation!AI15</f>
        <v>247.5778801</v>
      </c>
      <c r="AI2" s="588">
        <f>Aggregation!AJ15</f>
        <v>249.5125584</v>
      </c>
      <c r="AJ2" s="588">
        <f>Aggregation!AK15</f>
        <v>251.4472367</v>
      </c>
      <c r="AK2" s="588">
        <f>Aggregation!AL15</f>
        <v>253.3819151</v>
      </c>
      <c r="AL2" s="588">
        <f>Aggregation!AM15</f>
        <v>255.3165934</v>
      </c>
      <c r="AM2" s="588">
        <f>Aggregation!AN15</f>
        <v>257.2512717</v>
      </c>
      <c r="AN2" s="588">
        <f>Aggregation!AO15</f>
        <v>259.1859501</v>
      </c>
      <c r="AO2" s="588">
        <f>Aggregation!AP15</f>
        <v>261.1206284</v>
      </c>
      <c r="AP2" s="588">
        <f>Aggregation!AQ15</f>
        <v>263.0553067</v>
      </c>
      <c r="AQ2" s="588">
        <f>Aggregation!AR15</f>
        <v>264.9899851</v>
      </c>
      <c r="AR2" s="588">
        <f>Aggregation!AS15</f>
        <v>266.9246634</v>
      </c>
      <c r="AS2" s="588">
        <f>Aggregation!AT15</f>
        <v>268.8593417</v>
      </c>
      <c r="AT2" s="588">
        <f>Aggregation!AU15</f>
        <v>270.7940201</v>
      </c>
      <c r="AU2" s="588">
        <f>Aggregation!AV15</f>
        <v>272.7286984</v>
      </c>
      <c r="AV2" s="588">
        <f>Aggregation!AW15</f>
        <v>274.6633767</v>
      </c>
      <c r="AW2" s="588">
        <f>Aggregation!AX15</f>
        <v>276.5980551</v>
      </c>
      <c r="AX2" s="588">
        <f>Aggregation!AY15</f>
        <v>278.5327334</v>
      </c>
      <c r="AY2" s="588">
        <f>Aggregation!AZ15</f>
        <v>280.4674117</v>
      </c>
      <c r="AZ2" s="588">
        <f>Aggregation!BA15</f>
        <v>282.4020901</v>
      </c>
      <c r="BA2" s="588">
        <f>Aggregation!BB15</f>
        <v>284.3367684</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39589.94294</v>
      </c>
      <c r="D3" s="52">
        <f t="shared" ref="D3:R3" si="1">C3+($S$3-$C$3)/($S$1-$C$1)</f>
        <v>39858.74086</v>
      </c>
      <c r="E3" s="52">
        <f t="shared" si="1"/>
        <v>40127.53878</v>
      </c>
      <c r="F3" s="52">
        <f t="shared" si="1"/>
        <v>40396.3367</v>
      </c>
      <c r="G3" s="52">
        <f t="shared" si="1"/>
        <v>40665.13462</v>
      </c>
      <c r="H3" s="52">
        <f t="shared" si="1"/>
        <v>40933.93254</v>
      </c>
      <c r="I3" s="52">
        <f t="shared" si="1"/>
        <v>41202.73046</v>
      </c>
      <c r="J3" s="52">
        <f t="shared" si="1"/>
        <v>41471.52839</v>
      </c>
      <c r="K3" s="52">
        <f t="shared" si="1"/>
        <v>41740.32631</v>
      </c>
      <c r="L3" s="52">
        <f t="shared" si="1"/>
        <v>42009.12423</v>
      </c>
      <c r="M3" s="52">
        <f t="shared" si="1"/>
        <v>42277.92215</v>
      </c>
      <c r="N3" s="52">
        <f t="shared" si="1"/>
        <v>42546.72007</v>
      </c>
      <c r="O3" s="52">
        <f t="shared" si="1"/>
        <v>42815.51799</v>
      </c>
      <c r="P3" s="52">
        <f t="shared" si="1"/>
        <v>43084.31591</v>
      </c>
      <c r="Q3" s="52">
        <f t="shared" si="1"/>
        <v>43353.11383</v>
      </c>
      <c r="R3" s="52">
        <f t="shared" si="1"/>
        <v>43621.91176</v>
      </c>
      <c r="S3" s="589">
        <f t="shared" ref="S3:V3" si="2">T3</f>
        <v>43890.70968</v>
      </c>
      <c r="T3" s="589">
        <f t="shared" si="2"/>
        <v>43890.70968</v>
      </c>
      <c r="U3" s="589">
        <f t="shared" si="2"/>
        <v>43890.70968</v>
      </c>
      <c r="V3" s="589">
        <f t="shared" si="2"/>
        <v>43890.70968</v>
      </c>
      <c r="W3" s="590">
        <v>43890.7096774194</v>
      </c>
      <c r="X3" s="175">
        <f t="shared" ref="X3:AZ3" si="3">$W$3+(Y$1-$W$1)/($BA$1-$W$1)*($BA$3-$W$3)</f>
        <v>44597.72215</v>
      </c>
      <c r="Y3" s="175">
        <f t="shared" si="3"/>
        <v>44951.22838</v>
      </c>
      <c r="Z3" s="175">
        <f t="shared" si="3"/>
        <v>45304.73462</v>
      </c>
      <c r="AA3" s="175">
        <f t="shared" si="3"/>
        <v>45658.24086</v>
      </c>
      <c r="AB3" s="175">
        <f t="shared" si="3"/>
        <v>46011.74709</v>
      </c>
      <c r="AC3" s="175">
        <f t="shared" si="3"/>
        <v>46365.25333</v>
      </c>
      <c r="AD3" s="175">
        <f t="shared" si="3"/>
        <v>46718.75956</v>
      </c>
      <c r="AE3" s="175">
        <f t="shared" si="3"/>
        <v>47072.2658</v>
      </c>
      <c r="AF3" s="175">
        <f t="shared" si="3"/>
        <v>47425.77203</v>
      </c>
      <c r="AG3" s="175">
        <f t="shared" si="3"/>
        <v>47779.27827</v>
      </c>
      <c r="AH3" s="175">
        <f t="shared" si="3"/>
        <v>48132.7845</v>
      </c>
      <c r="AI3" s="175">
        <f t="shared" si="3"/>
        <v>48486.29074</v>
      </c>
      <c r="AJ3" s="175">
        <f t="shared" si="3"/>
        <v>48839.79698</v>
      </c>
      <c r="AK3" s="175">
        <f t="shared" si="3"/>
        <v>49193.30321</v>
      </c>
      <c r="AL3" s="175">
        <f t="shared" si="3"/>
        <v>49546.80945</v>
      </c>
      <c r="AM3" s="175">
        <f t="shared" si="3"/>
        <v>49900.31568</v>
      </c>
      <c r="AN3" s="175">
        <f t="shared" si="3"/>
        <v>50253.82192</v>
      </c>
      <c r="AO3" s="175">
        <f t="shared" si="3"/>
        <v>50607.32815</v>
      </c>
      <c r="AP3" s="175">
        <f t="shared" si="3"/>
        <v>50960.83439</v>
      </c>
      <c r="AQ3" s="175">
        <f t="shared" si="3"/>
        <v>51314.34063</v>
      </c>
      <c r="AR3" s="175">
        <f t="shared" si="3"/>
        <v>51667.84686</v>
      </c>
      <c r="AS3" s="175">
        <f t="shared" si="3"/>
        <v>52021.3531</v>
      </c>
      <c r="AT3" s="175">
        <f t="shared" si="3"/>
        <v>52374.85933</v>
      </c>
      <c r="AU3" s="175">
        <f t="shared" si="3"/>
        <v>52728.36557</v>
      </c>
      <c r="AV3" s="175">
        <f t="shared" si="3"/>
        <v>53081.8718</v>
      </c>
      <c r="AW3" s="175">
        <f t="shared" si="3"/>
        <v>53435.37804</v>
      </c>
      <c r="AX3" s="175">
        <f t="shared" si="3"/>
        <v>53788.88427</v>
      </c>
      <c r="AY3" s="175">
        <f t="shared" si="3"/>
        <v>54142.39051</v>
      </c>
      <c r="AZ3" s="175">
        <f t="shared" si="3"/>
        <v>54495.89675</v>
      </c>
      <c r="BA3" s="304">
        <f>Inputs!H20</f>
        <v>54495.89675</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200</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150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4269579.0</v>
      </c>
      <c r="D7" s="171">
        <v>4355456.0</v>
      </c>
      <c r="E7" s="171">
        <v>4146789.0</v>
      </c>
      <c r="F7" s="171">
        <v>4242940.0</v>
      </c>
      <c r="G7" s="171">
        <v>4404930.0</v>
      </c>
      <c r="H7" s="171">
        <v>4523026.0</v>
      </c>
      <c r="I7" s="171">
        <v>4619355.0</v>
      </c>
      <c r="J7" s="171">
        <v>4736447.0</v>
      </c>
      <c r="K7" s="171">
        <v>4875265.0</v>
      </c>
      <c r="L7" s="171">
        <v>4905569.0</v>
      </c>
      <c r="M7" s="171">
        <v>4924772.0</v>
      </c>
      <c r="N7" s="171">
        <v>4908747.0</v>
      </c>
      <c r="O7" s="171">
        <v>4947341.0</v>
      </c>
      <c r="P7" s="171">
        <v>4992675.0</v>
      </c>
      <c r="Q7" s="171">
        <v>5049853.0</v>
      </c>
      <c r="R7" s="171">
        <v>5124947.0</v>
      </c>
      <c r="S7" s="171">
        <v>5200711.0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5489131.942</v>
      </c>
      <c r="D8" s="596">
        <f>'Inflation GDP Population'!C28*$K$8/'Inflation GDP Population'!$J$28</f>
        <v>5606676.164</v>
      </c>
      <c r="E8" s="596">
        <f>'Inflation GDP Population'!D28*$K$8/'Inflation GDP Population'!$J$28</f>
        <v>5709618.417</v>
      </c>
      <c r="F8" s="596">
        <f>'Inflation GDP Population'!E28*$K$8/'Inflation GDP Population'!$J$28</f>
        <v>5798665.774</v>
      </c>
      <c r="G8" s="596">
        <f>'Inflation GDP Population'!F28*$K$8/'Inflation GDP Population'!$J$28</f>
        <v>5910294.708</v>
      </c>
      <c r="H8" s="596">
        <f>'Inflation GDP Population'!G28*$K$8/'Inflation GDP Population'!$J$28</f>
        <v>6032120.268</v>
      </c>
      <c r="I8" s="596">
        <f>'Inflation GDP Population'!H28*$K$8/'Inflation GDP Population'!$J$28</f>
        <v>6182077.001</v>
      </c>
      <c r="J8" s="596">
        <f>'Inflation GDP Population'!I28*$K$8/'Inflation GDP Population'!$J$28</f>
        <v>6325415.749</v>
      </c>
      <c r="K8" s="171">
        <v>6449807.0</v>
      </c>
      <c r="L8" s="171">
        <v>6419598.0</v>
      </c>
      <c r="M8" s="171">
        <v>6448205.0</v>
      </c>
      <c r="N8" s="171">
        <v>6495453.0</v>
      </c>
      <c r="O8" s="171">
        <v>6535347.0</v>
      </c>
      <c r="P8" s="171">
        <v>6610538.0</v>
      </c>
      <c r="Q8" s="171">
        <v>6687807.0</v>
      </c>
      <c r="R8" s="171">
        <v>6777398.0</v>
      </c>
      <c r="S8" s="171">
        <v>6885102.0</v>
      </c>
      <c r="T8" s="171">
        <v>7082832.0</v>
      </c>
      <c r="U8" s="171">
        <v>7110685.0</v>
      </c>
      <c r="V8" s="171">
        <v>7189868.0</v>
      </c>
      <c r="W8" s="597">
        <f>'Inflation GDP Population'!V28*10^6*($V$8/('Inflation GDP Population'!$U$28*10^6))</f>
        <v>7531130.566</v>
      </c>
      <c r="X8" s="597">
        <f>'Inflation GDP Population'!W28*10^6*($V$8/('Inflation GDP Population'!$U$28*10^6))</f>
        <v>7641021.474</v>
      </c>
      <c r="Y8" s="597">
        <f>'Inflation GDP Population'!X28*10^6*($V$8/('Inflation GDP Population'!$U$28*10^6))</f>
        <v>7750912.382</v>
      </c>
      <c r="Z8" s="597">
        <f>'Inflation GDP Population'!Y28*10^6*($V$8/('Inflation GDP Population'!$U$28*10^6))</f>
        <v>7860803.29</v>
      </c>
      <c r="AA8" s="597">
        <f>'Inflation GDP Population'!Z28*10^6*($V$8/('Inflation GDP Population'!$U$28*10^6))</f>
        <v>7970694.198</v>
      </c>
      <c r="AB8" s="597">
        <f>'Inflation GDP Population'!AA28*10^6*($V$8/('Inflation GDP Population'!$U$28*10^6))</f>
        <v>8080585.106</v>
      </c>
      <c r="AC8" s="597">
        <f>'Inflation GDP Population'!AB28*10^6*($V$8/('Inflation GDP Population'!$U$28*10^6))</f>
        <v>8190476.013</v>
      </c>
      <c r="AD8" s="597">
        <f>'Inflation GDP Population'!AC28*10^6*($V$8/('Inflation GDP Population'!$U$28*10^6))</f>
        <v>8300366.921</v>
      </c>
      <c r="AE8" s="597">
        <f>'Inflation GDP Population'!AD28*10^6*($V$8/('Inflation GDP Population'!$U$28*10^6))</f>
        <v>8410257.829</v>
      </c>
      <c r="AF8" s="597">
        <f>'Inflation GDP Population'!AE28*10^6*($V$8/('Inflation GDP Population'!$U$28*10^6))</f>
        <v>8520148.737</v>
      </c>
      <c r="AG8" s="597">
        <f>'Inflation GDP Population'!AF28*10^6*($V$8/('Inflation GDP Population'!$U$28*10^6))</f>
        <v>8630039.645</v>
      </c>
      <c r="AH8" s="597">
        <f>'Inflation GDP Population'!AG28*10^6*($V$8/('Inflation GDP Population'!$U$28*10^6))</f>
        <v>8738520.743</v>
      </c>
      <c r="AI8" s="597">
        <f>'Inflation GDP Population'!AH28*10^6*($V$8/('Inflation GDP Population'!$U$28*10^6))</f>
        <v>8847001.84</v>
      </c>
      <c r="AJ8" s="597">
        <f>'Inflation GDP Population'!AI28*10^6*($V$8/('Inflation GDP Population'!$U$28*10^6))</f>
        <v>8955482.938</v>
      </c>
      <c r="AK8" s="597">
        <f>'Inflation GDP Population'!AJ28*10^6*($V$8/('Inflation GDP Population'!$U$28*10^6))</f>
        <v>9063964.036</v>
      </c>
      <c r="AL8" s="597">
        <f>'Inflation GDP Population'!AK28*10^6*($V$8/('Inflation GDP Population'!$U$28*10^6))</f>
        <v>9172445.133</v>
      </c>
      <c r="AM8" s="597">
        <f>'Inflation GDP Population'!AL28*10^6*($V$8/('Inflation GDP Population'!$U$28*10^6))</f>
        <v>9280926.231</v>
      </c>
      <c r="AN8" s="597">
        <f>'Inflation GDP Population'!AM28*10^6*($V$8/('Inflation GDP Population'!$U$28*10^6))</f>
        <v>9389407.328</v>
      </c>
      <c r="AO8" s="597">
        <f>'Inflation GDP Population'!AN28*10^6*($V$8/('Inflation GDP Population'!$U$28*10^6))</f>
        <v>9497888.426</v>
      </c>
      <c r="AP8" s="597">
        <f>'Inflation GDP Population'!AO28*10^6*($V$8/('Inflation GDP Population'!$U$28*10^6))</f>
        <v>9606369.524</v>
      </c>
      <c r="AQ8" s="597">
        <f>'Inflation GDP Population'!AP28*10^6*($V$8/('Inflation GDP Population'!$U$28*10^6))</f>
        <v>9714850.621</v>
      </c>
      <c r="AR8" s="597">
        <f>'Inflation GDP Population'!AQ28*10^6*($V$8/('Inflation GDP Population'!$U$28*10^6))</f>
        <v>9837694.068</v>
      </c>
      <c r="AS8" s="597">
        <f>'Inflation GDP Population'!AR28*10^6*($V$8/('Inflation GDP Population'!$U$28*10^6))</f>
        <v>9960537.515</v>
      </c>
      <c r="AT8" s="597">
        <f>'Inflation GDP Population'!AS28*10^6*($V$8/('Inflation GDP Population'!$U$28*10^6))</f>
        <v>10083380.96</v>
      </c>
      <c r="AU8" s="597">
        <f>'Inflation GDP Population'!AT28*10^6*($V$8/('Inflation GDP Population'!$U$28*10^6))</f>
        <v>10206224.41</v>
      </c>
      <c r="AV8" s="597">
        <f>'Inflation GDP Population'!AU28*10^6*($V$8/('Inflation GDP Population'!$U$28*10^6))</f>
        <v>10329067.85</v>
      </c>
      <c r="AW8" s="597">
        <f>'Inflation GDP Population'!AV28*10^6*($V$8/('Inflation GDP Population'!$U$28*10^6))</f>
        <v>10451911.3</v>
      </c>
      <c r="AX8" s="597">
        <f>'Inflation GDP Population'!AW28*10^6*($V$8/('Inflation GDP Population'!$U$28*10^6))</f>
        <v>10574754.75</v>
      </c>
      <c r="AY8" s="597">
        <f>'Inflation GDP Population'!AX28*10^6*($V$8/('Inflation GDP Population'!$U$28*10^6))</f>
        <v>10697598.19</v>
      </c>
      <c r="AZ8" s="597">
        <f>'Inflation GDP Population'!AY28*10^6*($V$8/('Inflation GDP Population'!$U$28*10^6))</f>
        <v>10820441.64</v>
      </c>
      <c r="BA8" s="597">
        <f>'Inflation GDP Population'!AZ28*10^6*($V$8/('Inflation GDP Population'!$U$28*10^6))</f>
        <v>10943285.09</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0.7778240795</v>
      </c>
      <c r="D9" s="600">
        <f t="shared" si="4"/>
        <v>0.7768338803</v>
      </c>
      <c r="E9" s="600">
        <f t="shared" si="4"/>
        <v>0.7262812848</v>
      </c>
      <c r="F9" s="600">
        <f t="shared" si="4"/>
        <v>0.7317097011</v>
      </c>
      <c r="G9" s="600">
        <f t="shared" si="4"/>
        <v>0.7452978604</v>
      </c>
      <c r="H9" s="600">
        <f t="shared" si="4"/>
        <v>0.7498235776</v>
      </c>
      <c r="I9" s="600">
        <f t="shared" si="4"/>
        <v>0.7472173186</v>
      </c>
      <c r="J9" s="600">
        <f t="shared" si="4"/>
        <v>0.7487961563</v>
      </c>
      <c r="K9" s="600">
        <f t="shared" si="4"/>
        <v>0.7558776565</v>
      </c>
      <c r="L9" s="600">
        <f t="shared" si="4"/>
        <v>0.7641551698</v>
      </c>
      <c r="M9" s="600">
        <f t="shared" si="4"/>
        <v>0.7637430882</v>
      </c>
      <c r="N9" s="600">
        <f t="shared" si="4"/>
        <v>0.7557205017</v>
      </c>
      <c r="O9" s="600">
        <f t="shared" si="4"/>
        <v>0.7570127493</v>
      </c>
      <c r="P9" s="600">
        <f t="shared" si="4"/>
        <v>0.7552600106</v>
      </c>
      <c r="Q9" s="600">
        <f t="shared" si="4"/>
        <v>0.7550835423</v>
      </c>
      <c r="R9" s="600">
        <f t="shared" si="4"/>
        <v>0.7561820923</v>
      </c>
      <c r="S9" s="600">
        <f t="shared" si="4"/>
        <v>0.7553571465</v>
      </c>
      <c r="T9" s="600">
        <f t="shared" ref="T9:V9" si="5">average($K$9:$S$9)</f>
        <v>0.7575991064</v>
      </c>
      <c r="U9" s="600">
        <f t="shared" si="5"/>
        <v>0.7575991064</v>
      </c>
      <c r="V9" s="600">
        <f t="shared" si="5"/>
        <v>0.7575991064</v>
      </c>
      <c r="W9" s="600">
        <f t="shared" ref="W9:BA9" si="6">U9</f>
        <v>0.7575991064</v>
      </c>
      <c r="X9" s="600">
        <f t="shared" si="6"/>
        <v>0.7575991064</v>
      </c>
      <c r="Y9" s="600">
        <f t="shared" si="6"/>
        <v>0.7575991064</v>
      </c>
      <c r="Z9" s="600">
        <f t="shared" si="6"/>
        <v>0.7575991064</v>
      </c>
      <c r="AA9" s="600">
        <f t="shared" si="6"/>
        <v>0.7575991064</v>
      </c>
      <c r="AB9" s="600">
        <f t="shared" si="6"/>
        <v>0.7575991064</v>
      </c>
      <c r="AC9" s="600">
        <f t="shared" si="6"/>
        <v>0.7575991064</v>
      </c>
      <c r="AD9" s="600">
        <f t="shared" si="6"/>
        <v>0.7575991064</v>
      </c>
      <c r="AE9" s="600">
        <f t="shared" si="6"/>
        <v>0.7575991064</v>
      </c>
      <c r="AF9" s="600">
        <f t="shared" si="6"/>
        <v>0.7575991064</v>
      </c>
      <c r="AG9" s="600">
        <f t="shared" si="6"/>
        <v>0.7575991064</v>
      </c>
      <c r="AH9" s="600">
        <f t="shared" si="6"/>
        <v>0.7575991064</v>
      </c>
      <c r="AI9" s="600">
        <f t="shared" si="6"/>
        <v>0.7575991064</v>
      </c>
      <c r="AJ9" s="600">
        <f t="shared" si="6"/>
        <v>0.7575991064</v>
      </c>
      <c r="AK9" s="600">
        <f t="shared" si="6"/>
        <v>0.7575991064</v>
      </c>
      <c r="AL9" s="600">
        <f t="shared" si="6"/>
        <v>0.7575991064</v>
      </c>
      <c r="AM9" s="600">
        <f t="shared" si="6"/>
        <v>0.7575991064</v>
      </c>
      <c r="AN9" s="600">
        <f t="shared" si="6"/>
        <v>0.7575991064</v>
      </c>
      <c r="AO9" s="600">
        <f t="shared" si="6"/>
        <v>0.7575991064</v>
      </c>
      <c r="AP9" s="600">
        <f t="shared" si="6"/>
        <v>0.7575991064</v>
      </c>
      <c r="AQ9" s="600">
        <f t="shared" si="6"/>
        <v>0.7575991064</v>
      </c>
      <c r="AR9" s="600">
        <f t="shared" si="6"/>
        <v>0.7575991064</v>
      </c>
      <c r="AS9" s="600">
        <f t="shared" si="6"/>
        <v>0.7575991064</v>
      </c>
      <c r="AT9" s="600">
        <f t="shared" si="6"/>
        <v>0.7575991064</v>
      </c>
      <c r="AU9" s="600">
        <f t="shared" si="6"/>
        <v>0.7575991064</v>
      </c>
      <c r="AV9" s="600">
        <f t="shared" si="6"/>
        <v>0.7575991064</v>
      </c>
      <c r="AW9" s="600">
        <f t="shared" si="6"/>
        <v>0.7575991064</v>
      </c>
      <c r="AX9" s="600">
        <f t="shared" si="6"/>
        <v>0.7575991064</v>
      </c>
      <c r="AY9" s="600">
        <f t="shared" si="6"/>
        <v>0.7575991064</v>
      </c>
      <c r="AZ9" s="600">
        <f t="shared" si="6"/>
        <v>0.7575991064</v>
      </c>
      <c r="BA9" s="600">
        <f t="shared" si="6"/>
        <v>0.7575991064</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0.09785802847</v>
      </c>
      <c r="Y10" s="253">
        <f>$W$4*Y$12*Model!Y677/10^9</f>
        <v>0.09785802847</v>
      </c>
      <c r="Z10" s="253">
        <f>$W$4*Z$12*Model!Z677/10^9</f>
        <v>0.09785802847</v>
      </c>
      <c r="AA10" s="253">
        <f>$W$4*AA$12*Model!AA677/10^9</f>
        <v>0.09785802847</v>
      </c>
      <c r="AB10" s="253">
        <f>$W$4*AB$12*Model!AB677/10^9</f>
        <v>0.09785802847</v>
      </c>
      <c r="AC10" s="253">
        <f>$W$4*AC$12*Model!AC677/10^9</f>
        <v>0.09990400282</v>
      </c>
      <c r="AD10" s="253">
        <f>$W$4*AD$12*Model!AD677/10^9</f>
        <v>0.1207153981</v>
      </c>
      <c r="AE10" s="253">
        <f>$W$4*AE$12*Model!AE677/10^9</f>
        <v>0.103676268</v>
      </c>
      <c r="AF10" s="253">
        <f>$W$4*AF$12*Model!AF677/10^9</f>
        <v>0.1233368028</v>
      </c>
      <c r="AG10" s="253">
        <f>$W$4*AG$12*Model!AG677/10^9</f>
        <v>0.09785802847</v>
      </c>
      <c r="AH10" s="253">
        <f>$W$4*AH$12*Model!AH677/10^9</f>
        <v>0.195681177</v>
      </c>
      <c r="AI10" s="253">
        <f>$W$4*AI$12*Model!AI677/10^9</f>
        <v>0.09977612942</v>
      </c>
      <c r="AJ10" s="253">
        <f>$W$4*AJ$12*Model!AJ677/10^9</f>
        <v>0.1443719765</v>
      </c>
      <c r="AK10" s="253">
        <f>$W$4*AK$12*Model!AK677/10^9</f>
        <v>0.1405357746</v>
      </c>
      <c r="AL10" s="253">
        <f>$W$4*AL$12*Model!AL677/10^9</f>
        <v>0.3555229229</v>
      </c>
      <c r="AM10" s="253">
        <f>$W$4*AM$12*Model!AM677/10^9</f>
        <v>0.2753782715</v>
      </c>
      <c r="AN10" s="253">
        <f>$W$4*AN$12*Model!AN677/10^9</f>
        <v>0.3965063465</v>
      </c>
      <c r="AO10" s="253">
        <f>$W$4*AO$12*Model!AO677/10^9</f>
        <v>0.2811645427</v>
      </c>
      <c r="AP10" s="253">
        <f>$W$4*AP$12*Model!AP677/10^9</f>
        <v>0.3763662865</v>
      </c>
      <c r="AQ10" s="253">
        <f>$W$4*AQ$12*Model!AQ677/10^9</f>
        <v>0.5019059938</v>
      </c>
      <c r="AR10" s="253">
        <f>$W$4*AR$12*Model!AR677/10^9</f>
        <v>0.108439552</v>
      </c>
      <c r="AS10" s="253">
        <f>$W$4*AS$12*Model!AS677/10^9</f>
        <v>0.1882964883</v>
      </c>
      <c r="AT10" s="253">
        <f>$W$4*AT$12*Model!AT677/10^9</f>
        <v>0.2257314252</v>
      </c>
      <c r="AU10" s="253">
        <f>$W$4*AU$12*Model!AU677/10^9</f>
        <v>0.1712573582</v>
      </c>
      <c r="AV10" s="253">
        <f>$W$4*AV$12*Model!AV677/10^9</f>
        <v>0.1218342904</v>
      </c>
      <c r="AW10" s="253">
        <f>$W$4*AW$12*Model!AW677/10^9</f>
        <v>0.3232348902</v>
      </c>
      <c r="AX10" s="253">
        <f>$W$4*AX$12*Model!AX677/10^9</f>
        <v>0.09785802847</v>
      </c>
      <c r="AY10" s="253">
        <f>$W$4*AY$12*Model!AY677/10^9</f>
        <v>0.09785802847</v>
      </c>
      <c r="AZ10" s="253">
        <f>$W$4*AZ$12*Model!AZ677/10^9</f>
        <v>0.1957160569</v>
      </c>
      <c r="BA10" s="253">
        <f>$W$4*BA$12*Model!BA677/10^9</f>
        <v>0.1957160569</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0.1996140674</v>
      </c>
      <c r="X11" s="253">
        <f>$W$5*X$12*Model!Y3539/10^9</f>
        <v>0.1996140674</v>
      </c>
      <c r="Y11" s="253">
        <f>$W$5*Y$12*Model!Z3539/10^9</f>
        <v>0.1996140674</v>
      </c>
      <c r="Z11" s="253">
        <f>$W$5*Z$12*Model!AA3539/10^9</f>
        <v>0.1996140674</v>
      </c>
      <c r="AA11" s="253">
        <f>$W$5*AA$12*Model!AB3539/10^9</f>
        <v>0.1996140674</v>
      </c>
      <c r="AB11" s="253">
        <f>$W$5*AB$12*Model!AC3539/10^9</f>
        <v>0.1996140674</v>
      </c>
      <c r="AC11" s="253">
        <f>$W$5*AC$12*Model!AD3539/10^9</f>
        <v>0.1996140674</v>
      </c>
      <c r="AD11" s="253">
        <f>$W$5*AD$12*Model!AE3539/10^9</f>
        <v>0.1996140674</v>
      </c>
      <c r="AE11" s="253">
        <f>$W$5*AE$12*Model!AF3539/10^9</f>
        <v>0.1996140674</v>
      </c>
      <c r="AF11" s="253">
        <f>$W$5*AF$12*Model!AG3539/10^9</f>
        <v>0.1996140674</v>
      </c>
      <c r="AG11" s="253">
        <f>$W$5*AG$12*Model!AH3539/10^9</f>
        <v>0.1996140674</v>
      </c>
      <c r="AH11" s="253">
        <f>$W$5*AH$12*Model!AI3539/10^9</f>
        <v>0.1996140674</v>
      </c>
      <c r="AI11" s="253">
        <f>$W$5*AI$12*Model!AJ3539/10^9</f>
        <v>0.1996140674</v>
      </c>
      <c r="AJ11" s="253">
        <f>$W$5*AJ$12*Model!AK3539/10^9</f>
        <v>0.1996140674</v>
      </c>
      <c r="AK11" s="253">
        <f>$W$5*AK$12*Model!AL3539/10^9</f>
        <v>0.1996140674</v>
      </c>
      <c r="AL11" s="253">
        <f>$W$5*AL$12*Model!AM3539/10^9</f>
        <v>0.1996140674</v>
      </c>
      <c r="AM11" s="253">
        <f>$W$5*AM$12*Model!AN3539/10^9</f>
        <v>0.1996140674</v>
      </c>
      <c r="AN11" s="253">
        <f>$W$5*AN$12*Model!AO3539/10^9</f>
        <v>0.1996140674</v>
      </c>
      <c r="AO11" s="253">
        <f>$W$5*AO$12*Model!AP3539/10^9</f>
        <v>0.1996140674</v>
      </c>
      <c r="AP11" s="253">
        <f>$W$5*AP$12*Model!AQ3539/10^9</f>
        <v>0.1996140674</v>
      </c>
      <c r="AQ11" s="253">
        <f>$W$5*AQ$12*Model!AR3539/10^9</f>
        <v>0.1996140674</v>
      </c>
      <c r="AR11" s="253">
        <f>$W$5*AR$12*Model!AS3539/10^9</f>
        <v>0.1996140674</v>
      </c>
      <c r="AS11" s="253">
        <f>$W$5*AS$12*Model!AT3539/10^9</f>
        <v>0.1996140674</v>
      </c>
      <c r="AT11" s="253">
        <f>$W$5*AT$12*Model!AU3539/10^9</f>
        <v>0.1996140674</v>
      </c>
      <c r="AU11" s="253">
        <f>$W$5*AU$12*Model!AV3539/10^9</f>
        <v>0.1996140674</v>
      </c>
      <c r="AV11" s="253">
        <f>$W$5*AV$12*Model!AW3539/10^9</f>
        <v>0.1996140674</v>
      </c>
      <c r="AW11" s="253">
        <f>$W$5*AW$12*Model!AX3539/10^9</f>
        <v>0.1996140674</v>
      </c>
      <c r="AX11" s="253">
        <f>$W$5*AX$12*Model!AY3539/10^9</f>
        <v>0.1996140674</v>
      </c>
      <c r="AY11" s="253">
        <f>$W$5*AY$12*Model!AZ3539/10^9</f>
        <v>0.1996140674</v>
      </c>
      <c r="AZ11" s="253">
        <f>$W$5*AZ$12*Model!BA3539/10^9</f>
        <v>0.1996140674</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24953.0</v>
      </c>
      <c r="D28" s="617">
        <v>24144.0</v>
      </c>
      <c r="E28" s="617">
        <v>24446.0</v>
      </c>
      <c r="F28" s="617">
        <v>25459.0</v>
      </c>
      <c r="G28" s="617">
        <v>25576.377</v>
      </c>
      <c r="H28" s="617">
        <v>26899.0</v>
      </c>
      <c r="I28" s="617">
        <v>27420.0</v>
      </c>
      <c r="J28" s="617">
        <v>28011.0</v>
      </c>
      <c r="K28" s="617">
        <v>27807.0</v>
      </c>
      <c r="L28" s="617">
        <v>27351.0</v>
      </c>
      <c r="M28" s="617">
        <v>27386.0</v>
      </c>
      <c r="N28" s="617">
        <v>28016.0</v>
      </c>
      <c r="O28" s="617">
        <v>28945.0</v>
      </c>
      <c r="P28" s="617">
        <v>29090.0</v>
      </c>
      <c r="Q28" s="617">
        <v>28206.0</v>
      </c>
      <c r="R28" s="617">
        <v>29437.0</v>
      </c>
      <c r="S28" s="617">
        <v>28962.0</v>
      </c>
    </row>
    <row r="29">
      <c r="A29" s="447" t="s">
        <v>776</v>
      </c>
      <c r="B29" s="560" t="s">
        <v>775</v>
      </c>
      <c r="C29" s="618">
        <v>1.21863971E8</v>
      </c>
      <c r="D29" s="618">
        <v>1.19878121E8</v>
      </c>
      <c r="E29" s="618">
        <v>1.12827581E8</v>
      </c>
      <c r="F29" s="618">
        <v>1.15200545E8</v>
      </c>
      <c r="G29" s="618">
        <v>1.1759651E8</v>
      </c>
      <c r="H29" s="618">
        <v>1.19690428E8</v>
      </c>
      <c r="I29" s="618">
        <v>1.2411597E8</v>
      </c>
      <c r="J29" s="618">
        <v>1.28174813E8</v>
      </c>
      <c r="K29" s="618">
        <v>1.29742226E8</v>
      </c>
      <c r="L29" s="618">
        <v>1.26543925E8</v>
      </c>
      <c r="M29" s="618">
        <v>1.26989297E8</v>
      </c>
      <c r="N29" s="618">
        <v>1.28322915E8</v>
      </c>
      <c r="O29" s="618">
        <v>1.30336454E8</v>
      </c>
      <c r="P29" s="618">
        <v>1.32041729E8</v>
      </c>
      <c r="Q29" s="618">
        <v>1.30655029E8</v>
      </c>
      <c r="R29" s="618">
        <v>1.31432816E8</v>
      </c>
      <c r="S29" s="618">
        <v>1.31206262E8</v>
      </c>
    </row>
    <row r="30">
      <c r="A30" s="560" t="s">
        <v>777</v>
      </c>
      <c r="B30" s="560"/>
      <c r="C30" s="619">
        <f t="shared" ref="C30:S30" si="12">sum(C33:C38)*10^9/C7</f>
        <v>668.5127561</v>
      </c>
      <c r="D30" s="619">
        <f t="shared" si="12"/>
        <v>822.8919101</v>
      </c>
      <c r="E30" s="619">
        <f t="shared" si="12"/>
        <v>724.3591248</v>
      </c>
      <c r="F30" s="619">
        <f t="shared" si="12"/>
        <v>802.1654529</v>
      </c>
      <c r="G30" s="619">
        <f t="shared" si="12"/>
        <v>893.6022061</v>
      </c>
      <c r="H30" s="619">
        <f t="shared" si="12"/>
        <v>748.0149693</v>
      </c>
      <c r="I30" s="619">
        <f t="shared" si="12"/>
        <v>751.2347435</v>
      </c>
      <c r="J30" s="619">
        <f t="shared" si="12"/>
        <v>765.4352373</v>
      </c>
      <c r="K30" s="619">
        <f t="shared" si="12"/>
        <v>776.414756</v>
      </c>
      <c r="L30" s="619">
        <f t="shared" si="12"/>
        <v>834.641357</v>
      </c>
      <c r="M30" s="619">
        <f t="shared" si="12"/>
        <v>969.5033545</v>
      </c>
      <c r="N30" s="619">
        <f t="shared" si="12"/>
        <v>755.0978677</v>
      </c>
      <c r="O30" s="619">
        <f t="shared" si="12"/>
        <v>753.1607912</v>
      </c>
      <c r="P30" s="619">
        <f t="shared" si="12"/>
        <v>818.6307502</v>
      </c>
      <c r="Q30" s="619">
        <f t="shared" si="12"/>
        <v>698.2558612</v>
      </c>
      <c r="R30" s="619">
        <f t="shared" si="12"/>
        <v>770.5418437</v>
      </c>
      <c r="S30" s="619">
        <f t="shared" si="12"/>
        <v>695.0395101</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114.3857662</v>
      </c>
      <c r="D31" s="621">
        <f t="shared" si="13"/>
        <v>148.4455561</v>
      </c>
      <c r="E31" s="621">
        <f t="shared" si="13"/>
        <v>122.8734538</v>
      </c>
      <c r="F31" s="621">
        <f t="shared" si="13"/>
        <v>133.6871003</v>
      </c>
      <c r="G31" s="621">
        <f t="shared" si="13"/>
        <v>153.9019841</v>
      </c>
      <c r="H31" s="621">
        <f t="shared" si="13"/>
        <v>125.7775811</v>
      </c>
      <c r="I31" s="621">
        <f t="shared" si="13"/>
        <v>126.5579857</v>
      </c>
      <c r="J31" s="621">
        <f t="shared" si="13"/>
        <v>129.4292754</v>
      </c>
      <c r="K31" s="621">
        <f t="shared" si="13"/>
        <v>136.1249932</v>
      </c>
      <c r="L31" s="621">
        <f t="shared" si="13"/>
        <v>149.6980281</v>
      </c>
      <c r="M31" s="621">
        <f t="shared" si="13"/>
        <v>174.3439339</v>
      </c>
      <c r="N31" s="621">
        <f t="shared" si="13"/>
        <v>132.3024126</v>
      </c>
      <c r="O31" s="621">
        <f t="shared" si="13"/>
        <v>128.7318453</v>
      </c>
      <c r="P31" s="621">
        <f t="shared" si="13"/>
        <v>140.5004222</v>
      </c>
      <c r="Q31" s="621">
        <f t="shared" si="13"/>
        <v>125.0120349</v>
      </c>
      <c r="R31" s="621">
        <f t="shared" si="13"/>
        <v>134.1504267</v>
      </c>
      <c r="S31" s="621">
        <f t="shared" si="13"/>
        <v>124.8083567</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2.342175461</v>
      </c>
      <c r="D32" s="621">
        <f t="shared" si="14"/>
        <v>2.989761165</v>
      </c>
      <c r="E32" s="621">
        <f t="shared" si="14"/>
        <v>2.662260791</v>
      </c>
      <c r="F32" s="621">
        <f t="shared" si="14"/>
        <v>2.95444773</v>
      </c>
      <c r="G32" s="621">
        <f t="shared" si="14"/>
        <v>3.347255089</v>
      </c>
      <c r="H32" s="621">
        <f t="shared" si="14"/>
        <v>2.826701526</v>
      </c>
      <c r="I32" s="621">
        <f t="shared" si="14"/>
        <v>2.795949602</v>
      </c>
      <c r="J32" s="621">
        <f t="shared" si="14"/>
        <v>2.828514705</v>
      </c>
      <c r="K32" s="621">
        <f t="shared" si="14"/>
        <v>2.917498645</v>
      </c>
      <c r="L32" s="621">
        <f t="shared" si="14"/>
        <v>3.235549053</v>
      </c>
      <c r="M32" s="621">
        <f t="shared" si="14"/>
        <v>3.759831015</v>
      </c>
      <c r="N32" s="621">
        <f t="shared" si="14"/>
        <v>2.888482071</v>
      </c>
      <c r="O32" s="621">
        <f t="shared" si="14"/>
        <v>2.858864997</v>
      </c>
      <c r="P32" s="621">
        <f t="shared" si="14"/>
        <v>3.095352743</v>
      </c>
      <c r="Q32" s="621">
        <f t="shared" si="14"/>
        <v>2.698778212</v>
      </c>
      <c r="R32" s="621">
        <f t="shared" si="14"/>
        <v>3.00456631</v>
      </c>
      <c r="S32" s="621">
        <f t="shared" si="14"/>
        <v>2.754974931</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0.170194995236873</v>
      </c>
      <c r="D33" s="571">
        <v>0.366063273799315</v>
      </c>
      <c r="E33" s="571">
        <v>0.274986568150507</v>
      </c>
      <c r="F33" s="571">
        <v>0.418577641315035</v>
      </c>
      <c r="G33" s="571">
        <v>0.535811494454096</v>
      </c>
      <c r="H33" s="571">
        <v>0.308650613255708</v>
      </c>
      <c r="I33" s="571">
        <v>0.323089571557553</v>
      </c>
      <c r="J33" s="571">
        <v>0.540696873660436</v>
      </c>
      <c r="K33" s="571">
        <v>0.496630963663422</v>
      </c>
      <c r="L33" s="571">
        <v>0.69333820200096</v>
      </c>
      <c r="M33" s="571">
        <v>1.5002091083262</v>
      </c>
      <c r="N33" s="571">
        <v>0.420629763516412</v>
      </c>
      <c r="O33" s="571">
        <v>0.579683849422024</v>
      </c>
      <c r="P33" s="571">
        <v>0.906411601833212</v>
      </c>
      <c r="Q33" s="571">
        <v>0.422437544160201</v>
      </c>
      <c r="R33" s="571">
        <v>0.772333758710664</v>
      </c>
      <c r="S33" s="571">
        <v>0.462615981739965</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0.760094064332175</v>
      </c>
      <c r="D34" s="571">
        <v>0.966301445521715</v>
      </c>
      <c r="E34" s="571">
        <v>0.698740866702837</v>
      </c>
      <c r="F34" s="571">
        <v>0.821086366428854</v>
      </c>
      <c r="G34" s="571">
        <v>1.06531174451568</v>
      </c>
      <c r="H34" s="571">
        <v>0.817780765321305</v>
      </c>
      <c r="I34" s="571">
        <v>0.891778304105834</v>
      </c>
      <c r="J34" s="571">
        <v>0.94075643937167</v>
      </c>
      <c r="K34" s="571">
        <v>1.01155240960535</v>
      </c>
      <c r="L34" s="571">
        <v>0.869794608839831</v>
      </c>
      <c r="M34" s="571">
        <v>0.680522074173484</v>
      </c>
      <c r="N34" s="571">
        <v>0.730946679593602</v>
      </c>
      <c r="O34" s="571">
        <v>0.60225722410197</v>
      </c>
      <c r="P34" s="571">
        <v>0.667003534386314</v>
      </c>
      <c r="Q34" s="571">
        <v>0.723631748928409</v>
      </c>
      <c r="R34" s="571">
        <v>0.790601399178602</v>
      </c>
      <c r="S34" s="571">
        <v>0.771404190706487</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0.244286051127041</v>
      </c>
      <c r="D35" s="571">
        <v>0.249577674022286</v>
      </c>
      <c r="E35" s="571">
        <v>0.244970743942557</v>
      </c>
      <c r="F35" s="571">
        <v>0.283032967500328</v>
      </c>
      <c r="G35" s="571">
        <v>0.363259274372081</v>
      </c>
      <c r="H35" s="571">
        <v>0.291044618865187</v>
      </c>
      <c r="I35" s="571">
        <v>0.235911968738924</v>
      </c>
      <c r="J35" s="571">
        <v>0.214800985427077</v>
      </c>
      <c r="K35" s="571">
        <v>0.316480076369049</v>
      </c>
      <c r="L35" s="571">
        <v>0.384636182907364</v>
      </c>
      <c r="M35" s="571">
        <v>0.373075997644068</v>
      </c>
      <c r="N35" s="571">
        <v>0.308015587125513</v>
      </c>
      <c r="O35" s="571">
        <v>0.254411601726659</v>
      </c>
      <c r="P35" s="571">
        <v>0.239715944488493</v>
      </c>
      <c r="Q35" s="571">
        <v>0.218939719711738</v>
      </c>
      <c r="R35" s="571">
        <v>0.252032640026923</v>
      </c>
      <c r="S35" s="571">
        <v>0.29452543227255</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0.302977692120236</v>
      </c>
      <c r="D36" s="571">
        <v>0.396196838721717</v>
      </c>
      <c r="E36" s="571">
        <v>0.272053469587168</v>
      </c>
      <c r="F36" s="571">
        <v>0.28547531653677</v>
      </c>
      <c r="G36" s="571">
        <v>0.265729420954416</v>
      </c>
      <c r="H36" s="571">
        <v>0.284559167887527</v>
      </c>
      <c r="I36" s="571">
        <v>0.305633724028745</v>
      </c>
      <c r="J36" s="571">
        <v>0.318870512544573</v>
      </c>
      <c r="K36" s="571">
        <v>0.345685815334118</v>
      </c>
      <c r="L36" s="571">
        <v>0.351922679100616</v>
      </c>
      <c r="M36" s="571">
        <v>0.380044193722713</v>
      </c>
      <c r="N36" s="571">
        <v>0.395270400151254</v>
      </c>
      <c r="O36" s="571">
        <v>0.388313901541348</v>
      </c>
      <c r="P36" s="571">
        <v>0.394238145862852</v>
      </c>
      <c r="Q36" s="571">
        <v>0.44492547147524</v>
      </c>
      <c r="R36" s="571">
        <v>0.428227076481199</v>
      </c>
      <c r="S36" s="571">
        <v>0.413068252190608</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0.416114926321455</v>
      </c>
      <c r="D37" s="571">
        <v>0.392231237257485</v>
      </c>
      <c r="E37" s="571">
        <v>0.360763151099931</v>
      </c>
      <c r="F37" s="571">
        <v>0.388054634161248</v>
      </c>
      <c r="G37" s="571">
        <v>0.484011132206056</v>
      </c>
      <c r="H37" s="571">
        <v>0.454719692154736</v>
      </c>
      <c r="I37" s="571">
        <v>0.466941803648767</v>
      </c>
      <c r="J37" s="571">
        <v>0.476907560231694</v>
      </c>
      <c r="K37" s="571">
        <v>0.447158156663985</v>
      </c>
      <c r="L37" s="571">
        <v>0.457584949260186</v>
      </c>
      <c r="M37" s="571">
        <v>0.459584885043604</v>
      </c>
      <c r="N37" s="571">
        <v>0.463357203818179</v>
      </c>
      <c r="O37" s="571">
        <v>0.436895193199175</v>
      </c>
      <c r="P37" s="571">
        <v>0.46677345496585</v>
      </c>
      <c r="Q37" s="571">
        <v>0.450933959736812</v>
      </c>
      <c r="R37" s="571">
        <v>0.438243786653225</v>
      </c>
      <c r="S37" s="571">
        <v>0.429949848285544</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0.960600295577079</v>
      </c>
      <c r="D38" s="571">
        <v>1.21369903804212</v>
      </c>
      <c r="E38" s="571">
        <v>1.152249651212</v>
      </c>
      <c r="F38" s="571">
        <v>1.20731296090668</v>
      </c>
      <c r="G38" s="571">
        <v>1.22213209941671</v>
      </c>
      <c r="H38" s="571">
        <v>1.22653629683931</v>
      </c>
      <c r="I38" s="571">
        <v>1.24686459662863</v>
      </c>
      <c r="J38" s="571">
        <v>1.13341106219038</v>
      </c>
      <c r="K38" s="571">
        <v>1.1677202637198</v>
      </c>
      <c r="L38" s="571">
        <v>1.33711414476044</v>
      </c>
      <c r="M38" s="571">
        <v>1.38114671544503</v>
      </c>
      <c r="N38" s="571">
        <v>1.38836475835572</v>
      </c>
      <c r="O38" s="571">
        <v>1.46458149191256</v>
      </c>
      <c r="P38" s="571">
        <v>1.41301459934773</v>
      </c>
      <c r="Q38" s="571">
        <v>1.26522101139387</v>
      </c>
      <c r="R38" s="571">
        <v>1.26754744931192</v>
      </c>
      <c r="S38" s="571">
        <v>1.24313592038901</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0.2188091109</v>
      </c>
      <c r="D39" s="622">
        <f t="shared" si="15"/>
        <v>0.4712246506</v>
      </c>
      <c r="E39" s="622">
        <f t="shared" si="15"/>
        <v>0.3786226823</v>
      </c>
      <c r="F39" s="622">
        <f t="shared" si="15"/>
        <v>0.5720542459</v>
      </c>
      <c r="G39" s="622">
        <f t="shared" si="15"/>
        <v>0.7189226254</v>
      </c>
      <c r="H39" s="622">
        <f t="shared" si="15"/>
        <v>0.4116309789</v>
      </c>
      <c r="I39" s="622">
        <f t="shared" si="15"/>
        <v>0.4323903682</v>
      </c>
      <c r="J39" s="622">
        <f t="shared" si="15"/>
        <v>0.7220882067</v>
      </c>
      <c r="K39" s="622">
        <f t="shared" si="15"/>
        <v>0.6570255906</v>
      </c>
      <c r="L39" s="622">
        <f t="shared" si="15"/>
        <v>0.9073264559</v>
      </c>
      <c r="M39" s="622">
        <f t="shared" si="15"/>
        <v>1.964285021</v>
      </c>
      <c r="N39" s="622">
        <f t="shared" si="15"/>
        <v>0.5565943528</v>
      </c>
      <c r="O39" s="622">
        <f t="shared" si="15"/>
        <v>0.7657517657</v>
      </c>
      <c r="P39" s="622">
        <f t="shared" si="15"/>
        <v>1.200131861</v>
      </c>
      <c r="Q39" s="622">
        <f t="shared" si="15"/>
        <v>0.5594580208</v>
      </c>
      <c r="R39" s="622">
        <f t="shared" si="15"/>
        <v>1.021359493</v>
      </c>
      <c r="S39" s="622">
        <f t="shared" si="15"/>
        <v>0.6124466868</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1.291268992</v>
      </c>
      <c r="D40" s="622">
        <f t="shared" si="16"/>
        <v>1.56517262</v>
      </c>
      <c r="E40" s="622">
        <f t="shared" si="16"/>
        <v>1.299374816</v>
      </c>
      <c r="F40" s="622">
        <f t="shared" si="16"/>
        <v>1.508958173</v>
      </c>
      <c r="G40" s="622">
        <f t="shared" si="16"/>
        <v>1.91677864</v>
      </c>
      <c r="H40" s="622">
        <f t="shared" si="16"/>
        <v>1.478781699</v>
      </c>
      <c r="I40" s="622">
        <f t="shared" si="16"/>
        <v>1.509186477</v>
      </c>
      <c r="J40" s="622">
        <f t="shared" si="16"/>
        <v>1.543220294</v>
      </c>
      <c r="K40" s="622">
        <f t="shared" si="16"/>
        <v>1.756941053</v>
      </c>
      <c r="L40" s="622">
        <f t="shared" si="16"/>
        <v>1.64159171</v>
      </c>
      <c r="M40" s="622">
        <f t="shared" si="16"/>
        <v>1.379518961</v>
      </c>
      <c r="N40" s="622">
        <f t="shared" si="16"/>
        <v>1.374796984</v>
      </c>
      <c r="O40" s="622">
        <f t="shared" si="16"/>
        <v>1.131643855</v>
      </c>
      <c r="P40" s="622">
        <f t="shared" si="16"/>
        <v>1.200539504</v>
      </c>
      <c r="Q40" s="622">
        <f t="shared" si="16"/>
        <v>1.248300904</v>
      </c>
      <c r="R40" s="622">
        <f t="shared" si="16"/>
        <v>1.37881345</v>
      </c>
      <c r="S40" s="622">
        <f t="shared" si="16"/>
        <v>1.411159778</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0.3895195586</v>
      </c>
      <c r="D41" s="622">
        <f t="shared" si="17"/>
        <v>0.5100148806</v>
      </c>
      <c r="E41" s="622">
        <f t="shared" si="17"/>
        <v>0.3745841663</v>
      </c>
      <c r="F41" s="622">
        <f t="shared" si="17"/>
        <v>0.3901483281</v>
      </c>
      <c r="G41" s="622">
        <f t="shared" si="17"/>
        <v>0.3565412368</v>
      </c>
      <c r="H41" s="622">
        <f t="shared" si="17"/>
        <v>0.3795014939</v>
      </c>
      <c r="I41" s="622">
        <f t="shared" si="17"/>
        <v>0.4090292294</v>
      </c>
      <c r="J41" s="622">
        <f t="shared" si="17"/>
        <v>0.4258442166</v>
      </c>
      <c r="K41" s="622">
        <f t="shared" si="17"/>
        <v>0.4573303793</v>
      </c>
      <c r="L41" s="622">
        <f t="shared" si="17"/>
        <v>0.4605382427</v>
      </c>
      <c r="M41" s="622">
        <f t="shared" si="17"/>
        <v>0.4976073756</v>
      </c>
      <c r="N41" s="622">
        <f t="shared" si="17"/>
        <v>0.5230378152</v>
      </c>
      <c r="O41" s="622">
        <f t="shared" si="17"/>
        <v>0.5129555637</v>
      </c>
      <c r="P41" s="622">
        <f t="shared" si="17"/>
        <v>0.5219899642</v>
      </c>
      <c r="Q41" s="622">
        <f t="shared" si="17"/>
        <v>0.5892400596</v>
      </c>
      <c r="R41" s="622">
        <f t="shared" si="17"/>
        <v>0.5663015309</v>
      </c>
      <c r="S41" s="622">
        <f t="shared" si="17"/>
        <v>0.5468515842</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1.769957061</v>
      </c>
      <c r="D42" s="622">
        <f t="shared" si="18"/>
        <v>2.067276307</v>
      </c>
      <c r="E42" s="622">
        <f t="shared" si="18"/>
        <v>2.083232535</v>
      </c>
      <c r="F42" s="622">
        <f t="shared" si="18"/>
        <v>2.180328609</v>
      </c>
      <c r="G42" s="622">
        <f t="shared" si="18"/>
        <v>2.289209888</v>
      </c>
      <c r="H42" s="622">
        <f t="shared" si="18"/>
        <v>2.242202085</v>
      </c>
      <c r="I42" s="622">
        <f t="shared" si="18"/>
        <v>2.293584955</v>
      </c>
      <c r="J42" s="622">
        <f t="shared" si="18"/>
        <v>2.150543387</v>
      </c>
      <c r="K42" s="622">
        <f t="shared" si="18"/>
        <v>2.136428305</v>
      </c>
      <c r="L42" s="622">
        <f t="shared" si="18"/>
        <v>2.348605578</v>
      </c>
      <c r="M42" s="622">
        <f t="shared" si="18"/>
        <v>2.41014502</v>
      </c>
      <c r="N42" s="622">
        <f t="shared" si="18"/>
        <v>2.450273557</v>
      </c>
      <c r="O42" s="622">
        <f t="shared" si="18"/>
        <v>2.511815933</v>
      </c>
      <c r="P42" s="622">
        <f t="shared" si="18"/>
        <v>2.488928353</v>
      </c>
      <c r="Q42" s="622">
        <f t="shared" si="18"/>
        <v>2.272801452</v>
      </c>
      <c r="R42" s="622">
        <f t="shared" si="18"/>
        <v>2.255794277</v>
      </c>
      <c r="S42" s="622">
        <f t="shared" si="18"/>
        <v>2.214959872</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5.52688624</v>
      </c>
      <c r="D43" s="622">
        <f t="shared" si="19"/>
        <v>11.8223667</v>
      </c>
      <c r="E43" s="622">
        <f t="shared" si="19"/>
        <v>9.43548231</v>
      </c>
      <c r="F43" s="622">
        <f t="shared" si="19"/>
        <v>14.16104263</v>
      </c>
      <c r="G43" s="622">
        <f t="shared" si="19"/>
        <v>17.67909124</v>
      </c>
      <c r="H43" s="622">
        <f t="shared" si="19"/>
        <v>10.0559842</v>
      </c>
      <c r="I43" s="622">
        <f t="shared" si="19"/>
        <v>10.49421636</v>
      </c>
      <c r="J43" s="622">
        <f t="shared" si="19"/>
        <v>17.41166132</v>
      </c>
      <c r="K43" s="622">
        <f t="shared" si="19"/>
        <v>15.74078712</v>
      </c>
      <c r="L43" s="622">
        <f t="shared" si="19"/>
        <v>21.59831876</v>
      </c>
      <c r="M43" s="622">
        <f t="shared" si="19"/>
        <v>46.46124789</v>
      </c>
      <c r="N43" s="622">
        <f t="shared" si="19"/>
        <v>13.08195677</v>
      </c>
      <c r="O43" s="622">
        <f t="shared" si="19"/>
        <v>17.88491186</v>
      </c>
      <c r="P43" s="622">
        <f t="shared" si="19"/>
        <v>27.85542338</v>
      </c>
      <c r="Q43" s="622">
        <f t="shared" si="19"/>
        <v>12.90467907</v>
      </c>
      <c r="R43" s="622">
        <f t="shared" si="19"/>
        <v>23.41390948</v>
      </c>
      <c r="S43" s="622">
        <f t="shared" si="19"/>
        <v>13.95390258</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32.61608623</v>
      </c>
      <c r="D44" s="622">
        <f t="shared" si="20"/>
        <v>39.26798956</v>
      </c>
      <c r="E44" s="622">
        <f t="shared" si="20"/>
        <v>32.38112417</v>
      </c>
      <c r="F44" s="622">
        <f t="shared" si="20"/>
        <v>37.35383692</v>
      </c>
      <c r="G44" s="622">
        <f t="shared" si="20"/>
        <v>47.13567673</v>
      </c>
      <c r="H44" s="622">
        <f t="shared" si="20"/>
        <v>36.12605991</v>
      </c>
      <c r="I44" s="622">
        <f t="shared" si="20"/>
        <v>36.62831226</v>
      </c>
      <c r="J44" s="622">
        <f t="shared" si="20"/>
        <v>37.21156067</v>
      </c>
      <c r="K44" s="622">
        <f t="shared" si="20"/>
        <v>42.09217342</v>
      </c>
      <c r="L44" s="622">
        <f t="shared" si="20"/>
        <v>39.07702767</v>
      </c>
      <c r="M44" s="622">
        <f t="shared" si="20"/>
        <v>32.62977203</v>
      </c>
      <c r="N44" s="622">
        <f t="shared" si="20"/>
        <v>32.31264318</v>
      </c>
      <c r="O44" s="622">
        <f t="shared" si="20"/>
        <v>26.43069401</v>
      </c>
      <c r="P44" s="622">
        <f t="shared" si="20"/>
        <v>27.86488491</v>
      </c>
      <c r="Q44" s="622">
        <f t="shared" si="20"/>
        <v>28.79380035</v>
      </c>
      <c r="R44" s="622">
        <f t="shared" si="20"/>
        <v>31.60827653</v>
      </c>
      <c r="S44" s="622">
        <f t="shared" si="20"/>
        <v>32.15167374</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0.1951928018</v>
      </c>
      <c r="D45" s="622">
        <f t="shared" si="21"/>
        <v>0.2616612075</v>
      </c>
      <c r="E45" s="622">
        <f t="shared" si="21"/>
        <v>0.1937959218</v>
      </c>
      <c r="F45" s="622">
        <f t="shared" si="21"/>
        <v>0.1968325181</v>
      </c>
      <c r="G45" s="622">
        <f t="shared" si="21"/>
        <v>0.1729480329</v>
      </c>
      <c r="H45" s="622">
        <f t="shared" si="21"/>
        <v>0.1789907764</v>
      </c>
      <c r="I45" s="622">
        <f t="shared" si="21"/>
        <v>0.1942647112</v>
      </c>
      <c r="J45" s="622">
        <f t="shared" si="21"/>
        <v>0.195714831</v>
      </c>
      <c r="K45" s="622">
        <f t="shared" si="21"/>
        <v>0.2054099303</v>
      </c>
      <c r="L45" s="622">
        <f t="shared" si="21"/>
        <v>0.2123647345</v>
      </c>
      <c r="M45" s="622">
        <f t="shared" si="21"/>
        <v>0.2292696045</v>
      </c>
      <c r="N45" s="622">
        <f t="shared" si="21"/>
        <v>0.2403963004</v>
      </c>
      <c r="O45" s="622">
        <f t="shared" si="21"/>
        <v>0.2341488467</v>
      </c>
      <c r="P45" s="622">
        <f t="shared" si="21"/>
        <v>0.2308058616</v>
      </c>
      <c r="Q45" s="622">
        <f t="shared" si="21"/>
        <v>0.2587690639</v>
      </c>
      <c r="R45" s="622">
        <f t="shared" si="21"/>
        <v>0.250375555</v>
      </c>
      <c r="S45" s="622">
        <f t="shared" si="21"/>
        <v>0.2471816779</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0.886946163</v>
      </c>
      <c r="D46" s="622">
        <f t="shared" si="22"/>
        <v>1.060608298</v>
      </c>
      <c r="E46" s="622">
        <f t="shared" si="22"/>
        <v>1.077787066</v>
      </c>
      <c r="F46" s="622">
        <f t="shared" si="22"/>
        <v>1.099990797</v>
      </c>
      <c r="G46" s="622">
        <f t="shared" si="22"/>
        <v>1.110430733</v>
      </c>
      <c r="H46" s="622">
        <f t="shared" si="22"/>
        <v>1.057528095</v>
      </c>
      <c r="I46" s="622">
        <f t="shared" si="22"/>
        <v>1.089317308</v>
      </c>
      <c r="J46" s="622">
        <f t="shared" si="22"/>
        <v>0.9883737273</v>
      </c>
      <c r="K46" s="622">
        <f t="shared" si="22"/>
        <v>0.9595767287</v>
      </c>
      <c r="L46" s="622">
        <f t="shared" si="22"/>
        <v>1.082995838</v>
      </c>
      <c r="M46" s="622">
        <f t="shared" si="22"/>
        <v>1.110459818</v>
      </c>
      <c r="N46" s="622">
        <f t="shared" si="22"/>
        <v>1.126183769</v>
      </c>
      <c r="O46" s="622">
        <f t="shared" si="22"/>
        <v>1.14656872</v>
      </c>
      <c r="P46" s="622">
        <f t="shared" si="22"/>
        <v>1.100517811</v>
      </c>
      <c r="Q46" s="622">
        <f t="shared" si="22"/>
        <v>0.9981173115</v>
      </c>
      <c r="R46" s="622">
        <f t="shared" si="22"/>
        <v>0.9973410156</v>
      </c>
      <c r="S46" s="622">
        <f t="shared" si="22"/>
        <v>1.001181149</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6.82062258</v>
      </c>
      <c r="D47" s="623">
        <f t="shared" si="23"/>
        <v>15.16166641</v>
      </c>
      <c r="E47" s="623">
        <f t="shared" si="23"/>
        <v>11.24873469</v>
      </c>
      <c r="F47" s="623">
        <f t="shared" si="23"/>
        <v>16.44124441</v>
      </c>
      <c r="G47" s="623">
        <f t="shared" si="23"/>
        <v>20.94946811</v>
      </c>
      <c r="H47" s="623">
        <f t="shared" si="23"/>
        <v>11.47442705</v>
      </c>
      <c r="I47" s="623">
        <f t="shared" si="23"/>
        <v>11.78298948</v>
      </c>
      <c r="J47" s="623">
        <f t="shared" si="23"/>
        <v>19.3030193</v>
      </c>
      <c r="K47" s="623">
        <f t="shared" si="23"/>
        <v>17.85992605</v>
      </c>
      <c r="L47" s="623">
        <f t="shared" si="23"/>
        <v>25.34964725</v>
      </c>
      <c r="M47" s="623">
        <f t="shared" si="23"/>
        <v>54.78014709</v>
      </c>
      <c r="N47" s="623">
        <f t="shared" si="23"/>
        <v>15.01391218</v>
      </c>
      <c r="O47" s="623">
        <f t="shared" si="23"/>
        <v>20.02708065</v>
      </c>
      <c r="P47" s="623">
        <f t="shared" si="23"/>
        <v>31.15887253</v>
      </c>
      <c r="Q47" s="623">
        <f t="shared" si="23"/>
        <v>14.97686819</v>
      </c>
      <c r="R47" s="623">
        <f t="shared" si="23"/>
        <v>26.23683659</v>
      </c>
      <c r="S47" s="623">
        <f t="shared" si="23"/>
        <v>15.97320564</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30.46102931</v>
      </c>
      <c r="D48" s="623">
        <f t="shared" si="24"/>
        <v>40.02242568</v>
      </c>
      <c r="E48" s="623">
        <f t="shared" si="24"/>
        <v>28.58303472</v>
      </c>
      <c r="F48" s="623">
        <f t="shared" si="24"/>
        <v>32.25132041</v>
      </c>
      <c r="G48" s="623">
        <f t="shared" si="24"/>
        <v>41.65217554</v>
      </c>
      <c r="H48" s="623">
        <f t="shared" si="24"/>
        <v>30.40190213</v>
      </c>
      <c r="I48" s="623">
        <f t="shared" si="24"/>
        <v>32.52291408</v>
      </c>
      <c r="J48" s="623">
        <f t="shared" si="24"/>
        <v>33.58525006</v>
      </c>
      <c r="K48" s="623">
        <f t="shared" si="24"/>
        <v>36.37761749</v>
      </c>
      <c r="L48" s="623">
        <f t="shared" si="24"/>
        <v>31.80119955</v>
      </c>
      <c r="M48" s="623">
        <f t="shared" si="24"/>
        <v>24.84926876</v>
      </c>
      <c r="N48" s="623">
        <f t="shared" si="24"/>
        <v>26.0903298</v>
      </c>
      <c r="O48" s="623">
        <f t="shared" si="24"/>
        <v>20.80695195</v>
      </c>
      <c r="P48" s="623">
        <f t="shared" si="24"/>
        <v>22.92896302</v>
      </c>
      <c r="Q48" s="623">
        <f t="shared" si="24"/>
        <v>25.65524175</v>
      </c>
      <c r="R48" s="623">
        <f t="shared" si="24"/>
        <v>26.85740392</v>
      </c>
      <c r="S48" s="623">
        <f t="shared" si="24"/>
        <v>26.6350456</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9.789846957</v>
      </c>
      <c r="D49" s="623">
        <f t="shared" si="25"/>
        <v>10.33704747</v>
      </c>
      <c r="E49" s="623">
        <f t="shared" si="25"/>
        <v>10.02089274</v>
      </c>
      <c r="F49" s="623">
        <f t="shared" si="25"/>
        <v>11.11720678</v>
      </c>
      <c r="G49" s="623">
        <f t="shared" si="25"/>
        <v>14.20292148</v>
      </c>
      <c r="H49" s="623">
        <f t="shared" si="25"/>
        <v>10.81990479</v>
      </c>
      <c r="I49" s="623">
        <f t="shared" si="25"/>
        <v>8.603645833</v>
      </c>
      <c r="J49" s="623">
        <f t="shared" si="25"/>
        <v>7.668451159</v>
      </c>
      <c r="K49" s="623">
        <f t="shared" si="25"/>
        <v>11.38130961</v>
      </c>
      <c r="L49" s="623">
        <f t="shared" si="25"/>
        <v>14.06296599</v>
      </c>
      <c r="M49" s="623">
        <f t="shared" si="25"/>
        <v>13.62287291</v>
      </c>
      <c r="N49" s="623">
        <f t="shared" si="25"/>
        <v>10.99427424</v>
      </c>
      <c r="O49" s="623">
        <f t="shared" si="25"/>
        <v>8.789483563</v>
      </c>
      <c r="P49" s="623">
        <f t="shared" si="25"/>
        <v>8.240493107</v>
      </c>
      <c r="Q49" s="623">
        <f t="shared" si="25"/>
        <v>7.762168323</v>
      </c>
      <c r="R49" s="623">
        <f t="shared" si="25"/>
        <v>8.561763768</v>
      </c>
      <c r="S49" s="623">
        <f t="shared" si="25"/>
        <v>10.16937478</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0.2486195794</v>
      </c>
      <c r="D50" s="623">
        <f t="shared" si="26"/>
        <v>0.330499707</v>
      </c>
      <c r="E50" s="623">
        <f t="shared" si="26"/>
        <v>0.2411231963</v>
      </c>
      <c r="F50" s="623">
        <f t="shared" si="26"/>
        <v>0.2478072621</v>
      </c>
      <c r="G50" s="623">
        <f t="shared" si="26"/>
        <v>0.225967098</v>
      </c>
      <c r="H50" s="623">
        <f t="shared" si="26"/>
        <v>0.237745969</v>
      </c>
      <c r="I50" s="623">
        <f t="shared" si="26"/>
        <v>0.2462485078</v>
      </c>
      <c r="J50" s="623">
        <f t="shared" si="26"/>
        <v>0.2487778254</v>
      </c>
      <c r="K50" s="623">
        <f t="shared" si="26"/>
        <v>0.2664404843</v>
      </c>
      <c r="L50" s="623">
        <f t="shared" si="26"/>
        <v>0.2781031797</v>
      </c>
      <c r="M50" s="623">
        <f t="shared" si="26"/>
        <v>0.299272618</v>
      </c>
      <c r="N50" s="623">
        <f t="shared" si="26"/>
        <v>0.3080279155</v>
      </c>
      <c r="O50" s="623">
        <f t="shared" si="26"/>
        <v>0.2979319213</v>
      </c>
      <c r="P50" s="623">
        <f t="shared" si="26"/>
        <v>0.2985708752</v>
      </c>
      <c r="Q50" s="623">
        <f t="shared" si="26"/>
        <v>0.3405345166</v>
      </c>
      <c r="R50" s="623">
        <f t="shared" si="26"/>
        <v>0.3258144271</v>
      </c>
      <c r="S50" s="623">
        <f t="shared" si="26"/>
        <v>0.3148235807</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0.3414585319</v>
      </c>
      <c r="D51" s="623">
        <f t="shared" si="27"/>
        <v>0.3271916793</v>
      </c>
      <c r="E51" s="623">
        <f t="shared" si="27"/>
        <v>0.3197473064</v>
      </c>
      <c r="F51" s="623">
        <f t="shared" si="27"/>
        <v>0.3368513874</v>
      </c>
      <c r="G51" s="623">
        <f t="shared" si="27"/>
        <v>0.4115863066</v>
      </c>
      <c r="H51" s="623">
        <f t="shared" si="27"/>
        <v>0.3799131641</v>
      </c>
      <c r="I51" s="623">
        <f t="shared" si="27"/>
        <v>0.3762141195</v>
      </c>
      <c r="J51" s="623">
        <f t="shared" si="27"/>
        <v>0.3720758775</v>
      </c>
      <c r="K51" s="623">
        <f t="shared" si="27"/>
        <v>0.3446512138</v>
      </c>
      <c r="L51" s="623">
        <f t="shared" si="27"/>
        <v>0.3616016725</v>
      </c>
      <c r="M51" s="623">
        <f t="shared" si="27"/>
        <v>0.3619083623</v>
      </c>
      <c r="N51" s="623">
        <f t="shared" si="27"/>
        <v>0.3610868751</v>
      </c>
      <c r="O51" s="623">
        <f t="shared" si="27"/>
        <v>0.3352056771</v>
      </c>
      <c r="P51" s="623">
        <f t="shared" si="27"/>
        <v>0.3535045008</v>
      </c>
      <c r="Q51" s="623">
        <f t="shared" si="27"/>
        <v>0.3451332591</v>
      </c>
      <c r="R51" s="623">
        <f t="shared" si="27"/>
        <v>0.3334355909</v>
      </c>
      <c r="S51" s="623">
        <f t="shared" si="27"/>
        <v>0.3276900368</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0.7882561906</v>
      </c>
      <c r="D52" s="623">
        <f t="shared" si="28"/>
        <v>1.012444162</v>
      </c>
      <c r="E52" s="623">
        <f t="shared" si="28"/>
        <v>1.02124821</v>
      </c>
      <c r="F52" s="623">
        <f t="shared" si="28"/>
        <v>1.048009765</v>
      </c>
      <c r="G52" s="623">
        <f t="shared" si="28"/>
        <v>1.039258818</v>
      </c>
      <c r="H52" s="623">
        <f t="shared" si="28"/>
        <v>1.024757215</v>
      </c>
      <c r="I52" s="623">
        <f t="shared" si="28"/>
        <v>1.004596424</v>
      </c>
      <c r="J52" s="623">
        <f t="shared" si="28"/>
        <v>0.8842697217</v>
      </c>
      <c r="K52" s="623">
        <f t="shared" si="28"/>
        <v>0.9000310074</v>
      </c>
      <c r="L52" s="623">
        <f t="shared" si="28"/>
        <v>1.056640328</v>
      </c>
      <c r="M52" s="623">
        <f t="shared" si="28"/>
        <v>1.087608758</v>
      </c>
      <c r="N52" s="623">
        <f t="shared" si="28"/>
        <v>1.081930502</v>
      </c>
      <c r="O52" s="623">
        <f t="shared" si="28"/>
        <v>1.123692909</v>
      </c>
      <c r="P52" s="623">
        <f t="shared" si="28"/>
        <v>1.070127308</v>
      </c>
      <c r="Q52" s="623">
        <f t="shared" si="28"/>
        <v>0.9683676327</v>
      </c>
      <c r="R52" s="623">
        <f t="shared" si="28"/>
        <v>0.9644071305</v>
      </c>
      <c r="S52" s="623">
        <f t="shared" si="28"/>
        <v>0.9474669131</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47.07149885</v>
      </c>
      <c r="D53" s="623">
        <f t="shared" si="29"/>
        <v>65.52113955</v>
      </c>
      <c r="E53" s="623">
        <f t="shared" si="29"/>
        <v>49.85266214</v>
      </c>
      <c r="F53" s="623">
        <f t="shared" si="29"/>
        <v>59.8097716</v>
      </c>
      <c r="G53" s="623">
        <f t="shared" si="29"/>
        <v>76.80456514</v>
      </c>
      <c r="H53" s="623">
        <f t="shared" si="29"/>
        <v>52.69623397</v>
      </c>
      <c r="I53" s="623">
        <f t="shared" si="29"/>
        <v>52.90954939</v>
      </c>
      <c r="J53" s="623">
        <f t="shared" si="29"/>
        <v>60.55672052</v>
      </c>
      <c r="K53" s="623">
        <f t="shared" si="29"/>
        <v>65.61885315</v>
      </c>
      <c r="L53" s="623">
        <f t="shared" si="29"/>
        <v>71.21381279</v>
      </c>
      <c r="M53" s="623">
        <f t="shared" si="29"/>
        <v>93.25228877</v>
      </c>
      <c r="N53" s="623">
        <f t="shared" si="29"/>
        <v>52.09851621</v>
      </c>
      <c r="O53" s="623">
        <f t="shared" si="29"/>
        <v>49.62351616</v>
      </c>
      <c r="P53" s="623">
        <f t="shared" si="29"/>
        <v>62.32832866</v>
      </c>
      <c r="Q53" s="623">
        <f t="shared" si="29"/>
        <v>48.39427827</v>
      </c>
      <c r="R53" s="623">
        <f t="shared" si="29"/>
        <v>61.65600428</v>
      </c>
      <c r="S53" s="623">
        <f t="shared" si="29"/>
        <v>52.77762602</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1.378334302</v>
      </c>
      <c r="D54" s="625">
        <f t="shared" si="30"/>
        <v>1.670135549</v>
      </c>
      <c r="E54" s="625">
        <f t="shared" si="30"/>
        <v>1.582118713</v>
      </c>
      <c r="F54" s="625">
        <f t="shared" si="30"/>
        <v>1.632668415</v>
      </c>
      <c r="G54" s="625">
        <f t="shared" si="30"/>
        <v>1.676812222</v>
      </c>
      <c r="H54" s="625">
        <f t="shared" si="30"/>
        <v>1.642416348</v>
      </c>
      <c r="I54" s="625">
        <f t="shared" si="30"/>
        <v>1.627059052</v>
      </c>
      <c r="J54" s="625">
        <f t="shared" si="30"/>
        <v>1.505123425</v>
      </c>
      <c r="K54" s="625">
        <f t="shared" si="30"/>
        <v>1.511122706</v>
      </c>
      <c r="L54" s="625">
        <f t="shared" si="30"/>
        <v>1.696345181</v>
      </c>
      <c r="M54" s="625">
        <f t="shared" si="30"/>
        <v>1.748789738</v>
      </c>
      <c r="N54" s="625">
        <f t="shared" si="30"/>
        <v>1.751045293</v>
      </c>
      <c r="O54" s="625">
        <f t="shared" si="30"/>
        <v>1.756830508</v>
      </c>
      <c r="P54" s="625">
        <f t="shared" si="30"/>
        <v>1.722202683</v>
      </c>
      <c r="Q54" s="625">
        <f t="shared" si="30"/>
        <v>1.654035408</v>
      </c>
      <c r="R54" s="625">
        <f t="shared" si="30"/>
        <v>1.623657148</v>
      </c>
      <c r="S54" s="625">
        <f t="shared" si="30"/>
        <v>1.589980531</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0.2188091109</v>
      </c>
      <c r="D55" s="622">
        <f t="shared" si="31"/>
        <v>0.4712246506</v>
      </c>
      <c r="E55" s="622">
        <f t="shared" si="31"/>
        <v>0.3786226823</v>
      </c>
      <c r="F55" s="622">
        <f t="shared" si="31"/>
        <v>0.5720542459</v>
      </c>
      <c r="G55" s="622">
        <f t="shared" si="31"/>
        <v>0.7189226254</v>
      </c>
      <c r="H55" s="622">
        <f t="shared" si="31"/>
        <v>0.4116309789</v>
      </c>
      <c r="I55" s="622">
        <f t="shared" si="31"/>
        <v>0.4323903682</v>
      </c>
      <c r="J55" s="622">
        <f t="shared" si="31"/>
        <v>0.7220882067</v>
      </c>
      <c r="K55" s="622">
        <f t="shared" si="31"/>
        <v>0.6570255906</v>
      </c>
      <c r="L55" s="622">
        <f t="shared" si="31"/>
        <v>0.9073264559</v>
      </c>
      <c r="M55" s="622">
        <f t="shared" si="31"/>
        <v>1.964285021</v>
      </c>
      <c r="N55" s="622">
        <f t="shared" si="31"/>
        <v>0.5565943528</v>
      </c>
      <c r="O55" s="622">
        <f t="shared" si="31"/>
        <v>0.7657517657</v>
      </c>
      <c r="P55" s="622">
        <f t="shared" si="31"/>
        <v>1.200131861</v>
      </c>
      <c r="Q55" s="622">
        <f t="shared" si="31"/>
        <v>0.5594580208</v>
      </c>
      <c r="R55" s="622">
        <f t="shared" si="31"/>
        <v>1.021359493</v>
      </c>
      <c r="S55" s="622">
        <f t="shared" si="31"/>
        <v>0.6124466868</v>
      </c>
      <c r="T55" s="620">
        <f t="shared" ref="T55:BA55" si="32">(average($O43:$S43)*T$3*10^3/10^9)+T10+T11</f>
        <v>0.8428142175</v>
      </c>
      <c r="U55" s="620">
        <f t="shared" si="32"/>
        <v>0.8428142175</v>
      </c>
      <c r="V55" s="620">
        <f t="shared" si="32"/>
        <v>0.8428142175</v>
      </c>
      <c r="W55" s="620">
        <f t="shared" si="32"/>
        <v>1.042428285</v>
      </c>
      <c r="X55" s="620">
        <f t="shared" si="32"/>
        <v>1.153862767</v>
      </c>
      <c r="Y55" s="620">
        <f t="shared" si="32"/>
        <v>1.160650993</v>
      </c>
      <c r="Z55" s="620">
        <f t="shared" si="32"/>
        <v>1.16743922</v>
      </c>
      <c r="AA55" s="620">
        <f t="shared" si="32"/>
        <v>1.174227446</v>
      </c>
      <c r="AB55" s="620">
        <f t="shared" si="32"/>
        <v>1.181015673</v>
      </c>
      <c r="AC55" s="620">
        <f t="shared" si="32"/>
        <v>1.189849874</v>
      </c>
      <c r="AD55" s="620">
        <f t="shared" si="32"/>
        <v>1.217449496</v>
      </c>
      <c r="AE55" s="620">
        <f t="shared" si="32"/>
        <v>1.207198592</v>
      </c>
      <c r="AF55" s="620">
        <f t="shared" si="32"/>
        <v>1.233647353</v>
      </c>
      <c r="AG55" s="620">
        <f t="shared" si="32"/>
        <v>1.214956806</v>
      </c>
      <c r="AH55" s="620">
        <f t="shared" si="32"/>
        <v>1.319568181</v>
      </c>
      <c r="AI55" s="620">
        <f t="shared" si="32"/>
        <v>1.23045136</v>
      </c>
      <c r="AJ55" s="620">
        <f t="shared" si="32"/>
        <v>1.281835433</v>
      </c>
      <c r="AK55" s="620">
        <f t="shared" si="32"/>
        <v>1.284787458</v>
      </c>
      <c r="AL55" s="620">
        <f t="shared" si="32"/>
        <v>1.506562833</v>
      </c>
      <c r="AM55" s="620">
        <f t="shared" si="32"/>
        <v>1.433206408</v>
      </c>
      <c r="AN55" s="620">
        <f t="shared" si="32"/>
        <v>1.56112271</v>
      </c>
      <c r="AO55" s="620">
        <f t="shared" si="32"/>
        <v>1.452569132</v>
      </c>
      <c r="AP55" s="620">
        <f t="shared" si="32"/>
        <v>1.554559103</v>
      </c>
      <c r="AQ55" s="620">
        <f t="shared" si="32"/>
        <v>1.686887037</v>
      </c>
      <c r="AR55" s="620">
        <f t="shared" si="32"/>
        <v>1.300208821</v>
      </c>
      <c r="AS55" s="620">
        <f t="shared" si="32"/>
        <v>1.386853984</v>
      </c>
      <c r="AT55" s="620">
        <f t="shared" si="32"/>
        <v>1.431077148</v>
      </c>
      <c r="AU55" s="620">
        <f t="shared" si="32"/>
        <v>1.383391307</v>
      </c>
      <c r="AV55" s="620">
        <f t="shared" si="32"/>
        <v>1.340756466</v>
      </c>
      <c r="AW55" s="620">
        <f t="shared" si="32"/>
        <v>1.548945292</v>
      </c>
      <c r="AX55" s="620">
        <f t="shared" si="32"/>
        <v>1.330356657</v>
      </c>
      <c r="AY55" s="620">
        <f t="shared" si="32"/>
        <v>1.337144884</v>
      </c>
      <c r="AZ55" s="620">
        <f t="shared" si="32"/>
        <v>1.441791139</v>
      </c>
      <c r="BA55" s="620">
        <f t="shared" si="32"/>
        <v>1.242177071</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1.291268992</v>
      </c>
      <c r="D56" s="622">
        <f t="shared" si="33"/>
        <v>1.56517262</v>
      </c>
      <c r="E56" s="622">
        <f t="shared" si="33"/>
        <v>1.299374816</v>
      </c>
      <c r="F56" s="622">
        <f t="shared" si="33"/>
        <v>1.508958173</v>
      </c>
      <c r="G56" s="622">
        <f t="shared" si="33"/>
        <v>1.91677864</v>
      </c>
      <c r="H56" s="622">
        <f t="shared" si="33"/>
        <v>1.478781699</v>
      </c>
      <c r="I56" s="622">
        <f t="shared" si="33"/>
        <v>1.509186477</v>
      </c>
      <c r="J56" s="622">
        <f t="shared" si="33"/>
        <v>1.543220294</v>
      </c>
      <c r="K56" s="622">
        <f t="shared" si="33"/>
        <v>1.756941053</v>
      </c>
      <c r="L56" s="622">
        <f t="shared" si="33"/>
        <v>1.64159171</v>
      </c>
      <c r="M56" s="622">
        <f t="shared" si="33"/>
        <v>1.379518961</v>
      </c>
      <c r="N56" s="622">
        <f t="shared" si="33"/>
        <v>1.374796984</v>
      </c>
      <c r="O56" s="622">
        <f t="shared" si="33"/>
        <v>1.131643855</v>
      </c>
      <c r="P56" s="622">
        <f t="shared" si="33"/>
        <v>1.200539504</v>
      </c>
      <c r="Q56" s="622">
        <f t="shared" si="33"/>
        <v>1.248300904</v>
      </c>
      <c r="R56" s="622">
        <f t="shared" si="33"/>
        <v>1.37881345</v>
      </c>
      <c r="S56" s="622">
        <f t="shared" si="33"/>
        <v>1.411159778</v>
      </c>
      <c r="T56" s="620">
        <f t="shared" ref="T56:BA56" si="34">(average($O44:$S44)*T$3*10^3/10^9)</f>
        <v>1.289064258</v>
      </c>
      <c r="U56" s="620">
        <f t="shared" si="34"/>
        <v>1.289064258</v>
      </c>
      <c r="V56" s="620">
        <f t="shared" si="34"/>
        <v>1.289064258</v>
      </c>
      <c r="W56" s="620">
        <f t="shared" si="34"/>
        <v>1.289064258</v>
      </c>
      <c r="X56" s="620">
        <f t="shared" si="34"/>
        <v>1.309829119</v>
      </c>
      <c r="Y56" s="620">
        <f t="shared" si="34"/>
        <v>1.32021155</v>
      </c>
      <c r="Z56" s="620">
        <f t="shared" si="34"/>
        <v>1.330593981</v>
      </c>
      <c r="AA56" s="620">
        <f t="shared" si="34"/>
        <v>1.340976412</v>
      </c>
      <c r="AB56" s="620">
        <f t="shared" si="34"/>
        <v>1.351358842</v>
      </c>
      <c r="AC56" s="620">
        <f t="shared" si="34"/>
        <v>1.361741273</v>
      </c>
      <c r="AD56" s="620">
        <f t="shared" si="34"/>
        <v>1.372123704</v>
      </c>
      <c r="AE56" s="620">
        <f t="shared" si="34"/>
        <v>1.382506134</v>
      </c>
      <c r="AF56" s="620">
        <f t="shared" si="34"/>
        <v>1.392888565</v>
      </c>
      <c r="AG56" s="620">
        <f t="shared" si="34"/>
        <v>1.403270996</v>
      </c>
      <c r="AH56" s="620">
        <f t="shared" si="34"/>
        <v>1.413653427</v>
      </c>
      <c r="AI56" s="620">
        <f t="shared" si="34"/>
        <v>1.424035857</v>
      </c>
      <c r="AJ56" s="620">
        <f t="shared" si="34"/>
        <v>1.434418288</v>
      </c>
      <c r="AK56" s="620">
        <f t="shared" si="34"/>
        <v>1.444800719</v>
      </c>
      <c r="AL56" s="620">
        <f t="shared" si="34"/>
        <v>1.45518315</v>
      </c>
      <c r="AM56" s="620">
        <f t="shared" si="34"/>
        <v>1.46556558</v>
      </c>
      <c r="AN56" s="620">
        <f t="shared" si="34"/>
        <v>1.475948011</v>
      </c>
      <c r="AO56" s="620">
        <f t="shared" si="34"/>
        <v>1.486330442</v>
      </c>
      <c r="AP56" s="620">
        <f t="shared" si="34"/>
        <v>1.496712873</v>
      </c>
      <c r="AQ56" s="620">
        <f t="shared" si="34"/>
        <v>1.507095303</v>
      </c>
      <c r="AR56" s="620">
        <f t="shared" si="34"/>
        <v>1.517477734</v>
      </c>
      <c r="AS56" s="620">
        <f t="shared" si="34"/>
        <v>1.527860165</v>
      </c>
      <c r="AT56" s="620">
        <f t="shared" si="34"/>
        <v>1.538242596</v>
      </c>
      <c r="AU56" s="620">
        <f t="shared" si="34"/>
        <v>1.548625026</v>
      </c>
      <c r="AV56" s="620">
        <f t="shared" si="34"/>
        <v>1.559007457</v>
      </c>
      <c r="AW56" s="620">
        <f t="shared" si="34"/>
        <v>1.569389888</v>
      </c>
      <c r="AX56" s="620">
        <f t="shared" si="34"/>
        <v>1.579772318</v>
      </c>
      <c r="AY56" s="620">
        <f t="shared" si="34"/>
        <v>1.590154749</v>
      </c>
      <c r="AZ56" s="620">
        <f t="shared" si="34"/>
        <v>1.60053718</v>
      </c>
      <c r="BA56" s="620">
        <f t="shared" si="34"/>
        <v>1.60053718</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0.3895195586</v>
      </c>
      <c r="D57" s="622">
        <f t="shared" si="35"/>
        <v>0.5100148806</v>
      </c>
      <c r="E57" s="622">
        <f t="shared" si="35"/>
        <v>0.3745841663</v>
      </c>
      <c r="F57" s="622">
        <f t="shared" si="35"/>
        <v>0.3901483281</v>
      </c>
      <c r="G57" s="622">
        <f t="shared" si="35"/>
        <v>0.3565412368</v>
      </c>
      <c r="H57" s="622">
        <f t="shared" si="35"/>
        <v>0.3795014939</v>
      </c>
      <c r="I57" s="622">
        <f t="shared" si="35"/>
        <v>0.4090292294</v>
      </c>
      <c r="J57" s="622">
        <f t="shared" si="35"/>
        <v>0.4258442166</v>
      </c>
      <c r="K57" s="622">
        <f t="shared" si="35"/>
        <v>0.4573303793</v>
      </c>
      <c r="L57" s="622">
        <f t="shared" si="35"/>
        <v>0.4605382427</v>
      </c>
      <c r="M57" s="622">
        <f t="shared" si="35"/>
        <v>0.4976073756</v>
      </c>
      <c r="N57" s="622">
        <f t="shared" si="35"/>
        <v>0.5230378152</v>
      </c>
      <c r="O57" s="622">
        <f t="shared" si="35"/>
        <v>0.5129555637</v>
      </c>
      <c r="P57" s="622">
        <f t="shared" si="35"/>
        <v>0.5219899642</v>
      </c>
      <c r="Q57" s="622">
        <f t="shared" si="35"/>
        <v>0.5892400596</v>
      </c>
      <c r="R57" s="622">
        <f t="shared" si="35"/>
        <v>0.5663015309</v>
      </c>
      <c r="S57" s="622">
        <f t="shared" si="35"/>
        <v>0.5468515842</v>
      </c>
      <c r="T57" s="620">
        <f t="shared" ref="T57:BA57" si="36">(average($O45:$S45)/100/10^9*S$2*10^9)</f>
        <v>0.5403794149</v>
      </c>
      <c r="U57" s="620">
        <f t="shared" si="36"/>
        <v>0.5391123872</v>
      </c>
      <c r="V57" s="620">
        <f t="shared" si="36"/>
        <v>0.5512701443</v>
      </c>
      <c r="W57" s="620">
        <f t="shared" si="36"/>
        <v>0.5527430347</v>
      </c>
      <c r="X57" s="620">
        <f t="shared" si="36"/>
        <v>0.5527430347</v>
      </c>
      <c r="Y57" s="620">
        <f t="shared" si="36"/>
        <v>0.5574686065</v>
      </c>
      <c r="Z57" s="620">
        <f t="shared" si="36"/>
        <v>0.5621941783</v>
      </c>
      <c r="AA57" s="620">
        <f t="shared" si="36"/>
        <v>0.56691975</v>
      </c>
      <c r="AB57" s="620">
        <f t="shared" si="36"/>
        <v>0.5716453218</v>
      </c>
      <c r="AC57" s="620">
        <f t="shared" si="36"/>
        <v>0.5763708936</v>
      </c>
      <c r="AD57" s="620">
        <f t="shared" si="36"/>
        <v>0.5810964654</v>
      </c>
      <c r="AE57" s="620">
        <f t="shared" si="36"/>
        <v>0.5858220372</v>
      </c>
      <c r="AF57" s="620">
        <f t="shared" si="36"/>
        <v>0.590547609</v>
      </c>
      <c r="AG57" s="620">
        <f t="shared" si="36"/>
        <v>0.5952731808</v>
      </c>
      <c r="AH57" s="620">
        <f t="shared" si="36"/>
        <v>0.5999987526</v>
      </c>
      <c r="AI57" s="620">
        <f t="shared" si="36"/>
        <v>0.6047243244</v>
      </c>
      <c r="AJ57" s="620">
        <f t="shared" si="36"/>
        <v>0.6094498962</v>
      </c>
      <c r="AK57" s="620">
        <f t="shared" si="36"/>
        <v>0.614175468</v>
      </c>
      <c r="AL57" s="620">
        <f t="shared" si="36"/>
        <v>0.6189010398</v>
      </c>
      <c r="AM57" s="620">
        <f t="shared" si="36"/>
        <v>0.6236266116</v>
      </c>
      <c r="AN57" s="620">
        <f t="shared" si="36"/>
        <v>0.6283521834</v>
      </c>
      <c r="AO57" s="620">
        <f t="shared" si="36"/>
        <v>0.6330777552</v>
      </c>
      <c r="AP57" s="620">
        <f t="shared" si="36"/>
        <v>0.637803327</v>
      </c>
      <c r="AQ57" s="620">
        <f t="shared" si="36"/>
        <v>0.6425288988</v>
      </c>
      <c r="AR57" s="620">
        <f t="shared" si="36"/>
        <v>0.6472544706</v>
      </c>
      <c r="AS57" s="620">
        <f t="shared" si="36"/>
        <v>0.6519800424</v>
      </c>
      <c r="AT57" s="620">
        <f t="shared" si="36"/>
        <v>0.6567056142</v>
      </c>
      <c r="AU57" s="620">
        <f t="shared" si="36"/>
        <v>0.661431186</v>
      </c>
      <c r="AV57" s="620">
        <f t="shared" si="36"/>
        <v>0.6661567578</v>
      </c>
      <c r="AW57" s="620">
        <f t="shared" si="36"/>
        <v>0.6708823296</v>
      </c>
      <c r="AX57" s="620">
        <f t="shared" si="36"/>
        <v>0.6756079014</v>
      </c>
      <c r="AY57" s="620">
        <f t="shared" si="36"/>
        <v>0.6803334732</v>
      </c>
      <c r="AZ57" s="620">
        <f t="shared" si="36"/>
        <v>0.685059045</v>
      </c>
      <c r="BA57" s="620">
        <f t="shared" si="36"/>
        <v>0.6897846167</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1.769957061</v>
      </c>
      <c r="D58" s="622">
        <f t="shared" si="37"/>
        <v>2.067276307</v>
      </c>
      <c r="E58" s="622">
        <f t="shared" si="37"/>
        <v>2.083232535</v>
      </c>
      <c r="F58" s="622">
        <f t="shared" si="37"/>
        <v>2.180328609</v>
      </c>
      <c r="G58" s="622">
        <f t="shared" si="37"/>
        <v>2.289209888</v>
      </c>
      <c r="H58" s="622">
        <f t="shared" si="37"/>
        <v>2.242202085</v>
      </c>
      <c r="I58" s="622">
        <f t="shared" si="37"/>
        <v>2.293584955</v>
      </c>
      <c r="J58" s="622">
        <f t="shared" si="37"/>
        <v>2.150543387</v>
      </c>
      <c r="K58" s="622">
        <f t="shared" si="37"/>
        <v>2.136428305</v>
      </c>
      <c r="L58" s="622">
        <f t="shared" si="37"/>
        <v>2.348605578</v>
      </c>
      <c r="M58" s="622">
        <f t="shared" si="37"/>
        <v>2.41014502</v>
      </c>
      <c r="N58" s="622">
        <f t="shared" si="37"/>
        <v>2.450273557</v>
      </c>
      <c r="O58" s="622">
        <f t="shared" si="37"/>
        <v>2.511815933</v>
      </c>
      <c r="P58" s="622">
        <f t="shared" si="37"/>
        <v>2.488928353</v>
      </c>
      <c r="Q58" s="622">
        <f t="shared" si="37"/>
        <v>2.272801452</v>
      </c>
      <c r="R58" s="622">
        <f t="shared" si="37"/>
        <v>2.255794277</v>
      </c>
      <c r="S58" s="622">
        <f t="shared" si="37"/>
        <v>2.214959872</v>
      </c>
      <c r="T58" s="620">
        <f t="shared" ref="T58:BA58" si="38">(average($O46:$S46)/100/10^9*S$2*10^9)</f>
        <v>2.320188049</v>
      </c>
      <c r="U58" s="620">
        <f t="shared" si="38"/>
        <v>2.314747903</v>
      </c>
      <c r="V58" s="620">
        <f t="shared" si="38"/>
        <v>2.366948787</v>
      </c>
      <c r="W58" s="620">
        <f t="shared" si="38"/>
        <v>2.373272829</v>
      </c>
      <c r="X58" s="620">
        <f t="shared" si="38"/>
        <v>2.373272829</v>
      </c>
      <c r="Y58" s="620">
        <f t="shared" si="38"/>
        <v>2.393562676</v>
      </c>
      <c r="Z58" s="620">
        <f t="shared" si="38"/>
        <v>2.413852522</v>
      </c>
      <c r="AA58" s="620">
        <f t="shared" si="38"/>
        <v>2.434142368</v>
      </c>
      <c r="AB58" s="620">
        <f t="shared" si="38"/>
        <v>2.454432214</v>
      </c>
      <c r="AC58" s="620">
        <f t="shared" si="38"/>
        <v>2.47472206</v>
      </c>
      <c r="AD58" s="620">
        <f t="shared" si="38"/>
        <v>2.495011906</v>
      </c>
      <c r="AE58" s="620">
        <f t="shared" si="38"/>
        <v>2.515301753</v>
      </c>
      <c r="AF58" s="620">
        <f t="shared" si="38"/>
        <v>2.535591599</v>
      </c>
      <c r="AG58" s="620">
        <f t="shared" si="38"/>
        <v>2.555881445</v>
      </c>
      <c r="AH58" s="620">
        <f t="shared" si="38"/>
        <v>2.576171291</v>
      </c>
      <c r="AI58" s="620">
        <f t="shared" si="38"/>
        <v>2.596461137</v>
      </c>
      <c r="AJ58" s="620">
        <f t="shared" si="38"/>
        <v>2.616750983</v>
      </c>
      <c r="AK58" s="620">
        <f t="shared" si="38"/>
        <v>2.63704083</v>
      </c>
      <c r="AL58" s="620">
        <f t="shared" si="38"/>
        <v>2.657330676</v>
      </c>
      <c r="AM58" s="620">
        <f t="shared" si="38"/>
        <v>2.677620522</v>
      </c>
      <c r="AN58" s="620">
        <f t="shared" si="38"/>
        <v>2.697910368</v>
      </c>
      <c r="AO58" s="620">
        <f t="shared" si="38"/>
        <v>2.718200214</v>
      </c>
      <c r="AP58" s="620">
        <f t="shared" si="38"/>
        <v>2.738490061</v>
      </c>
      <c r="AQ58" s="620">
        <f t="shared" si="38"/>
        <v>2.758779907</v>
      </c>
      <c r="AR58" s="620">
        <f t="shared" si="38"/>
        <v>2.779069753</v>
      </c>
      <c r="AS58" s="620">
        <f t="shared" si="38"/>
        <v>2.799359599</v>
      </c>
      <c r="AT58" s="620">
        <f t="shared" si="38"/>
        <v>2.819649445</v>
      </c>
      <c r="AU58" s="620">
        <f t="shared" si="38"/>
        <v>2.839939291</v>
      </c>
      <c r="AV58" s="620">
        <f t="shared" si="38"/>
        <v>2.860229138</v>
      </c>
      <c r="AW58" s="620">
        <f t="shared" si="38"/>
        <v>2.880518984</v>
      </c>
      <c r="AX58" s="620">
        <f t="shared" si="38"/>
        <v>2.90080883</v>
      </c>
      <c r="AY58" s="620">
        <f t="shared" si="38"/>
        <v>2.921098676</v>
      </c>
      <c r="AZ58" s="620">
        <f t="shared" si="38"/>
        <v>2.941388522</v>
      </c>
      <c r="BA58" s="620">
        <f t="shared" si="38"/>
        <v>2.961678368</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19.20256527</v>
      </c>
      <c r="D60" s="621">
        <f>average(O45:S45)/100*10000</f>
        <v>24.4256201</v>
      </c>
      <c r="E60" s="621">
        <f>average(O44:S44)</f>
        <v>29.36986591</v>
      </c>
      <c r="F60" s="621">
        <f>average(O46:S46)/100*10000</f>
        <v>104.8745202</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2.219537446</v>
      </c>
      <c r="D65" s="630">
        <f t="shared" si="39"/>
        <v>2.229429536</v>
      </c>
      <c r="E65" s="630">
        <f t="shared" si="39"/>
        <v>2.734449964</v>
      </c>
      <c r="F65" s="630">
        <f t="shared" si="39"/>
        <v>2.680220086</v>
      </c>
      <c r="G65" s="630">
        <f t="shared" si="39"/>
        <v>2.544474375</v>
      </c>
      <c r="H65" s="630">
        <f t="shared" si="39"/>
        <v>2.49926246</v>
      </c>
      <c r="I65" s="630">
        <f t="shared" si="39"/>
        <v>2.525298987</v>
      </c>
      <c r="J65" s="630">
        <f t="shared" si="39"/>
        <v>2.509526399</v>
      </c>
      <c r="K65" s="630">
        <f t="shared" si="39"/>
        <v>2.438782212</v>
      </c>
      <c r="L65" s="630">
        <f t="shared" si="39"/>
        <v>2.356089853</v>
      </c>
      <c r="M65" s="630">
        <f t="shared" si="39"/>
        <v>2.360206549</v>
      </c>
      <c r="N65" s="630">
        <f t="shared" si="39"/>
        <v>2.440352188</v>
      </c>
      <c r="O65" s="630">
        <f t="shared" si="39"/>
        <v>2.427442635</v>
      </c>
      <c r="P65" s="630">
        <f t="shared" si="39"/>
        <v>2.444952494</v>
      </c>
      <c r="Q65" s="630">
        <f t="shared" si="39"/>
        <v>2.446715412</v>
      </c>
      <c r="R65" s="630">
        <f t="shared" si="39"/>
        <v>2.435740898</v>
      </c>
      <c r="S65" s="630">
        <f t="shared" si="39"/>
        <v>2.443982107</v>
      </c>
      <c r="T65" s="630">
        <f t="shared" si="39"/>
        <v>2.421584927</v>
      </c>
      <c r="U65" s="630">
        <f t="shared" si="39"/>
        <v>2.421584927</v>
      </c>
      <c r="V65" s="630">
        <f t="shared" si="39"/>
        <v>2.421584927</v>
      </c>
      <c r="W65" s="630">
        <f t="shared" si="39"/>
        <v>2.421584927</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0.2221759205</v>
      </c>
      <c r="D67" s="410">
        <f t="shared" si="40"/>
        <v>0.2231661197</v>
      </c>
      <c r="E67" s="410">
        <f t="shared" si="40"/>
        <v>0.2737187152</v>
      </c>
      <c r="F67" s="410">
        <f t="shared" si="40"/>
        <v>0.2682902989</v>
      </c>
      <c r="G67" s="410">
        <f t="shared" si="40"/>
        <v>0.2547021396</v>
      </c>
      <c r="H67" s="410">
        <f t="shared" si="40"/>
        <v>0.2501764224</v>
      </c>
      <c r="I67" s="410">
        <f t="shared" si="40"/>
        <v>0.2527826814</v>
      </c>
      <c r="J67" s="410">
        <f t="shared" si="40"/>
        <v>0.2512038437</v>
      </c>
      <c r="K67" s="410">
        <f t="shared" si="40"/>
        <v>0.2441223435</v>
      </c>
      <c r="L67" s="410">
        <f t="shared" si="40"/>
        <v>0.2358448302</v>
      </c>
      <c r="M67" s="410">
        <f t="shared" si="40"/>
        <v>0.2362569118</v>
      </c>
      <c r="N67" s="410">
        <f t="shared" si="40"/>
        <v>0.2442794983</v>
      </c>
      <c r="O67" s="410">
        <f t="shared" si="40"/>
        <v>0.2429872507</v>
      </c>
      <c r="P67" s="410">
        <f t="shared" si="40"/>
        <v>0.2447399894</v>
      </c>
      <c r="Q67" s="410">
        <f t="shared" si="40"/>
        <v>0.2449164577</v>
      </c>
      <c r="R67" s="410">
        <f t="shared" si="40"/>
        <v>0.2438179077</v>
      </c>
      <c r="S67" s="410">
        <f t="shared" si="40"/>
        <v>0.2446428535</v>
      </c>
      <c r="T67" s="410">
        <f t="shared" si="40"/>
        <v>0.2424008936</v>
      </c>
      <c r="U67" s="410">
        <f t="shared" si="40"/>
        <v>0.2424008936</v>
      </c>
      <c r="V67" s="410">
        <f t="shared" si="40"/>
        <v>0.2424008936</v>
      </c>
      <c r="W67" s="410">
        <f t="shared" si="40"/>
        <v>0.2424008936</v>
      </c>
      <c r="X67" s="410">
        <f t="shared" si="40"/>
        <v>0.2424008936</v>
      </c>
      <c r="Y67" s="410">
        <f t="shared" si="40"/>
        <v>0.2424008936</v>
      </c>
      <c r="Z67" s="410">
        <f t="shared" si="40"/>
        <v>0.2424008936</v>
      </c>
      <c r="AA67" s="410">
        <f t="shared" si="40"/>
        <v>0.2424008936</v>
      </c>
      <c r="AB67" s="410">
        <f t="shared" si="40"/>
        <v>0.2424008936</v>
      </c>
      <c r="AC67" s="410">
        <f t="shared" si="40"/>
        <v>0.2424008936</v>
      </c>
      <c r="AD67" s="410">
        <f t="shared" si="40"/>
        <v>0.2424008936</v>
      </c>
      <c r="AE67" s="410">
        <f t="shared" si="40"/>
        <v>0.2424008936</v>
      </c>
      <c r="AF67" s="410">
        <f t="shared" si="40"/>
        <v>0.2424008936</v>
      </c>
      <c r="AG67" s="410">
        <f t="shared" si="40"/>
        <v>0.2424008936</v>
      </c>
      <c r="AH67" s="410">
        <f t="shared" si="40"/>
        <v>0.2424008936</v>
      </c>
      <c r="AI67" s="410">
        <f t="shared" si="40"/>
        <v>0.2424008936</v>
      </c>
      <c r="AJ67" s="410">
        <f t="shared" si="40"/>
        <v>0.2424008936</v>
      </c>
      <c r="AK67" s="410">
        <f t="shared" si="40"/>
        <v>0.2424008936</v>
      </c>
      <c r="AL67" s="410">
        <f t="shared" si="40"/>
        <v>0.2424008936</v>
      </c>
      <c r="AM67" s="410">
        <f t="shared" si="40"/>
        <v>0.2424008936</v>
      </c>
      <c r="AN67" s="410">
        <f t="shared" si="40"/>
        <v>0.2424008936</v>
      </c>
      <c r="AO67" s="410">
        <f t="shared" si="40"/>
        <v>0.2424008936</v>
      </c>
      <c r="AP67" s="410">
        <f t="shared" si="40"/>
        <v>0.2424008936</v>
      </c>
      <c r="AQ67" s="410">
        <f t="shared" si="40"/>
        <v>0.2424008936</v>
      </c>
      <c r="AR67" s="410">
        <f t="shared" si="40"/>
        <v>0.2424008936</v>
      </c>
      <c r="AS67" s="410">
        <f t="shared" si="40"/>
        <v>0.2424008936</v>
      </c>
      <c r="AT67" s="410">
        <f t="shared" si="40"/>
        <v>0.2424008936</v>
      </c>
      <c r="AU67" s="410">
        <f t="shared" si="40"/>
        <v>0.2424008936</v>
      </c>
      <c r="AV67" s="410">
        <f t="shared" si="40"/>
        <v>0.2424008936</v>
      </c>
      <c r="AW67" s="410">
        <f t="shared" si="40"/>
        <v>0.2424008936</v>
      </c>
      <c r="AX67" s="410">
        <f t="shared" si="40"/>
        <v>0.2424008936</v>
      </c>
      <c r="AY67" s="410">
        <f t="shared" si="40"/>
        <v>0.2424008936</v>
      </c>
      <c r="AZ67" s="410">
        <f t="shared" si="40"/>
        <v>0.2424008936</v>
      </c>
      <c r="BA67" s="410">
        <f t="shared" si="40"/>
        <v>0.2424008936</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6.5</v>
      </c>
      <c r="K21" s="637">
        <f>LOOKUP($AZ$22,'Assumptions (T&amp;D) old'!$B$29:$B$36,'Assumptions (T&amp;D) old'!$C$29:$C$36)</f>
        <v>6.5</v>
      </c>
      <c r="L21" s="637">
        <f>LOOKUP($AZ$22,'Assumptions (T&amp;D) old'!$B$29:$B$36,'Assumptions (T&amp;D) old'!$C$29:$C$36)</f>
        <v>6.5</v>
      </c>
      <c r="M21" s="637">
        <f>LOOKUP($AZ$22,'Assumptions (T&amp;D) old'!$B$29:$B$36,'Assumptions (T&amp;D) old'!$C$29:$C$36)</f>
        <v>6.5</v>
      </c>
      <c r="N21" s="637">
        <f>LOOKUP($AZ$22,'Assumptions (T&amp;D) old'!$B$29:$B$36,'Assumptions (T&amp;D) old'!$C$29:$C$36)</f>
        <v>6.5</v>
      </c>
      <c r="O21" s="637">
        <f>LOOKUP($AZ$22,'Assumptions (T&amp;D) old'!$B$29:$B$36,'Assumptions (T&amp;D) old'!$C$29:$C$36)</f>
        <v>6.5</v>
      </c>
      <c r="P21" s="637">
        <f>LOOKUP($AZ$22,'Assumptions (T&amp;D) old'!$B$29:$B$36,'Assumptions (T&amp;D) old'!$C$29:$C$36)</f>
        <v>6.5</v>
      </c>
      <c r="Q21" s="637">
        <f>LOOKUP($AZ$22,'Assumptions (T&amp;D) old'!$B$29:$B$36,'Assumptions (T&amp;D) old'!$C$29:$C$36)</f>
        <v>6.5</v>
      </c>
      <c r="R21" s="637">
        <f>LOOKUP($AZ$22,'Assumptions (T&amp;D) old'!$B$29:$B$36,'Assumptions (T&amp;D) old'!$C$29:$C$36)</f>
        <v>6.5</v>
      </c>
      <c r="S21" s="637">
        <f>LOOKUP($AZ$22,'Assumptions (T&amp;D) old'!$B$29:$B$36,'Assumptions (T&amp;D) old'!$C$29:$C$36)</f>
        <v>6.5</v>
      </c>
      <c r="T21" s="637">
        <f>LOOKUP($AZ$22,'Assumptions (T&amp;D) old'!$B$29:$B$36,'Assumptions (T&amp;D) old'!$C$29:$C$36)</f>
        <v>6.5</v>
      </c>
      <c r="U21" s="637">
        <f>LOOKUP($AZ$22,'Assumptions (T&amp;D) old'!$B$29:$B$36,'Assumptions (T&amp;D) old'!$C$29:$C$36)</f>
        <v>6.5</v>
      </c>
      <c r="V21" s="637">
        <f>LOOKUP($AZ$22,'Assumptions (T&amp;D) old'!$B$29:$B$36,'Assumptions (T&amp;D) old'!$C$29:$C$36)</f>
        <v>6.5</v>
      </c>
      <c r="W21" s="637">
        <f>LOOKUP($AZ$22,'Assumptions (T&amp;D) old'!$B$29:$B$36,'Assumptions (T&amp;D) old'!$C$29:$C$36)</f>
        <v>6.5</v>
      </c>
      <c r="X21" s="637">
        <f>LOOKUP($AZ$22,'Assumptions (T&amp;D) old'!$B$29:$B$36,'Assumptions (T&amp;D) old'!$C$29:$C$36)</f>
        <v>6.5</v>
      </c>
      <c r="Y21" s="637">
        <f>LOOKUP($AZ$22,'Assumptions (T&amp;D) old'!$B$29:$B$36,'Assumptions (T&amp;D) old'!$C$29:$C$36)</f>
        <v>6.5</v>
      </c>
      <c r="Z21" s="637">
        <f>LOOKUP($AZ$22,'Assumptions (T&amp;D) old'!$B$29:$B$36,'Assumptions (T&amp;D) old'!$C$29:$C$36)</f>
        <v>6.5</v>
      </c>
      <c r="AA21" s="637">
        <f>LOOKUP($AZ$22,'Assumptions (T&amp;D) old'!$B$29:$B$36,'Assumptions (T&amp;D) old'!$C$29:$C$36)</f>
        <v>6.5</v>
      </c>
      <c r="AB21" s="637">
        <f>LOOKUP($AZ$22,'Assumptions (T&amp;D) old'!$B$29:$B$36,'Assumptions (T&amp;D) old'!$C$29:$C$36)</f>
        <v>6.5</v>
      </c>
      <c r="AC21" s="637">
        <f>LOOKUP($AZ$22,'Assumptions (T&amp;D) old'!$B$29:$B$36,'Assumptions (T&amp;D) old'!$C$29:$C$36)</f>
        <v>6.5</v>
      </c>
      <c r="AD21" s="637">
        <f>LOOKUP($AZ$22,'Assumptions (T&amp;D) old'!$B$29:$B$36,'Assumptions (T&amp;D) old'!$C$29:$C$36)</f>
        <v>6.5</v>
      </c>
      <c r="AE21" s="637">
        <f>LOOKUP($AZ$22,'Assumptions (T&amp;D) old'!$B$29:$B$36,'Assumptions (T&amp;D) old'!$C$29:$C$36)</f>
        <v>6.5</v>
      </c>
      <c r="AF21" s="637">
        <f>LOOKUP($AZ$22,'Assumptions (T&amp;D) old'!$B$29:$B$36,'Assumptions (T&amp;D) old'!$C$29:$C$36)</f>
        <v>6.5</v>
      </c>
      <c r="AG21" s="637">
        <f>LOOKUP($AZ$22,'Assumptions (T&amp;D) old'!$B$29:$B$36,'Assumptions (T&amp;D) old'!$C$29:$C$36)</f>
        <v>6.5</v>
      </c>
      <c r="AH21" s="637">
        <f>LOOKUP($AZ$22,'Assumptions (T&amp;D) old'!$B$29:$B$36,'Assumptions (T&amp;D) old'!$C$29:$C$36)</f>
        <v>6.5</v>
      </c>
      <c r="AI21" s="637">
        <f>LOOKUP($AZ$22,'Assumptions (T&amp;D) old'!$B$29:$B$36,'Assumptions (T&amp;D) old'!$C$29:$C$36)</f>
        <v>6.5</v>
      </c>
      <c r="AJ21" s="637">
        <f>LOOKUP($AZ$22,'Assumptions (T&amp;D) old'!$B$29:$B$36,'Assumptions (T&amp;D) old'!$C$29:$C$36)</f>
        <v>6.5</v>
      </c>
      <c r="AK21" s="637">
        <f>LOOKUP($AZ$22,'Assumptions (T&amp;D) old'!$B$29:$B$36,'Assumptions (T&amp;D) old'!$C$29:$C$36)</f>
        <v>6.5</v>
      </c>
      <c r="AL21" s="637">
        <f>LOOKUP($AZ$22,'Assumptions (T&amp;D) old'!$B$29:$B$36,'Assumptions (T&amp;D) old'!$C$29:$C$36)</f>
        <v>6.5</v>
      </c>
      <c r="AM21" s="637">
        <f>LOOKUP($AZ$22,'Assumptions (T&amp;D) old'!$B$29:$B$36,'Assumptions (T&amp;D) old'!$C$29:$C$36)</f>
        <v>6.5</v>
      </c>
      <c r="AN21" s="637">
        <f>LOOKUP($AZ$22,'Assumptions (T&amp;D) old'!$B$29:$B$36,'Assumptions (T&amp;D) old'!$C$29:$C$36)</f>
        <v>6.5</v>
      </c>
      <c r="AO21" s="637">
        <f>LOOKUP($AZ$22,'Assumptions (T&amp;D) old'!$B$29:$B$36,'Assumptions (T&amp;D) old'!$C$29:$C$36)</f>
        <v>6.5</v>
      </c>
      <c r="AP21" s="637">
        <f>LOOKUP($AZ$22,'Assumptions (T&amp;D) old'!$B$29:$B$36,'Assumptions (T&amp;D) old'!$C$29:$C$36)</f>
        <v>6.5</v>
      </c>
      <c r="AQ21" s="637">
        <f>LOOKUP($AZ$22,'Assumptions (T&amp;D) old'!$B$29:$B$36,'Assumptions (T&amp;D) old'!$C$29:$C$36)</f>
        <v>6.5</v>
      </c>
      <c r="AR21" s="637">
        <f>LOOKUP($AZ$22,'Assumptions (T&amp;D) old'!$B$29:$B$36,'Assumptions (T&amp;D) old'!$C$29:$C$36)</f>
        <v>6.5</v>
      </c>
      <c r="AS21" s="637">
        <f>LOOKUP($AZ$22,'Assumptions (T&amp;D) old'!$B$29:$B$36,'Assumptions (T&amp;D) old'!$C$29:$C$36)</f>
        <v>6.5</v>
      </c>
      <c r="AT21" s="637">
        <f>LOOKUP($AZ$22,'Assumptions (T&amp;D) old'!$B$29:$B$36,'Assumptions (T&amp;D) old'!$C$29:$C$36)</f>
        <v>6.5</v>
      </c>
      <c r="AU21" s="637">
        <f>LOOKUP($AZ$22,'Assumptions (T&amp;D) old'!$B$29:$B$36,'Assumptions (T&amp;D) old'!$C$29:$C$36)</f>
        <v>6.5</v>
      </c>
      <c r="AV21" s="637">
        <f>LOOKUP($AZ$22,'Assumptions (T&amp;D) old'!$B$29:$B$36,'Assumptions (T&amp;D) old'!$C$29:$C$36)</f>
        <v>6.5</v>
      </c>
      <c r="AW21" s="637">
        <f>LOOKUP($AZ$22,'Assumptions (T&amp;D) old'!$B$29:$B$36,'Assumptions (T&amp;D) old'!$C$29:$C$36)</f>
        <v>6.5</v>
      </c>
      <c r="AX21" s="637">
        <f>LOOKUP($AZ$22,'Assumptions (T&amp;D) old'!$B$29:$B$36,'Assumptions (T&amp;D) old'!$C$29:$C$36)</f>
        <v>6.5</v>
      </c>
      <c r="AY21" s="637">
        <f>LOOKUP($AZ$22,'Assumptions (T&amp;D) old'!$B$29:$B$36,'Assumptions (T&amp;D) old'!$C$29:$C$36)</f>
        <v>6.5</v>
      </c>
      <c r="AZ21" s="637">
        <f>LOOKUP($AZ$22,'Assumptions (T&amp;D) old'!$B$29:$B$36,'Assumptions (T&amp;D) old'!$C$29:$C$36)</f>
        <v>6.5</v>
      </c>
    </row>
    <row r="22">
      <c r="A22" s="78" t="s">
        <v>828</v>
      </c>
      <c r="B22" s="642">
        <f>(Model!C673+Model!C898)/SUM(Model!C9,Model!C428,Model!C673,Model!C898,Model!C1123,Model!C1350)</f>
        <v>0.001250142706</v>
      </c>
      <c r="C22" s="642">
        <f>(Model!D673+Model!D898)/SUM(Model!D9,Model!D428,Model!D673,Model!D898,Model!D1123,Model!D1350)</f>
        <v>0.002163315886</v>
      </c>
      <c r="D22" s="642">
        <f>(Model!E673+Model!E898)/SUM(Model!E9,Model!E428,Model!E673,Model!E898,Model!E1123,Model!E1350)</f>
        <v>0.003073696376</v>
      </c>
      <c r="E22" s="642">
        <f>(Model!F673+Model!F898)/SUM(Model!F9,Model!F428,Model!F673,Model!F898,Model!F1123,Model!F1350)</f>
        <v>0.002622935344</v>
      </c>
      <c r="F22" s="642">
        <f>(Model!G673+Model!G898)/SUM(Model!G9,Model!G428,Model!G673,Model!G898,Model!G1123,Model!G1350)</f>
        <v>0.004113098873</v>
      </c>
      <c r="G22" s="644">
        <f>(Model!H673+Model!H898)/SUM(Model!H9,Model!H428,Model!H673,Model!H898,Model!H1123,Model!H1350)</f>
        <v>0.007131997554</v>
      </c>
      <c r="H22" s="644">
        <f>(Model!I673+Model!I898)/SUM(Model!I9,Model!I428,Model!I673,Model!I898,Model!I1123,Model!I1350)</f>
        <v>0.01073039976</v>
      </c>
      <c r="I22" s="644">
        <f>(Model!J673+Model!J898)/SUM(Model!J9,Model!J428,Model!J673,Model!J898,Model!J1123,Model!J1350)</f>
        <v>0.0126827066</v>
      </c>
      <c r="J22" s="644">
        <f>(Model!K673+Model!K898)/SUM(Model!K9,Model!K428,Model!K673,Model!K898,Model!K1123,Model!K1350)</f>
        <v>0.02306338708</v>
      </c>
      <c r="K22" s="642">
        <f>(Model!L673+Model!L898)/SUM(Model!L9,Model!L428,Model!L673,Model!L898,Model!L1123,Model!L1350)</f>
        <v>0.03164492444</v>
      </c>
      <c r="L22" s="642">
        <f>(Model!M673+Model!M898)/SUM(Model!M9,Model!M428,Model!M673,Model!M898,Model!M1123,Model!M1350)</f>
        <v>0.04064895788</v>
      </c>
      <c r="M22" s="642">
        <f>(Model!N673+Model!N898)/SUM(Model!N9,Model!N428,Model!N673,Model!N898,Model!N1123,Model!N1350)</f>
        <v>0.06185382404</v>
      </c>
      <c r="N22" s="642">
        <f>(Model!O673+Model!O898)/SUM(Model!O9,Model!O428,Model!O673,Model!O898,Model!O1123,Model!O1350)</f>
        <v>0.06905316852</v>
      </c>
      <c r="O22" s="642">
        <f>(Model!P673+Model!P898)/SUM(Model!P9,Model!P428,Model!P673,Model!P898,Model!P1123,Model!P1350)</f>
        <v>0.07877806853</v>
      </c>
      <c r="P22" s="642">
        <f>(Model!Q673+Model!Q898)/SUM(Model!Q9,Model!Q428,Model!Q673,Model!Q898,Model!Q1123,Model!Q1350)</f>
        <v>0.08355763136</v>
      </c>
      <c r="Q22" s="642">
        <f>(Model!R673+Model!R898)/SUM(Model!R9,Model!R428,Model!R673,Model!R898,Model!R1123,Model!R1350)</f>
        <v>0.08159522906</v>
      </c>
      <c r="R22" s="642">
        <f>(Model!S673+Model!S898)/SUM(Model!S9,Model!S428,Model!S673,Model!S898,Model!S1123,Model!S1350)</f>
        <v>0.111720424</v>
      </c>
      <c r="S22" s="642">
        <f>(Model!T673+Model!T898)/SUM(Model!T9,Model!T428,Model!T673,Model!T898,Model!T1123,Model!T1350)</f>
        <v>0.1248414416</v>
      </c>
      <c r="T22" s="642">
        <f>(Model!U673+Model!U898)/SUM(Model!U9,Model!U428,Model!U673,Model!U898,Model!U1123,Model!U1350)</f>
        <v>0.1264536395</v>
      </c>
      <c r="U22" s="642">
        <f>(Model!V673+Model!V898)/SUM(Model!V9,Model!V428,Model!V673,Model!V898,Model!V1123,Model!V1350)</f>
        <v>0.1288394683</v>
      </c>
      <c r="V22" s="642">
        <f>(Model!W673+Model!W898)/SUM(Model!W9,Model!W428,Model!W673,Model!W898,Model!W1123,Model!W1350)</f>
        <v>0.1288394683</v>
      </c>
      <c r="W22" s="642">
        <f>(Model!X673+Model!X898)/SUM(Model!X9,Model!X428,Model!X673,Model!X898,Model!X1123,Model!X1350)</f>
        <v>0.1455498536</v>
      </c>
      <c r="X22" s="642">
        <f>(Model!Y673+Model!Y898)/SUM(Model!Y9,Model!Y428,Model!Y673,Model!Y898,Model!Y1123,Model!Y1350)</f>
        <v>0.162155496</v>
      </c>
      <c r="Y22" s="642">
        <f>(Model!Z673+Model!Z898)/SUM(Model!Z9,Model!Z428,Model!Z673,Model!Z898,Model!Z1123,Model!Z1350)</f>
        <v>0.1786573773</v>
      </c>
      <c r="Z22" s="642">
        <f>(Model!AA673+Model!AA898)/SUM(Model!AA9,Model!AA428,Model!AA673,Model!AA898,Model!AA1123,Model!AA1350)</f>
        <v>0.195056467</v>
      </c>
      <c r="AA22" s="642">
        <f>(Model!AB673+Model!AB898)/SUM(Model!AB9,Model!AB428,Model!AB673,Model!AB898,Model!AB1123,Model!AB1350)</f>
        <v>0.2113537225</v>
      </c>
      <c r="AB22" s="642">
        <f>(Model!AC673+Model!AC898)/SUM(Model!AC9,Model!AC428,Model!AC673,Model!AC898,Model!AC1123,Model!AC1350)</f>
        <v>0.2275500894</v>
      </c>
      <c r="AC22" s="642">
        <f>(Model!AD673+Model!AD898)/SUM(Model!AD9,Model!AD428,Model!AD673,Model!AD898,Model!AD1123,Model!AD1350)</f>
        <v>0.2436465016</v>
      </c>
      <c r="AD22" s="642">
        <f>(Model!AE673+Model!AE898)/SUM(Model!AE9,Model!AE428,Model!AE673,Model!AE898,Model!AE1123,Model!AE1350)</f>
        <v>0.2596438817</v>
      </c>
      <c r="AE22" s="642">
        <f>(Model!AF673+Model!AF898)/SUM(Model!AF9,Model!AF428,Model!AF673,Model!AF898,Model!AF1123,Model!AF1350)</f>
        <v>0.2755431408</v>
      </c>
      <c r="AF22" s="642">
        <f>(Model!AG673+Model!AG898)/SUM(Model!AG9,Model!AG428,Model!AG673,Model!AG898,Model!AG1123,Model!AG1350)</f>
        <v>0.2913451788</v>
      </c>
      <c r="AG22" s="642">
        <f>(Model!AH673+Model!AH898)/SUM(Model!AH9,Model!AH428,Model!AH673,Model!AH898,Model!AH1123,Model!AH1350)</f>
        <v>0.3070508847</v>
      </c>
      <c r="AH22" s="642">
        <f>(Model!AI673+Model!AI898)/SUM(Model!AI9,Model!AI428,Model!AI673,Model!AI898,Model!AI1123,Model!AI1350)</f>
        <v>0.3226611368</v>
      </c>
      <c r="AI22" s="642">
        <f>(Model!AJ673+Model!AJ898)/SUM(Model!AJ9,Model!AJ428,Model!AJ673,Model!AJ898,Model!AJ1123,Model!AJ1350)</f>
        <v>0.3381768027</v>
      </c>
      <c r="AJ22" s="642">
        <f>(Model!AK673+Model!AK898)/SUM(Model!AK9,Model!AK428,Model!AK673,Model!AK898,Model!AK1123,Model!AK1350)</f>
        <v>0.3535987393</v>
      </c>
      <c r="AK22" s="642">
        <f>(Model!AL673+Model!AL898)/SUM(Model!AL9,Model!AL428,Model!AL673,Model!AL898,Model!AL1123,Model!AL1350)</f>
        <v>0.3689277936</v>
      </c>
      <c r="AL22" s="642">
        <f>(Model!AM673+Model!AM898)/SUM(Model!AM9,Model!AM428,Model!AM673,Model!AM898,Model!AM1123,Model!AM1350)</f>
        <v>0.384164802</v>
      </c>
      <c r="AM22" s="642">
        <f>(Model!AN673+Model!AN898)/SUM(Model!AN9,Model!AN428,Model!AN673,Model!AN898,Model!AN1123,Model!AN1350)</f>
        <v>0.3993105911</v>
      </c>
      <c r="AN22" s="642">
        <f>(Model!AO673+Model!AO898)/SUM(Model!AO9,Model!AO428,Model!AO673,Model!AO898,Model!AO1123,Model!AO1350)</f>
        <v>0.4143659777</v>
      </c>
      <c r="AO22" s="642">
        <f>(Model!AP673+Model!AP898)/SUM(Model!AP9,Model!AP428,Model!AP673,Model!AP898,Model!AP1123,Model!AP1350)</f>
        <v>0.4293317687</v>
      </c>
      <c r="AP22" s="642">
        <f>(Model!AQ673+Model!AQ898)/SUM(Model!AQ9,Model!AQ428,Model!AQ673,Model!AQ898,Model!AQ1123,Model!AQ1350)</f>
        <v>0.4442087616</v>
      </c>
      <c r="AQ22" s="642">
        <f>(Model!AR673+Model!AR898)/SUM(Model!AR9,Model!AR428,Model!AR673,Model!AR898,Model!AR1123,Model!AR1350)</f>
        <v>0.4589977443</v>
      </c>
      <c r="AR22" s="642">
        <f>(Model!AS673+Model!AS898)/SUM(Model!AS9,Model!AS428,Model!AS673,Model!AS898,Model!AS1123,Model!AS1350)</f>
        <v>0.4736994955</v>
      </c>
      <c r="AS22" s="642">
        <f>(Model!AT673+Model!AT898)/SUM(Model!AT9,Model!AT428,Model!AT673,Model!AT898,Model!AT1123,Model!AT1350)</f>
        <v>0.4883147847</v>
      </c>
      <c r="AT22" s="642">
        <f>(Model!AU673+Model!AU898)/SUM(Model!AU9,Model!AU428,Model!AU673,Model!AU898,Model!AU1123,Model!AU1350)</f>
        <v>0.5028443725</v>
      </c>
      <c r="AU22" s="642">
        <f>(Model!AV673+Model!AV898)/SUM(Model!AV9,Model!AV428,Model!AV673,Model!AV898,Model!AV1123,Model!AV1350)</f>
        <v>0.5172890104</v>
      </c>
      <c r="AV22" s="642">
        <f>(Model!AW673+Model!AW898)/SUM(Model!AW9,Model!AW428,Model!AW673,Model!AW898,Model!AW1123,Model!AW1350)</f>
        <v>0.5316494412</v>
      </c>
      <c r="AW22" s="642">
        <f>(Model!AX673+Model!AX898)/SUM(Model!AX9,Model!AX428,Model!AX673,Model!AX898,Model!AX1123,Model!AX1350)</f>
        <v>0.5459263992</v>
      </c>
      <c r="AX22" s="642">
        <f>(Model!AY673+Model!AY898)/SUM(Model!AY9,Model!AY428,Model!AY673,Model!AY898,Model!AY1123,Model!AY1350)</f>
        <v>0.5601206101</v>
      </c>
      <c r="AY22" s="642">
        <f>(Model!AZ673+Model!AZ898)/SUM(Model!AZ9,Model!AZ428,Model!AZ673,Model!AZ898,Model!AZ1123,Model!AZ1350)</f>
        <v>0.5742327911</v>
      </c>
      <c r="AZ22" s="642">
        <f>(Model!BA673+Model!BA898)/SUM(Model!BA9,Model!BA428,Model!BA673,Model!BA898,Model!BA1123,Model!BA1350)</f>
        <v>0.5882636514</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0.8435302782</v>
      </c>
      <c r="K23" s="637">
        <f t="shared" si="18"/>
        <v>0.7006331756</v>
      </c>
      <c r="L23" s="637">
        <f t="shared" si="18"/>
        <v>2.560242389</v>
      </c>
      <c r="M23" s="637">
        <f t="shared" si="18"/>
        <v>1.725750394</v>
      </c>
      <c r="N23" s="637">
        <f t="shared" si="18"/>
        <v>6.869874565</v>
      </c>
      <c r="O23" s="637">
        <f t="shared" si="18"/>
        <v>13.18054933</v>
      </c>
      <c r="P23" s="637">
        <f t="shared" si="18"/>
        <v>11.11738111</v>
      </c>
      <c r="Q23" s="637">
        <f t="shared" si="18"/>
        <v>12.70866658</v>
      </c>
      <c r="R23" s="637">
        <f t="shared" si="18"/>
        <v>12.71427769</v>
      </c>
      <c r="S23" s="637">
        <f t="shared" ref="S23:AZ23" si="19">AVERAGE(M23:R23)</f>
        <v>9.719416612</v>
      </c>
      <c r="T23" s="637">
        <f t="shared" si="19"/>
        <v>11.05169432</v>
      </c>
      <c r="U23" s="637">
        <f t="shared" si="19"/>
        <v>11.74866427</v>
      </c>
      <c r="V23" s="637">
        <f t="shared" si="19"/>
        <v>11.51001676</v>
      </c>
      <c r="W23" s="637">
        <f t="shared" si="19"/>
        <v>11.57545604</v>
      </c>
      <c r="X23" s="637">
        <f t="shared" si="19"/>
        <v>11.38658762</v>
      </c>
      <c r="Y23" s="637">
        <f t="shared" si="19"/>
        <v>11.16530594</v>
      </c>
      <c r="Z23" s="637">
        <f t="shared" si="19"/>
        <v>11.40628749</v>
      </c>
      <c r="AA23" s="637">
        <f t="shared" si="19"/>
        <v>11.46538635</v>
      </c>
      <c r="AB23" s="637">
        <f t="shared" si="19"/>
        <v>11.41817337</v>
      </c>
      <c r="AC23" s="637">
        <f t="shared" si="19"/>
        <v>11.40286613</v>
      </c>
      <c r="AD23" s="637">
        <f t="shared" si="19"/>
        <v>11.37410115</v>
      </c>
      <c r="AE23" s="637">
        <f t="shared" si="19"/>
        <v>11.37202007</v>
      </c>
      <c r="AF23" s="637">
        <f t="shared" si="19"/>
        <v>11.40647243</v>
      </c>
      <c r="AG23" s="637">
        <f t="shared" si="19"/>
        <v>11.40650325</v>
      </c>
      <c r="AH23" s="637">
        <f t="shared" si="19"/>
        <v>11.3966894</v>
      </c>
      <c r="AI23" s="637">
        <f t="shared" si="19"/>
        <v>11.39310874</v>
      </c>
      <c r="AJ23" s="637">
        <f t="shared" si="19"/>
        <v>11.39148251</v>
      </c>
      <c r="AK23" s="637">
        <f t="shared" si="19"/>
        <v>11.3943794</v>
      </c>
      <c r="AL23" s="637">
        <f t="shared" si="19"/>
        <v>11.39810595</v>
      </c>
      <c r="AM23" s="637">
        <f t="shared" si="19"/>
        <v>11.39671154</v>
      </c>
      <c r="AN23" s="637">
        <f t="shared" si="19"/>
        <v>11.39507959</v>
      </c>
      <c r="AO23" s="637">
        <f t="shared" si="19"/>
        <v>11.39481129</v>
      </c>
      <c r="AP23" s="637">
        <f t="shared" si="19"/>
        <v>11.39509505</v>
      </c>
      <c r="AQ23" s="637">
        <f t="shared" si="19"/>
        <v>11.39569714</v>
      </c>
      <c r="AR23" s="637">
        <f t="shared" si="19"/>
        <v>11.39591676</v>
      </c>
      <c r="AS23" s="637">
        <f t="shared" si="19"/>
        <v>11.39555189</v>
      </c>
      <c r="AT23" s="637">
        <f t="shared" si="19"/>
        <v>11.39535862</v>
      </c>
      <c r="AU23" s="637">
        <f t="shared" si="19"/>
        <v>11.39540512</v>
      </c>
      <c r="AV23" s="637">
        <f t="shared" si="19"/>
        <v>11.3955041</v>
      </c>
      <c r="AW23" s="637">
        <f t="shared" si="19"/>
        <v>11.39557227</v>
      </c>
      <c r="AX23" s="637">
        <f t="shared" si="19"/>
        <v>11.39555146</v>
      </c>
      <c r="AY23" s="637">
        <f t="shared" si="19"/>
        <v>11.39549058</v>
      </c>
      <c r="AZ23" s="637">
        <f t="shared" si="19"/>
        <v>11.39548036</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112.8</v>
      </c>
      <c r="C27" s="647">
        <f>Model!D672</f>
        <v>202.4</v>
      </c>
      <c r="D27" s="647">
        <f>Model!E672</f>
        <v>202.4</v>
      </c>
      <c r="E27" s="647">
        <f>Model!F672</f>
        <v>508.4</v>
      </c>
      <c r="F27" s="647">
        <f>Model!G672</f>
        <v>514.4</v>
      </c>
      <c r="G27" s="647">
        <f>Model!H672</f>
        <v>662.3</v>
      </c>
      <c r="H27" s="647">
        <f>Model!I672</f>
        <v>795.8</v>
      </c>
      <c r="I27" s="647">
        <f>Model!J672</f>
        <v>1601.8</v>
      </c>
      <c r="J27" s="647">
        <f>Model!K672</f>
        <v>2157.1</v>
      </c>
      <c r="K27" s="647">
        <f>Model!L672</f>
        <v>3091.3</v>
      </c>
      <c r="L27" s="647">
        <f>Model!M672</f>
        <v>3664.7</v>
      </c>
      <c r="M27" s="647">
        <f>Model!N672</f>
        <v>4536.4</v>
      </c>
      <c r="N27" s="647">
        <f>Model!O672</f>
        <v>5800.3</v>
      </c>
      <c r="O27" s="647">
        <f>Model!P672</f>
        <v>5833.4</v>
      </c>
      <c r="P27" s="647">
        <f>Model!Q672</f>
        <v>6116.3</v>
      </c>
      <c r="Q27" s="647">
        <f>Model!R672</f>
        <v>6489.8</v>
      </c>
      <c r="R27" s="647">
        <f>Model!S672</f>
        <v>6719.4</v>
      </c>
      <c r="S27" s="647">
        <f>Model!T672</f>
        <v>6794.4</v>
      </c>
      <c r="T27" s="647">
        <f>Model!U672</f>
        <v>7496.4</v>
      </c>
      <c r="U27" s="647">
        <f>Model!V672</f>
        <v>7496.4</v>
      </c>
      <c r="V27" s="648">
        <f>Model!W672</f>
        <v>7496.4</v>
      </c>
      <c r="W27" s="648">
        <f>Model!X672</f>
        <v>7802.509108</v>
      </c>
      <c r="X27" s="648">
        <f>Model!Y672</f>
        <v>8108.618216</v>
      </c>
      <c r="Y27" s="648">
        <f>Model!Z672</f>
        <v>8414.727324</v>
      </c>
      <c r="Z27" s="648">
        <f>Model!AA672</f>
        <v>8720.836431</v>
      </c>
      <c r="AA27" s="648">
        <f>Model!AB672</f>
        <v>9026.945539</v>
      </c>
      <c r="AB27" s="648">
        <f>Model!AC672</f>
        <v>9333.054647</v>
      </c>
      <c r="AC27" s="648">
        <f>Model!AD672</f>
        <v>9639.163755</v>
      </c>
      <c r="AD27" s="648">
        <f>Model!AE672</f>
        <v>9945.272863</v>
      </c>
      <c r="AE27" s="648">
        <f>Model!AF672</f>
        <v>10251.38197</v>
      </c>
      <c r="AF27" s="648">
        <f>Model!AG672</f>
        <v>10557.49108</v>
      </c>
      <c r="AG27" s="648">
        <f>Model!AH672</f>
        <v>10863.60019</v>
      </c>
      <c r="AH27" s="648">
        <f>Model!AI672</f>
        <v>11169.70929</v>
      </c>
      <c r="AI27" s="648">
        <f>Model!AJ672</f>
        <v>11475.8184</v>
      </c>
      <c r="AJ27" s="648">
        <f>Model!AK672</f>
        <v>11781.92751</v>
      </c>
      <c r="AK27" s="648">
        <f>Model!AL672</f>
        <v>12088.03662</v>
      </c>
      <c r="AL27" s="648">
        <f>Model!AM672</f>
        <v>12394.14573</v>
      </c>
      <c r="AM27" s="648">
        <f>Model!AN672</f>
        <v>12700.25483</v>
      </c>
      <c r="AN27" s="648">
        <f>Model!AO672</f>
        <v>13006.36394</v>
      </c>
      <c r="AO27" s="648">
        <f>Model!AP672</f>
        <v>13312.47305</v>
      </c>
      <c r="AP27" s="648">
        <f>Model!AQ672</f>
        <v>13618.58216</v>
      </c>
      <c r="AQ27" s="648">
        <f>Model!AR672</f>
        <v>13924.69126</v>
      </c>
      <c r="AR27" s="648">
        <f>Model!AS672</f>
        <v>14230.80037</v>
      </c>
      <c r="AS27" s="648">
        <f>Model!AT672</f>
        <v>14536.90948</v>
      </c>
      <c r="AT27" s="648">
        <f>Model!AU672</f>
        <v>14843.01859</v>
      </c>
      <c r="AU27" s="648">
        <f>Model!AV672</f>
        <v>15149.1277</v>
      </c>
      <c r="AV27" s="648">
        <f>Model!AW672</f>
        <v>15455.2368</v>
      </c>
      <c r="AW27" s="648">
        <f>Model!AX672</f>
        <v>15761.34591</v>
      </c>
      <c r="AX27" s="648">
        <f>Model!AY672</f>
        <v>16067.45502</v>
      </c>
      <c r="AY27" s="648">
        <f>Model!AZ672</f>
        <v>16373.56413</v>
      </c>
      <c r="AZ27" s="648">
        <f>Model!BA672</f>
        <v>16679.67324</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2143.2</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0.6018761916</v>
      </c>
      <c r="W15" s="208">
        <f>if(Model!X8&gt;0,Model!X9*1000000/(Model!X8*8760),0)</f>
        <v>0.6018761916</v>
      </c>
      <c r="X15" s="208">
        <f>if(Model!Y8&gt;0,Model!Y9*1000000/(Model!Y8*8760),0)</f>
        <v>0.6018761916</v>
      </c>
      <c r="Y15" s="208">
        <f>if(Model!Z8&gt;0,Model!Z9*1000000/(Model!Z8*8760),0)</f>
        <v>0.6018761916</v>
      </c>
      <c r="Z15" s="208">
        <f>if(Model!AA8&gt;0,Model!AA9*1000000/(Model!AA8*8760),0)</f>
        <v>0.6018761916</v>
      </c>
      <c r="AA15" s="208">
        <f>if(Model!AB8&gt;0,Model!AB9*1000000/(Model!AB8*8760),0)</f>
        <v>0.6018761916</v>
      </c>
      <c r="AB15" s="208">
        <f>if(Model!AC8&gt;0,Model!AC9*1000000/(Model!AC8*8760),0)</f>
        <v>0.6018761916</v>
      </c>
      <c r="AC15" s="208">
        <f>if(Model!AD8&gt;0,Model!AD9*1000000/(Model!AD8*8760),0)</f>
        <v>0.6018761916</v>
      </c>
      <c r="AD15" s="208">
        <f>if(Model!AE8&gt;0,Model!AE9*1000000/(Model!AE8*8760),0)</f>
        <v>0.6018761916</v>
      </c>
      <c r="AE15" s="208">
        <f>if(Model!AF8&gt;0,Model!AF9*1000000/(Model!AF8*8760),0)</f>
        <v>0.6018761916</v>
      </c>
      <c r="AF15" s="208">
        <f>if(Model!AG8&gt;0,Model!AG9*1000000/(Model!AG8*8760),0)</f>
        <v>0.6018761916</v>
      </c>
      <c r="AG15" s="208">
        <f>if(Model!AH8&gt;0,Model!AH9*1000000/(Model!AH8*8760),0)</f>
        <v>0.6018761916</v>
      </c>
      <c r="AH15" s="208">
        <f>if(Model!AI8&gt;0,Model!AI9*1000000/(Model!AI8*8760),0)</f>
        <v>0.6018761916</v>
      </c>
      <c r="AI15" s="208">
        <f>if(Model!AJ8&gt;0,Model!AJ9*1000000/(Model!AJ8*8760),0)</f>
        <v>0.6018761916</v>
      </c>
      <c r="AJ15" s="208">
        <f>if(Model!AK8&gt;0,Model!AK9*1000000/(Model!AK8*8760),0)</f>
        <v>0.6018761916</v>
      </c>
      <c r="AK15" s="208">
        <f>if(Model!AL8&gt;0,Model!AL9*1000000/(Model!AL8*8760),0)</f>
        <v>0.6018761916</v>
      </c>
      <c r="AL15" s="208">
        <f>if(Model!AM8&gt;0,Model!AM9*1000000/(Model!AM8*8760),0)</f>
        <v>0.6018761916</v>
      </c>
      <c r="AM15" s="208">
        <f>if(Model!AN8&gt;0,Model!AN9*1000000/(Model!AN8*8760),0)</f>
        <v>0.6018761916</v>
      </c>
      <c r="AN15" s="208">
        <f>if(Model!AO8&gt;0,Model!AO9*1000000/(Model!AO8*8760),0)</f>
        <v>0.6018761916</v>
      </c>
      <c r="AO15" s="208">
        <f>if(Model!AP8&gt;0,Model!AP9*1000000/(Model!AP8*8760),0)</f>
        <v>0.6018761916</v>
      </c>
      <c r="AP15" s="208">
        <f>if(Model!AQ8&gt;0,Model!AQ9*1000000/(Model!AQ8*8760),0)</f>
        <v>0.6018761916</v>
      </c>
      <c r="AQ15" s="208">
        <f>if(Model!AR8&gt;0,Model!AR9*1000000/(Model!AR8*8760),0)</f>
        <v>0.6018761916</v>
      </c>
      <c r="AR15" s="208">
        <f>if(Model!AS8&gt;0,Model!AS9*1000000/(Model!AS8*8760),0)</f>
        <v>0.6018761916</v>
      </c>
      <c r="AS15" s="208">
        <f>if(Model!AT8&gt;0,Model!AT9*1000000/(Model!AT8*8760),0)</f>
        <v>0.6018761916</v>
      </c>
      <c r="AT15" s="208">
        <f>if(Model!AU8&gt;0,Model!AU9*1000000/(Model!AU8*8760),0)</f>
        <v>0.6018761916</v>
      </c>
      <c r="AU15" s="208">
        <f>if(Model!AV8&gt;0,Model!AV9*1000000/(Model!AV8*8760),0)</f>
        <v>0.6018761916</v>
      </c>
      <c r="AV15" s="208">
        <f>if(Model!AW8&gt;0,Model!AW9*1000000/(Model!AW8*8760),0)</f>
        <v>0.6018761916</v>
      </c>
      <c r="AW15" s="208">
        <f>if(Model!AX8&gt;0,Model!AX9*1000000/(Model!AX8*8760),0)</f>
        <v>0.6018761916</v>
      </c>
      <c r="AX15" s="208">
        <f>if(Model!AY8&gt;0,Model!AY9*1000000/(Model!AY8*8760),0)</f>
        <v>0.6018761916</v>
      </c>
      <c r="AY15" s="208">
        <f>if(Model!AZ8&gt;0,Model!AZ9*1000000/(Model!AZ8*8760),0)</f>
        <v>0.6018761916</v>
      </c>
      <c r="AZ15" s="208">
        <f>if(Model!BA8&gt;0,Model!BA9*1000000/(Model!BA8*8760),0)</f>
        <v>0</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20.57936287</v>
      </c>
      <c r="W20" s="177">
        <f t="shared" ref="W20:AZ20" si="7">V20*(1+V50-V21)</f>
        <v>20.92703551</v>
      </c>
      <c r="X20" s="177">
        <f t="shared" si="7"/>
        <v>21.28058182</v>
      </c>
      <c r="Y20" s="177">
        <f t="shared" si="7"/>
        <v>21.64010102</v>
      </c>
      <c r="Z20" s="177">
        <f t="shared" si="7"/>
        <v>22.00569402</v>
      </c>
      <c r="AA20" s="177">
        <f t="shared" si="7"/>
        <v>22.37746344</v>
      </c>
      <c r="AB20" s="177">
        <f t="shared" si="7"/>
        <v>22.75551362</v>
      </c>
      <c r="AC20" s="177">
        <f t="shared" si="7"/>
        <v>23.13995067</v>
      </c>
      <c r="AD20" s="177">
        <f t="shared" si="7"/>
        <v>23.53088249</v>
      </c>
      <c r="AE20" s="177">
        <f t="shared" si="7"/>
        <v>23.9284188</v>
      </c>
      <c r="AF20" s="177">
        <f t="shared" si="7"/>
        <v>24.33267119</v>
      </c>
      <c r="AG20" s="177">
        <f t="shared" si="7"/>
        <v>24.74375311</v>
      </c>
      <c r="AH20" s="177">
        <f t="shared" si="7"/>
        <v>25.16177995</v>
      </c>
      <c r="AI20" s="177">
        <f t="shared" si="7"/>
        <v>25.58686903</v>
      </c>
      <c r="AJ20" s="177">
        <f t="shared" si="7"/>
        <v>26.01913967</v>
      </c>
      <c r="AK20" s="177">
        <f t="shared" si="7"/>
        <v>26.4587132</v>
      </c>
      <c r="AL20" s="177">
        <f t="shared" si="7"/>
        <v>26.90571298</v>
      </c>
      <c r="AM20" s="177">
        <f t="shared" si="7"/>
        <v>27.36026448</v>
      </c>
      <c r="AN20" s="177">
        <f t="shared" si="7"/>
        <v>27.82249528</v>
      </c>
      <c r="AO20" s="177">
        <f t="shared" si="7"/>
        <v>28.29253512</v>
      </c>
      <c r="AP20" s="177">
        <f t="shared" si="7"/>
        <v>28.77051593</v>
      </c>
      <c r="AQ20" s="177">
        <f t="shared" si="7"/>
        <v>29.25657185</v>
      </c>
      <c r="AR20" s="177">
        <f t="shared" si="7"/>
        <v>29.75083932</v>
      </c>
      <c r="AS20" s="177">
        <f t="shared" si="7"/>
        <v>30.25345706</v>
      </c>
      <c r="AT20" s="177">
        <f t="shared" si="7"/>
        <v>30.76456615</v>
      </c>
      <c r="AU20" s="177">
        <f t="shared" si="7"/>
        <v>31.28431003</v>
      </c>
      <c r="AV20" s="177">
        <f t="shared" si="7"/>
        <v>31.81283459</v>
      </c>
      <c r="AW20" s="177">
        <f t="shared" si="7"/>
        <v>32.35028817</v>
      </c>
      <c r="AX20" s="177">
        <f t="shared" si="7"/>
        <v>32.89682162</v>
      </c>
      <c r="AY20" s="177">
        <f t="shared" si="7"/>
        <v>33.45258833</v>
      </c>
      <c r="AZ20" s="177">
        <f t="shared" si="7"/>
        <v>34.0177443</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10.24164175</v>
      </c>
      <c r="W27" s="177">
        <f t="shared" ref="W27:AZ27" si="17">V27*(1+V50-V28)</f>
        <v>10.43002894</v>
      </c>
      <c r="X27" s="177">
        <f t="shared" si="17"/>
        <v>10.62188137</v>
      </c>
      <c r="Y27" s="177">
        <f t="shared" si="17"/>
        <v>10.81726278</v>
      </c>
      <c r="Z27" s="177">
        <f t="shared" si="17"/>
        <v>11.01623807</v>
      </c>
      <c r="AA27" s="177">
        <f t="shared" si="17"/>
        <v>11.21887337</v>
      </c>
      <c r="AB27" s="177">
        <f t="shared" si="17"/>
        <v>11.42523599</v>
      </c>
      <c r="AC27" s="177">
        <f t="shared" si="17"/>
        <v>11.6353945</v>
      </c>
      <c r="AD27" s="177">
        <f t="shared" si="17"/>
        <v>11.8494187</v>
      </c>
      <c r="AE27" s="177">
        <f t="shared" si="17"/>
        <v>12.06737972</v>
      </c>
      <c r="AF27" s="177">
        <f t="shared" si="17"/>
        <v>12.28934997</v>
      </c>
      <c r="AG27" s="177">
        <f t="shared" si="17"/>
        <v>12.51540319</v>
      </c>
      <c r="AH27" s="177">
        <f t="shared" si="17"/>
        <v>12.74561449</v>
      </c>
      <c r="AI27" s="177">
        <f t="shared" si="17"/>
        <v>12.98006035</v>
      </c>
      <c r="AJ27" s="177">
        <f t="shared" si="17"/>
        <v>13.21881866</v>
      </c>
      <c r="AK27" s="177">
        <f t="shared" si="17"/>
        <v>13.46196875</v>
      </c>
      <c r="AL27" s="177">
        <f t="shared" si="17"/>
        <v>13.7095914</v>
      </c>
      <c r="AM27" s="177">
        <f t="shared" si="17"/>
        <v>13.96176887</v>
      </c>
      <c r="AN27" s="177">
        <f t="shared" si="17"/>
        <v>14.21858497</v>
      </c>
      <c r="AO27" s="177">
        <f t="shared" si="17"/>
        <v>14.48012499</v>
      </c>
      <c r="AP27" s="177">
        <f t="shared" si="17"/>
        <v>14.74647585</v>
      </c>
      <c r="AQ27" s="177">
        <f t="shared" si="17"/>
        <v>15.01772603</v>
      </c>
      <c r="AR27" s="177">
        <f t="shared" si="17"/>
        <v>15.29396564</v>
      </c>
      <c r="AS27" s="177">
        <f t="shared" si="17"/>
        <v>15.57528648</v>
      </c>
      <c r="AT27" s="177">
        <f t="shared" si="17"/>
        <v>15.861782</v>
      </c>
      <c r="AU27" s="177">
        <f t="shared" si="17"/>
        <v>16.15354738</v>
      </c>
      <c r="AV27" s="177">
        <f t="shared" si="17"/>
        <v>16.45067956</v>
      </c>
      <c r="AW27" s="177">
        <f t="shared" si="17"/>
        <v>16.75327727</v>
      </c>
      <c r="AX27" s="177">
        <f t="shared" si="17"/>
        <v>17.06144103</v>
      </c>
      <c r="AY27" s="177">
        <f t="shared" si="17"/>
        <v>17.37527322</v>
      </c>
      <c r="AZ27" s="177">
        <f t="shared" si="17"/>
        <v>17.69487812</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1438.7</v>
      </c>
      <c r="X53" s="252">
        <f t="shared" si="29"/>
        <v>0</v>
      </c>
      <c r="Y53" s="252">
        <f t="shared" si="29"/>
        <v>384</v>
      </c>
      <c r="Z53" s="252">
        <f t="shared" si="29"/>
        <v>410</v>
      </c>
      <c r="AA53" s="252">
        <f t="shared" si="29"/>
        <v>382.5</v>
      </c>
      <c r="AB53" s="252">
        <f t="shared" si="29"/>
        <v>1236.6</v>
      </c>
      <c r="AC53" s="252">
        <f t="shared" si="29"/>
        <v>1391</v>
      </c>
      <c r="AD53" s="252">
        <f t="shared" si="29"/>
        <v>1241.7</v>
      </c>
      <c r="AE53" s="252">
        <f t="shared" si="29"/>
        <v>556.3</v>
      </c>
      <c r="AF53" s="252">
        <f t="shared" si="29"/>
        <v>927.3</v>
      </c>
      <c r="AG53" s="252">
        <f t="shared" si="29"/>
        <v>1054.7</v>
      </c>
      <c r="AH53" s="252">
        <f t="shared" si="29"/>
        <v>1178.4</v>
      </c>
      <c r="AI53" s="252">
        <f t="shared" si="29"/>
        <v>1969.5</v>
      </c>
      <c r="AJ53" s="252">
        <f t="shared" si="29"/>
        <v>570</v>
      </c>
      <c r="AK53" s="252">
        <f t="shared" si="29"/>
        <v>527.2</v>
      </c>
      <c r="AL53" s="252">
        <f t="shared" si="29"/>
        <v>1652.1</v>
      </c>
      <c r="AM53" s="252">
        <f t="shared" si="29"/>
        <v>289.8</v>
      </c>
      <c r="AN53" s="252">
        <f t="shared" si="29"/>
        <v>2143.2</v>
      </c>
      <c r="AO53" s="252">
        <f t="shared" si="29"/>
        <v>820</v>
      </c>
      <c r="AP53" s="252">
        <f t="shared" si="29"/>
        <v>0</v>
      </c>
      <c r="AQ53" s="252">
        <f t="shared" si="29"/>
        <v>0</v>
      </c>
      <c r="AR53" s="252">
        <f t="shared" si="29"/>
        <v>46.1</v>
      </c>
      <c r="AS53" s="252">
        <f t="shared" si="29"/>
        <v>79.3</v>
      </c>
      <c r="AT53" s="252">
        <f t="shared" si="29"/>
        <v>0</v>
      </c>
      <c r="AU53" s="252">
        <f t="shared" si="29"/>
        <v>58.1</v>
      </c>
      <c r="AV53" s="252">
        <f t="shared" si="29"/>
        <v>6.2</v>
      </c>
      <c r="AW53" s="252">
        <f t="shared" si="29"/>
        <v>90</v>
      </c>
      <c r="AX53" s="252">
        <f t="shared" si="29"/>
        <v>0</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3.0</v>
      </c>
      <c r="W72" s="252">
        <f t="shared" si="31"/>
        <v>3</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4.0</v>
      </c>
      <c r="W73" s="252">
        <f t="shared" si="31"/>
        <v>4</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4.0</v>
      </c>
      <c r="W75" s="252">
        <f t="shared" si="31"/>
        <v>4</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7.0</v>
      </c>
      <c r="W78" s="252">
        <f t="shared" si="31"/>
        <v>7</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132.0</v>
      </c>
      <c r="W83" s="252">
        <f t="shared" si="31"/>
        <v>132</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168.1</v>
      </c>
      <c r="W84" s="252">
        <f t="shared" si="31"/>
        <v>168.1</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0.0</v>
      </c>
      <c r="W85" s="252">
        <f t="shared" si="31"/>
        <v>0</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133.6</v>
      </c>
      <c r="W86" s="252">
        <f t="shared" si="31"/>
        <v>133.6</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192.0</v>
      </c>
      <c r="W88" s="252">
        <f t="shared" si="31"/>
        <v>192</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259.0</v>
      </c>
      <c r="W89" s="252">
        <f t="shared" si="31"/>
        <v>259</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190.0</v>
      </c>
      <c r="W90" s="252">
        <f t="shared" si="31"/>
        <v>190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0.0</v>
      </c>
      <c r="W91" s="252">
        <f t="shared" si="31"/>
        <v>0</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346.0</v>
      </c>
      <c r="W93" s="252">
        <f t="shared" si="31"/>
        <v>346</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0.0</v>
      </c>
      <c r="W95" s="252">
        <f t="shared" si="31"/>
        <v>0</v>
      </c>
      <c r="X95" s="252">
        <f t="shared" ref="X95:BB95" si="71">IF(AND(X$54-$A95&gt;$V$38,SUM($W95:W95)&lt;&gt;$V95),$V95,0)</f>
        <v>0</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384.0</v>
      </c>
      <c r="W96" s="252">
        <f t="shared" si="31"/>
        <v>0</v>
      </c>
      <c r="X96" s="252">
        <f t="shared" ref="X96:BB96" si="72">IF(AND(X$54-$A96&gt;$V$38,SUM($W96:W96)&lt;&gt;$V96),$V96,0)</f>
        <v>0</v>
      </c>
      <c r="Y96" s="252">
        <f t="shared" si="72"/>
        <v>384</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410.0</v>
      </c>
      <c r="W97" s="252">
        <f t="shared" si="31"/>
        <v>0</v>
      </c>
      <c r="X97" s="252">
        <f t="shared" ref="X97:BB97" si="73">IF(AND(X$54-$A97&gt;$V$38,SUM($W97:W97)&lt;&gt;$V97),$V97,0)</f>
        <v>0</v>
      </c>
      <c r="Y97" s="252">
        <f t="shared" si="73"/>
        <v>0</v>
      </c>
      <c r="Z97" s="252">
        <f t="shared" si="73"/>
        <v>410</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382.5</v>
      </c>
      <c r="W98" s="252">
        <f t="shared" si="31"/>
        <v>0</v>
      </c>
      <c r="X98" s="252">
        <f t="shared" ref="X98:BB98" si="74">IF(AND(X$54-$A98&gt;$V$38,SUM($W98:W98)&lt;&gt;$V98),$V98,0)</f>
        <v>0</v>
      </c>
      <c r="Y98" s="252">
        <f t="shared" si="74"/>
        <v>0</v>
      </c>
      <c r="Z98" s="252">
        <f t="shared" si="74"/>
        <v>0</v>
      </c>
      <c r="AA98" s="252">
        <f t="shared" si="74"/>
        <v>382.5</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1236.6</v>
      </c>
      <c r="W99" s="252">
        <f t="shared" si="31"/>
        <v>0</v>
      </c>
      <c r="X99" s="252">
        <f t="shared" ref="X99:BB99" si="75">IF(AND(X$54-$A99&gt;$V$38,SUM($W99:W99)&lt;&gt;$V99),$V99,0)</f>
        <v>0</v>
      </c>
      <c r="Y99" s="252">
        <f t="shared" si="75"/>
        <v>0</v>
      </c>
      <c r="Z99" s="252">
        <f t="shared" si="75"/>
        <v>0</v>
      </c>
      <c r="AA99" s="252">
        <f t="shared" si="75"/>
        <v>0</v>
      </c>
      <c r="AB99" s="252">
        <f t="shared" si="75"/>
        <v>1236.6</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1391.0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1391</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1241.7</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1241.7</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556.3</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556.3</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927.3</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927.3</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1054.7</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1054.7</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1178.4</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1178.4</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1969.5</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1969.5</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570.0</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570</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527.2</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527.2</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1652.1</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1652.1</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289.8</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289.8</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2143.2</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2143.2</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820.0</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820</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46.1</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46.1</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79.3</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79.3</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58.1</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58.1</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6.2</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6.2</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90.0</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90</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0.0</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0</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90.0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115.7</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337.0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972.8</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485.2</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756.9200000000019</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0.0</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0.0</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273.34000000000196</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120.03999999999724</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372.9200000000001</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496.619999999999</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1287.7199999999993</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703.9599999999991</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0.0</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1069.4399999999987</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138.22000000000025</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2884.5</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0.5843333333</v>
      </c>
      <c r="X17" s="754">
        <f t="shared" si="7"/>
        <v>0.5986666667</v>
      </c>
      <c r="Y17" s="754">
        <f t="shared" si="7"/>
        <v>0.613</v>
      </c>
      <c r="Z17" s="754">
        <f t="shared" si="7"/>
        <v>0.6273333333</v>
      </c>
      <c r="AA17" s="754">
        <f t="shared" si="7"/>
        <v>0.6416666667</v>
      </c>
      <c r="AB17" s="754">
        <f t="shared" si="7"/>
        <v>0.656</v>
      </c>
      <c r="AC17" s="754">
        <f t="shared" si="7"/>
        <v>0.6703333333</v>
      </c>
      <c r="AD17" s="754">
        <f t="shared" si="7"/>
        <v>0.6846666667</v>
      </c>
      <c r="AE17" s="754">
        <f t="shared" si="7"/>
        <v>0.699</v>
      </c>
      <c r="AF17" s="754">
        <f t="shared" si="7"/>
        <v>0.7133333333</v>
      </c>
      <c r="AG17" s="754">
        <f t="shared" si="7"/>
        <v>0.7276666667</v>
      </c>
      <c r="AH17" s="754">
        <f t="shared" si="7"/>
        <v>0.742</v>
      </c>
      <c r="AI17" s="754">
        <f t="shared" si="7"/>
        <v>0.7563333333</v>
      </c>
      <c r="AJ17" s="754">
        <f t="shared" si="7"/>
        <v>0.7706666667</v>
      </c>
      <c r="AK17" s="754">
        <f t="shared" si="7"/>
        <v>0.785</v>
      </c>
      <c r="AL17" s="754">
        <f t="shared" si="7"/>
        <v>0.7993333333</v>
      </c>
      <c r="AM17" s="754">
        <f t="shared" si="7"/>
        <v>0.8136666667</v>
      </c>
      <c r="AN17" s="754">
        <f t="shared" si="7"/>
        <v>0.828</v>
      </c>
      <c r="AO17" s="754">
        <f t="shared" si="7"/>
        <v>0.8423333333</v>
      </c>
      <c r="AP17" s="754">
        <f t="shared" si="7"/>
        <v>0.8566666667</v>
      </c>
      <c r="AQ17" s="539">
        <f t="shared" si="7"/>
        <v>0.871</v>
      </c>
      <c r="AR17" s="539">
        <f t="shared" si="7"/>
        <v>0.8853333333</v>
      </c>
      <c r="AS17" s="539">
        <f t="shared" si="7"/>
        <v>0.8996666667</v>
      </c>
      <c r="AT17" s="539">
        <f t="shared" si="7"/>
        <v>0.914</v>
      </c>
      <c r="AU17" s="539">
        <f t="shared" si="7"/>
        <v>0.9283333333</v>
      </c>
      <c r="AV17" s="539">
        <f t="shared" si="7"/>
        <v>0.9426666667</v>
      </c>
      <c r="AW17" s="539">
        <f t="shared" si="7"/>
        <v>0.957</v>
      </c>
      <c r="AX17" s="539">
        <f t="shared" si="7"/>
        <v>0.9713333333</v>
      </c>
      <c r="AY17" s="539">
        <f t="shared" si="7"/>
        <v>0.9856666667</v>
      </c>
      <c r="AZ17" s="755">
        <f>if(Inputs!$H$5+Inputs!$H$6&gt;0,Inputs!$H$5/(Inputs!$H$5+Inputs!$H$6),0)</f>
        <v>1</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0.4156666667</v>
      </c>
      <c r="X18" s="754">
        <f t="shared" si="9"/>
        <v>0.4013333333</v>
      </c>
      <c r="Y18" s="754">
        <f t="shared" si="9"/>
        <v>0.387</v>
      </c>
      <c r="Z18" s="754">
        <f t="shared" si="9"/>
        <v>0.3726666667</v>
      </c>
      <c r="AA18" s="754">
        <f t="shared" si="9"/>
        <v>0.3583333333</v>
      </c>
      <c r="AB18" s="754">
        <f t="shared" si="9"/>
        <v>0.344</v>
      </c>
      <c r="AC18" s="754">
        <f t="shared" si="9"/>
        <v>0.3296666667</v>
      </c>
      <c r="AD18" s="754">
        <f t="shared" si="9"/>
        <v>0.3153333333</v>
      </c>
      <c r="AE18" s="754">
        <f t="shared" si="9"/>
        <v>0.301</v>
      </c>
      <c r="AF18" s="754">
        <f t="shared" si="9"/>
        <v>0.2866666667</v>
      </c>
      <c r="AG18" s="754">
        <f t="shared" si="9"/>
        <v>0.2723333333</v>
      </c>
      <c r="AH18" s="754">
        <f t="shared" si="9"/>
        <v>0.258</v>
      </c>
      <c r="AI18" s="754">
        <f t="shared" si="9"/>
        <v>0.2436666667</v>
      </c>
      <c r="AJ18" s="754">
        <f t="shared" si="9"/>
        <v>0.2293333333</v>
      </c>
      <c r="AK18" s="754">
        <f t="shared" si="9"/>
        <v>0.215</v>
      </c>
      <c r="AL18" s="754">
        <f t="shared" si="9"/>
        <v>0.2006666667</v>
      </c>
      <c r="AM18" s="754">
        <f t="shared" si="9"/>
        <v>0.1863333333</v>
      </c>
      <c r="AN18" s="754">
        <f t="shared" si="9"/>
        <v>0.172</v>
      </c>
      <c r="AO18" s="754">
        <f t="shared" si="9"/>
        <v>0.1576666667</v>
      </c>
      <c r="AP18" s="754">
        <f t="shared" si="9"/>
        <v>0.1433333333</v>
      </c>
      <c r="AQ18" s="539">
        <f t="shared" si="9"/>
        <v>0.129</v>
      </c>
      <c r="AR18" s="539">
        <f t="shared" si="9"/>
        <v>0.1146666667</v>
      </c>
      <c r="AS18" s="539">
        <f t="shared" si="9"/>
        <v>0.1003333333</v>
      </c>
      <c r="AT18" s="539">
        <f t="shared" si="9"/>
        <v>0.086</v>
      </c>
      <c r="AU18" s="539">
        <f t="shared" si="9"/>
        <v>0.07166666667</v>
      </c>
      <c r="AV18" s="539">
        <f t="shared" si="9"/>
        <v>0.05733333333</v>
      </c>
      <c r="AW18" s="539">
        <f t="shared" si="9"/>
        <v>0.043</v>
      </c>
      <c r="AX18" s="539">
        <f t="shared" si="9"/>
        <v>0.02866666667</v>
      </c>
      <c r="AY18" s="539">
        <f t="shared" si="9"/>
        <v>0.01433333333</v>
      </c>
      <c r="AZ18" s="755">
        <f>if(Inputs!$H$5+Inputs!$H$6&gt;0,Inputs!$H$6/(Inputs!$H$5+Inputs!$H$6),0)</f>
        <v>0</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0.5238178544</v>
      </c>
      <c r="X20" s="754">
        <f t="shared" si="11"/>
        <v>0.5271442552</v>
      </c>
      <c r="Y20" s="754">
        <f t="shared" si="11"/>
        <v>0.5304706559</v>
      </c>
      <c r="Z20" s="754">
        <f t="shared" si="11"/>
        <v>0.5337970567</v>
      </c>
      <c r="AA20" s="754">
        <f t="shared" si="11"/>
        <v>0.5371234574</v>
      </c>
      <c r="AB20" s="754">
        <f t="shared" si="11"/>
        <v>0.5404498582</v>
      </c>
      <c r="AC20" s="754">
        <f t="shared" si="11"/>
        <v>0.5437762589</v>
      </c>
      <c r="AD20" s="754">
        <f t="shared" si="11"/>
        <v>0.5471026597</v>
      </c>
      <c r="AE20" s="754">
        <f t="shared" si="11"/>
        <v>0.5504290604</v>
      </c>
      <c r="AF20" s="754">
        <f t="shared" si="11"/>
        <v>0.5537554612</v>
      </c>
      <c r="AG20" s="754">
        <f t="shared" si="11"/>
        <v>0.5570818619</v>
      </c>
      <c r="AH20" s="754">
        <f t="shared" si="11"/>
        <v>0.5604082627</v>
      </c>
      <c r="AI20" s="754">
        <f t="shared" si="11"/>
        <v>0.5637346634</v>
      </c>
      <c r="AJ20" s="754">
        <f t="shared" si="11"/>
        <v>0.5670610641</v>
      </c>
      <c r="AK20" s="754">
        <f t="shared" si="11"/>
        <v>0.5703874649</v>
      </c>
      <c r="AL20" s="754">
        <f t="shared" si="11"/>
        <v>0.5737138656</v>
      </c>
      <c r="AM20" s="754">
        <f t="shared" si="11"/>
        <v>0.5770402664</v>
      </c>
      <c r="AN20" s="754">
        <f t="shared" si="11"/>
        <v>0.5803666671</v>
      </c>
      <c r="AO20" s="754">
        <f t="shared" si="11"/>
        <v>0.5836930679</v>
      </c>
      <c r="AP20" s="754">
        <f t="shared" si="11"/>
        <v>0.5870194686</v>
      </c>
      <c r="AQ20" s="539">
        <f t="shared" si="11"/>
        <v>0.5903458694</v>
      </c>
      <c r="AR20" s="539">
        <f t="shared" si="11"/>
        <v>0.5936722701</v>
      </c>
      <c r="AS20" s="539">
        <f t="shared" si="11"/>
        <v>0.5969986709</v>
      </c>
      <c r="AT20" s="539">
        <f t="shared" si="11"/>
        <v>0.6003250716</v>
      </c>
      <c r="AU20" s="539">
        <f t="shared" si="11"/>
        <v>0.6036514724</v>
      </c>
      <c r="AV20" s="539">
        <f t="shared" si="11"/>
        <v>0.6069778731</v>
      </c>
      <c r="AW20" s="539">
        <f t="shared" si="11"/>
        <v>0.6103042738</v>
      </c>
      <c r="AX20" s="539">
        <f t="shared" si="11"/>
        <v>0.6136306746</v>
      </c>
      <c r="AY20" s="539">
        <f t="shared" si="11"/>
        <v>0.6169570753</v>
      </c>
      <c r="AZ20" s="755">
        <f>Inputs!$B$26</f>
        <v>0.6202834761</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0.08725621512</v>
      </c>
      <c r="X22" s="754">
        <f t="shared" si="14"/>
        <v>0.08451243024</v>
      </c>
      <c r="Y22" s="754">
        <f t="shared" si="14"/>
        <v>0.08176864536</v>
      </c>
      <c r="Z22" s="754">
        <f t="shared" si="14"/>
        <v>0.07902486048</v>
      </c>
      <c r="AA22" s="754">
        <f t="shared" si="14"/>
        <v>0.0762810756</v>
      </c>
      <c r="AB22" s="754">
        <f t="shared" si="14"/>
        <v>0.07353729072</v>
      </c>
      <c r="AC22" s="754">
        <f t="shared" si="14"/>
        <v>0.07079350583</v>
      </c>
      <c r="AD22" s="754">
        <f t="shared" si="14"/>
        <v>0.06804972095</v>
      </c>
      <c r="AE22" s="754">
        <f t="shared" si="14"/>
        <v>0.06530593607</v>
      </c>
      <c r="AF22" s="754">
        <f t="shared" si="14"/>
        <v>0.06256215119</v>
      </c>
      <c r="AG22" s="754">
        <f t="shared" si="14"/>
        <v>0.05981836631</v>
      </c>
      <c r="AH22" s="754">
        <f t="shared" si="14"/>
        <v>0.05707458143</v>
      </c>
      <c r="AI22" s="754">
        <f t="shared" si="14"/>
        <v>0.05433079655</v>
      </c>
      <c r="AJ22" s="754">
        <f t="shared" si="14"/>
        <v>0.05158701167</v>
      </c>
      <c r="AK22" s="754">
        <f t="shared" si="14"/>
        <v>0.04884322679</v>
      </c>
      <c r="AL22" s="754">
        <f t="shared" si="14"/>
        <v>0.04609944191</v>
      </c>
      <c r="AM22" s="754">
        <f t="shared" si="14"/>
        <v>0.04335565703</v>
      </c>
      <c r="AN22" s="754">
        <f t="shared" si="14"/>
        <v>0.04061187215</v>
      </c>
      <c r="AO22" s="754">
        <f t="shared" si="14"/>
        <v>0.03786808727</v>
      </c>
      <c r="AP22" s="754">
        <f t="shared" si="14"/>
        <v>0.03512430238</v>
      </c>
      <c r="AQ22" s="539">
        <f t="shared" si="14"/>
        <v>0.0323805175</v>
      </c>
      <c r="AR22" s="539">
        <f t="shared" si="14"/>
        <v>0.02963673262</v>
      </c>
      <c r="AS22" s="539">
        <f t="shared" si="14"/>
        <v>0.02689294774</v>
      </c>
      <c r="AT22" s="539">
        <f t="shared" si="14"/>
        <v>0.02414916286</v>
      </c>
      <c r="AU22" s="539">
        <f t="shared" si="14"/>
        <v>0.02140537798</v>
      </c>
      <c r="AV22" s="539">
        <f t="shared" si="14"/>
        <v>0.0186615931</v>
      </c>
      <c r="AW22" s="539">
        <f t="shared" si="14"/>
        <v>0.01591780822</v>
      </c>
      <c r="AX22" s="539">
        <f t="shared" si="14"/>
        <v>0.01317402334</v>
      </c>
      <c r="AY22" s="539">
        <f t="shared" si="14"/>
        <v>0.01043023846</v>
      </c>
      <c r="AZ22" s="755">
        <f>Inputs!$B$27</f>
        <v>0.007686453577</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1346.3</v>
      </c>
      <c r="X63" s="252">
        <f t="shared" si="45"/>
        <v>172.1</v>
      </c>
      <c r="Y63" s="252">
        <f t="shared" si="45"/>
        <v>268.9</v>
      </c>
      <c r="Z63" s="252">
        <f t="shared" si="45"/>
        <v>119.8</v>
      </c>
      <c r="AA63" s="252">
        <f t="shared" si="45"/>
        <v>0</v>
      </c>
      <c r="AB63" s="252">
        <f t="shared" si="45"/>
        <v>69.3</v>
      </c>
      <c r="AC63" s="252">
        <f t="shared" si="45"/>
        <v>171.3</v>
      </c>
      <c r="AD63" s="252">
        <f t="shared" si="45"/>
        <v>226.1</v>
      </c>
      <c r="AE63" s="252">
        <f t="shared" si="45"/>
        <v>145.1</v>
      </c>
      <c r="AF63" s="252">
        <f t="shared" si="45"/>
        <v>706.3</v>
      </c>
      <c r="AG63" s="252">
        <f t="shared" si="45"/>
        <v>0</v>
      </c>
      <c r="AH63" s="252">
        <f t="shared" si="45"/>
        <v>225.3</v>
      </c>
      <c r="AI63" s="252">
        <f t="shared" si="45"/>
        <v>22.5</v>
      </c>
      <c r="AJ63" s="252">
        <f t="shared" si="45"/>
        <v>342.6</v>
      </c>
      <c r="AK63" s="252">
        <f t="shared" si="45"/>
        <v>222.7</v>
      </c>
      <c r="AL63" s="252">
        <f t="shared" si="45"/>
        <v>694</v>
      </c>
      <c r="AM63" s="252">
        <f t="shared" si="45"/>
        <v>476.6</v>
      </c>
      <c r="AN63" s="252">
        <f t="shared" si="45"/>
        <v>147</v>
      </c>
      <c r="AO63" s="252">
        <f t="shared" si="45"/>
        <v>1454.5</v>
      </c>
      <c r="AP63" s="252">
        <f t="shared" si="45"/>
        <v>2209.1</v>
      </c>
      <c r="AQ63" s="252">
        <f t="shared" si="45"/>
        <v>566</v>
      </c>
      <c r="AR63" s="252">
        <f t="shared" si="45"/>
        <v>1773.1</v>
      </c>
      <c r="AS63" s="252">
        <f t="shared" si="45"/>
        <v>657</v>
      </c>
      <c r="AT63" s="252">
        <f t="shared" si="45"/>
        <v>959.6</v>
      </c>
      <c r="AU63" s="252">
        <f t="shared" si="45"/>
        <v>106</v>
      </c>
      <c r="AV63" s="252">
        <f t="shared" si="45"/>
        <v>38</v>
      </c>
      <c r="AW63" s="252">
        <f t="shared" si="45"/>
        <v>558.5</v>
      </c>
      <c r="AX63" s="252">
        <f t="shared" si="45"/>
        <v>518.5</v>
      </c>
      <c r="AY63" s="252">
        <f t="shared" si="45"/>
        <v>75.6</v>
      </c>
      <c r="AZ63" s="252">
        <f t="shared" si="45"/>
        <v>1246.1</v>
      </c>
      <c r="BA63" s="252">
        <f t="shared" ref="BA63:BB63" si="46">BA64+BA133</f>
        <v>625.6</v>
      </c>
      <c r="BB63" s="252">
        <f t="shared" si="46"/>
        <v>0</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370</v>
      </c>
      <c r="X64" s="742">
        <f t="shared" si="47"/>
        <v>0</v>
      </c>
      <c r="Y64" s="742">
        <f t="shared" si="47"/>
        <v>84</v>
      </c>
      <c r="Z64" s="742">
        <f t="shared" si="47"/>
        <v>0</v>
      </c>
      <c r="AA64" s="742">
        <f t="shared" si="47"/>
        <v>0</v>
      </c>
      <c r="AB64" s="742">
        <f t="shared" si="47"/>
        <v>61.8</v>
      </c>
      <c r="AC64" s="742">
        <f t="shared" si="47"/>
        <v>127.2</v>
      </c>
      <c r="AD64" s="742">
        <f t="shared" si="47"/>
        <v>224.1</v>
      </c>
      <c r="AE64" s="742">
        <f t="shared" si="47"/>
        <v>104.4</v>
      </c>
      <c r="AF64" s="742">
        <f t="shared" si="47"/>
        <v>706.3</v>
      </c>
      <c r="AG64" s="742">
        <f t="shared" si="47"/>
        <v>0</v>
      </c>
      <c r="AH64" s="742">
        <f t="shared" si="47"/>
        <v>225.3</v>
      </c>
      <c r="AI64" s="742">
        <f t="shared" si="47"/>
        <v>0</v>
      </c>
      <c r="AJ64" s="742">
        <f t="shared" si="47"/>
        <v>342.6</v>
      </c>
      <c r="AK64" s="742">
        <f t="shared" si="47"/>
        <v>222.7</v>
      </c>
      <c r="AL64" s="742">
        <f t="shared" si="47"/>
        <v>678.2</v>
      </c>
      <c r="AM64" s="742">
        <f t="shared" si="47"/>
        <v>476.6</v>
      </c>
      <c r="AN64" s="742">
        <f t="shared" si="47"/>
        <v>141.8</v>
      </c>
      <c r="AO64" s="742">
        <f t="shared" si="47"/>
        <v>1452.5</v>
      </c>
      <c r="AP64" s="742">
        <f t="shared" si="47"/>
        <v>2178.2</v>
      </c>
      <c r="AQ64" s="742">
        <f t="shared" si="47"/>
        <v>344</v>
      </c>
      <c r="AR64" s="742">
        <f t="shared" si="47"/>
        <v>1770.6</v>
      </c>
      <c r="AS64" s="742">
        <f t="shared" si="47"/>
        <v>657</v>
      </c>
      <c r="AT64" s="742">
        <f t="shared" si="47"/>
        <v>623.2</v>
      </c>
      <c r="AU64" s="742">
        <f t="shared" si="47"/>
        <v>0</v>
      </c>
      <c r="AV64" s="742">
        <f t="shared" si="47"/>
        <v>0</v>
      </c>
      <c r="AW64" s="742">
        <f t="shared" si="47"/>
        <v>558.5</v>
      </c>
      <c r="AX64" s="742">
        <f t="shared" si="47"/>
        <v>518.5</v>
      </c>
      <c r="AY64" s="742">
        <f t="shared" si="47"/>
        <v>0</v>
      </c>
      <c r="AZ64" s="742">
        <f t="shared" si="47"/>
        <v>828</v>
      </c>
      <c r="BA64" s="742">
        <f t="shared" si="47"/>
        <v>625.6</v>
      </c>
      <c r="BB64" s="742">
        <f t="shared" si="47"/>
        <v>0</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0.0</v>
      </c>
      <c r="W92" s="252">
        <f t="shared" si="49"/>
        <v>0</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0.0</v>
      </c>
      <c r="W94" s="252">
        <f t="shared" si="49"/>
        <v>0</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0.0</v>
      </c>
      <c r="W101" s="252">
        <f t="shared" si="49"/>
        <v>0</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0.0</v>
      </c>
      <c r="W103" s="252">
        <f t="shared" si="49"/>
        <v>0</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0.0</v>
      </c>
      <c r="W105" s="252">
        <f t="shared" si="49"/>
        <v>0</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0.0</v>
      </c>
      <c r="W110" s="252">
        <f t="shared" si="49"/>
        <v>0</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0.0</v>
      </c>
      <c r="W113" s="252">
        <f t="shared" si="49"/>
        <v>0</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0.0</v>
      </c>
      <c r="W114" s="252">
        <f t="shared" si="49"/>
        <v>0</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185.0</v>
      </c>
      <c r="W115" s="252">
        <f t="shared" si="49"/>
        <v>185</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92.5</v>
      </c>
      <c r="W116" s="252">
        <f t="shared" si="49"/>
        <v>92.5</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92.5</v>
      </c>
      <c r="W118" s="252">
        <f t="shared" si="49"/>
        <v>92.5</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84.0</v>
      </c>
      <c r="W123" s="252">
        <f t="shared" si="49"/>
        <v>0</v>
      </c>
      <c r="X123" s="252">
        <f t="shared" ref="X123:BB123" si="106">IF(AND(X$190-$A123&gt;$V$44,SUM($W123:W123)&lt;&gt;$V123),$V123,0)</f>
        <v>0</v>
      </c>
      <c r="Y123" s="252">
        <f t="shared" si="106"/>
        <v>84</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0.0</v>
      </c>
      <c r="W125" s="252">
        <f t="shared" si="49"/>
        <v>0</v>
      </c>
      <c r="X125" s="252">
        <f t="shared" ref="X125:BB125" si="108">IF(AND(X$190-$A125&gt;$V$44,SUM($W125:W125)&lt;&gt;$V125),$V125,0)</f>
        <v>0</v>
      </c>
      <c r="Y125" s="252">
        <f t="shared" si="108"/>
        <v>0</v>
      </c>
      <c r="Z125" s="252">
        <f t="shared" si="108"/>
        <v>0</v>
      </c>
      <c r="AA125" s="252">
        <f t="shared" si="108"/>
        <v>0</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61.8</v>
      </c>
      <c r="W126" s="252">
        <f t="shared" si="49"/>
        <v>0</v>
      </c>
      <c r="X126" s="252">
        <f t="shared" ref="X126:BB126" si="109">IF(AND(X$190-$A126&gt;$V$44,SUM($W126:W126)&lt;&gt;$V126),$V126,0)</f>
        <v>0</v>
      </c>
      <c r="Y126" s="252">
        <f t="shared" si="109"/>
        <v>0</v>
      </c>
      <c r="Z126" s="252">
        <f t="shared" si="109"/>
        <v>0</v>
      </c>
      <c r="AA126" s="252">
        <f t="shared" si="109"/>
        <v>0</v>
      </c>
      <c r="AB126" s="252">
        <f t="shared" si="109"/>
        <v>61.8</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127.2</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127.2</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224.1</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224.1</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104.4</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104.4</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706.3</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706.3</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0.0</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0</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225.3</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225.3</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0.0</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0</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342.6</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342.6</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222.7</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222.7</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678.2</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678.2</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476.6</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476.6</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141.8</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141.8</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1452.5</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1452.5</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2178.2</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2178.2</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344.0</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344</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1770.6</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1770.6</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657.0</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657</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623.2</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623.2</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0.0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0</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0.0</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0</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558.5</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558.5</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518.5</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518.5</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0.0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0</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828.0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828</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625.6</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625.6</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0.0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0</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0.0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0.0</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100.32816218539847</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0.0</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0.0</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0.0</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0.0</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0.0</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0.0</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0.0</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0.0</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0.0</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0.0</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0.0</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0.0</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0.0</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0.0</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0.0</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0.0</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0.0</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0.0</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1901.9350815225716</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74.32816218539938</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1500.9281621853988</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387.3281621853994</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353.5281621853992</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0.0</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0.0</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0.0</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0.0</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0.0</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286.9689731124017</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976.3</v>
      </c>
      <c r="X189" s="742">
        <f t="shared" si="170"/>
        <v>172.1</v>
      </c>
      <c r="Y189" s="742">
        <f t="shared" si="170"/>
        <v>184.9</v>
      </c>
      <c r="Z189" s="742">
        <f t="shared" si="170"/>
        <v>119.8</v>
      </c>
      <c r="AA189" s="742">
        <f t="shared" si="170"/>
        <v>0</v>
      </c>
      <c r="AB189" s="742">
        <f t="shared" si="170"/>
        <v>7.5</v>
      </c>
      <c r="AC189" s="742">
        <f t="shared" si="170"/>
        <v>44.1</v>
      </c>
      <c r="AD189" s="742">
        <f t="shared" si="170"/>
        <v>2</v>
      </c>
      <c r="AE189" s="742">
        <f t="shared" si="170"/>
        <v>40.7</v>
      </c>
      <c r="AF189" s="742">
        <f t="shared" si="170"/>
        <v>0</v>
      </c>
      <c r="AG189" s="742">
        <f t="shared" si="170"/>
        <v>0</v>
      </c>
      <c r="AH189" s="742">
        <f t="shared" si="170"/>
        <v>0</v>
      </c>
      <c r="AI189" s="742">
        <f t="shared" si="170"/>
        <v>22.5</v>
      </c>
      <c r="AJ189" s="742">
        <f t="shared" si="170"/>
        <v>0</v>
      </c>
      <c r="AK189" s="742">
        <f t="shared" si="170"/>
        <v>0</v>
      </c>
      <c r="AL189" s="742">
        <f t="shared" si="170"/>
        <v>15.8</v>
      </c>
      <c r="AM189" s="742">
        <f t="shared" si="170"/>
        <v>0</v>
      </c>
      <c r="AN189" s="742">
        <f t="shared" si="170"/>
        <v>5.2</v>
      </c>
      <c r="AO189" s="742">
        <f t="shared" si="170"/>
        <v>2</v>
      </c>
      <c r="AP189" s="742">
        <f t="shared" si="170"/>
        <v>30.9</v>
      </c>
      <c r="AQ189" s="742">
        <f t="shared" si="170"/>
        <v>222</v>
      </c>
      <c r="AR189" s="742">
        <f t="shared" si="170"/>
        <v>2.5</v>
      </c>
      <c r="AS189" s="742">
        <f t="shared" si="170"/>
        <v>0</v>
      </c>
      <c r="AT189" s="742">
        <f t="shared" si="170"/>
        <v>336.4</v>
      </c>
      <c r="AU189" s="742">
        <f t="shared" si="170"/>
        <v>106</v>
      </c>
      <c r="AV189" s="742">
        <f t="shared" si="170"/>
        <v>38</v>
      </c>
      <c r="AW189" s="742">
        <f t="shared" si="170"/>
        <v>0</v>
      </c>
      <c r="AX189" s="742">
        <f t="shared" si="170"/>
        <v>0</v>
      </c>
      <c r="AY189" s="742">
        <f t="shared" si="170"/>
        <v>75.6</v>
      </c>
      <c r="AZ189" s="742">
        <f t="shared" si="170"/>
        <v>418.1</v>
      </c>
      <c r="BA189" s="742">
        <f t="shared" si="170"/>
        <v>551.6</v>
      </c>
      <c r="BB189" s="742">
        <f t="shared" si="170"/>
        <v>1137.8</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4.2</v>
      </c>
      <c r="W209" s="252">
        <f t="shared" si="172"/>
        <v>4.2</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10.0</v>
      </c>
      <c r="W211" s="252">
        <f t="shared" si="172"/>
        <v>10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70.5</v>
      </c>
      <c r="W212" s="252">
        <f t="shared" si="172"/>
        <v>70.5</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75.0</v>
      </c>
      <c r="W213" s="252">
        <f t="shared" si="172"/>
        <v>75</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17.3</v>
      </c>
      <c r="W214" s="252">
        <f t="shared" si="172"/>
        <v>17.3</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20.1</v>
      </c>
      <c r="W215" s="252">
        <f t="shared" si="172"/>
        <v>20.1</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133.6</v>
      </c>
      <c r="W216" s="252">
        <f t="shared" si="172"/>
        <v>133.6</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0.0</v>
      </c>
      <c r="W217" s="252">
        <f t="shared" si="172"/>
        <v>0</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25.0</v>
      </c>
      <c r="W218" s="252">
        <f t="shared" si="172"/>
        <v>25</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0.0</v>
      </c>
      <c r="W219" s="252">
        <f t="shared" si="172"/>
        <v>0</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0.0</v>
      </c>
      <c r="W220" s="252">
        <f t="shared" si="172"/>
        <v>0</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0.0</v>
      </c>
      <c r="W221" s="252">
        <f t="shared" si="172"/>
        <v>0</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0.0</v>
      </c>
      <c r="W222" s="252">
        <f t="shared" si="172"/>
        <v>0</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0.0</v>
      </c>
      <c r="W223" s="252">
        <f t="shared" si="172"/>
        <v>0</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0.0</v>
      </c>
      <c r="W224" s="252">
        <f t="shared" si="172"/>
        <v>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0.0</v>
      </c>
      <c r="W225" s="252">
        <f t="shared" si="172"/>
        <v>0</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0.0</v>
      </c>
      <c r="W226" s="252">
        <f t="shared" si="172"/>
        <v>0</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3.8</v>
      </c>
      <c r="W227" s="252">
        <f t="shared" si="172"/>
        <v>3.8</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0.0</v>
      </c>
      <c r="W228" s="252">
        <f t="shared" si="172"/>
        <v>0</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501.8</v>
      </c>
      <c r="W229" s="252">
        <f t="shared" si="172"/>
        <v>501.8</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0.0</v>
      </c>
      <c r="W230" s="252">
        <f t="shared" si="172"/>
        <v>0</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0.0</v>
      </c>
      <c r="W231" s="252">
        <f t="shared" si="172"/>
        <v>0</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115.0</v>
      </c>
      <c r="W232" s="252">
        <f t="shared" si="172"/>
        <v>115</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172.1</v>
      </c>
      <c r="W233" s="252">
        <f t="shared" si="172"/>
        <v>0</v>
      </c>
      <c r="X233" s="252">
        <f t="shared" ref="X233:BB233" si="214">IF(AND(X$190-$A233&gt;$V$48,SUM($W233:W233)&lt;&gt;$V233),$V233,0)</f>
        <v>172.1</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184.9</v>
      </c>
      <c r="W234" s="252">
        <f t="shared" si="172"/>
        <v>0</v>
      </c>
      <c r="X234" s="252">
        <f t="shared" ref="X234:BB234" si="215">IF(AND(X$190-$A234&gt;$V$48,SUM($W234:W234)&lt;&gt;$V234),$V234,0)</f>
        <v>0</v>
      </c>
      <c r="Y234" s="252">
        <f t="shared" si="215"/>
        <v>184.9</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119.8</v>
      </c>
      <c r="W235" s="252">
        <f t="shared" si="172"/>
        <v>0</v>
      </c>
      <c r="X235" s="252">
        <f t="shared" ref="X235:BB235" si="216">IF(AND(X$190-$A235&gt;$V$48,SUM($W235:W235)&lt;&gt;$V235),$V235,0)</f>
        <v>0</v>
      </c>
      <c r="Y235" s="252">
        <f t="shared" si="216"/>
        <v>0</v>
      </c>
      <c r="Z235" s="252">
        <f t="shared" si="216"/>
        <v>119.8</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0.0</v>
      </c>
      <c r="W236" s="252">
        <f t="shared" si="172"/>
        <v>0</v>
      </c>
      <c r="X236" s="252">
        <f t="shared" ref="X236:BB236" si="217">IF(AND(X$190-$A236&gt;$V$48,SUM($W236:W236)&lt;&gt;$V236),$V236,0)</f>
        <v>0</v>
      </c>
      <c r="Y236" s="252">
        <f t="shared" si="217"/>
        <v>0</v>
      </c>
      <c r="Z236" s="252">
        <f t="shared" si="217"/>
        <v>0</v>
      </c>
      <c r="AA236" s="252">
        <f t="shared" si="217"/>
        <v>0</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7.5</v>
      </c>
      <c r="W237" s="252">
        <f t="shared" si="172"/>
        <v>0</v>
      </c>
      <c r="X237" s="252">
        <f t="shared" ref="X237:BB237" si="218">IF(AND(X$190-$A237&gt;$V$48,SUM($W237:W237)&lt;&gt;$V237),$V237,0)</f>
        <v>0</v>
      </c>
      <c r="Y237" s="252">
        <f t="shared" si="218"/>
        <v>0</v>
      </c>
      <c r="Z237" s="252">
        <f t="shared" si="218"/>
        <v>0</v>
      </c>
      <c r="AA237" s="252">
        <f t="shared" si="218"/>
        <v>0</v>
      </c>
      <c r="AB237" s="252">
        <f t="shared" si="218"/>
        <v>7.5</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44.1</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44.1</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2.0</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2</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40.7</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40.7</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0.0</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0</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0.0</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0</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0.0</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0</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22.5</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22.5</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0.0</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0</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0.0</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0</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15.8</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15.8</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0.0</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0</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5.2</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5.2</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2.0</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2</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30.9</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30.9</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222.0</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222</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2.5</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2.5</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0.0</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0</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336.4</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336.4</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106.0</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106</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38.0</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38</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0.0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0</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0.0</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0</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75.6</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75.6</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418.1</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418.1</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551.6</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551.6</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1137.8</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1137.8</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444.6</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131.5</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434.4</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181.9</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427.6</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1182.1</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289.2</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137.4</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203.1</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229.1</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0.0</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40.0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17.8</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63.6</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0.0</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12.0</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699.416666666667</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0.0</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0.0</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0.0</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0.0</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0.0</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0.0</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0.0</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0.0</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0.0</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0.0</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0.0</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0.0</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0.0</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0.0</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0.0</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0.0</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0.0</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0.0</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0.0</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0.0</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0.0</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0.0</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0.0</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0.0</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0.0</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0.0</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0.0</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0.0</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0.0</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6.4</v>
      </c>
      <c r="AC42" s="235">
        <f t="shared" si="16"/>
        <v>71.5</v>
      </c>
      <c r="AD42" s="235">
        <f t="shared" si="16"/>
        <v>18.2</v>
      </c>
      <c r="AE42" s="235">
        <f t="shared" si="16"/>
        <v>79.7</v>
      </c>
      <c r="AF42" s="235">
        <f t="shared" si="16"/>
        <v>0</v>
      </c>
      <c r="AG42" s="235">
        <f t="shared" si="16"/>
        <v>306</v>
      </c>
      <c r="AH42" s="235">
        <f t="shared" si="16"/>
        <v>6</v>
      </c>
      <c r="AI42" s="235">
        <f t="shared" si="16"/>
        <v>145.5</v>
      </c>
      <c r="AJ42" s="235">
        <f t="shared" si="16"/>
        <v>133.5</v>
      </c>
      <c r="AK42" s="235">
        <f t="shared" si="16"/>
        <v>806</v>
      </c>
      <c r="AL42" s="235">
        <f t="shared" si="16"/>
        <v>555.3</v>
      </c>
      <c r="AM42" s="235">
        <f t="shared" si="16"/>
        <v>934.2</v>
      </c>
      <c r="AN42" s="235">
        <f t="shared" si="16"/>
        <v>573.4</v>
      </c>
      <c r="AO42" s="235">
        <f t="shared" si="16"/>
        <v>871.2</v>
      </c>
      <c r="AP42" s="235">
        <f t="shared" si="16"/>
        <v>1263.9</v>
      </c>
      <c r="AQ42" s="235">
        <f t="shared" si="16"/>
        <v>33.1</v>
      </c>
      <c r="AR42" s="235">
        <f t="shared" si="16"/>
        <v>282.9</v>
      </c>
      <c r="AS42" s="235">
        <f t="shared" si="16"/>
        <v>400</v>
      </c>
      <c r="AT42" s="235">
        <f t="shared" si="16"/>
        <v>229.6</v>
      </c>
      <c r="AU42" s="235">
        <f t="shared" si="16"/>
        <v>75</v>
      </c>
      <c r="AV42" s="235">
        <f t="shared" si="16"/>
        <v>705</v>
      </c>
      <c r="AW42" s="235">
        <f t="shared" si="16"/>
        <v>0</v>
      </c>
      <c r="AX42" s="235">
        <f t="shared" si="16"/>
        <v>0</v>
      </c>
      <c r="AY42" s="235">
        <f t="shared" si="16"/>
        <v>306.1091079</v>
      </c>
      <c r="AZ42" s="235">
        <f t="shared" si="16"/>
        <v>306.1091079</v>
      </c>
      <c r="BA42" s="235">
        <f t="shared" si="16"/>
        <v>306.1091079</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6.4</v>
      </c>
      <c r="W112" s="252">
        <f t="shared" si="18"/>
        <v>0</v>
      </c>
      <c r="X112" s="252">
        <f t="shared" ref="X112:BA112" si="86">IF(AND(X$43-$A112&gt;$V$30,SUM($W112:W112)&lt;&gt;$V112),$V112,0)</f>
        <v>0</v>
      </c>
      <c r="Y112" s="252">
        <f t="shared" si="86"/>
        <v>0</v>
      </c>
      <c r="Z112" s="252">
        <f t="shared" si="86"/>
        <v>0</v>
      </c>
      <c r="AA112" s="252">
        <f t="shared" si="86"/>
        <v>0</v>
      </c>
      <c r="AB112" s="252">
        <f t="shared" si="86"/>
        <v>6.4</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71.5</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71.5</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18.2</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18.2</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79.7</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79.7</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306.0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306</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6.0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6</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145.5</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145.5</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133.5</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133.5</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806.0</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806</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555.3</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555.3</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934.2</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934.2</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573.4</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573.4</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871.2</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871.2</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1263.9</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1263.9</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33.1</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33.1</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282.9</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282.9</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400.0</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400</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229.6</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229.6</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75.0</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75</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705.0</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705</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306.1091078551499</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306.1091079</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306.1091078551499</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306.1091079</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306.1091078551508</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306.1091079</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306.109107855149</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306.1091078551508</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312.5091078551486</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377.6091078551508</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324.3091078551515</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385.8091078551497</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306.1091078551508</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612.109107855149</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312.1091078551508</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451.609107855149</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439.6091078551508</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1112.109107855149</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861.4091078551501</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1240.3091078551515</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879.5091078551504</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1177.3091078551479</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1570.0091078551504</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339.20910785515116</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589.0091078551504</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706.109107855149</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535.7091078551493</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381.1091078551508</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1011.1091078551508</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306.109107855149</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306.1091078551508</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612.2182157102998</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612.2182157102998</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25.2</v>
      </c>
      <c r="AJ51" s="252">
        <f t="shared" si="20"/>
        <v>13.6</v>
      </c>
      <c r="AK51" s="252">
        <f t="shared" si="20"/>
        <v>6.1</v>
      </c>
      <c r="AL51" s="252">
        <f t="shared" si="20"/>
        <v>71.4</v>
      </c>
      <c r="AM51" s="252">
        <f t="shared" si="20"/>
        <v>44.4</v>
      </c>
      <c r="AN51" s="252">
        <f t="shared" si="20"/>
        <v>222.5</v>
      </c>
      <c r="AO51" s="252">
        <f t="shared" si="20"/>
        <v>35.5</v>
      </c>
      <c r="AP51" s="252">
        <f t="shared" si="20"/>
        <v>252.2</v>
      </c>
      <c r="AQ51" s="252">
        <f t="shared" si="20"/>
        <v>467.4</v>
      </c>
      <c r="AR51" s="252">
        <f t="shared" si="20"/>
        <v>1655.6</v>
      </c>
      <c r="AS51" s="252">
        <f t="shared" si="20"/>
        <v>484.5</v>
      </c>
      <c r="AT51" s="252">
        <f t="shared" si="20"/>
        <v>187.6</v>
      </c>
      <c r="AU51" s="252">
        <f t="shared" si="20"/>
        <v>0</v>
      </c>
      <c r="AV51" s="252">
        <f t="shared" si="20"/>
        <v>0</v>
      </c>
      <c r="AW51" s="253">
        <f t="shared" si="20"/>
        <v>1480.943557</v>
      </c>
      <c r="AX51" s="253">
        <f t="shared" si="20"/>
        <v>1480.943557</v>
      </c>
      <c r="AY51" s="253">
        <f t="shared" si="20"/>
        <v>1480.943557</v>
      </c>
      <c r="AZ51" s="253">
        <f t="shared" si="20"/>
        <v>1480.943557</v>
      </c>
      <c r="BA51" s="253">
        <f t="shared" si="20"/>
        <v>1480.943557</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25.2</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25.2</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13.6</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13.6</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6.1</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6.1</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71.4</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71.4</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44.4</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44.4</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222.5</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222.5</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35.5</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35.5</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252.2</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252.2</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467.4</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467.4</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1655.6</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1655.6</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484.5</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484.5</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187.6</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187.6</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1480.9435572131065</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1480.943557</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1480.943557213107</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1480.943557</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1480.943557213107</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1480.943557</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1480.943557213106</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1480.943557</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1480.943557213106</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1480.943557</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1480.943557213106</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1480.943557213106</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1480.943557213106</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1480.9435572131079</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1480.9435572131079</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1480.9435572131079</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1480.9435572131079</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1506.1435572131086</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1494.5435572131064</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1487.0435572131064</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1552.3435572131093</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1525.3435572131093</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1703.4435572131079</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1516.4435572131079</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1733.143557213105</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1948.3435572131057</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3136.5435572131028</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1965.4435572131042</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1668.5435572131028</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1480.9435572131042</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1480.9435572131042</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2961.8871144262084</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2961.8871144262084</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2961.8871144262084</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2961.887114426223</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506">
        <f>if(Model!W3534&gt;0,V18*Model!W3534/(V15*Model!W3534*8760),0)+V19</f>
        <v>23.27795802</v>
      </c>
      <c r="W22" s="504">
        <f>if(Model!X3534&gt;0,W18*Model!X3534/(W15*Model!X3534*8760),0)+W19</f>
        <v>23.73208711</v>
      </c>
      <c r="X22" s="504">
        <f>if(Model!Y3534&gt;0,X18*Model!Y3534/(X15*Model!Y3534*8760),0)+X19</f>
        <v>23.04760267</v>
      </c>
      <c r="Y22" s="504">
        <f>if(Model!Z3534&gt;0,Y18*Model!Z3534/(Y15*Model!Z3534*8760),0)+Y19</f>
        <v>22.99628417</v>
      </c>
      <c r="Z22" s="504">
        <f>if(Model!AA3534&gt;0,Z18*Model!AA3534/(Z15*Model!AA3534*8760),0)+Z19</f>
        <v>22.93721345</v>
      </c>
      <c r="AA22" s="504">
        <f>if(Model!AB3534&gt;0,AA18*Model!AB3534/(AA15*Model!AB3534*8760),0)+AA19</f>
        <v>22.86400452</v>
      </c>
      <c r="AB22" s="504">
        <f>if(Model!AC3534&gt;0,AB18*Model!AC3534/(AB15*Model!AC3534*8760),0)+AB19</f>
        <v>22.78235034</v>
      </c>
      <c r="AC22" s="504">
        <f>if(Model!AD3534&gt;0,AC18*Model!AD3534/(AC15*Model!AD3534*8760),0)+AC19</f>
        <v>22.68560574</v>
      </c>
      <c r="AD22" s="504">
        <f>if(Model!AE3534&gt;0,AD18*Model!AE3534/(AD15*Model!AE3534*8760),0)+AD19</f>
        <v>22.57968027</v>
      </c>
      <c r="AE22" s="504">
        <f>if(Model!AF3534&gt;0,AE18*Model!AF3534/(AE15*Model!AF3534*8760),0)+AE19</f>
        <v>22.4576591</v>
      </c>
      <c r="AF22" s="504">
        <f>if(Model!AG3534&gt;0,AF18*Model!AG3534/(AF15*Model!AG3534*8760),0)+AF19</f>
        <v>22.32567658</v>
      </c>
      <c r="AG22" s="504">
        <f>if(Model!AH3534&gt;0,AG18*Model!AH3534/(AG15*Model!AH3534*8760),0)+AG19</f>
        <v>22.76122764</v>
      </c>
      <c r="AH22" s="504">
        <f>if(Model!AI3534&gt;0,AH18*Model!AI3534/(AH15*Model!AI3534*8760),0)+AH19</f>
        <v>23.20527586</v>
      </c>
      <c r="AI22" s="504">
        <f>if(Model!AJ3534&gt;0,AI18*Model!AJ3534/(AI15*Model!AJ3534*8760),0)+AI19</f>
        <v>23.657987</v>
      </c>
      <c r="AJ22" s="504">
        <f>if(Model!AK3534&gt;0,AJ18*Model!AK3534/(AJ15*Model!AK3534*8760),0)+AJ19</f>
        <v>24.11953007</v>
      </c>
      <c r="AK22" s="504">
        <f>if(Model!AL3534&gt;0,AK18*Model!AL3534/(AK15*Model!AL3534*8760),0)+AK19</f>
        <v>24.59007737</v>
      </c>
      <c r="AL22" s="504">
        <f>if(Model!AM3534&gt;0,AL18*Model!AM3534/(AL15*Model!AM3534*8760),0)+AL19</f>
        <v>25.06980457</v>
      </c>
      <c r="AM22" s="504">
        <f>if(Model!AN3534&gt;0,AM18*Model!AN3534/(AM15*Model!AN3534*8760),0)+AM19</f>
        <v>25.55889075</v>
      </c>
      <c r="AN22" s="504">
        <f>if(Model!AO3534&gt;0,AN18*Model!AO3534/(AN15*Model!AO3534*8760),0)+AN19</f>
        <v>26.05751851</v>
      </c>
      <c r="AO22" s="504">
        <f>if(Model!AP3534&gt;0,AO18*Model!AP3534/(AO15*Model!AP3534*8760),0)+AO19</f>
        <v>26.56587398</v>
      </c>
      <c r="AP22" s="504">
        <f>if(Model!AQ3534&gt;0,AP18*Model!AQ3534/(AP15*Model!AQ3534*8760),0)+AP19</f>
        <v>27.08414694</v>
      </c>
      <c r="AQ22" s="504">
        <f>if(Model!AR3534&gt;0,AQ18*Model!AR3534/(AQ15*Model!AR3534*8760),0)+AQ19</f>
        <v>27.61253088</v>
      </c>
      <c r="AR22" s="504">
        <f>if(Model!AS3534&gt;0,AR18*Model!AS3534/(AR15*Model!AS3534*8760),0)+AR19</f>
        <v>28.15122305</v>
      </c>
      <c r="AS22" s="504">
        <f>if(Model!AT3534&gt;0,AS18*Model!AT3534/(AS15*Model!AT3534*8760),0)+AS19</f>
        <v>28.70042455</v>
      </c>
      <c r="AT22" s="504">
        <f>if(Model!AU3534&gt;0,AT18*Model!AU3534/(AT15*Model!AU3534*8760),0)+AT19</f>
        <v>29.2603404</v>
      </c>
      <c r="AU22" s="504">
        <f>if(Model!AV3534&gt;0,AU18*Model!AV3534/(AU15*Model!AV3534*8760),0)+AU19</f>
        <v>29.83117964</v>
      </c>
      <c r="AV22" s="504">
        <f>if(Model!AW3534&gt;0,AV18*Model!AW3534/(AV15*Model!AW3534*8760),0)+AV19</f>
        <v>30.41315537</v>
      </c>
      <c r="AW22" s="504">
        <f>if(Model!AX3534&gt;0,AW18*Model!AX3534/(AW15*Model!AX3534*8760),0)+AW19</f>
        <v>31.00648485</v>
      </c>
      <c r="AX22" s="504">
        <f>if(Model!AY3534&gt;0,AX18*Model!AY3534/(AX15*Model!AY3534*8760),0)+AX19</f>
        <v>31.61138958</v>
      </c>
      <c r="AY22" s="504">
        <f>if(Model!AZ3534&gt;0,AY18*Model!AZ3534/(AY15*Model!AZ3534*8760),0)+AY19</f>
        <v>32.22809538</v>
      </c>
      <c r="AZ22" s="504">
        <f>if(Model!BA3534&gt;0,AZ18*Model!BA3534/(AZ15*Model!BA3534*8760),0)+AZ19</f>
        <v>32.85683248</v>
      </c>
    </row>
    <row r="23">
      <c r="A23" s="535" t="s">
        <v>106</v>
      </c>
      <c r="V23" s="815">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6" t="s">
        <v>1101</v>
      </c>
      <c r="B24" s="31"/>
      <c r="C24" s="32"/>
      <c r="D24" s="32"/>
      <c r="E24" s="32"/>
      <c r="F24" s="32"/>
      <c r="G24" s="32"/>
      <c r="H24" s="32"/>
      <c r="I24" s="32"/>
      <c r="J24" s="32"/>
      <c r="K24" s="32"/>
      <c r="L24" s="32"/>
      <c r="M24" s="32"/>
      <c r="N24" s="32"/>
      <c r="O24" s="32"/>
      <c r="P24" s="32"/>
      <c r="Q24" s="32"/>
      <c r="R24" s="32"/>
      <c r="S24" s="32"/>
      <c r="T24" s="32"/>
      <c r="U24" s="32"/>
      <c r="V24" s="817">
        <v>2970000.0</v>
      </c>
    </row>
    <row r="25">
      <c r="A25" s="535" t="s">
        <v>112</v>
      </c>
      <c r="V25" s="818">
        <v>0.21</v>
      </c>
      <c r="W25" s="819">
        <f t="shared" ref="W25:AZ25" si="9">V25</f>
        <v>0.21</v>
      </c>
      <c r="X25" s="819">
        <f t="shared" si="9"/>
        <v>0.21</v>
      </c>
      <c r="Y25" s="819">
        <f t="shared" si="9"/>
        <v>0.21</v>
      </c>
      <c r="Z25" s="819">
        <f t="shared" si="9"/>
        <v>0.21</v>
      </c>
      <c r="AA25" s="819">
        <f t="shared" si="9"/>
        <v>0.21</v>
      </c>
      <c r="AB25" s="819">
        <f t="shared" si="9"/>
        <v>0.21</v>
      </c>
      <c r="AC25" s="819">
        <f t="shared" si="9"/>
        <v>0.21</v>
      </c>
      <c r="AD25" s="819">
        <f t="shared" si="9"/>
        <v>0.21</v>
      </c>
      <c r="AE25" s="819">
        <f t="shared" si="9"/>
        <v>0.21</v>
      </c>
      <c r="AF25" s="819">
        <f t="shared" si="9"/>
        <v>0.21</v>
      </c>
      <c r="AG25" s="819">
        <f t="shared" si="9"/>
        <v>0.21</v>
      </c>
      <c r="AH25" s="819">
        <f t="shared" si="9"/>
        <v>0.21</v>
      </c>
      <c r="AI25" s="819">
        <f t="shared" si="9"/>
        <v>0.21</v>
      </c>
      <c r="AJ25" s="819">
        <f t="shared" si="9"/>
        <v>0.21</v>
      </c>
      <c r="AK25" s="819">
        <f t="shared" si="9"/>
        <v>0.21</v>
      </c>
      <c r="AL25" s="819">
        <f t="shared" si="9"/>
        <v>0.21</v>
      </c>
      <c r="AM25" s="819">
        <f t="shared" si="9"/>
        <v>0.21</v>
      </c>
      <c r="AN25" s="819">
        <f t="shared" si="9"/>
        <v>0.21</v>
      </c>
      <c r="AO25" s="819">
        <f t="shared" si="9"/>
        <v>0.21</v>
      </c>
      <c r="AP25" s="819">
        <f t="shared" si="9"/>
        <v>0.21</v>
      </c>
      <c r="AQ25" s="819">
        <f t="shared" si="9"/>
        <v>0.21</v>
      </c>
      <c r="AR25" s="819">
        <f t="shared" si="9"/>
        <v>0.21</v>
      </c>
      <c r="AS25" s="819">
        <f t="shared" si="9"/>
        <v>0.21</v>
      </c>
      <c r="AT25" s="819">
        <f t="shared" si="9"/>
        <v>0.21</v>
      </c>
      <c r="AU25" s="819">
        <f t="shared" si="9"/>
        <v>0.21</v>
      </c>
      <c r="AV25" s="819">
        <f t="shared" si="9"/>
        <v>0.21</v>
      </c>
      <c r="AW25" s="819">
        <f t="shared" si="9"/>
        <v>0.21</v>
      </c>
      <c r="AX25" s="819">
        <f t="shared" si="9"/>
        <v>0.21</v>
      </c>
      <c r="AY25" s="819">
        <f t="shared" si="9"/>
        <v>0.21</v>
      </c>
      <c r="AZ25" s="819">
        <f t="shared" si="9"/>
        <v>0.21</v>
      </c>
    </row>
    <row r="26">
      <c r="A26" s="810" t="s">
        <v>114</v>
      </c>
      <c r="V26" s="456">
        <v>0.0</v>
      </c>
      <c r="W26" s="820">
        <f t="shared" ref="W26:AZ26" si="10">V26*(1+V37)</f>
        <v>0</v>
      </c>
      <c r="X26" s="820">
        <f t="shared" si="10"/>
        <v>0</v>
      </c>
      <c r="Y26" s="820">
        <f t="shared" si="10"/>
        <v>0</v>
      </c>
      <c r="Z26" s="820">
        <f t="shared" si="10"/>
        <v>0</v>
      </c>
      <c r="AA26" s="820">
        <f t="shared" si="10"/>
        <v>0</v>
      </c>
      <c r="AB26" s="820">
        <f t="shared" si="10"/>
        <v>0</v>
      </c>
      <c r="AC26" s="820">
        <f t="shared" si="10"/>
        <v>0</v>
      </c>
      <c r="AD26" s="820">
        <f t="shared" si="10"/>
        <v>0</v>
      </c>
      <c r="AE26" s="820">
        <f t="shared" si="10"/>
        <v>0</v>
      </c>
      <c r="AF26" s="820">
        <f t="shared" si="10"/>
        <v>0</v>
      </c>
      <c r="AG26" s="820">
        <f t="shared" si="10"/>
        <v>0</v>
      </c>
      <c r="AH26" s="820">
        <f t="shared" si="10"/>
        <v>0</v>
      </c>
      <c r="AI26" s="820">
        <f t="shared" si="10"/>
        <v>0</v>
      </c>
      <c r="AJ26" s="820">
        <f t="shared" si="10"/>
        <v>0</v>
      </c>
      <c r="AK26" s="820">
        <f t="shared" si="10"/>
        <v>0</v>
      </c>
      <c r="AL26" s="820">
        <f t="shared" si="10"/>
        <v>0</v>
      </c>
      <c r="AM26" s="820">
        <f t="shared" si="10"/>
        <v>0</v>
      </c>
      <c r="AN26" s="820">
        <f t="shared" si="10"/>
        <v>0</v>
      </c>
      <c r="AO26" s="820">
        <f t="shared" si="10"/>
        <v>0</v>
      </c>
      <c r="AP26" s="820">
        <f t="shared" si="10"/>
        <v>0</v>
      </c>
      <c r="AQ26" s="820">
        <f t="shared" si="10"/>
        <v>0</v>
      </c>
      <c r="AR26" s="820">
        <f t="shared" si="10"/>
        <v>0</v>
      </c>
      <c r="AS26" s="820">
        <f t="shared" si="10"/>
        <v>0</v>
      </c>
      <c r="AT26" s="820">
        <f t="shared" si="10"/>
        <v>0</v>
      </c>
      <c r="AU26" s="820">
        <f t="shared" si="10"/>
        <v>0</v>
      </c>
      <c r="AV26" s="820">
        <f t="shared" si="10"/>
        <v>0</v>
      </c>
      <c r="AW26" s="820">
        <f t="shared" si="10"/>
        <v>0</v>
      </c>
      <c r="AX26" s="820">
        <f t="shared" si="10"/>
        <v>0</v>
      </c>
      <c r="AY26" s="820">
        <f t="shared" si="10"/>
        <v>0</v>
      </c>
      <c r="AZ26" s="820">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8">
        <v>0.55</v>
      </c>
      <c r="W36" s="819">
        <f t="shared" ref="W36:AZ36" si="11">V36</f>
        <v>0.55</v>
      </c>
      <c r="X36" s="819">
        <f t="shared" si="11"/>
        <v>0.55</v>
      </c>
      <c r="Y36" s="819">
        <f t="shared" si="11"/>
        <v>0.55</v>
      </c>
      <c r="Z36" s="819">
        <f t="shared" si="11"/>
        <v>0.55</v>
      </c>
      <c r="AA36" s="819">
        <f t="shared" si="11"/>
        <v>0.55</v>
      </c>
      <c r="AB36" s="819">
        <f t="shared" si="11"/>
        <v>0.55</v>
      </c>
      <c r="AC36" s="819">
        <f t="shared" si="11"/>
        <v>0.55</v>
      </c>
      <c r="AD36" s="819">
        <f t="shared" si="11"/>
        <v>0.55</v>
      </c>
      <c r="AE36" s="819">
        <f t="shared" si="11"/>
        <v>0.55</v>
      </c>
      <c r="AF36" s="819">
        <f t="shared" si="11"/>
        <v>0.55</v>
      </c>
      <c r="AG36" s="819">
        <f t="shared" si="11"/>
        <v>0.55</v>
      </c>
      <c r="AH36" s="819">
        <f t="shared" si="11"/>
        <v>0.55</v>
      </c>
      <c r="AI36" s="819">
        <f t="shared" si="11"/>
        <v>0.55</v>
      </c>
      <c r="AJ36" s="819">
        <f t="shared" si="11"/>
        <v>0.55</v>
      </c>
      <c r="AK36" s="819">
        <f t="shared" si="11"/>
        <v>0.55</v>
      </c>
      <c r="AL36" s="819">
        <f t="shared" si="11"/>
        <v>0.55</v>
      </c>
      <c r="AM36" s="819">
        <f t="shared" si="11"/>
        <v>0.55</v>
      </c>
      <c r="AN36" s="819">
        <f t="shared" si="11"/>
        <v>0.55</v>
      </c>
      <c r="AO36" s="819">
        <f t="shared" si="11"/>
        <v>0.55</v>
      </c>
      <c r="AP36" s="819">
        <f t="shared" si="11"/>
        <v>0.55</v>
      </c>
      <c r="AQ36" s="819">
        <f t="shared" si="11"/>
        <v>0.55</v>
      </c>
      <c r="AR36" s="819">
        <f t="shared" si="11"/>
        <v>0.55</v>
      </c>
      <c r="AS36" s="819">
        <f t="shared" si="11"/>
        <v>0.55</v>
      </c>
      <c r="AT36" s="819">
        <f t="shared" si="11"/>
        <v>0.55</v>
      </c>
      <c r="AU36" s="819">
        <f t="shared" si="11"/>
        <v>0.55</v>
      </c>
      <c r="AV36" s="819">
        <f t="shared" si="11"/>
        <v>0.55</v>
      </c>
      <c r="AW36" s="819">
        <f t="shared" si="11"/>
        <v>0.55</v>
      </c>
      <c r="AX36" s="819">
        <f t="shared" si="11"/>
        <v>0.55</v>
      </c>
      <c r="AY36" s="819">
        <f t="shared" si="11"/>
        <v>0.55</v>
      </c>
      <c r="AZ36" s="819">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1">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2">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2">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2">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2">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3">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75.7</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4">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125.0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5">
        <v>832.5487449810298</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5">
        <v>832.54874498103</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5">
        <v>832.5487449810298</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5">
        <v>832.5487449810298</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5">
        <v>832.5487449810303</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5">
        <v>832.5487449810298</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5">
        <v>832.5487449810298</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5">
        <v>832.5487449810298</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5">
        <v>832.5487449810298</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5">
        <v>832.5487449810298</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5">
        <v>832.5487449810298</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5">
        <v>832.5487449810298</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5">
        <v>832.5487449810298</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5">
        <v>832.5487449810298</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5">
        <v>832.5487449810298</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5">
        <v>832.5487449810298</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5">
        <v>832.5487449810298</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5">
        <v>832.5487449810298</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5">
        <v>832.5487449810298</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5">
        <v>832.5487449810298</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5">
        <v>832.5487449810316</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5">
        <v>832.5487449810316</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5">
        <v>832.5487449810316</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5">
        <v>832.5487449810316</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5">
        <v>832.5487449810316</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5">
        <v>832.5487449810316</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5">
        <v>832.5487449810316</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5">
        <v>832.5487449810316</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5">
        <v>832.5487449810316</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5">
        <v>832.5487449810171</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6">
        <f t="shared" ref="B4:S4" si="3">C4*(1+B3)</f>
        <v>7186</v>
      </c>
      <c r="C4" s="826">
        <f t="shared" si="3"/>
        <v>7186</v>
      </c>
      <c r="D4" s="826">
        <f t="shared" si="3"/>
        <v>7186</v>
      </c>
      <c r="E4" s="826">
        <f t="shared" si="3"/>
        <v>7186</v>
      </c>
      <c r="F4" s="826">
        <f t="shared" si="3"/>
        <v>7186</v>
      </c>
      <c r="G4" s="826">
        <f t="shared" si="3"/>
        <v>7186</v>
      </c>
      <c r="H4" s="826">
        <f t="shared" si="3"/>
        <v>7186</v>
      </c>
      <c r="I4" s="826">
        <f t="shared" si="3"/>
        <v>7186</v>
      </c>
      <c r="J4" s="826">
        <f t="shared" si="3"/>
        <v>7186</v>
      </c>
      <c r="K4" s="826">
        <f t="shared" si="3"/>
        <v>7186</v>
      </c>
      <c r="L4" s="826">
        <f t="shared" si="3"/>
        <v>7186</v>
      </c>
      <c r="M4" s="826">
        <f t="shared" si="3"/>
        <v>7186</v>
      </c>
      <c r="N4" s="826">
        <f t="shared" si="3"/>
        <v>7186</v>
      </c>
      <c r="O4" s="826">
        <f t="shared" si="3"/>
        <v>7186</v>
      </c>
      <c r="P4" s="826">
        <f t="shared" si="3"/>
        <v>7186</v>
      </c>
      <c r="Q4" s="826">
        <f t="shared" si="3"/>
        <v>7186</v>
      </c>
      <c r="R4" s="826">
        <f t="shared" si="3"/>
        <v>7186</v>
      </c>
      <c r="S4" s="826">
        <f t="shared" si="3"/>
        <v>7186</v>
      </c>
      <c r="T4" s="827">
        <v>7186.0</v>
      </c>
      <c r="U4" s="827">
        <v>7149.0</v>
      </c>
      <c r="V4" s="828">
        <v>7112.0</v>
      </c>
      <c r="W4" s="827">
        <v>7076.0</v>
      </c>
      <c r="X4" s="827">
        <v>7039.0</v>
      </c>
      <c r="Y4" s="827">
        <v>7002.0</v>
      </c>
      <c r="Z4" s="827">
        <v>6966.0</v>
      </c>
      <c r="AA4" s="827">
        <v>6929.0</v>
      </c>
      <c r="AB4" s="827">
        <v>6892.0</v>
      </c>
      <c r="AC4" s="827">
        <v>6851.0</v>
      </c>
      <c r="AD4" s="827">
        <v>6814.0</v>
      </c>
      <c r="AE4" s="827">
        <v>6774.0</v>
      </c>
      <c r="AF4" s="827">
        <v>6728.0</v>
      </c>
      <c r="AG4" s="827">
        <v>6683.0</v>
      </c>
      <c r="AH4" s="827">
        <v>6636.0</v>
      </c>
      <c r="AI4" s="827">
        <v>6589.0</v>
      </c>
      <c r="AJ4" s="827">
        <v>6548.0</v>
      </c>
      <c r="AK4" s="827">
        <v>6505.0</v>
      </c>
      <c r="AL4" s="827">
        <v>6453.0</v>
      </c>
      <c r="AM4" s="827">
        <v>6411.0</v>
      </c>
      <c r="AN4" s="827">
        <v>6366.0</v>
      </c>
      <c r="AO4" s="827">
        <v>6317.0</v>
      </c>
      <c r="AP4" s="827">
        <v>6266.0</v>
      </c>
      <c r="AQ4" s="827">
        <v>6226.0</v>
      </c>
      <c r="AR4" s="827">
        <v>6178.0</v>
      </c>
      <c r="AS4" s="827">
        <v>6134.0</v>
      </c>
      <c r="AT4" s="827">
        <v>6089.0</v>
      </c>
      <c r="AU4" s="827">
        <v>6048.0</v>
      </c>
      <c r="AV4" s="827">
        <v>5996.0</v>
      </c>
      <c r="AW4" s="827">
        <v>5952.0</v>
      </c>
      <c r="AX4" s="827">
        <v>5907.0</v>
      </c>
      <c r="AY4" s="827">
        <v>5863.0</v>
      </c>
      <c r="AZ4" s="827">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29"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0">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29" t="s">
        <v>106</v>
      </c>
      <c r="B21" s="831">
        <f t="shared" ref="B21:U21" si="11">C21</f>
        <v>0.0063</v>
      </c>
      <c r="C21" s="831">
        <f t="shared" si="11"/>
        <v>0.0063</v>
      </c>
      <c r="D21" s="831">
        <f t="shared" si="11"/>
        <v>0.0063</v>
      </c>
      <c r="E21" s="831">
        <f t="shared" si="11"/>
        <v>0.0063</v>
      </c>
      <c r="F21" s="831">
        <f t="shared" si="11"/>
        <v>0.0063</v>
      </c>
      <c r="G21" s="831">
        <f t="shared" si="11"/>
        <v>0.0063</v>
      </c>
      <c r="H21" s="831">
        <f t="shared" si="11"/>
        <v>0.0063</v>
      </c>
      <c r="I21" s="831">
        <f t="shared" si="11"/>
        <v>0.0063</v>
      </c>
      <c r="J21" s="831">
        <f t="shared" si="11"/>
        <v>0.0063</v>
      </c>
      <c r="K21" s="831">
        <f t="shared" si="11"/>
        <v>0.0063</v>
      </c>
      <c r="L21" s="831">
        <f t="shared" si="11"/>
        <v>0.0063</v>
      </c>
      <c r="M21" s="831">
        <f t="shared" si="11"/>
        <v>0.0063</v>
      </c>
      <c r="N21" s="831">
        <f t="shared" si="11"/>
        <v>0.0063</v>
      </c>
      <c r="O21" s="831">
        <f t="shared" si="11"/>
        <v>0.0063</v>
      </c>
      <c r="P21" s="831">
        <f t="shared" si="11"/>
        <v>0.0063</v>
      </c>
      <c r="Q21" s="831">
        <f t="shared" si="11"/>
        <v>0.0063</v>
      </c>
      <c r="R21" s="831">
        <f t="shared" si="11"/>
        <v>0.0063</v>
      </c>
      <c r="S21" s="831">
        <f t="shared" si="11"/>
        <v>0.0063</v>
      </c>
      <c r="T21" s="831">
        <f t="shared" si="11"/>
        <v>0.0063</v>
      </c>
      <c r="U21" s="831">
        <f t="shared" si="11"/>
        <v>0.0063</v>
      </c>
      <c r="V21" s="832">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3"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0">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29" t="s">
        <v>72</v>
      </c>
      <c r="B23" s="831"/>
      <c r="C23" s="831"/>
      <c r="D23" s="831"/>
      <c r="E23" s="831"/>
      <c r="F23" s="831"/>
      <c r="G23" s="831"/>
      <c r="H23" s="831"/>
      <c r="I23" s="831"/>
      <c r="J23" s="831"/>
      <c r="K23" s="831"/>
      <c r="L23" s="831"/>
      <c r="M23" s="831"/>
      <c r="N23" s="831"/>
      <c r="O23" s="831"/>
      <c r="P23" s="831"/>
      <c r="Q23" s="831"/>
      <c r="R23" s="831"/>
      <c r="S23" s="831"/>
      <c r="T23" s="831">
        <f t="shared" ref="T23:U23" si="15">U23</f>
        <v>0.0428</v>
      </c>
      <c r="U23" s="831">
        <f t="shared" si="15"/>
        <v>0.0428</v>
      </c>
      <c r="V23" s="832">
        <v>0.0428</v>
      </c>
      <c r="W23" s="537">
        <f t="shared" ref="W23:AA23" si="16">V23</f>
        <v>0.0428</v>
      </c>
      <c r="X23" s="537">
        <f t="shared" si="16"/>
        <v>0.0428</v>
      </c>
      <c r="Y23" s="537">
        <f t="shared" si="16"/>
        <v>0.0428</v>
      </c>
      <c r="Z23" s="537">
        <f t="shared" si="16"/>
        <v>0.0428</v>
      </c>
      <c r="AA23" s="537">
        <f t="shared" si="16"/>
        <v>0.0428</v>
      </c>
      <c r="AB23" s="834">
        <v>0.022</v>
      </c>
      <c r="AC23" s="834">
        <f t="shared" ref="AC23:AZ23" si="17">AB23</f>
        <v>0.022</v>
      </c>
      <c r="AD23" s="834">
        <f t="shared" si="17"/>
        <v>0.022</v>
      </c>
      <c r="AE23" s="834">
        <f t="shared" si="17"/>
        <v>0.022</v>
      </c>
      <c r="AF23" s="834">
        <f t="shared" si="17"/>
        <v>0.022</v>
      </c>
      <c r="AG23" s="834">
        <f t="shared" si="17"/>
        <v>0.022</v>
      </c>
      <c r="AH23" s="834">
        <f t="shared" si="17"/>
        <v>0.022</v>
      </c>
      <c r="AI23" s="834">
        <f t="shared" si="17"/>
        <v>0.022</v>
      </c>
      <c r="AJ23" s="834">
        <f t="shared" si="17"/>
        <v>0.022</v>
      </c>
      <c r="AK23" s="834">
        <f t="shared" si="17"/>
        <v>0.022</v>
      </c>
      <c r="AL23" s="834">
        <f t="shared" si="17"/>
        <v>0.022</v>
      </c>
      <c r="AM23" s="834">
        <f t="shared" si="17"/>
        <v>0.022</v>
      </c>
      <c r="AN23" s="834">
        <f t="shared" si="17"/>
        <v>0.022</v>
      </c>
      <c r="AO23" s="834">
        <f t="shared" si="17"/>
        <v>0.022</v>
      </c>
      <c r="AP23" s="834">
        <f t="shared" si="17"/>
        <v>0.022</v>
      </c>
      <c r="AQ23" s="834">
        <f t="shared" si="17"/>
        <v>0.022</v>
      </c>
      <c r="AR23" s="834">
        <f t="shared" si="17"/>
        <v>0.022</v>
      </c>
      <c r="AS23" s="834">
        <f t="shared" si="17"/>
        <v>0.022</v>
      </c>
      <c r="AT23" s="834">
        <f t="shared" si="17"/>
        <v>0.022</v>
      </c>
      <c r="AU23" s="834">
        <f t="shared" si="17"/>
        <v>0.022</v>
      </c>
      <c r="AV23" s="834">
        <f t="shared" si="17"/>
        <v>0.022</v>
      </c>
      <c r="AW23" s="834">
        <f t="shared" si="17"/>
        <v>0.022</v>
      </c>
      <c r="AX23" s="834">
        <f t="shared" si="17"/>
        <v>0.022</v>
      </c>
      <c r="AY23" s="834">
        <f t="shared" si="17"/>
        <v>0.022</v>
      </c>
      <c r="AZ23" s="834">
        <f t="shared" si="17"/>
        <v>0.022</v>
      </c>
    </row>
    <row r="24" ht="15.0" customHeight="1">
      <c r="A24" s="829" t="s">
        <v>107</v>
      </c>
      <c r="B24" s="829"/>
      <c r="C24" s="829"/>
      <c r="D24" s="829"/>
      <c r="E24" s="829"/>
      <c r="F24" s="829"/>
      <c r="G24" s="829"/>
      <c r="H24" s="829"/>
      <c r="I24" s="829"/>
      <c r="J24" s="829"/>
      <c r="K24" s="829"/>
      <c r="L24" s="829"/>
      <c r="M24" s="829"/>
      <c r="N24" s="829"/>
      <c r="O24" s="829"/>
      <c r="P24" s="829"/>
      <c r="Q24" s="829"/>
      <c r="R24" s="829"/>
      <c r="S24" s="829"/>
      <c r="T24" s="829"/>
      <c r="U24" s="829"/>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5">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29"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0">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29" t="s">
        <v>1119</v>
      </c>
      <c r="B26" s="831">
        <f t="shared" ref="B26:U26" si="22">C26</f>
        <v>0.0114</v>
      </c>
      <c r="C26" s="831">
        <f t="shared" si="22"/>
        <v>0.0114</v>
      </c>
      <c r="D26" s="831">
        <f t="shared" si="22"/>
        <v>0.0114</v>
      </c>
      <c r="E26" s="831">
        <f t="shared" si="22"/>
        <v>0.0114</v>
      </c>
      <c r="F26" s="831">
        <f t="shared" si="22"/>
        <v>0.0114</v>
      </c>
      <c r="G26" s="831">
        <f t="shared" si="22"/>
        <v>0.0114</v>
      </c>
      <c r="H26" s="831">
        <f t="shared" si="22"/>
        <v>0.0114</v>
      </c>
      <c r="I26" s="831">
        <f t="shared" si="22"/>
        <v>0.0114</v>
      </c>
      <c r="J26" s="831">
        <f t="shared" si="22"/>
        <v>0.0114</v>
      </c>
      <c r="K26" s="831">
        <f t="shared" si="22"/>
        <v>0.0114</v>
      </c>
      <c r="L26" s="831">
        <f t="shared" si="22"/>
        <v>0.0114</v>
      </c>
      <c r="M26" s="831">
        <f t="shared" si="22"/>
        <v>0.0114</v>
      </c>
      <c r="N26" s="831">
        <f t="shared" si="22"/>
        <v>0.0114</v>
      </c>
      <c r="O26" s="831">
        <f t="shared" si="22"/>
        <v>0.0114</v>
      </c>
      <c r="P26" s="831">
        <f t="shared" si="22"/>
        <v>0.0114</v>
      </c>
      <c r="Q26" s="831">
        <f t="shared" si="22"/>
        <v>0.0114</v>
      </c>
      <c r="R26" s="831">
        <f t="shared" si="22"/>
        <v>0.0114</v>
      </c>
      <c r="S26" s="831">
        <f t="shared" si="22"/>
        <v>0.0114</v>
      </c>
      <c r="T26" s="831">
        <f t="shared" si="22"/>
        <v>0.0114</v>
      </c>
      <c r="U26" s="831">
        <f t="shared" si="22"/>
        <v>0.0114</v>
      </c>
      <c r="V26" s="832">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6">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0.0</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7">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7">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7">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7">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7">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7">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7">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7">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7">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7">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7">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7">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8"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63.0</v>
      </c>
      <c r="W38" s="252">
        <f t="shared" ref="W38:W158" si="23">IF(W$37-$A38&gt;$V$25,$V38,0)</f>
        <v>0</v>
      </c>
      <c r="X38" s="252">
        <f t="shared" ref="X38:BA38" si="22">IF(AND(X$37-$A38&gt;$V$25,SUM($W38:W38)&lt;&gt;$V38),$V38,0)</f>
        <v>63</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1.4</v>
      </c>
      <c r="W39" s="252">
        <f t="shared" si="23"/>
        <v>0</v>
      </c>
      <c r="X39" s="252">
        <f t="shared" ref="X39:BA39" si="24">IF(AND(X$37-$A39&gt;$V$25,SUM($W39:W39)&lt;&gt;$V39),$V39,0)</f>
        <v>0</v>
      </c>
      <c r="Y39" s="252">
        <f t="shared" si="24"/>
        <v>1.4</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3.0</v>
      </c>
      <c r="W40" s="252">
        <f t="shared" si="23"/>
        <v>0</v>
      </c>
      <c r="X40" s="252">
        <f t="shared" ref="X40:BA40" si="25">IF(AND(X$37-$A40&gt;$V$25,SUM($W40:W40)&lt;&gt;$V40),$V40,0)</f>
        <v>0</v>
      </c>
      <c r="Y40" s="252">
        <f t="shared" si="25"/>
        <v>0</v>
      </c>
      <c r="Z40" s="252">
        <f t="shared" si="25"/>
        <v>3</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8.4</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8.4</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392.4</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392.4</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150.7</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150.7</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330.6</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330.6</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54.7</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54.7</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4.6</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4.6</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1.0</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1</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5.0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5</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69.5</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69.5</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127.0</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127</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0.9</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0.9</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17.6</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17.6</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45.1</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45.1</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135.4</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135.4</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140.0</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140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84.1</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84.1</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444.4</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444.4</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363.2</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363.2</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244.0</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244</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83.4</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83.4</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132.3</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132.3</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474.5</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474.5</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480.7</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480.7</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147.2</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244.8</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15.5</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101.2</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51.2</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0.0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268.8</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86.4</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10.0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86.6</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86.6</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259.0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416.0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210.0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114.0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120.4</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228.5</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1.5</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25.5</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20.7</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127.6</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18.9</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22.3</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22.7</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135.6</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31.8</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58.0</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1.8</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80.0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43.8</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35.7</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53.7</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46.6</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2.1</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3.3</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0.0</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0.0</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0.0</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14.3</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2.3</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7.8</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13.0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0.8</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15.9</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13.0</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3.1</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74.6</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11.6</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8.8</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2.5</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2.4</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39">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39">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39">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39">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39">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39">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39">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39">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39">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39">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39">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39">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39">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39">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39">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39">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39">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39">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39">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39">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39">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39">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39">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39">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39">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39">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39">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39">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39">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39">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39">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0"/>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2172964.518</v>
      </c>
      <c r="C2" s="160">
        <f>C3*1000*'Inflation GDP Population'!C$18/'Inflation GDP Population'!$S$18</f>
        <v>2220626.665</v>
      </c>
      <c r="D2" s="160">
        <f>D3*1000*'Inflation GDP Population'!D$18/'Inflation GDP Population'!$S$18</f>
        <v>2255751.371</v>
      </c>
      <c r="E2" s="160">
        <f>E3*1000*'Inflation GDP Population'!E$18/'Inflation GDP Population'!$S$18</f>
        <v>2297643.469</v>
      </c>
      <c r="F2" s="160">
        <f>F3*1000*'Inflation GDP Population'!F$18/'Inflation GDP Population'!$S$18</f>
        <v>2359500.632</v>
      </c>
      <c r="G2" s="160">
        <f>G3*1000*'Inflation GDP Population'!G$18/'Inflation GDP Population'!$S$18</f>
        <v>2432996.944</v>
      </c>
      <c r="H2" s="160">
        <f>H3*1000*'Inflation GDP Population'!H$18/'Inflation GDP Population'!$S$18</f>
        <v>2506624.594</v>
      </c>
      <c r="I2" s="160">
        <f>I3*1000*'Inflation GDP Population'!I$18/'Inflation GDP Population'!$S$18</f>
        <v>2573960.21</v>
      </c>
      <c r="J2" s="160">
        <f>J3*1000*'Inflation GDP Population'!J$18/'Inflation GDP Population'!$S$18</f>
        <v>2624027.046</v>
      </c>
      <c r="K2" s="160">
        <f>K3*1000*'Inflation GDP Population'!K$18/'Inflation GDP Population'!$S$18</f>
        <v>2644030.964</v>
      </c>
      <c r="L2" s="160">
        <f>L3*1000*'Inflation GDP Population'!L$18/'Inflation GDP Population'!$S$18</f>
        <v>2674840.609</v>
      </c>
      <c r="M2" s="160">
        <f>M3*1000*'Inflation GDP Population'!M$18/'Inflation GDP Population'!$S$18</f>
        <v>2730715.745</v>
      </c>
      <c r="N2" s="160">
        <f>N3*1000*'Inflation GDP Population'!N$18/'Inflation GDP Population'!$S$18</f>
        <v>2783086.53</v>
      </c>
      <c r="O2" s="160">
        <f>O3*1000*'Inflation GDP Population'!O$18/'Inflation GDP Population'!$S$18</f>
        <v>2831927.72</v>
      </c>
      <c r="P2" s="160">
        <f>P3*1000*'Inflation GDP Population'!P$18/'Inflation GDP Population'!$S$18</f>
        <v>2884328.645</v>
      </c>
      <c r="Q2" s="160">
        <f>Q3*1000*'Inflation GDP Population'!Q$18/'Inflation GDP Population'!$S$18</f>
        <v>2914364.358</v>
      </c>
      <c r="R2" s="160">
        <f>R3*1000*'Inflation GDP Population'!R$18/'Inflation GDP Population'!$S$18</f>
        <v>2944536.131</v>
      </c>
      <c r="S2" s="160">
        <f>S3*1000*'Inflation GDP Population'!S$18/'Inflation GDP Population'!$S$18</f>
        <v>3000000</v>
      </c>
      <c r="T2" s="160">
        <f>T3*1000*'Inflation GDP Population'!T$18/'Inflation GDP Population'!$S$18</f>
        <v>3073078.518</v>
      </c>
      <c r="U2" s="160">
        <f>U3*1000*'Inflation GDP Population'!U$18/'Inflation GDP Population'!$S$18</f>
        <v>3133031.129</v>
      </c>
      <c r="V2" s="161">
        <f>V3*1000*'Inflation GDP Population'!V$18/'Inflation GDP Population'!$S$18</f>
        <v>3194153.354</v>
      </c>
      <c r="W2" s="160">
        <f>W3*1000*'Inflation GDP Population'!W$18/'Inflation GDP Population'!$S$18</f>
        <v>3256468.012</v>
      </c>
      <c r="X2" s="160">
        <f>X3*1000*'Inflation GDP Population'!X$18/'Inflation GDP Population'!$S$18</f>
        <v>3319998.364</v>
      </c>
      <c r="Y2" s="160">
        <f>Y3*1000*'Inflation GDP Population'!Y$18/'Inflation GDP Population'!$S$18</f>
        <v>3384768.128</v>
      </c>
      <c r="Z2" s="160">
        <f>Z3*1000*'Inflation GDP Population'!Z$18/'Inflation GDP Population'!$S$18</f>
        <v>3450801.484</v>
      </c>
      <c r="AA2" s="160">
        <f>AA3*1000*'Inflation GDP Population'!AA$18/'Inflation GDP Population'!$S$18</f>
        <v>3518123.083</v>
      </c>
      <c r="AB2" s="160">
        <f>AB3*1000*'Inflation GDP Population'!AB$18/'Inflation GDP Population'!$S$18</f>
        <v>3586758.057</v>
      </c>
      <c r="AC2" s="160">
        <f>AC3*1000*'Inflation GDP Population'!AC$18/'Inflation GDP Population'!$S$18</f>
        <v>3656732.029</v>
      </c>
      <c r="AD2" s="160">
        <f>AD3*1000*'Inflation GDP Population'!AD$18/'Inflation GDP Population'!$S$18</f>
        <v>3728071.122</v>
      </c>
      <c r="AE2" s="160">
        <f>AE3*1000*'Inflation GDP Population'!AE$18/'Inflation GDP Population'!$S$18</f>
        <v>3800801.967</v>
      </c>
      <c r="AF2" s="160">
        <f>AF3*1000*'Inflation GDP Population'!AF$18/'Inflation GDP Population'!$S$18</f>
        <v>3874951.717</v>
      </c>
      <c r="AG2" s="160">
        <f>AG3*1000*'Inflation GDP Population'!AG$18/'Inflation GDP Population'!$S$18</f>
        <v>3950548.052</v>
      </c>
      <c r="AH2" s="160">
        <f>AH3*1000*'Inflation GDP Population'!AH$18/'Inflation GDP Population'!$S$18</f>
        <v>4027619.194</v>
      </c>
      <c r="AI2" s="160">
        <f>AI3*1000*'Inflation GDP Population'!AI$18/'Inflation GDP Population'!$S$18</f>
        <v>4106193.915</v>
      </c>
      <c r="AJ2" s="160">
        <f>AJ3*1000*'Inflation GDP Population'!AJ$18/'Inflation GDP Population'!$S$18</f>
        <v>4186301.548</v>
      </c>
      <c r="AK2" s="160">
        <f>AK3*1000*'Inflation GDP Population'!AK$18/'Inflation GDP Population'!$S$18</f>
        <v>4267972</v>
      </c>
      <c r="AL2" s="160">
        <f>AL3*1000*'Inflation GDP Population'!AL$18/'Inflation GDP Population'!$S$18</f>
        <v>4351235.757</v>
      </c>
      <c r="AM2" s="160">
        <f>AM3*1000*'Inflation GDP Population'!AM$18/'Inflation GDP Population'!$S$18</f>
        <v>4436123.906</v>
      </c>
      <c r="AN2" s="160">
        <f>AN3*1000*'Inflation GDP Population'!AN$18/'Inflation GDP Population'!$S$18</f>
        <v>4522668.135</v>
      </c>
      <c r="AO2" s="160">
        <f>AO3*1000*'Inflation GDP Population'!AO$18/'Inflation GDP Population'!$S$18</f>
        <v>4610900.753</v>
      </c>
      <c r="AP2" s="160">
        <f>AP3*1000*'Inflation GDP Population'!AP$18/'Inflation GDP Population'!$S$18</f>
        <v>4700854.7</v>
      </c>
      <c r="AQ2" s="160">
        <f>AQ3*1000*'Inflation GDP Population'!AQ$18/'Inflation GDP Population'!$S$18</f>
        <v>4792563.555</v>
      </c>
      <c r="AR2" s="160">
        <f>AR3*1000*'Inflation GDP Population'!AR$18/'Inflation GDP Population'!$S$18</f>
        <v>4886061.556</v>
      </c>
      <c r="AS2" s="160">
        <f>AS3*1000*'Inflation GDP Population'!AS$18/'Inflation GDP Population'!$S$18</f>
        <v>4981383.608</v>
      </c>
      <c r="AT2" s="160">
        <f>AT3*1000*'Inflation GDP Population'!AT$18/'Inflation GDP Population'!$S$18</f>
        <v>5078565.295</v>
      </c>
      <c r="AU2" s="160">
        <f>AU3*1000*'Inflation GDP Population'!AU$18/'Inflation GDP Population'!$S$18</f>
        <v>5177642.897</v>
      </c>
      <c r="AV2" s="160">
        <f>AV3*1000*'Inflation GDP Population'!AV$18/'Inflation GDP Population'!$S$18</f>
        <v>5278653.401</v>
      </c>
      <c r="AW2" s="160">
        <f>AW3*1000*'Inflation GDP Population'!AW$18/'Inflation GDP Population'!$S$18</f>
        <v>5381634.517</v>
      </c>
      <c r="AX2" s="160">
        <f>AX3*1000*'Inflation GDP Population'!AX$18/'Inflation GDP Population'!$S$18</f>
        <v>5486624.689</v>
      </c>
      <c r="AY2" s="160">
        <f>AY3*1000*'Inflation GDP Population'!AY$18/'Inflation GDP Population'!$S$18</f>
        <v>5593663.111</v>
      </c>
      <c r="AZ2" s="160">
        <f>AZ3*1000*'Inflation GDP Population'!AZ$18/'Inflation GDP Population'!$S$18</f>
        <v>5702789.743</v>
      </c>
    </row>
    <row r="3" ht="15.0" customHeight="1">
      <c r="A3" s="541" t="s">
        <v>1125</v>
      </c>
      <c r="B3" s="792">
        <f t="shared" ref="B3:U3" si="1">C3</f>
        <v>3000</v>
      </c>
      <c r="C3" s="792">
        <f t="shared" si="1"/>
        <v>3000</v>
      </c>
      <c r="D3" s="792">
        <f t="shared" si="1"/>
        <v>3000</v>
      </c>
      <c r="E3" s="792">
        <f t="shared" si="1"/>
        <v>3000</v>
      </c>
      <c r="F3" s="792">
        <f t="shared" si="1"/>
        <v>3000</v>
      </c>
      <c r="G3" s="792">
        <f t="shared" si="1"/>
        <v>3000</v>
      </c>
      <c r="H3" s="792">
        <f t="shared" si="1"/>
        <v>3000</v>
      </c>
      <c r="I3" s="792">
        <f t="shared" si="1"/>
        <v>3000</v>
      </c>
      <c r="J3" s="792">
        <f t="shared" si="1"/>
        <v>3000</v>
      </c>
      <c r="K3" s="792">
        <f t="shared" si="1"/>
        <v>3000</v>
      </c>
      <c r="L3" s="792">
        <f t="shared" si="1"/>
        <v>3000</v>
      </c>
      <c r="M3" s="792">
        <f t="shared" si="1"/>
        <v>3000</v>
      </c>
      <c r="N3" s="792">
        <f t="shared" si="1"/>
        <v>3000</v>
      </c>
      <c r="O3" s="792">
        <f t="shared" si="1"/>
        <v>3000</v>
      </c>
      <c r="P3" s="792">
        <f t="shared" si="1"/>
        <v>3000</v>
      </c>
      <c r="Q3" s="792">
        <f t="shared" si="1"/>
        <v>3000</v>
      </c>
      <c r="R3" s="792">
        <f t="shared" si="1"/>
        <v>3000</v>
      </c>
      <c r="S3" s="792">
        <f t="shared" si="1"/>
        <v>3000</v>
      </c>
      <c r="T3" s="792">
        <f t="shared" si="1"/>
        <v>3000</v>
      </c>
      <c r="U3" s="792">
        <f t="shared" si="1"/>
        <v>3000</v>
      </c>
      <c r="V3" s="841">
        <f>Inputs!$H$25</f>
        <v>3000</v>
      </c>
      <c r="W3" s="826">
        <f t="shared" ref="W3:AY3" si="2">V$3+($AZ$3-$V$3)/($AZ$1-$V$1)</f>
        <v>3000</v>
      </c>
      <c r="X3" s="826">
        <f t="shared" si="2"/>
        <v>3000</v>
      </c>
      <c r="Y3" s="826">
        <f t="shared" si="2"/>
        <v>3000</v>
      </c>
      <c r="Z3" s="826">
        <f t="shared" si="2"/>
        <v>3000</v>
      </c>
      <c r="AA3" s="826">
        <f t="shared" si="2"/>
        <v>3000</v>
      </c>
      <c r="AB3" s="826">
        <f t="shared" si="2"/>
        <v>3000</v>
      </c>
      <c r="AC3" s="826">
        <f t="shared" si="2"/>
        <v>3000</v>
      </c>
      <c r="AD3" s="826">
        <f t="shared" si="2"/>
        <v>3000</v>
      </c>
      <c r="AE3" s="826">
        <f t="shared" si="2"/>
        <v>3000</v>
      </c>
      <c r="AF3" s="826">
        <f t="shared" si="2"/>
        <v>3000</v>
      </c>
      <c r="AG3" s="826">
        <f t="shared" si="2"/>
        <v>3000</v>
      </c>
      <c r="AH3" s="826">
        <f t="shared" si="2"/>
        <v>3000</v>
      </c>
      <c r="AI3" s="826">
        <f t="shared" si="2"/>
        <v>3000</v>
      </c>
      <c r="AJ3" s="826">
        <f t="shared" si="2"/>
        <v>3000</v>
      </c>
      <c r="AK3" s="826">
        <f t="shared" si="2"/>
        <v>3000</v>
      </c>
      <c r="AL3" s="826">
        <f t="shared" si="2"/>
        <v>3000</v>
      </c>
      <c r="AM3" s="826">
        <f t="shared" si="2"/>
        <v>3000</v>
      </c>
      <c r="AN3" s="826">
        <f t="shared" si="2"/>
        <v>3000</v>
      </c>
      <c r="AO3" s="826">
        <f t="shared" si="2"/>
        <v>3000</v>
      </c>
      <c r="AP3" s="826">
        <f t="shared" si="2"/>
        <v>3000</v>
      </c>
      <c r="AQ3" s="826">
        <f t="shared" si="2"/>
        <v>3000</v>
      </c>
      <c r="AR3" s="826">
        <f t="shared" si="2"/>
        <v>3000</v>
      </c>
      <c r="AS3" s="826">
        <f t="shared" si="2"/>
        <v>3000</v>
      </c>
      <c r="AT3" s="826">
        <f t="shared" si="2"/>
        <v>3000</v>
      </c>
      <c r="AU3" s="826">
        <f t="shared" si="2"/>
        <v>3000</v>
      </c>
      <c r="AV3" s="826">
        <f t="shared" si="2"/>
        <v>3000</v>
      </c>
      <c r="AW3" s="826">
        <f t="shared" si="2"/>
        <v>3000</v>
      </c>
      <c r="AX3" s="826">
        <f t="shared" si="2"/>
        <v>3000</v>
      </c>
      <c r="AY3" s="826">
        <f t="shared" si="2"/>
        <v>3000</v>
      </c>
      <c r="AZ3" s="842">
        <f>Inputs!$H$23</f>
        <v>3000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0.5022316339</v>
      </c>
      <c r="W15" s="843">
        <f>if(Model!X1574&gt;0,(Model!X1575*10^6)/(Model!X1574*8760),0)</f>
        <v>0.5022316339</v>
      </c>
      <c r="X15" s="843">
        <f>if(Model!Y1574&gt;0,(Model!Y1575*10^6)/(Model!Y1574*8760),0)</f>
        <v>0.5022316339</v>
      </c>
      <c r="Y15" s="843">
        <f>if(Model!Z1574&gt;0,(Model!Z1575*10^6)/(Model!Z1574*8760),0)</f>
        <v>0.5022316339</v>
      </c>
      <c r="Z15" s="843">
        <f>if(Model!AA1574&gt;0,(Model!AA1575*10^6)/(Model!AA1574*8760),0)</f>
        <v>0.5022316339</v>
      </c>
      <c r="AA15" s="843">
        <f>if(Model!AB1574&gt;0,(Model!AB1575*10^6)/(Model!AB1574*8760),0)</f>
        <v>0.5022316339</v>
      </c>
      <c r="AB15" s="843">
        <f>if(Model!AC1574&gt;0,(Model!AC1575*10^6)/(Model!AC1574*8760),0)</f>
        <v>0.5022316339</v>
      </c>
      <c r="AC15" s="843">
        <f>if(Model!AD1574&gt;0,(Model!AD1575*10^6)/(Model!AD1574*8760),0)</f>
        <v>0.5022316339</v>
      </c>
      <c r="AD15" s="843">
        <f>if(Model!AE1574&gt;0,(Model!AE1575*10^6)/(Model!AE1574*8760),0)</f>
        <v>0.5022316339</v>
      </c>
      <c r="AE15" s="843">
        <f>if(Model!AF1574&gt;0,(Model!AF1575*10^6)/(Model!AF1574*8760),0)</f>
        <v>0.5022316339</v>
      </c>
      <c r="AF15" s="843">
        <f>if(Model!AG1574&gt;0,(Model!AG1575*10^6)/(Model!AG1574*8760),0)</f>
        <v>0.5022316339</v>
      </c>
      <c r="AG15" s="843">
        <f>if(Model!AH1574&gt;0,(Model!AH1575*10^6)/(Model!AH1574*8760),0)</f>
        <v>0.5022316339</v>
      </c>
      <c r="AH15" s="843">
        <f>if(Model!AI1574&gt;0,(Model!AI1575*10^6)/(Model!AI1574*8760),0)</f>
        <v>0.5022316339</v>
      </c>
      <c r="AI15" s="843">
        <f>if(Model!AJ1574&gt;0,(Model!AJ1575*10^6)/(Model!AJ1574*8760),0)</f>
        <v>0.5022316339</v>
      </c>
      <c r="AJ15" s="843">
        <f>if(Model!AK1574&gt;0,(Model!AK1575*10^6)/(Model!AK1574*8760),0)</f>
        <v>0.5022316339</v>
      </c>
      <c r="AK15" s="843">
        <f>if(Model!AL1574&gt;0,(Model!AL1575*10^6)/(Model!AL1574*8760),0)</f>
        <v>0.5022316339</v>
      </c>
      <c r="AL15" s="843">
        <f>if(Model!AM1574&gt;0,(Model!AM1575*10^6)/(Model!AM1574*8760),0)</f>
        <v>0.5022316339</v>
      </c>
      <c r="AM15" s="843">
        <f>if(Model!AN1574&gt;0,(Model!AN1575*10^6)/(Model!AN1574*8760),0)</f>
        <v>0.5022316339</v>
      </c>
      <c r="AN15" s="843">
        <f>if(Model!AO1574&gt;0,(Model!AO1575*10^6)/(Model!AO1574*8760),0)</f>
        <v>0.5022316339</v>
      </c>
      <c r="AO15" s="843">
        <f>if(Model!AP1574&gt;0,(Model!AP1575*10^6)/(Model!AP1574*8760),0)</f>
        <v>0.5022316339</v>
      </c>
      <c r="AP15" s="843">
        <f>if(Model!AQ1574&gt;0,(Model!AQ1575*10^6)/(Model!AQ1574*8760),0)</f>
        <v>0.5022316339</v>
      </c>
      <c r="AQ15" s="843">
        <f>if(Model!AR1574&gt;0,(Model!AR1575*10^6)/(Model!AR1574*8760),0)</f>
        <v>0.5022316339</v>
      </c>
      <c r="AR15" s="843">
        <f>if(Model!AS1574&gt;0,(Model!AS1575*10^6)/(Model!AS1574*8760),0)</f>
        <v>0.5022316339</v>
      </c>
      <c r="AS15" s="843">
        <f>if(Model!AT1574&gt;0,(Model!AT1575*10^6)/(Model!AT1574*8760),0)</f>
        <v>0.5022316339</v>
      </c>
      <c r="AT15" s="843">
        <f>if(Model!AU1574&gt;0,(Model!AU1575*10^6)/(Model!AU1574*8760),0)</f>
        <v>0.5022316339</v>
      </c>
      <c r="AU15" s="843">
        <f>if(Model!AV1574&gt;0,(Model!AV1575*10^6)/(Model!AV1574*8760),0)</f>
        <v>0.5022316339</v>
      </c>
      <c r="AV15" s="843">
        <f>if(Model!AW1574&gt;0,(Model!AW1575*10^6)/(Model!AW1574*8760),0)</f>
        <v>0.5022316339</v>
      </c>
      <c r="AW15" s="843">
        <f>if(Model!AX1574&gt;0,(Model!AX1575*10^6)/(Model!AX1574*8760),0)</f>
        <v>0.5022316339</v>
      </c>
      <c r="AX15" s="843">
        <f>if(Model!AY1574&gt;0,(Model!AY1575*10^6)/(Model!AY1574*8760),0)</f>
        <v>0.5022316339</v>
      </c>
      <c r="AY15" s="843">
        <f>if(Model!AZ1574&gt;0,(Model!AZ1575*10^6)/(Model!AZ1574*8760),0)</f>
        <v>0.5022316339</v>
      </c>
      <c r="AZ15" s="843">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68839.87384</v>
      </c>
      <c r="C18" s="160">
        <f>C$19*1000*'Inflation GDP Population'!C$18/'Inflation GDP Population'!$S$18</f>
        <v>70349.81854</v>
      </c>
      <c r="D18" s="160">
        <f>D$19*1000*'Inflation GDP Population'!D$18/'Inflation GDP Population'!$S$18</f>
        <v>71462.575</v>
      </c>
      <c r="E18" s="160">
        <f>E$19*1000*'Inflation GDP Population'!E$18/'Inflation GDP Population'!$S$18</f>
        <v>72789.72354</v>
      </c>
      <c r="F18" s="160">
        <f>F$19*1000*'Inflation GDP Population'!F$18/'Inflation GDP Population'!$S$18</f>
        <v>74749.36868</v>
      </c>
      <c r="G18" s="160">
        <f>G$19*1000*'Inflation GDP Population'!G$18/'Inflation GDP Population'!$S$18</f>
        <v>77077.74394</v>
      </c>
      <c r="H18" s="160">
        <f>H$19*1000*'Inflation GDP Population'!H$18/'Inflation GDP Population'!$S$18</f>
        <v>79410.28001</v>
      </c>
      <c r="I18" s="160">
        <f>I$19*1000*'Inflation GDP Population'!I$18/'Inflation GDP Population'!$S$18</f>
        <v>81543.48344</v>
      </c>
      <c r="J18" s="160">
        <f>J$19*1000*'Inflation GDP Population'!J$18/'Inflation GDP Population'!$S$18</f>
        <v>83129.60904</v>
      </c>
      <c r="K18" s="160">
        <f>K$19*1000*'Inflation GDP Population'!K$18/'Inflation GDP Population'!$S$18</f>
        <v>83763.33644</v>
      </c>
      <c r="L18" s="160">
        <f>L$19*1000*'Inflation GDP Population'!L$18/'Inflation GDP Population'!$S$18</f>
        <v>84739.39108</v>
      </c>
      <c r="M18" s="160">
        <f>M$19*1000*'Inflation GDP Population'!M$18/'Inflation GDP Population'!$S$18</f>
        <v>86509.5246</v>
      </c>
      <c r="N18" s="160">
        <f>N$19*1000*'Inflation GDP Population'!N$18/'Inflation GDP Population'!$S$18</f>
        <v>88168.63968</v>
      </c>
      <c r="O18" s="160">
        <f>O$19*1000*'Inflation GDP Population'!O$18/'Inflation GDP Population'!$S$18</f>
        <v>89715.93663</v>
      </c>
      <c r="P18" s="160">
        <f>P$19*1000*'Inflation GDP Population'!P$18/'Inflation GDP Population'!$S$18</f>
        <v>91376.00656</v>
      </c>
      <c r="Q18" s="160">
        <f>Q$19*1000*'Inflation GDP Population'!Q$18/'Inflation GDP Population'!$S$18</f>
        <v>92327.54289</v>
      </c>
      <c r="R18" s="160">
        <f>R$19*1000*'Inflation GDP Population'!R$18/'Inflation GDP Population'!$S$18</f>
        <v>93283.38965</v>
      </c>
      <c r="S18" s="160">
        <f>S$19*1000*'Inflation GDP Population'!S$18/'Inflation GDP Population'!$S$18</f>
        <v>95040.49415</v>
      </c>
      <c r="T18" s="160">
        <f>T$19*1000*'Inflation GDP Population'!T$18/'Inflation GDP Population'!$S$18</f>
        <v>97355.63364</v>
      </c>
      <c r="U18" s="160">
        <f>U$19*1000*'Inflation GDP Population'!U$18/'Inflation GDP Population'!$S$18</f>
        <v>99254.94224</v>
      </c>
      <c r="V18" s="161">
        <f>V$19*1000*'Inflation GDP Population'!V$18/'Inflation GDP Population'!$S$18</f>
        <v>101191.3044</v>
      </c>
      <c r="W18" s="160">
        <f>W$19*1000*'Inflation GDP Population'!W$18/'Inflation GDP Population'!$S$18</f>
        <v>103165.443</v>
      </c>
      <c r="X18" s="160">
        <f>X$19*1000*'Inflation GDP Population'!X$18/'Inflation GDP Population'!$S$18</f>
        <v>105178.095</v>
      </c>
      <c r="Y18" s="160">
        <f>Y$19*1000*'Inflation GDP Population'!Y$18/'Inflation GDP Population'!$S$18</f>
        <v>107230.0118</v>
      </c>
      <c r="Z18" s="160">
        <f>Z$19*1000*'Inflation GDP Population'!Z$18/'Inflation GDP Population'!$S$18</f>
        <v>109321.9594</v>
      </c>
      <c r="AA18" s="160">
        <f>AA$19*1000*'Inflation GDP Population'!AA$18/'Inflation GDP Population'!$S$18</f>
        <v>111454.7188</v>
      </c>
      <c r="AB18" s="160">
        <f>AB$19*1000*'Inflation GDP Population'!AB$18/'Inflation GDP Population'!$S$18</f>
        <v>113629.086</v>
      </c>
      <c r="AC18" s="160">
        <f>AC$19*1000*'Inflation GDP Population'!AC$18/'Inflation GDP Population'!$S$18</f>
        <v>115845.873</v>
      </c>
      <c r="AD18" s="160">
        <f>AD$19*1000*'Inflation GDP Population'!AD$18/'Inflation GDP Population'!$S$18</f>
        <v>118105.9072</v>
      </c>
      <c r="AE18" s="160">
        <f>AE$19*1000*'Inflation GDP Population'!AE$18/'Inflation GDP Population'!$S$18</f>
        <v>120410.0324</v>
      </c>
      <c r="AF18" s="160">
        <f>AF$19*1000*'Inflation GDP Population'!AF$18/'Inflation GDP Population'!$S$18</f>
        <v>122759.1087</v>
      </c>
      <c r="AG18" s="160">
        <f>AG$19*1000*'Inflation GDP Population'!AG$18/'Inflation GDP Population'!$S$18</f>
        <v>125154.013</v>
      </c>
      <c r="AH18" s="160">
        <f>AH$19*1000*'Inflation GDP Population'!AH$18/'Inflation GDP Population'!$S$18</f>
        <v>127595.6395</v>
      </c>
      <c r="AI18" s="160">
        <f>AI$19*1000*'Inflation GDP Population'!AI$18/'Inflation GDP Population'!$S$18</f>
        <v>130084.8996</v>
      </c>
      <c r="AJ18" s="160">
        <f>AJ$19*1000*'Inflation GDP Population'!AJ$18/'Inflation GDP Population'!$S$18</f>
        <v>132622.7226</v>
      </c>
      <c r="AK18" s="160">
        <f>AK$19*1000*'Inflation GDP Population'!AK$18/'Inflation GDP Population'!$S$18</f>
        <v>135210.056</v>
      </c>
      <c r="AL18" s="160">
        <f>AL$19*1000*'Inflation GDP Population'!AL$18/'Inflation GDP Population'!$S$18</f>
        <v>137847.8655</v>
      </c>
      <c r="AM18" s="160">
        <f>AM$19*1000*'Inflation GDP Population'!AM$18/'Inflation GDP Population'!$S$18</f>
        <v>140537.136</v>
      </c>
      <c r="AN18" s="160">
        <f>AN$19*1000*'Inflation GDP Population'!AN$18/'Inflation GDP Population'!$S$18</f>
        <v>143278.8715</v>
      </c>
      <c r="AO18" s="160">
        <f>AO$19*1000*'Inflation GDP Population'!AO$18/'Inflation GDP Population'!$S$18</f>
        <v>146074.0954</v>
      </c>
      <c r="AP18" s="160">
        <f>AP$19*1000*'Inflation GDP Population'!AP$18/'Inflation GDP Population'!$S$18</f>
        <v>148923.8512</v>
      </c>
      <c r="AQ18" s="160">
        <f>AQ$19*1000*'Inflation GDP Population'!AQ$18/'Inflation GDP Population'!$S$18</f>
        <v>151829.2028</v>
      </c>
      <c r="AR18" s="160">
        <f>AR$19*1000*'Inflation GDP Population'!AR$18/'Inflation GDP Population'!$S$18</f>
        <v>154791.2349</v>
      </c>
      <c r="AS18" s="160">
        <f>AS$19*1000*'Inflation GDP Population'!AS$18/'Inflation GDP Population'!$S$18</f>
        <v>157811.0532</v>
      </c>
      <c r="AT18" s="160">
        <f>AT$19*1000*'Inflation GDP Population'!AT$18/'Inflation GDP Population'!$S$18</f>
        <v>160889.7851</v>
      </c>
      <c r="AU18" s="160">
        <f>AU$19*1000*'Inflation GDP Population'!AU$18/'Inflation GDP Population'!$S$18</f>
        <v>164028.5798</v>
      </c>
      <c r="AV18" s="160">
        <f>AV$19*1000*'Inflation GDP Population'!AV$18/'Inflation GDP Population'!$S$18</f>
        <v>167228.6092</v>
      </c>
      <c r="AW18" s="160">
        <f>AW$19*1000*'Inflation GDP Population'!AW$18/'Inflation GDP Population'!$S$18</f>
        <v>170491.0679</v>
      </c>
      <c r="AX18" s="160">
        <f>AX$19*1000*'Inflation GDP Population'!AX$18/'Inflation GDP Population'!$S$18</f>
        <v>173817.1739</v>
      </c>
      <c r="AY18" s="160">
        <f>AY$19*1000*'Inflation GDP Population'!AY$18/'Inflation GDP Population'!$S$18</f>
        <v>177208.1687</v>
      </c>
      <c r="AZ18" s="160">
        <f>AZ$19*1000*'Inflation GDP Population'!AZ$18/'Inflation GDP Population'!$S$18</f>
        <v>180665.3184</v>
      </c>
    </row>
    <row r="19" ht="15.0" customHeight="1">
      <c r="A19" s="541" t="s">
        <v>1126</v>
      </c>
      <c r="B19" s="177">
        <f t="shared" ref="B19:U19" si="7">C19</f>
        <v>95.04049415</v>
      </c>
      <c r="C19" s="177">
        <f t="shared" si="7"/>
        <v>95.04049415</v>
      </c>
      <c r="D19" s="177">
        <f t="shared" si="7"/>
        <v>95.04049415</v>
      </c>
      <c r="E19" s="177">
        <f t="shared" si="7"/>
        <v>95.04049415</v>
      </c>
      <c r="F19" s="177">
        <f t="shared" si="7"/>
        <v>95.04049415</v>
      </c>
      <c r="G19" s="177">
        <f t="shared" si="7"/>
        <v>95.04049415</v>
      </c>
      <c r="H19" s="177">
        <f t="shared" si="7"/>
        <v>95.04049415</v>
      </c>
      <c r="I19" s="177">
        <f t="shared" si="7"/>
        <v>95.04049415</v>
      </c>
      <c r="J19" s="177">
        <f t="shared" si="7"/>
        <v>95.04049415</v>
      </c>
      <c r="K19" s="177">
        <f t="shared" si="7"/>
        <v>95.04049415</v>
      </c>
      <c r="L19" s="177">
        <f t="shared" si="7"/>
        <v>95.04049415</v>
      </c>
      <c r="M19" s="177">
        <f t="shared" si="7"/>
        <v>95.04049415</v>
      </c>
      <c r="N19" s="177">
        <f t="shared" si="7"/>
        <v>95.04049415</v>
      </c>
      <c r="O19" s="177">
        <f t="shared" si="7"/>
        <v>95.04049415</v>
      </c>
      <c r="P19" s="177">
        <f t="shared" si="7"/>
        <v>95.04049415</v>
      </c>
      <c r="Q19" s="177">
        <f t="shared" si="7"/>
        <v>95.04049415</v>
      </c>
      <c r="R19" s="177">
        <f t="shared" si="7"/>
        <v>95.04049415</v>
      </c>
      <c r="S19" s="177">
        <f t="shared" si="7"/>
        <v>95.04049415</v>
      </c>
      <c r="T19" s="177">
        <f t="shared" si="7"/>
        <v>95.04049415</v>
      </c>
      <c r="U19" s="177">
        <f t="shared" si="7"/>
        <v>95.04049415</v>
      </c>
      <c r="V19" s="844">
        <f>Inputs!$H$26</f>
        <v>95.04049415</v>
      </c>
      <c r="W19" s="177">
        <f t="shared" ref="W19:AY19" si="8">V$19+($AZ$19-$V$19)/($AZ$1-$V$1)</f>
        <v>95.04049415</v>
      </c>
      <c r="X19" s="177">
        <f t="shared" si="8"/>
        <v>95.04049415</v>
      </c>
      <c r="Y19" s="177">
        <f t="shared" si="8"/>
        <v>95.04049415</v>
      </c>
      <c r="Z19" s="177">
        <f t="shared" si="8"/>
        <v>95.04049415</v>
      </c>
      <c r="AA19" s="177">
        <f t="shared" si="8"/>
        <v>95.04049415</v>
      </c>
      <c r="AB19" s="177">
        <f t="shared" si="8"/>
        <v>95.04049415</v>
      </c>
      <c r="AC19" s="177">
        <f t="shared" si="8"/>
        <v>95.04049415</v>
      </c>
      <c r="AD19" s="177">
        <f t="shared" si="8"/>
        <v>95.04049415</v>
      </c>
      <c r="AE19" s="177">
        <f t="shared" si="8"/>
        <v>95.04049415</v>
      </c>
      <c r="AF19" s="177">
        <f t="shared" si="8"/>
        <v>95.04049415</v>
      </c>
      <c r="AG19" s="177">
        <f t="shared" si="8"/>
        <v>95.04049415</v>
      </c>
      <c r="AH19" s="177">
        <f t="shared" si="8"/>
        <v>95.04049415</v>
      </c>
      <c r="AI19" s="177">
        <f t="shared" si="8"/>
        <v>95.04049415</v>
      </c>
      <c r="AJ19" s="177">
        <f t="shared" si="8"/>
        <v>95.04049415</v>
      </c>
      <c r="AK19" s="177">
        <f t="shared" si="8"/>
        <v>95.04049415</v>
      </c>
      <c r="AL19" s="177">
        <f t="shared" si="8"/>
        <v>95.04049415</v>
      </c>
      <c r="AM19" s="177">
        <f t="shared" si="8"/>
        <v>95.04049415</v>
      </c>
      <c r="AN19" s="177">
        <f t="shared" si="8"/>
        <v>95.04049415</v>
      </c>
      <c r="AO19" s="177">
        <f t="shared" si="8"/>
        <v>95.04049415</v>
      </c>
      <c r="AP19" s="177">
        <f t="shared" si="8"/>
        <v>95.04049415</v>
      </c>
      <c r="AQ19" s="177">
        <f t="shared" si="8"/>
        <v>95.04049415</v>
      </c>
      <c r="AR19" s="177">
        <f t="shared" si="8"/>
        <v>95.04049415</v>
      </c>
      <c r="AS19" s="177">
        <f t="shared" si="8"/>
        <v>95.04049415</v>
      </c>
      <c r="AT19" s="177">
        <f t="shared" si="8"/>
        <v>95.04049415</v>
      </c>
      <c r="AU19" s="177">
        <f t="shared" si="8"/>
        <v>95.04049415</v>
      </c>
      <c r="AV19" s="177">
        <f t="shared" si="8"/>
        <v>95.04049415</v>
      </c>
      <c r="AW19" s="177">
        <f t="shared" si="8"/>
        <v>95.04049415</v>
      </c>
      <c r="AX19" s="177">
        <f t="shared" si="8"/>
        <v>95.04049415</v>
      </c>
      <c r="AY19" s="177">
        <f t="shared" si="8"/>
        <v>95.04049415</v>
      </c>
      <c r="AZ19" s="844">
        <f>Inputs!$H$24</f>
        <v>95.04049415</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5">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15.81804856</v>
      </c>
      <c r="C21" s="177">
        <f t="shared" si="11"/>
        <v>16.11691852</v>
      </c>
      <c r="D21" s="177">
        <f t="shared" si="11"/>
        <v>16.42143541</v>
      </c>
      <c r="E21" s="177">
        <f t="shared" si="11"/>
        <v>16.73170591</v>
      </c>
      <c r="F21" s="177">
        <f t="shared" si="11"/>
        <v>17.04783873</v>
      </c>
      <c r="G21" s="177">
        <f t="shared" si="11"/>
        <v>17.36994464</v>
      </c>
      <c r="H21" s="177">
        <f t="shared" si="11"/>
        <v>17.6981365</v>
      </c>
      <c r="I21" s="177">
        <f t="shared" si="11"/>
        <v>18.03252929</v>
      </c>
      <c r="J21" s="177">
        <f t="shared" si="11"/>
        <v>18.37324018</v>
      </c>
      <c r="K21" s="177">
        <f t="shared" si="11"/>
        <v>18.72038854</v>
      </c>
      <c r="L21" s="177">
        <f t="shared" si="11"/>
        <v>19.07409601</v>
      </c>
      <c r="M21" s="177">
        <f t="shared" si="11"/>
        <v>19.4344865</v>
      </c>
      <c r="N21" s="177">
        <f t="shared" si="11"/>
        <v>19.8016863</v>
      </c>
      <c r="O21" s="177">
        <f t="shared" si="11"/>
        <v>20.17582407</v>
      </c>
      <c r="P21" s="177">
        <f t="shared" si="11"/>
        <v>20.55703088</v>
      </c>
      <c r="Q21" s="177">
        <f t="shared" si="11"/>
        <v>20.9454403</v>
      </c>
      <c r="R21" s="177">
        <f t="shared" si="11"/>
        <v>21.34118842</v>
      </c>
      <c r="S21" s="177">
        <f t="shared" si="11"/>
        <v>21.7444139</v>
      </c>
      <c r="T21" s="177">
        <f t="shared" si="11"/>
        <v>22.15525802</v>
      </c>
      <c r="U21" s="177">
        <f t="shared" si="11"/>
        <v>22.57386472</v>
      </c>
      <c r="V21" s="715">
        <f>if(Model!W1574&gt;0,V18*Model!W1574/(V15*Model!W1574*8760)+V20,V20)</f>
        <v>23.00038068</v>
      </c>
      <c r="W21" s="846">
        <f>if(Model!X1574&gt;0,W18*Model!X1574/(Model!X1575*10^6)+W20,W20)</f>
        <v>23.44909452</v>
      </c>
      <c r="X21" s="846">
        <f>if(Model!Y1574&gt;0,X18*Model!Y1574/(Model!Y1575*10^6)+X20,X20)</f>
        <v>23.90656232</v>
      </c>
      <c r="Y21" s="846">
        <f>if(Model!Z1574&gt;0,Y18*Model!Z1574/(Model!Z1575*10^6)+Y20,Y20)</f>
        <v>24.37295484</v>
      </c>
      <c r="Z21" s="846">
        <f>if(Model!AA1574&gt;0,Z18*Model!AA1574/(Model!AA1575*10^6)+Z20,Z20)</f>
        <v>24.8484462</v>
      </c>
      <c r="AA21" s="846">
        <f>if(Model!AB1574&gt;0,AA18*Model!AB1574/(Model!AB1575*10^6)+AA20,AA20)</f>
        <v>25.3332139</v>
      </c>
      <c r="AB21" s="846">
        <f>if(Model!AC1574&gt;0,AB18*Model!AC1574/(Model!AC1575*10^6)+AB20,AB20)</f>
        <v>25.82743893</v>
      </c>
      <c r="AC21" s="846">
        <f>if(Model!AD1574&gt;0,AC18*Model!AD1574/(Model!AD1575*10^6)+AC20,AC20)</f>
        <v>26.33130579</v>
      </c>
      <c r="AD21" s="846">
        <f>if(Model!AE1574&gt;0,AD18*Model!AE1574/(Model!AE1575*10^6)+AD20,AD20)</f>
        <v>26.84500257</v>
      </c>
      <c r="AE21" s="846">
        <f>if(Model!AF1574&gt;0,AE18*Model!AF1574/(Model!AF1575*10^6)+AE20,AE20)</f>
        <v>27.36872104</v>
      </c>
      <c r="AF21" s="846">
        <f>if(Model!AG1574&gt;0,AF18*Model!AG1574/(Model!AG1575*10^6)+AF20,AF20)</f>
        <v>27.90265673</v>
      </c>
      <c r="AG21" s="846">
        <f>if(Model!AH1574&gt;0,AG18*Model!AH1574/(Model!AH1575*10^6)+AG20,AG20)</f>
        <v>28.44700896</v>
      </c>
      <c r="AH21" s="846">
        <f>if(Model!AI1574&gt;0,AH18*Model!AI1574/(Model!AI1575*10^6)+AH20,AH20)</f>
        <v>29.00198093</v>
      </c>
      <c r="AI21" s="846">
        <f>if(Model!AJ1574&gt;0,AI18*Model!AJ1574/(Model!AJ1575*10^6)+AI20,AI20)</f>
        <v>29.56777985</v>
      </c>
      <c r="AJ21" s="846">
        <f>if(Model!AK1574&gt;0,AJ18*Model!AK1574/(Model!AK1575*10^6)+AJ20,AJ20)</f>
        <v>30.14461692</v>
      </c>
      <c r="AK21" s="846">
        <f>if(Model!AL1574&gt;0,AK18*Model!AL1574/(Model!AL1575*10^6)+AK20,AK20)</f>
        <v>30.73270749</v>
      </c>
      <c r="AL21" s="846">
        <f>if(Model!AM1574&gt;0,AL18*Model!AM1574/(Model!AM1575*10^6)+AL20,AL20)</f>
        <v>31.3322711</v>
      </c>
      <c r="AM21" s="846">
        <f>if(Model!AN1574&gt;0,AM18*Model!AN1574/(Model!AN1575*10^6)+AM20,AM20)</f>
        <v>31.94353159</v>
      </c>
      <c r="AN21" s="846">
        <f>if(Model!AO1574&gt;0,AN18*Model!AO1574/(Model!AO1575*10^6)+AN20,AN20)</f>
        <v>32.56671714</v>
      </c>
      <c r="AO21" s="846">
        <f>if(Model!AP1574&gt;0,AO18*Model!AP1574/(Model!AP1575*10^6)+AO20,AO20)</f>
        <v>33.2020604</v>
      </c>
      <c r="AP21" s="846">
        <f>if(Model!AQ1574&gt;0,AP18*Model!AQ1574/(Model!AQ1575*10^6)+AP20,AP20)</f>
        <v>33.84979856</v>
      </c>
      <c r="AQ21" s="846">
        <f>if(Model!AR1574&gt;0,AQ18*Model!AR1574/(Model!AR1575*10^6)+AQ20,AQ20)</f>
        <v>34.51017342</v>
      </c>
      <c r="AR21" s="846">
        <f>if(Model!AS1574&gt;0,AR18*Model!AS1574/(Model!AS1575*10^6)+AR20,AR20)</f>
        <v>35.18343152</v>
      </c>
      <c r="AS21" s="846">
        <f>if(Model!AT1574&gt;0,AS18*Model!AT1574/(Model!AT1575*10^6)+AS20,AS20)</f>
        <v>35.8698242</v>
      </c>
      <c r="AT21" s="846">
        <f>if(Model!AU1574&gt;0,AT18*Model!AU1574/(Model!AU1575*10^6)+AT20,AT20)</f>
        <v>36.56960769</v>
      </c>
      <c r="AU21" s="846">
        <f>if(Model!AV1574&gt;0,AU18*Model!AV1574/(Model!AV1575*10^6)+AU20,AU20)</f>
        <v>37.28304324</v>
      </c>
      <c r="AV21" s="846">
        <f>if(Model!AW1574&gt;0,AV18*Model!AW1574/(Model!AW1575*10^6)+AV20,AV20)</f>
        <v>38.01039719</v>
      </c>
      <c r="AW21" s="846">
        <f>if(Model!AX1574&gt;0,AW18*Model!AX1574/(Model!AX1575*10^6)+AW20,AW20)</f>
        <v>38.75194107</v>
      </c>
      <c r="AX21" s="846">
        <f>if(Model!AY1574&gt;0,AX18*Model!AY1574/(Model!AY1575*10^6)+AX20,AX20)</f>
        <v>39.50795171</v>
      </c>
      <c r="AY21" s="846">
        <f>if(Model!AZ1574&gt;0,AY18*Model!AZ1574/(Model!AZ1575*10^6)+AY20,AY20)</f>
        <v>40.27871134</v>
      </c>
      <c r="AZ21" s="846">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7">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8">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8">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8">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8">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90.1</v>
      </c>
      <c r="X39" s="252">
        <f t="shared" si="20"/>
        <v>0</v>
      </c>
      <c r="Y39" s="252">
        <f t="shared" si="20"/>
        <v>36.4</v>
      </c>
      <c r="Z39" s="252">
        <f t="shared" si="20"/>
        <v>0</v>
      </c>
      <c r="AA39" s="252">
        <f t="shared" si="20"/>
        <v>0</v>
      </c>
      <c r="AB39" s="252">
        <f t="shared" si="20"/>
        <v>0</v>
      </c>
      <c r="AC39" s="252">
        <f t="shared" si="20"/>
        <v>0</v>
      </c>
      <c r="AD39" s="252">
        <f t="shared" si="20"/>
        <v>0</v>
      </c>
      <c r="AE39" s="252">
        <f t="shared" si="20"/>
        <v>64.7</v>
      </c>
      <c r="AF39" s="252">
        <f t="shared" si="20"/>
        <v>0</v>
      </c>
      <c r="AG39" s="252">
        <f t="shared" si="20"/>
        <v>0</v>
      </c>
      <c r="AH39" s="252">
        <f t="shared" si="20"/>
        <v>0</v>
      </c>
      <c r="AI39" s="252">
        <f t="shared" si="20"/>
        <v>6.5</v>
      </c>
      <c r="AJ39" s="252">
        <f t="shared" si="20"/>
        <v>0</v>
      </c>
      <c r="AK39" s="252">
        <f t="shared" si="20"/>
        <v>0</v>
      </c>
      <c r="AL39" s="252">
        <f t="shared" si="20"/>
        <v>30</v>
      </c>
      <c r="AM39" s="252">
        <f t="shared" si="20"/>
        <v>26</v>
      </c>
      <c r="AN39" s="252">
        <f t="shared" si="20"/>
        <v>33.1</v>
      </c>
      <c r="AO39" s="252">
        <f t="shared" si="20"/>
        <v>48</v>
      </c>
      <c r="AP39" s="252">
        <f t="shared" si="20"/>
        <v>134.7</v>
      </c>
      <c r="AQ39" s="252">
        <f t="shared" si="20"/>
        <v>23.5</v>
      </c>
      <c r="AR39" s="252">
        <f t="shared" si="20"/>
        <v>3.6</v>
      </c>
      <c r="AS39" s="252">
        <f t="shared" si="20"/>
        <v>102</v>
      </c>
      <c r="AT39" s="252">
        <f t="shared" si="20"/>
        <v>87</v>
      </c>
      <c r="AU39" s="252">
        <f t="shared" si="20"/>
        <v>22.5</v>
      </c>
      <c r="AV39" s="252">
        <f t="shared" si="20"/>
        <v>73</v>
      </c>
      <c r="AW39" s="252">
        <f t="shared" si="20"/>
        <v>0</v>
      </c>
      <c r="AX39" s="252">
        <f t="shared" si="20"/>
        <v>37</v>
      </c>
      <c r="AY39" s="252">
        <f t="shared" si="20"/>
        <v>89</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49">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49">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49">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49">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49">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49">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49">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49">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49">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49">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49">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49">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49">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49">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49">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49">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49">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49">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49">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49">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49">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49">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49">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49">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49">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49">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49">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49">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49">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49">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49">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49">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49">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49">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7">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7">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7">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7">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7">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7">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7">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7">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7">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7">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7">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7">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7">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7">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7">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7">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7">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7">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7">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7">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7">
        <v>1984.0</v>
      </c>
      <c r="B95" s="32"/>
      <c r="C95" s="32"/>
      <c r="D95" s="32"/>
      <c r="E95" s="32"/>
      <c r="F95" s="32"/>
      <c r="G95" s="32"/>
      <c r="H95" s="32"/>
      <c r="I95" s="32"/>
      <c r="J95" s="32"/>
      <c r="K95" s="32"/>
      <c r="L95" s="32"/>
      <c r="M95" s="32"/>
      <c r="N95" s="32"/>
      <c r="O95" s="32"/>
      <c r="P95" s="32"/>
      <c r="Q95" s="32"/>
      <c r="R95" s="32"/>
      <c r="S95" s="32"/>
      <c r="T95" s="32"/>
      <c r="U95" s="32"/>
      <c r="V95" s="741">
        <v>30.7</v>
      </c>
      <c r="W95" s="252">
        <f t="shared" si="22"/>
        <v>30.7</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7">
        <v>1985.0</v>
      </c>
      <c r="B96" s="32"/>
      <c r="C96" s="32"/>
      <c r="D96" s="32"/>
      <c r="E96" s="32"/>
      <c r="F96" s="32"/>
      <c r="G96" s="32"/>
      <c r="H96" s="32"/>
      <c r="I96" s="32"/>
      <c r="J96" s="32"/>
      <c r="K96" s="32"/>
      <c r="L96" s="32"/>
      <c r="M96" s="32"/>
      <c r="N96" s="32"/>
      <c r="O96" s="32"/>
      <c r="P96" s="32"/>
      <c r="Q96" s="32"/>
      <c r="R96" s="32"/>
      <c r="S96" s="32"/>
      <c r="T96" s="32"/>
      <c r="U96" s="32"/>
      <c r="V96" s="741">
        <v>17.0</v>
      </c>
      <c r="W96" s="252">
        <f t="shared" si="22"/>
        <v>17</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7">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7">
        <v>1987.0</v>
      </c>
      <c r="B98" s="32"/>
      <c r="C98" s="32"/>
      <c r="D98" s="32"/>
      <c r="E98" s="32"/>
      <c r="F98" s="32"/>
      <c r="G98" s="32"/>
      <c r="H98" s="32"/>
      <c r="I98" s="32"/>
      <c r="J98" s="32"/>
      <c r="K98" s="32"/>
      <c r="L98" s="32"/>
      <c r="M98" s="32"/>
      <c r="N98" s="32"/>
      <c r="O98" s="32"/>
      <c r="P98" s="32"/>
      <c r="Q98" s="32"/>
      <c r="R98" s="32"/>
      <c r="S98" s="32"/>
      <c r="T98" s="32"/>
      <c r="U98" s="32"/>
      <c r="V98" s="741">
        <v>3.6</v>
      </c>
      <c r="W98" s="252">
        <f t="shared" si="22"/>
        <v>3.6</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7">
        <v>1988.0</v>
      </c>
      <c r="B99" s="32"/>
      <c r="C99" s="32"/>
      <c r="D99" s="32"/>
      <c r="E99" s="32"/>
      <c r="F99" s="32"/>
      <c r="G99" s="32"/>
      <c r="H99" s="32"/>
      <c r="I99" s="32"/>
      <c r="J99" s="32"/>
      <c r="K99" s="32"/>
      <c r="L99" s="32"/>
      <c r="M99" s="32"/>
      <c r="N99" s="32"/>
      <c r="O99" s="32"/>
      <c r="P99" s="32"/>
      <c r="Q99" s="32"/>
      <c r="R99" s="32"/>
      <c r="S99" s="32"/>
      <c r="T99" s="32"/>
      <c r="U99" s="32"/>
      <c r="V99" s="741">
        <v>16.3</v>
      </c>
      <c r="W99" s="252">
        <f t="shared" si="22"/>
        <v>16.3</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7">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7">
        <v>1990.0</v>
      </c>
      <c r="B101" s="32"/>
      <c r="C101" s="32"/>
      <c r="D101" s="32"/>
      <c r="E101" s="32"/>
      <c r="F101" s="32"/>
      <c r="G101" s="32"/>
      <c r="H101" s="32"/>
      <c r="I101" s="32"/>
      <c r="J101" s="32"/>
      <c r="K101" s="32"/>
      <c r="L101" s="32"/>
      <c r="M101" s="32"/>
      <c r="N101" s="32"/>
      <c r="O101" s="32"/>
      <c r="P101" s="32"/>
      <c r="Q101" s="32"/>
      <c r="R101" s="32"/>
      <c r="S101" s="32"/>
      <c r="T101" s="32"/>
      <c r="U101" s="32"/>
      <c r="V101" s="741">
        <v>22.5</v>
      </c>
      <c r="W101" s="252">
        <f t="shared" si="22"/>
        <v>22.5</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7">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7">
        <v>1992.0</v>
      </c>
      <c r="B103" s="32"/>
      <c r="C103" s="32"/>
      <c r="D103" s="32"/>
      <c r="E103" s="32"/>
      <c r="F103" s="32"/>
      <c r="G103" s="32"/>
      <c r="H103" s="32"/>
      <c r="I103" s="32"/>
      <c r="J103" s="32"/>
      <c r="K103" s="32"/>
      <c r="L103" s="32"/>
      <c r="M103" s="32"/>
      <c r="N103" s="32"/>
      <c r="O103" s="32"/>
      <c r="P103" s="32"/>
      <c r="Q103" s="32"/>
      <c r="R103" s="32"/>
      <c r="S103" s="32"/>
      <c r="T103" s="32"/>
      <c r="U103" s="32"/>
      <c r="V103" s="741">
        <v>36.4</v>
      </c>
      <c r="W103" s="252">
        <f t="shared" si="22"/>
        <v>0</v>
      </c>
      <c r="X103" s="252">
        <f t="shared" ref="X103:BA103" si="84">IF(AND(X$40-$A103&gt;$V$27,SUM($W103:W103)&lt;&gt;$V103),$V103,0)</f>
        <v>0</v>
      </c>
      <c r="Y103" s="252">
        <f t="shared" si="84"/>
        <v>36.4</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7">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7">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7">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7">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7">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7">
        <v>1998.0</v>
      </c>
      <c r="B109" s="32"/>
      <c r="C109" s="32"/>
      <c r="D109" s="32"/>
      <c r="E109" s="32"/>
      <c r="F109" s="32"/>
      <c r="G109" s="32"/>
      <c r="H109" s="32"/>
      <c r="I109" s="32"/>
      <c r="J109" s="32"/>
      <c r="K109" s="32"/>
      <c r="L109" s="32"/>
      <c r="M109" s="32"/>
      <c r="N109" s="32"/>
      <c r="O109" s="32"/>
      <c r="P109" s="32"/>
      <c r="Q109" s="32"/>
      <c r="R109" s="32"/>
      <c r="S109" s="32"/>
      <c r="T109" s="32"/>
      <c r="U109" s="32"/>
      <c r="V109" s="741">
        <v>64.7</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64.7</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7">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7">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7">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7">
        <v>2002.0</v>
      </c>
      <c r="B113" s="32"/>
      <c r="C113" s="32"/>
      <c r="D113" s="32"/>
      <c r="E113" s="32"/>
      <c r="F113" s="32"/>
      <c r="G113" s="32"/>
      <c r="H113" s="32"/>
      <c r="I113" s="32"/>
      <c r="J113" s="32"/>
      <c r="K113" s="32"/>
      <c r="L113" s="32"/>
      <c r="M113" s="32"/>
      <c r="N113" s="32"/>
      <c r="O113" s="32"/>
      <c r="P113" s="32"/>
      <c r="Q113" s="32"/>
      <c r="R113" s="32"/>
      <c r="S113" s="32"/>
      <c r="T113" s="32"/>
      <c r="U113" s="32"/>
      <c r="V113" s="741">
        <v>6.5</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6.5</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7">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7">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7">
        <v>2005.0</v>
      </c>
      <c r="B116" s="32"/>
      <c r="C116" s="32"/>
      <c r="D116" s="32"/>
      <c r="E116" s="32"/>
      <c r="F116" s="32"/>
      <c r="G116" s="32"/>
      <c r="H116" s="32"/>
      <c r="I116" s="32"/>
      <c r="J116" s="32"/>
      <c r="K116" s="32"/>
      <c r="L116" s="32"/>
      <c r="M116" s="32"/>
      <c r="N116" s="32"/>
      <c r="O116" s="32"/>
      <c r="P116" s="32"/>
      <c r="Q116" s="32"/>
      <c r="R116" s="32"/>
      <c r="S116" s="32"/>
      <c r="T116" s="32"/>
      <c r="U116" s="32"/>
      <c r="V116" s="741">
        <v>30.0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30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7">
        <v>2006.0</v>
      </c>
      <c r="B117" s="32"/>
      <c r="C117" s="32"/>
      <c r="D117" s="32"/>
      <c r="E117" s="32"/>
      <c r="F117" s="32"/>
      <c r="G117" s="32"/>
      <c r="H117" s="32"/>
      <c r="I117" s="32"/>
      <c r="J117" s="32"/>
      <c r="K117" s="32"/>
      <c r="L117" s="32"/>
      <c r="M117" s="32"/>
      <c r="N117" s="32"/>
      <c r="O117" s="32"/>
      <c r="P117" s="32"/>
      <c r="Q117" s="32"/>
      <c r="R117" s="32"/>
      <c r="S117" s="32"/>
      <c r="T117" s="32"/>
      <c r="U117" s="32"/>
      <c r="V117" s="741">
        <v>26.0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26</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7">
        <v>2007.0</v>
      </c>
      <c r="B118" s="32"/>
      <c r="C118" s="32"/>
      <c r="D118" s="32"/>
      <c r="E118" s="32"/>
      <c r="F118" s="32"/>
      <c r="G118" s="32"/>
      <c r="H118" s="32"/>
      <c r="I118" s="32"/>
      <c r="J118" s="32"/>
      <c r="K118" s="32"/>
      <c r="L118" s="32"/>
      <c r="M118" s="32"/>
      <c r="N118" s="32"/>
      <c r="O118" s="32"/>
      <c r="P118" s="32"/>
      <c r="Q118" s="32"/>
      <c r="R118" s="32"/>
      <c r="S118" s="32"/>
      <c r="T118" s="32"/>
      <c r="U118" s="32"/>
      <c r="V118" s="741">
        <v>33.1</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33.1</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7">
        <v>2008.0</v>
      </c>
      <c r="B119" s="32"/>
      <c r="C119" s="32"/>
      <c r="D119" s="32"/>
      <c r="E119" s="32"/>
      <c r="F119" s="32"/>
      <c r="G119" s="32"/>
      <c r="H119" s="32"/>
      <c r="I119" s="32"/>
      <c r="J119" s="32"/>
      <c r="K119" s="32"/>
      <c r="L119" s="32"/>
      <c r="M119" s="32"/>
      <c r="N119" s="32"/>
      <c r="O119" s="32"/>
      <c r="P119" s="32"/>
      <c r="Q119" s="32"/>
      <c r="R119" s="32"/>
      <c r="S119" s="32"/>
      <c r="T119" s="32"/>
      <c r="U119" s="32"/>
      <c r="V119" s="741">
        <v>48.0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48</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7">
        <v>2009.0</v>
      </c>
      <c r="B120" s="32"/>
      <c r="C120" s="32"/>
      <c r="D120" s="32"/>
      <c r="E120" s="32"/>
      <c r="F120" s="32"/>
      <c r="G120" s="32"/>
      <c r="H120" s="32"/>
      <c r="I120" s="32"/>
      <c r="J120" s="32"/>
      <c r="K120" s="32"/>
      <c r="L120" s="32"/>
      <c r="M120" s="32"/>
      <c r="N120" s="32"/>
      <c r="O120" s="32"/>
      <c r="P120" s="32"/>
      <c r="Q120" s="32"/>
      <c r="R120" s="32"/>
      <c r="S120" s="32"/>
      <c r="T120" s="32"/>
      <c r="U120" s="32"/>
      <c r="V120" s="741">
        <v>134.7</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134.7</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7">
        <v>2010.0</v>
      </c>
      <c r="B121" s="32"/>
      <c r="C121" s="32"/>
      <c r="D121" s="32"/>
      <c r="E121" s="32"/>
      <c r="F121" s="32"/>
      <c r="G121" s="32"/>
      <c r="H121" s="32"/>
      <c r="I121" s="32"/>
      <c r="J121" s="32"/>
      <c r="K121" s="32"/>
      <c r="L121" s="32"/>
      <c r="M121" s="32"/>
      <c r="N121" s="32"/>
      <c r="O121" s="32"/>
      <c r="P121" s="32"/>
      <c r="Q121" s="32"/>
      <c r="R121" s="32"/>
      <c r="S121" s="32"/>
      <c r="T121" s="32"/>
      <c r="U121" s="32"/>
      <c r="V121" s="741">
        <v>23.5</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23.5</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7">
        <v>2011.0</v>
      </c>
      <c r="B122" s="32"/>
      <c r="C122" s="32"/>
      <c r="D122" s="32"/>
      <c r="E122" s="32"/>
      <c r="F122" s="32"/>
      <c r="G122" s="32"/>
      <c r="H122" s="32"/>
      <c r="I122" s="32"/>
      <c r="J122" s="32"/>
      <c r="K122" s="32"/>
      <c r="L122" s="32"/>
      <c r="M122" s="32"/>
      <c r="N122" s="32"/>
      <c r="O122" s="32"/>
      <c r="P122" s="32"/>
      <c r="Q122" s="32"/>
      <c r="R122" s="32"/>
      <c r="S122" s="32"/>
      <c r="T122" s="32"/>
      <c r="U122" s="32"/>
      <c r="V122" s="741">
        <v>3.6</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3.6</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7">
        <v>2012.0</v>
      </c>
      <c r="B123" s="32"/>
      <c r="C123" s="32"/>
      <c r="D123" s="32"/>
      <c r="E123" s="32"/>
      <c r="F123" s="32"/>
      <c r="G123" s="32"/>
      <c r="H123" s="32"/>
      <c r="I123" s="32"/>
      <c r="J123" s="32"/>
      <c r="K123" s="32"/>
      <c r="L123" s="32"/>
      <c r="M123" s="32"/>
      <c r="N123" s="32"/>
      <c r="O123" s="32"/>
      <c r="P123" s="32"/>
      <c r="Q123" s="32"/>
      <c r="R123" s="32"/>
      <c r="S123" s="32"/>
      <c r="T123" s="32"/>
      <c r="U123" s="32"/>
      <c r="V123" s="741">
        <v>102.0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102</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7">
        <v>2013.0</v>
      </c>
      <c r="B124" s="32"/>
      <c r="C124" s="32"/>
      <c r="D124" s="32"/>
      <c r="E124" s="32"/>
      <c r="F124" s="32"/>
      <c r="G124" s="32"/>
      <c r="H124" s="32"/>
      <c r="I124" s="32"/>
      <c r="J124" s="32"/>
      <c r="K124" s="32"/>
      <c r="L124" s="32"/>
      <c r="M124" s="32"/>
      <c r="N124" s="32"/>
      <c r="O124" s="32"/>
      <c r="P124" s="32"/>
      <c r="Q124" s="32"/>
      <c r="R124" s="32"/>
      <c r="S124" s="32"/>
      <c r="T124" s="32"/>
      <c r="U124" s="32"/>
      <c r="V124" s="741">
        <v>87.0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87</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7">
        <v>2014.0</v>
      </c>
      <c r="B125" s="32"/>
      <c r="C125" s="32"/>
      <c r="D125" s="32"/>
      <c r="E125" s="32"/>
      <c r="F125" s="32"/>
      <c r="G125" s="32"/>
      <c r="H125" s="32"/>
      <c r="I125" s="32"/>
      <c r="J125" s="32"/>
      <c r="K125" s="32"/>
      <c r="L125" s="32"/>
      <c r="M125" s="32"/>
      <c r="N125" s="32"/>
      <c r="O125" s="32"/>
      <c r="P125" s="32"/>
      <c r="Q125" s="32"/>
      <c r="R125" s="32"/>
      <c r="S125" s="32"/>
      <c r="T125" s="32"/>
      <c r="U125" s="32"/>
      <c r="V125" s="741">
        <v>22.5</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22.5</v>
      </c>
      <c r="AV125" s="252">
        <f t="shared" si="106"/>
        <v>0</v>
      </c>
      <c r="AW125" s="252">
        <f t="shared" si="106"/>
        <v>0</v>
      </c>
      <c r="AX125" s="252">
        <f t="shared" si="106"/>
        <v>0</v>
      </c>
      <c r="AY125" s="252">
        <f t="shared" si="106"/>
        <v>0</v>
      </c>
      <c r="AZ125" s="252">
        <f t="shared" si="106"/>
        <v>0</v>
      </c>
      <c r="BA125" s="252">
        <f t="shared" si="106"/>
        <v>0</v>
      </c>
    </row>
    <row r="126" ht="15.75" customHeight="1">
      <c r="A126" s="837">
        <v>2015.0</v>
      </c>
      <c r="B126" s="32"/>
      <c r="C126" s="32"/>
      <c r="D126" s="32"/>
      <c r="E126" s="32"/>
      <c r="F126" s="32"/>
      <c r="G126" s="32"/>
      <c r="H126" s="32"/>
      <c r="I126" s="32"/>
      <c r="J126" s="32"/>
      <c r="K126" s="32"/>
      <c r="L126" s="32"/>
      <c r="M126" s="32"/>
      <c r="N126" s="32"/>
      <c r="O126" s="32"/>
      <c r="P126" s="32"/>
      <c r="Q126" s="32"/>
      <c r="R126" s="32"/>
      <c r="S126" s="32"/>
      <c r="T126" s="32"/>
      <c r="U126" s="32"/>
      <c r="V126" s="741">
        <v>73.0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73</v>
      </c>
      <c r="AW126" s="252">
        <f t="shared" si="107"/>
        <v>0</v>
      </c>
      <c r="AX126" s="252">
        <f t="shared" si="107"/>
        <v>0</v>
      </c>
      <c r="AY126" s="252">
        <f t="shared" si="107"/>
        <v>0</v>
      </c>
      <c r="AZ126" s="252">
        <f t="shared" si="107"/>
        <v>0</v>
      </c>
      <c r="BA126" s="252">
        <f t="shared" si="107"/>
        <v>0</v>
      </c>
    </row>
    <row r="127" ht="15.75" customHeight="1">
      <c r="A127" s="837">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7">
        <v>2017.0</v>
      </c>
      <c r="B128" s="32"/>
      <c r="C128" s="32"/>
      <c r="D128" s="32"/>
      <c r="E128" s="32"/>
      <c r="F128" s="32"/>
      <c r="G128" s="32"/>
      <c r="H128" s="32"/>
      <c r="I128" s="32"/>
      <c r="J128" s="32"/>
      <c r="K128" s="32"/>
      <c r="L128" s="32"/>
      <c r="M128" s="32"/>
      <c r="N128" s="32"/>
      <c r="O128" s="32"/>
      <c r="P128" s="32"/>
      <c r="Q128" s="32"/>
      <c r="R128" s="32"/>
      <c r="S128" s="32"/>
      <c r="T128" s="32"/>
      <c r="U128" s="32"/>
      <c r="V128" s="741">
        <v>37.0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37</v>
      </c>
      <c r="AY128" s="252">
        <f t="shared" si="109"/>
        <v>0</v>
      </c>
      <c r="AZ128" s="252">
        <f t="shared" si="109"/>
        <v>0</v>
      </c>
      <c r="BA128" s="252">
        <f t="shared" si="109"/>
        <v>0</v>
      </c>
    </row>
    <row r="129" ht="15.75" customHeight="1">
      <c r="A129" s="837">
        <v>2018.0</v>
      </c>
      <c r="B129" s="32"/>
      <c r="C129" s="32"/>
      <c r="D129" s="32"/>
      <c r="E129" s="32"/>
      <c r="F129" s="32"/>
      <c r="G129" s="32"/>
      <c r="H129" s="32"/>
      <c r="I129" s="32"/>
      <c r="J129" s="32"/>
      <c r="K129" s="32"/>
      <c r="L129" s="32"/>
      <c r="M129" s="32"/>
      <c r="N129" s="32"/>
      <c r="O129" s="32"/>
      <c r="P129" s="32"/>
      <c r="Q129" s="32"/>
      <c r="R129" s="32"/>
      <c r="S129" s="32"/>
      <c r="T129" s="32"/>
      <c r="U129" s="32"/>
      <c r="V129" s="741">
        <v>89.0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89</v>
      </c>
      <c r="AZ129" s="252">
        <f t="shared" si="110"/>
        <v>0</v>
      </c>
      <c r="BA129" s="252">
        <f t="shared" si="110"/>
        <v>0</v>
      </c>
    </row>
    <row r="130" ht="15.75" customHeight="1">
      <c r="A130" s="837">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0">
        <v>2020.0</v>
      </c>
      <c r="U131" s="745" t="s">
        <v>1016</v>
      </c>
      <c r="V131" s="851">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0">
        <v>2021.0</v>
      </c>
      <c r="U132" s="745" t="s">
        <v>1017</v>
      </c>
      <c r="V132" s="851">
        <v>59.863333333333344</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0">
        <v>2022.0</v>
      </c>
      <c r="U133" s="745" t="s">
        <v>1018</v>
      </c>
      <c r="V133" s="851">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0">
        <v>2023.0</v>
      </c>
      <c r="U134" s="745" t="s">
        <v>1019</v>
      </c>
      <c r="V134" s="851">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0">
        <v>2024.0</v>
      </c>
      <c r="V135" s="851">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0">
        <v>2025.0</v>
      </c>
      <c r="V136" s="851">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0">
        <v>2026.0</v>
      </c>
      <c r="V137" s="851">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0">
        <v>2027.0</v>
      </c>
      <c r="V138" s="851">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0">
        <v>2028.0</v>
      </c>
      <c r="V139" s="851">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0">
        <v>2029.0</v>
      </c>
      <c r="V140" s="851">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0">
        <v>2030.0</v>
      </c>
      <c r="V141" s="851">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0">
        <v>2031.0</v>
      </c>
      <c r="V142" s="851">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0">
        <v>2032.0</v>
      </c>
      <c r="V143" s="851">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0">
        <v>2033.0</v>
      </c>
      <c r="V144" s="851">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0">
        <v>2034.0</v>
      </c>
      <c r="V145" s="851">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0">
        <v>2035.0</v>
      </c>
      <c r="V146" s="851">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0">
        <v>2036.0</v>
      </c>
      <c r="V147" s="851">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0">
        <v>2037.0</v>
      </c>
      <c r="V148" s="851">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0">
        <v>2038.0</v>
      </c>
      <c r="V149" s="851">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0">
        <v>2039.0</v>
      </c>
      <c r="V150" s="851">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0">
        <v>2040.0</v>
      </c>
      <c r="V151" s="851">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0">
        <v>2041.0</v>
      </c>
      <c r="V152" s="851">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0">
        <v>2042.0</v>
      </c>
      <c r="V153" s="851">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0">
        <v>2043.0</v>
      </c>
      <c r="V154" s="851">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0">
        <v>2044.0</v>
      </c>
      <c r="V155" s="851">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0">
        <v>2045.0</v>
      </c>
      <c r="V156" s="851">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0">
        <v>2046.0</v>
      </c>
      <c r="V157" s="851">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0">
        <v>2047.0</v>
      </c>
      <c r="V158" s="851">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0">
        <v>2048.0</v>
      </c>
      <c r="V159" s="851">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0">
        <v>2049.0</v>
      </c>
      <c r="V160" s="851">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0">
        <v>2050.0</v>
      </c>
      <c r="V161" s="851">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0"/>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5">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f t="shared" ref="B19:U19" si="12">C19/(1+B34-B20)</f>
        <v>56.75731136</v>
      </c>
      <c r="C19" s="177">
        <f t="shared" si="12"/>
        <v>57.82969748</v>
      </c>
      <c r="D19" s="177">
        <f t="shared" si="12"/>
        <v>58.92234551</v>
      </c>
      <c r="E19" s="177">
        <f t="shared" si="12"/>
        <v>60.03563829</v>
      </c>
      <c r="F19" s="177">
        <f t="shared" si="12"/>
        <v>61.16996589</v>
      </c>
      <c r="G19" s="177">
        <f t="shared" si="12"/>
        <v>62.32572575</v>
      </c>
      <c r="H19" s="177">
        <f t="shared" si="12"/>
        <v>63.50332281</v>
      </c>
      <c r="I19" s="177">
        <f t="shared" si="12"/>
        <v>64.70316966</v>
      </c>
      <c r="J19" s="177">
        <f t="shared" si="12"/>
        <v>65.92568671</v>
      </c>
      <c r="K19" s="177">
        <f t="shared" si="12"/>
        <v>67.17130228</v>
      </c>
      <c r="L19" s="177">
        <f t="shared" si="12"/>
        <v>68.44045281</v>
      </c>
      <c r="M19" s="177">
        <f t="shared" si="12"/>
        <v>69.73358298</v>
      </c>
      <c r="N19" s="177">
        <f t="shared" si="12"/>
        <v>71.05114585</v>
      </c>
      <c r="O19" s="177">
        <f t="shared" si="12"/>
        <v>72.39360306</v>
      </c>
      <c r="P19" s="177">
        <f t="shared" si="12"/>
        <v>73.76142498</v>
      </c>
      <c r="Q19" s="177">
        <f t="shared" si="12"/>
        <v>75.15509086</v>
      </c>
      <c r="R19" s="177">
        <f t="shared" si="12"/>
        <v>76.57508898</v>
      </c>
      <c r="S19" s="177">
        <f t="shared" si="12"/>
        <v>78.02191689</v>
      </c>
      <c r="T19" s="177">
        <f t="shared" si="12"/>
        <v>79.49608151</v>
      </c>
      <c r="U19" s="177">
        <f t="shared" si="12"/>
        <v>80.99809935</v>
      </c>
      <c r="V19" s="715">
        <f>V17*Model!W1574/(V14*Model!W1574*8760)+V18</f>
        <v>82.52849666</v>
      </c>
      <c r="W19" s="177">
        <f t="shared" ref="W19:AZ19" si="13">V19*(1+V34-V20)</f>
        <v>84.08780967</v>
      </c>
      <c r="X19" s="177">
        <f t="shared" si="13"/>
        <v>85.67658471</v>
      </c>
      <c r="Y19" s="177">
        <f t="shared" si="13"/>
        <v>87.29537844</v>
      </c>
      <c r="Z19" s="177">
        <f t="shared" si="13"/>
        <v>88.94475804</v>
      </c>
      <c r="AA19" s="177">
        <f t="shared" si="13"/>
        <v>90.62530141</v>
      </c>
      <c r="AB19" s="177">
        <f t="shared" si="13"/>
        <v>92.33759737</v>
      </c>
      <c r="AC19" s="177">
        <f t="shared" si="13"/>
        <v>94.08224585</v>
      </c>
      <c r="AD19" s="177">
        <f t="shared" si="13"/>
        <v>95.85985814</v>
      </c>
      <c r="AE19" s="177">
        <f t="shared" si="13"/>
        <v>97.67105705</v>
      </c>
      <c r="AF19" s="177">
        <f t="shared" si="13"/>
        <v>99.51647719</v>
      </c>
      <c r="AG19" s="177">
        <f t="shared" si="13"/>
        <v>101.3967651</v>
      </c>
      <c r="AH19" s="177">
        <f t="shared" si="13"/>
        <v>103.3125797</v>
      </c>
      <c r="AI19" s="177">
        <f t="shared" si="13"/>
        <v>105.2645921</v>
      </c>
      <c r="AJ19" s="177">
        <f t="shared" si="13"/>
        <v>107.2534863</v>
      </c>
      <c r="AK19" s="177">
        <f t="shared" si="13"/>
        <v>109.2799591</v>
      </c>
      <c r="AL19" s="177">
        <f t="shared" si="13"/>
        <v>111.3447206</v>
      </c>
      <c r="AM19" s="177">
        <f t="shared" si="13"/>
        <v>113.4484942</v>
      </c>
      <c r="AN19" s="177">
        <f t="shared" si="13"/>
        <v>115.592017</v>
      </c>
      <c r="AO19" s="177">
        <f t="shared" si="13"/>
        <v>117.77604</v>
      </c>
      <c r="AP19" s="177">
        <f t="shared" si="13"/>
        <v>120.0013284</v>
      </c>
      <c r="AQ19" s="177">
        <f t="shared" si="13"/>
        <v>122.268662</v>
      </c>
      <c r="AR19" s="177">
        <f t="shared" si="13"/>
        <v>124.5788351</v>
      </c>
      <c r="AS19" s="177">
        <f t="shared" si="13"/>
        <v>126.9326572</v>
      </c>
      <c r="AT19" s="177">
        <f t="shared" si="13"/>
        <v>129.330953</v>
      </c>
      <c r="AU19" s="177">
        <f t="shared" si="13"/>
        <v>131.7745627</v>
      </c>
      <c r="AV19" s="177">
        <f t="shared" si="13"/>
        <v>134.2643426</v>
      </c>
      <c r="AW19" s="177">
        <f t="shared" si="13"/>
        <v>136.8011649</v>
      </c>
      <c r="AX19" s="177">
        <f t="shared" si="13"/>
        <v>139.3859186</v>
      </c>
      <c r="AY19" s="177">
        <f t="shared" si="13"/>
        <v>142.0195092</v>
      </c>
      <c r="AZ19" s="177">
        <f t="shared" si="13"/>
        <v>144.7028596</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8">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8">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8">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8">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2" t="s">
        <v>1012</v>
      </c>
      <c r="B37" s="852"/>
      <c r="C37" s="852"/>
      <c r="D37" s="852"/>
      <c r="E37" s="852"/>
      <c r="F37" s="852"/>
      <c r="G37" s="852"/>
      <c r="H37" s="852"/>
      <c r="I37" s="852"/>
      <c r="J37" s="852"/>
      <c r="K37" s="852"/>
      <c r="L37" s="852"/>
      <c r="M37" s="852"/>
      <c r="N37" s="852"/>
      <c r="O37" s="852"/>
      <c r="P37" s="852"/>
      <c r="Q37" s="852"/>
      <c r="R37" s="852"/>
      <c r="S37" s="852"/>
      <c r="T37" s="852"/>
      <c r="U37" s="852"/>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3">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3">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3">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3">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3">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3">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3">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3">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3">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3">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3">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3">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3">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3">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3">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3">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3">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3">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3">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3">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3">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3">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3">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3">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3">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3">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3">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3">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3">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3">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3">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3">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3">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3">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3">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3">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3">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3">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3">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3">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3">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3">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3">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3">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3">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8">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5">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33.72800969</v>
      </c>
      <c r="C20" s="177">
        <f t="shared" si="12"/>
        <v>34.36527472</v>
      </c>
      <c r="D20" s="177">
        <f t="shared" si="12"/>
        <v>35.01458037</v>
      </c>
      <c r="E20" s="177">
        <f t="shared" si="12"/>
        <v>35.67615417</v>
      </c>
      <c r="F20" s="177">
        <f t="shared" si="12"/>
        <v>36.35022789</v>
      </c>
      <c r="G20" s="177">
        <f t="shared" si="12"/>
        <v>37.03703773</v>
      </c>
      <c r="H20" s="177">
        <f t="shared" si="12"/>
        <v>37.73682431</v>
      </c>
      <c r="I20" s="177">
        <f t="shared" si="12"/>
        <v>38.44983283</v>
      </c>
      <c r="J20" s="177">
        <f t="shared" si="12"/>
        <v>39.1763131</v>
      </c>
      <c r="K20" s="177">
        <f t="shared" si="12"/>
        <v>39.91651965</v>
      </c>
      <c r="L20" s="177">
        <f t="shared" si="12"/>
        <v>40.67071185</v>
      </c>
      <c r="M20" s="177">
        <f t="shared" si="12"/>
        <v>41.43915394</v>
      </c>
      <c r="N20" s="177">
        <f t="shared" si="12"/>
        <v>42.22211515</v>
      </c>
      <c r="O20" s="177">
        <f t="shared" si="12"/>
        <v>43.01986981</v>
      </c>
      <c r="P20" s="177">
        <f t="shared" si="12"/>
        <v>43.83269745</v>
      </c>
      <c r="Q20" s="177">
        <f t="shared" si="12"/>
        <v>44.66088284</v>
      </c>
      <c r="R20" s="177">
        <f t="shared" si="12"/>
        <v>45.50471616</v>
      </c>
      <c r="S20" s="177">
        <f t="shared" si="12"/>
        <v>46.36449307</v>
      </c>
      <c r="T20" s="177">
        <f t="shared" si="12"/>
        <v>47.24051481</v>
      </c>
      <c r="U20" s="177">
        <f t="shared" si="12"/>
        <v>48.13308831</v>
      </c>
      <c r="V20" s="715">
        <f>if(Model!W2025&gt;0,V18*Model!W2024/(Model!W2025*10^6)+V19,V19)</f>
        <v>49.0425263</v>
      </c>
      <c r="W20" s="177">
        <f t="shared" ref="W20:AZ20" si="13">V20*(1+V40-V21)</f>
        <v>49.96914744</v>
      </c>
      <c r="X20" s="177">
        <f t="shared" si="13"/>
        <v>50.91327637</v>
      </c>
      <c r="Y20" s="177">
        <f t="shared" si="13"/>
        <v>51.8752439</v>
      </c>
      <c r="Z20" s="177">
        <f t="shared" si="13"/>
        <v>52.85538707</v>
      </c>
      <c r="AA20" s="177">
        <f t="shared" si="13"/>
        <v>53.8540493</v>
      </c>
      <c r="AB20" s="177">
        <f t="shared" si="13"/>
        <v>54.87158049</v>
      </c>
      <c r="AC20" s="177">
        <f t="shared" si="13"/>
        <v>55.90833716</v>
      </c>
      <c r="AD20" s="177">
        <f t="shared" si="13"/>
        <v>56.96468256</v>
      </c>
      <c r="AE20" s="177">
        <f t="shared" si="13"/>
        <v>58.04098679</v>
      </c>
      <c r="AF20" s="177">
        <f t="shared" si="13"/>
        <v>59.13762697</v>
      </c>
      <c r="AG20" s="177">
        <f t="shared" si="13"/>
        <v>60.25498733</v>
      </c>
      <c r="AH20" s="177">
        <f t="shared" si="13"/>
        <v>61.39345937</v>
      </c>
      <c r="AI20" s="177">
        <f t="shared" si="13"/>
        <v>62.55344196</v>
      </c>
      <c r="AJ20" s="177">
        <f t="shared" si="13"/>
        <v>63.73534155</v>
      </c>
      <c r="AK20" s="177">
        <f t="shared" si="13"/>
        <v>64.93957222</v>
      </c>
      <c r="AL20" s="177">
        <f t="shared" si="13"/>
        <v>66.16655591</v>
      </c>
      <c r="AM20" s="177">
        <f t="shared" si="13"/>
        <v>67.41672253</v>
      </c>
      <c r="AN20" s="177">
        <f t="shared" si="13"/>
        <v>68.69051008</v>
      </c>
      <c r="AO20" s="177">
        <f t="shared" si="13"/>
        <v>69.98836489</v>
      </c>
      <c r="AP20" s="177">
        <f t="shared" si="13"/>
        <v>71.31074167</v>
      </c>
      <c r="AQ20" s="177">
        <f t="shared" si="13"/>
        <v>72.65810375</v>
      </c>
      <c r="AR20" s="177">
        <f t="shared" si="13"/>
        <v>74.03092321</v>
      </c>
      <c r="AS20" s="177">
        <f t="shared" si="13"/>
        <v>75.42968105</v>
      </c>
      <c r="AT20" s="177">
        <f t="shared" si="13"/>
        <v>76.85486734</v>
      </c>
      <c r="AU20" s="177">
        <f t="shared" si="13"/>
        <v>78.30698145</v>
      </c>
      <c r="AV20" s="177">
        <f t="shared" si="13"/>
        <v>79.78653215</v>
      </c>
      <c r="AW20" s="177">
        <f t="shared" si="13"/>
        <v>81.29403783</v>
      </c>
      <c r="AX20" s="177">
        <f t="shared" si="13"/>
        <v>82.83002667</v>
      </c>
      <c r="AY20" s="177">
        <f t="shared" si="13"/>
        <v>84.39503686</v>
      </c>
      <c r="AZ20" s="177">
        <f t="shared" si="13"/>
        <v>85.98961672</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4">
        <f t="shared" ref="B22:R22" si="16">C22</f>
        <v>8420.232734</v>
      </c>
      <c r="C22" s="854">
        <f t="shared" si="16"/>
        <v>8420.232734</v>
      </c>
      <c r="D22" s="854">
        <f t="shared" si="16"/>
        <v>8420.232734</v>
      </c>
      <c r="E22" s="854">
        <f t="shared" si="16"/>
        <v>8420.232734</v>
      </c>
      <c r="F22" s="854">
        <f t="shared" si="16"/>
        <v>8420.232734</v>
      </c>
      <c r="G22" s="854">
        <f t="shared" si="16"/>
        <v>8420.232734</v>
      </c>
      <c r="H22" s="854">
        <f t="shared" si="16"/>
        <v>8420.232734</v>
      </c>
      <c r="I22" s="854">
        <f t="shared" si="16"/>
        <v>8420.232734</v>
      </c>
      <c r="J22" s="854">
        <f t="shared" si="16"/>
        <v>8420.232734</v>
      </c>
      <c r="K22" s="854">
        <f t="shared" si="16"/>
        <v>8420.232734</v>
      </c>
      <c r="L22" s="854">
        <f t="shared" si="16"/>
        <v>8420.232734</v>
      </c>
      <c r="M22" s="854">
        <f t="shared" si="16"/>
        <v>8420.232734</v>
      </c>
      <c r="N22" s="854">
        <f t="shared" si="16"/>
        <v>8420.232734</v>
      </c>
      <c r="O22" s="854">
        <f t="shared" si="16"/>
        <v>8420.232734</v>
      </c>
      <c r="P22" s="854">
        <f t="shared" si="16"/>
        <v>8420.232734</v>
      </c>
      <c r="Q22" s="854">
        <f t="shared" si="16"/>
        <v>8420.232734</v>
      </c>
      <c r="R22" s="854">
        <f t="shared" si="16"/>
        <v>8420.232734</v>
      </c>
      <c r="S22" s="855">
        <v>8420.232734</v>
      </c>
      <c r="T22" s="855">
        <v>8625.608635</v>
      </c>
      <c r="U22" s="855">
        <v>8681.63981</v>
      </c>
      <c r="V22" s="836">
        <v>8710.188525</v>
      </c>
      <c r="W22" s="856">
        <v>8683.857868</v>
      </c>
      <c r="X22" s="856">
        <v>8653.155202</v>
      </c>
      <c r="Y22" s="856">
        <v>8621.773812</v>
      </c>
      <c r="Z22" s="856">
        <v>8593.973938</v>
      </c>
      <c r="AA22" s="856">
        <v>8554.799334</v>
      </c>
      <c r="AB22" s="856">
        <v>8522.475263</v>
      </c>
      <c r="AC22" s="856">
        <v>8514.498936</v>
      </c>
      <c r="AD22" s="856">
        <v>8486.022008</v>
      </c>
      <c r="AE22" s="856">
        <v>8526.234073</v>
      </c>
      <c r="AF22" s="856">
        <v>8479.317071</v>
      </c>
      <c r="AG22" s="856">
        <v>8457.14077</v>
      </c>
      <c r="AH22" s="856">
        <v>8410.626646</v>
      </c>
      <c r="AI22" s="856">
        <v>8382.654093</v>
      </c>
      <c r="AJ22" s="856">
        <v>8338.215496</v>
      </c>
      <c r="AK22" s="856">
        <v>8267.02551</v>
      </c>
      <c r="AL22" s="856">
        <v>8279.899408</v>
      </c>
      <c r="AM22" s="856">
        <v>8186.747224</v>
      </c>
      <c r="AN22" s="856">
        <v>8141.379379</v>
      </c>
      <c r="AO22" s="856">
        <v>8102.986669</v>
      </c>
      <c r="AP22" s="856">
        <v>8060.026161</v>
      </c>
      <c r="AQ22" s="856">
        <v>8027.013409</v>
      </c>
      <c r="AR22" s="856">
        <v>7997.574075</v>
      </c>
      <c r="AS22" s="856">
        <v>7977.341387</v>
      </c>
      <c r="AT22" s="856">
        <v>7930.649338</v>
      </c>
      <c r="AU22" s="856">
        <v>7912.363436</v>
      </c>
      <c r="AV22" s="856">
        <v>7876.225695</v>
      </c>
      <c r="AW22" s="856">
        <v>7891.503954</v>
      </c>
      <c r="AX22" s="856">
        <v>7838.002105</v>
      </c>
      <c r="AY22" s="856">
        <v>7847.768773</v>
      </c>
      <c r="AZ22" s="856">
        <v>7845.040709</v>
      </c>
    </row>
    <row r="23" ht="15.0" customHeight="1">
      <c r="A23" s="541" t="s">
        <v>1131</v>
      </c>
      <c r="B23" s="857">
        <f t="shared" ref="B23:R23" si="17">C23</f>
        <v>3</v>
      </c>
      <c r="C23" s="857">
        <f t="shared" si="17"/>
        <v>3</v>
      </c>
      <c r="D23" s="857">
        <f t="shared" si="17"/>
        <v>3</v>
      </c>
      <c r="E23" s="857">
        <f t="shared" si="17"/>
        <v>3</v>
      </c>
      <c r="F23" s="857">
        <f t="shared" si="17"/>
        <v>3</v>
      </c>
      <c r="G23" s="857">
        <f t="shared" si="17"/>
        <v>3</v>
      </c>
      <c r="H23" s="857">
        <f t="shared" si="17"/>
        <v>3</v>
      </c>
      <c r="I23" s="857">
        <f t="shared" si="17"/>
        <v>3</v>
      </c>
      <c r="J23" s="857">
        <f t="shared" si="17"/>
        <v>3</v>
      </c>
      <c r="K23" s="857">
        <f t="shared" si="17"/>
        <v>3</v>
      </c>
      <c r="L23" s="857">
        <f t="shared" si="17"/>
        <v>3</v>
      </c>
      <c r="M23" s="857">
        <f t="shared" si="17"/>
        <v>3</v>
      </c>
      <c r="N23" s="857">
        <f t="shared" si="17"/>
        <v>3</v>
      </c>
      <c r="O23" s="857">
        <f t="shared" si="17"/>
        <v>3</v>
      </c>
      <c r="P23" s="857">
        <f t="shared" si="17"/>
        <v>3</v>
      </c>
      <c r="Q23" s="857">
        <f t="shared" si="17"/>
        <v>3</v>
      </c>
      <c r="R23" s="857">
        <f t="shared" si="17"/>
        <v>3</v>
      </c>
      <c r="S23" s="858">
        <f>S25*(1+S24)*'Inflation GDP Population'!S$18/'Inflation GDP Population'!$S$18</f>
        <v>3</v>
      </c>
      <c r="T23" s="858">
        <f>T25*(1+T24)*'Inflation GDP Population'!T$18/'Inflation GDP Population'!$S$18</f>
        <v>3.073078518</v>
      </c>
      <c r="U23" s="858">
        <f>U25*(1+U24)*'Inflation GDP Population'!U$18/'Inflation GDP Population'!$S$18</f>
        <v>3.133031129</v>
      </c>
      <c r="V23" s="859">
        <f>V25*(1+V24)*'Inflation GDP Population'!V$18/'Inflation GDP Population'!$S$18</f>
        <v>3.194153354</v>
      </c>
      <c r="W23" s="858">
        <f>W25*(1+W24)*'Inflation GDP Population'!W$18/'Inflation GDP Population'!$S$18</f>
        <v>3.203148951</v>
      </c>
      <c r="X23" s="858">
        <f>X25*(1+X24)*'Inflation GDP Population'!X$18/'Inflation GDP Population'!$S$18</f>
        <v>3.211279842</v>
      </c>
      <c r="Y23" s="858">
        <f>Y25*(1+Y24)*'Inflation GDP Population'!Y$18/'Inflation GDP Population'!$S$18</f>
        <v>3.218508865</v>
      </c>
      <c r="Z23" s="858">
        <f>Z25*(1+Z24)*'Inflation GDP Population'!Z$18/'Inflation GDP Population'!$S$18</f>
        <v>3.224797736</v>
      </c>
      <c r="AA23" s="858">
        <f>AA25*(1+AA24)*'Inflation GDP Population'!AA$18/'Inflation GDP Population'!$S$18</f>
        <v>3.230107022</v>
      </c>
      <c r="AB23" s="858">
        <f>AB25*(1+AB24)*'Inflation GDP Population'!AB$18/'Inflation GDP Population'!$S$18</f>
        <v>3.234396106</v>
      </c>
      <c r="AC23" s="858">
        <f>AC25*(1+AC24)*'Inflation GDP Population'!AC$18/'Inflation GDP Population'!$S$18</f>
        <v>3.237623163</v>
      </c>
      <c r="AD23" s="858">
        <f>AD25*(1+AD24)*'Inflation GDP Population'!AD$18/'Inflation GDP Population'!$S$18</f>
        <v>3.239745122</v>
      </c>
      <c r="AE23" s="858">
        <f>AE25*(1+AE24)*'Inflation GDP Population'!AE$18/'Inflation GDP Population'!$S$18</f>
        <v>3.240717635</v>
      </c>
      <c r="AF23" s="858">
        <f>AF25*(1+AF24)*'Inflation GDP Population'!AF$18/'Inflation GDP Population'!$S$18</f>
        <v>3.240495046</v>
      </c>
      <c r="AG23" s="858">
        <f>AG25*(1+AG24)*'Inflation GDP Population'!AG$18/'Inflation GDP Population'!$S$18</f>
        <v>3.239030355</v>
      </c>
      <c r="AH23" s="858">
        <f>AH25*(1+AH24)*'Inflation GDP Population'!AH$18/'Inflation GDP Population'!$S$18</f>
        <v>3.236275182</v>
      </c>
      <c r="AI23" s="858">
        <f>AI25*(1+AI24)*'Inflation GDP Population'!AI$18/'Inflation GDP Population'!$S$18</f>
        <v>3.232179733</v>
      </c>
      <c r="AJ23" s="858">
        <f>AJ25*(1+AJ24)*'Inflation GDP Population'!AJ$18/'Inflation GDP Population'!$S$18</f>
        <v>3.22669276</v>
      </c>
      <c r="AK23" s="858">
        <f>AK25*(1+AK24)*'Inflation GDP Population'!AK$18/'Inflation GDP Population'!$S$18</f>
        <v>3.21976153</v>
      </c>
      <c r="AL23" s="858">
        <f>AL25*(1+AL24)*'Inflation GDP Population'!AL$18/'Inflation GDP Population'!$S$18</f>
        <v>3.211331778</v>
      </c>
      <c r="AM23" s="858">
        <f>AM25*(1+AM24)*'Inflation GDP Population'!AM$18/'Inflation GDP Population'!$S$18</f>
        <v>3.201347672</v>
      </c>
      <c r="AN23" s="858">
        <f>AN25*(1+AN24)*'Inflation GDP Population'!AN$18/'Inflation GDP Population'!$S$18</f>
        <v>3.189751774</v>
      </c>
      <c r="AO23" s="858">
        <f>AO25*(1+AO24)*'Inflation GDP Population'!AO$18/'Inflation GDP Population'!$S$18</f>
        <v>3.176484994</v>
      </c>
      <c r="AP23" s="858">
        <f>AP25*(1+AP24)*'Inflation GDP Population'!AP$18/'Inflation GDP Population'!$S$18</f>
        <v>3.161486552</v>
      </c>
      <c r="AQ23" s="858">
        <f>AQ25*(1+AQ24)*'Inflation GDP Population'!AQ$18/'Inflation GDP Population'!$S$18</f>
        <v>3.144693932</v>
      </c>
      <c r="AR23" s="858">
        <f>AR25*(1+AR24)*'Inflation GDP Population'!AR$18/'Inflation GDP Population'!$S$18</f>
        <v>3.126042835</v>
      </c>
      <c r="AS23" s="858">
        <f>AS25*(1+AS24)*'Inflation GDP Population'!AS$18/'Inflation GDP Population'!$S$18</f>
        <v>3.10546714</v>
      </c>
      <c r="AT23" s="858">
        <f>AT25*(1+AT24)*'Inflation GDP Population'!AT$18/'Inflation GDP Population'!$S$18</f>
        <v>3.082898852</v>
      </c>
      <c r="AU23" s="858">
        <f>AU25*(1+AU24)*'Inflation GDP Population'!AU$18/'Inflation GDP Population'!$S$18</f>
        <v>3.058268054</v>
      </c>
      <c r="AV23" s="858">
        <f>AV25*(1+AV24)*'Inflation GDP Population'!AV$18/'Inflation GDP Population'!$S$18</f>
        <v>3.031502861</v>
      </c>
      <c r="AW23" s="858">
        <f>AW25*(1+AW24)*'Inflation GDP Population'!AW$18/'Inflation GDP Population'!$S$18</f>
        <v>3.002529368</v>
      </c>
      <c r="AX23" s="858">
        <f>AX25*(1+AX24)*'Inflation GDP Population'!AX$18/'Inflation GDP Population'!$S$18</f>
        <v>2.971271599</v>
      </c>
      <c r="AY23" s="858">
        <f>AY25*(1+AY24)*'Inflation GDP Population'!AY$18/'Inflation GDP Population'!$S$18</f>
        <v>2.937651452</v>
      </c>
      <c r="AZ23" s="858">
        <f>AZ25*(1+AZ24)*'Inflation GDP Population'!AZ$18/'Inflation GDP Population'!$S$18</f>
        <v>2.90158865</v>
      </c>
    </row>
    <row r="24" ht="15.0" customHeight="1">
      <c r="A24" s="541" t="s">
        <v>1132</v>
      </c>
      <c r="B24" s="860">
        <v>0.0</v>
      </c>
      <c r="C24" s="860">
        <v>0.0</v>
      </c>
      <c r="D24" s="860">
        <v>0.0</v>
      </c>
      <c r="E24" s="860">
        <v>0.0</v>
      </c>
      <c r="F24" s="860">
        <v>0.0</v>
      </c>
      <c r="G24" s="860">
        <v>0.0</v>
      </c>
      <c r="H24" s="860">
        <v>0.0</v>
      </c>
      <c r="I24" s="860">
        <v>0.0</v>
      </c>
      <c r="J24" s="860">
        <v>0.0</v>
      </c>
      <c r="K24" s="860">
        <v>0.0</v>
      </c>
      <c r="L24" s="860">
        <v>0.0</v>
      </c>
      <c r="M24" s="860">
        <v>0.0</v>
      </c>
      <c r="N24" s="860">
        <v>0.0</v>
      </c>
      <c r="O24" s="860">
        <v>0.0</v>
      </c>
      <c r="P24" s="860">
        <v>0.0</v>
      </c>
      <c r="Q24" s="860">
        <v>0.0</v>
      </c>
      <c r="R24" s="860">
        <v>0.0</v>
      </c>
      <c r="S24" s="860">
        <v>0.0</v>
      </c>
      <c r="T24" s="860">
        <v>0.0</v>
      </c>
      <c r="U24" s="860">
        <v>0.0</v>
      </c>
      <c r="V24" s="861">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2">
        <f t="shared" ref="B25:U25" si="19">C25</f>
        <v>3</v>
      </c>
      <c r="C25" s="862">
        <f t="shared" si="19"/>
        <v>3</v>
      </c>
      <c r="D25" s="862">
        <f t="shared" si="19"/>
        <v>3</v>
      </c>
      <c r="E25" s="862">
        <f t="shared" si="19"/>
        <v>3</v>
      </c>
      <c r="F25" s="862">
        <f t="shared" si="19"/>
        <v>3</v>
      </c>
      <c r="G25" s="862">
        <f t="shared" si="19"/>
        <v>3</v>
      </c>
      <c r="H25" s="862">
        <f t="shared" si="19"/>
        <v>3</v>
      </c>
      <c r="I25" s="862">
        <f t="shared" si="19"/>
        <v>3</v>
      </c>
      <c r="J25" s="862">
        <f t="shared" si="19"/>
        <v>3</v>
      </c>
      <c r="K25" s="862">
        <f t="shared" si="19"/>
        <v>3</v>
      </c>
      <c r="L25" s="862">
        <f t="shared" si="19"/>
        <v>3</v>
      </c>
      <c r="M25" s="862">
        <f t="shared" si="19"/>
        <v>3</v>
      </c>
      <c r="N25" s="862">
        <f t="shared" si="19"/>
        <v>3</v>
      </c>
      <c r="O25" s="862">
        <f t="shared" si="19"/>
        <v>3</v>
      </c>
      <c r="P25" s="862">
        <f t="shared" si="19"/>
        <v>3</v>
      </c>
      <c r="Q25" s="862">
        <f t="shared" si="19"/>
        <v>3</v>
      </c>
      <c r="R25" s="862">
        <f t="shared" si="19"/>
        <v>3</v>
      </c>
      <c r="S25" s="862">
        <f t="shared" si="19"/>
        <v>3</v>
      </c>
      <c r="T25" s="862">
        <f t="shared" si="19"/>
        <v>3</v>
      </c>
      <c r="U25" s="862">
        <f t="shared" si="19"/>
        <v>3</v>
      </c>
      <c r="V25" s="863">
        <v>3.0</v>
      </c>
      <c r="W25" s="177">
        <f t="shared" ref="W25:AY25" si="20">V25+($AZ$25-$V$25)/($AZ$1-$V$1)</f>
        <v>2.950880162</v>
      </c>
      <c r="X25" s="177">
        <f t="shared" si="20"/>
        <v>2.901760324</v>
      </c>
      <c r="Y25" s="177">
        <f t="shared" si="20"/>
        <v>2.852640486</v>
      </c>
      <c r="Z25" s="177">
        <f t="shared" si="20"/>
        <v>2.803520647</v>
      </c>
      <c r="AA25" s="177">
        <f t="shared" si="20"/>
        <v>2.754400809</v>
      </c>
      <c r="AB25" s="177">
        <f t="shared" si="20"/>
        <v>2.705280971</v>
      </c>
      <c r="AC25" s="177">
        <f t="shared" si="20"/>
        <v>2.656161133</v>
      </c>
      <c r="AD25" s="177">
        <f t="shared" si="20"/>
        <v>2.607041295</v>
      </c>
      <c r="AE25" s="177">
        <f t="shared" si="20"/>
        <v>2.557921457</v>
      </c>
      <c r="AF25" s="177">
        <f t="shared" si="20"/>
        <v>2.508801618</v>
      </c>
      <c r="AG25" s="177">
        <f t="shared" si="20"/>
        <v>2.45968178</v>
      </c>
      <c r="AH25" s="177">
        <f t="shared" si="20"/>
        <v>2.410561942</v>
      </c>
      <c r="AI25" s="177">
        <f t="shared" si="20"/>
        <v>2.361442104</v>
      </c>
      <c r="AJ25" s="177">
        <f t="shared" si="20"/>
        <v>2.312322266</v>
      </c>
      <c r="AK25" s="177">
        <f t="shared" si="20"/>
        <v>2.263202428</v>
      </c>
      <c r="AL25" s="177">
        <f t="shared" si="20"/>
        <v>2.214082589</v>
      </c>
      <c r="AM25" s="177">
        <f t="shared" si="20"/>
        <v>2.164962751</v>
      </c>
      <c r="AN25" s="177">
        <f t="shared" si="20"/>
        <v>2.115842913</v>
      </c>
      <c r="AO25" s="177">
        <f t="shared" si="20"/>
        <v>2.066723075</v>
      </c>
      <c r="AP25" s="177">
        <f t="shared" si="20"/>
        <v>2.017603237</v>
      </c>
      <c r="AQ25" s="177">
        <f t="shared" si="20"/>
        <v>1.968483399</v>
      </c>
      <c r="AR25" s="177">
        <f t="shared" si="20"/>
        <v>1.91936356</v>
      </c>
      <c r="AS25" s="177">
        <f t="shared" si="20"/>
        <v>1.870243722</v>
      </c>
      <c r="AT25" s="177">
        <f t="shared" si="20"/>
        <v>1.821123884</v>
      </c>
      <c r="AU25" s="177">
        <f t="shared" si="20"/>
        <v>1.772004046</v>
      </c>
      <c r="AV25" s="177">
        <f t="shared" si="20"/>
        <v>1.722884208</v>
      </c>
      <c r="AW25" s="177">
        <f t="shared" si="20"/>
        <v>1.67376437</v>
      </c>
      <c r="AX25" s="177">
        <f t="shared" si="20"/>
        <v>1.624644531</v>
      </c>
      <c r="AY25" s="177">
        <f t="shared" si="20"/>
        <v>1.575524693</v>
      </c>
      <c r="AZ25" s="864">
        <f>Inputs!$H$22</f>
        <v>1.526404855</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7">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8">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8">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8">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8">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0.0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0.0</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0.0</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0.0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0.0</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28.8</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6.2</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6.2</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0.0</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8.0</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0.0</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0.0</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0.0</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0.0</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0.0</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65.0</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0.0</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0.0</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0.0</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0.0</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0.0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0.0</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0.0</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7.0</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0.0</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0.0</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1.3</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3.2</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3.2</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6.6</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4">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8.6</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6.5</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27.8</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15.4</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1.6</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0.0</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5">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12.12593703</v>
      </c>
      <c r="C19" s="177">
        <f t="shared" si="12"/>
        <v>12.35504736</v>
      </c>
      <c r="D19" s="177">
        <f t="shared" si="12"/>
        <v>12.58848656</v>
      </c>
      <c r="E19" s="177">
        <f t="shared" si="12"/>
        <v>12.82633641</v>
      </c>
      <c r="F19" s="177">
        <f t="shared" si="12"/>
        <v>13.06868026</v>
      </c>
      <c r="G19" s="177">
        <f t="shared" si="12"/>
        <v>13.315603</v>
      </c>
      <c r="H19" s="177">
        <f t="shared" si="12"/>
        <v>13.56719117</v>
      </c>
      <c r="I19" s="177">
        <f t="shared" si="12"/>
        <v>13.8235329</v>
      </c>
      <c r="J19" s="177">
        <f t="shared" si="12"/>
        <v>14.08471801</v>
      </c>
      <c r="K19" s="177">
        <f t="shared" si="12"/>
        <v>14.35083802</v>
      </c>
      <c r="L19" s="177">
        <f t="shared" si="12"/>
        <v>14.62198616</v>
      </c>
      <c r="M19" s="177">
        <f t="shared" si="12"/>
        <v>14.89825743</v>
      </c>
      <c r="N19" s="177">
        <f t="shared" si="12"/>
        <v>15.17974865</v>
      </c>
      <c r="O19" s="177">
        <f t="shared" si="12"/>
        <v>15.46655842</v>
      </c>
      <c r="P19" s="177">
        <f t="shared" si="12"/>
        <v>15.75878725</v>
      </c>
      <c r="Q19" s="177">
        <f t="shared" si="12"/>
        <v>16.05653751</v>
      </c>
      <c r="R19" s="177">
        <f t="shared" si="12"/>
        <v>16.35991355</v>
      </c>
      <c r="S19" s="177">
        <f t="shared" si="12"/>
        <v>16.66902164</v>
      </c>
      <c r="T19" s="177">
        <f t="shared" si="12"/>
        <v>16.98397009</v>
      </c>
      <c r="U19" s="177">
        <f t="shared" si="12"/>
        <v>17.30486925</v>
      </c>
      <c r="V19" s="715">
        <f>if(Model!W1574&gt;0,V17*Model!W1574/(V14*Model!W1574*8760)+V18,V18)</f>
        <v>17.63183156</v>
      </c>
      <c r="W19" s="177">
        <f t="shared" ref="W19:AZ19" si="13">V19*(1+V36-V20)</f>
        <v>17.96497157</v>
      </c>
      <c r="X19" s="177">
        <f t="shared" si="13"/>
        <v>18.30440601</v>
      </c>
      <c r="Y19" s="177">
        <f t="shared" si="13"/>
        <v>18.6502538</v>
      </c>
      <c r="Z19" s="177">
        <f t="shared" si="13"/>
        <v>19.00263612</v>
      </c>
      <c r="AA19" s="177">
        <f t="shared" si="13"/>
        <v>19.36167644</v>
      </c>
      <c r="AB19" s="177">
        <f t="shared" si="13"/>
        <v>19.72750055</v>
      </c>
      <c r="AC19" s="177">
        <f t="shared" si="13"/>
        <v>20.10023663</v>
      </c>
      <c r="AD19" s="177">
        <f t="shared" si="13"/>
        <v>20.48001527</v>
      </c>
      <c r="AE19" s="177">
        <f t="shared" si="13"/>
        <v>20.86696954</v>
      </c>
      <c r="AF19" s="177">
        <f t="shared" si="13"/>
        <v>21.26123502</v>
      </c>
      <c r="AG19" s="177">
        <f t="shared" si="13"/>
        <v>21.66294984</v>
      </c>
      <c r="AH19" s="177">
        <f t="shared" si="13"/>
        <v>22.07225475</v>
      </c>
      <c r="AI19" s="177">
        <f t="shared" si="13"/>
        <v>22.48929317</v>
      </c>
      <c r="AJ19" s="177">
        <f t="shared" si="13"/>
        <v>22.91421122</v>
      </c>
      <c r="AK19" s="177">
        <f t="shared" si="13"/>
        <v>23.34715776</v>
      </c>
      <c r="AL19" s="177">
        <f t="shared" si="13"/>
        <v>23.78828451</v>
      </c>
      <c r="AM19" s="177">
        <f t="shared" si="13"/>
        <v>24.237746</v>
      </c>
      <c r="AN19" s="177">
        <f t="shared" si="13"/>
        <v>24.69569973</v>
      </c>
      <c r="AO19" s="177">
        <f t="shared" si="13"/>
        <v>25.16230614</v>
      </c>
      <c r="AP19" s="177">
        <f t="shared" si="13"/>
        <v>25.63772872</v>
      </c>
      <c r="AQ19" s="177">
        <f t="shared" si="13"/>
        <v>26.12213406</v>
      </c>
      <c r="AR19" s="177">
        <f t="shared" si="13"/>
        <v>26.61569186</v>
      </c>
      <c r="AS19" s="177">
        <f t="shared" si="13"/>
        <v>27.11857506</v>
      </c>
      <c r="AT19" s="177">
        <f t="shared" si="13"/>
        <v>27.63095985</v>
      </c>
      <c r="AU19" s="177">
        <f t="shared" si="13"/>
        <v>28.15302577</v>
      </c>
      <c r="AV19" s="177">
        <f t="shared" si="13"/>
        <v>28.68495572</v>
      </c>
      <c r="AW19" s="177">
        <f t="shared" si="13"/>
        <v>29.22693608</v>
      </c>
      <c r="AX19" s="177">
        <f t="shared" si="13"/>
        <v>29.77915675</v>
      </c>
      <c r="AY19" s="177">
        <f t="shared" si="13"/>
        <v>30.34181121</v>
      </c>
      <c r="AZ19" s="177">
        <f t="shared" si="13"/>
        <v>30.91509659</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5">
        <v>10.6</v>
      </c>
      <c r="C21" s="865">
        <v>10.6</v>
      </c>
      <c r="D21" s="865">
        <v>10.6</v>
      </c>
      <c r="E21" s="865">
        <v>10.6</v>
      </c>
      <c r="F21" s="865">
        <v>10.6</v>
      </c>
      <c r="G21" s="865">
        <v>10.6</v>
      </c>
      <c r="H21" s="865">
        <v>10.6</v>
      </c>
      <c r="I21" s="865">
        <v>10.6</v>
      </c>
      <c r="J21" s="865">
        <v>10.6</v>
      </c>
      <c r="K21" s="865">
        <v>10.6</v>
      </c>
      <c r="L21" s="865">
        <v>10.6</v>
      </c>
      <c r="M21" s="865">
        <v>10.6</v>
      </c>
      <c r="N21" s="865">
        <v>10.6</v>
      </c>
      <c r="O21" s="865">
        <v>10.6</v>
      </c>
      <c r="P21" s="865">
        <v>10.6</v>
      </c>
      <c r="Q21" s="865">
        <v>10.6</v>
      </c>
      <c r="R21" s="865">
        <v>10.6</v>
      </c>
      <c r="S21" s="865">
        <v>10.6</v>
      </c>
      <c r="T21" s="865">
        <v>10.6</v>
      </c>
      <c r="U21" s="865">
        <v>10.6</v>
      </c>
      <c r="V21" s="865">
        <v>10.6</v>
      </c>
      <c r="W21" s="865">
        <v>10.6</v>
      </c>
      <c r="X21" s="865">
        <v>10.6</v>
      </c>
      <c r="Y21" s="865">
        <v>10.6</v>
      </c>
      <c r="Z21" s="865">
        <v>10.6</v>
      </c>
      <c r="AA21" s="865">
        <v>10.6</v>
      </c>
      <c r="AB21" s="865">
        <v>10.6</v>
      </c>
      <c r="AC21" s="865">
        <v>10.6</v>
      </c>
      <c r="AD21" s="865">
        <v>10.6</v>
      </c>
      <c r="AE21" s="865">
        <v>10.6</v>
      </c>
      <c r="AF21" s="865">
        <v>10.6</v>
      </c>
      <c r="AG21" s="865">
        <v>10.6</v>
      </c>
      <c r="AH21" s="865">
        <v>10.6</v>
      </c>
      <c r="AI21" s="865">
        <v>10.6</v>
      </c>
      <c r="AJ21" s="865">
        <v>10.6</v>
      </c>
      <c r="AK21" s="865">
        <v>10.6</v>
      </c>
      <c r="AL21" s="865">
        <v>10.6</v>
      </c>
      <c r="AM21" s="865">
        <v>10.6</v>
      </c>
      <c r="AN21" s="865">
        <v>10.6</v>
      </c>
      <c r="AO21" s="865">
        <v>10.6</v>
      </c>
      <c r="AP21" s="865">
        <v>10.6</v>
      </c>
      <c r="AQ21" s="865">
        <v>10.6</v>
      </c>
      <c r="AR21" s="865">
        <v>10.6</v>
      </c>
      <c r="AS21" s="865">
        <v>10.6</v>
      </c>
      <c r="AT21" s="865">
        <v>10.6</v>
      </c>
      <c r="AU21" s="865">
        <v>10.6</v>
      </c>
      <c r="AV21" s="865">
        <v>10.6</v>
      </c>
      <c r="AW21" s="865">
        <v>10.6</v>
      </c>
      <c r="AX21" s="865">
        <v>10.6</v>
      </c>
      <c r="AY21" s="865">
        <v>10.6</v>
      </c>
      <c r="AZ21" s="865">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6">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8">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8">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8">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8">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210</v>
      </c>
      <c r="X38" s="252">
        <f t="shared" si="22"/>
        <v>3.2</v>
      </c>
      <c r="Y38" s="252">
        <f t="shared" si="22"/>
        <v>0</v>
      </c>
      <c r="Z38" s="252">
        <f t="shared" si="22"/>
        <v>0</v>
      </c>
      <c r="AA38" s="252">
        <f t="shared" si="22"/>
        <v>0.7</v>
      </c>
      <c r="AB38" s="252">
        <f t="shared" si="22"/>
        <v>0</v>
      </c>
      <c r="AC38" s="252">
        <f t="shared" si="22"/>
        <v>68</v>
      </c>
      <c r="AD38" s="252">
        <f t="shared" si="22"/>
        <v>0</v>
      </c>
      <c r="AE38" s="252">
        <f t="shared" si="22"/>
        <v>0</v>
      </c>
      <c r="AF38" s="252">
        <f t="shared" si="22"/>
        <v>0</v>
      </c>
      <c r="AG38" s="252">
        <f t="shared" si="22"/>
        <v>19</v>
      </c>
      <c r="AH38" s="252">
        <f t="shared" si="22"/>
        <v>0.4</v>
      </c>
      <c r="AI38" s="252">
        <f t="shared" si="22"/>
        <v>1.7</v>
      </c>
      <c r="AJ38" s="252">
        <f t="shared" si="22"/>
        <v>10</v>
      </c>
      <c r="AK38" s="252">
        <f t="shared" si="22"/>
        <v>0</v>
      </c>
      <c r="AL38" s="252">
        <f t="shared" si="22"/>
        <v>0</v>
      </c>
      <c r="AM38" s="252">
        <f t="shared" si="22"/>
        <v>0</v>
      </c>
      <c r="AN38" s="252">
        <f t="shared" si="22"/>
        <v>0</v>
      </c>
      <c r="AO38" s="252">
        <f t="shared" si="22"/>
        <v>1.8</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49">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49">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49">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49">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49">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49">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49">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49">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49">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49">
        <v>1939.0</v>
      </c>
      <c r="B49" s="38"/>
      <c r="C49" s="38"/>
      <c r="D49" s="38"/>
      <c r="E49" s="38"/>
      <c r="F49" s="38"/>
      <c r="G49" s="38"/>
      <c r="H49" s="38"/>
      <c r="I49" s="38"/>
      <c r="J49" s="38"/>
      <c r="K49" s="38"/>
      <c r="L49" s="38"/>
      <c r="M49" s="38"/>
      <c r="N49" s="38"/>
      <c r="O49" s="38"/>
      <c r="P49" s="38"/>
      <c r="Q49" s="38"/>
      <c r="R49" s="38"/>
      <c r="S49" s="38"/>
      <c r="T49" s="38"/>
      <c r="U49" s="38"/>
      <c r="V49" s="770">
        <v>1.1</v>
      </c>
      <c r="W49" s="252">
        <f t="shared" si="24"/>
        <v>1.1</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49">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49">
        <v>1941.0</v>
      </c>
      <c r="B51" s="38"/>
      <c r="C51" s="38"/>
      <c r="D51" s="38"/>
      <c r="E51" s="38"/>
      <c r="F51" s="38"/>
      <c r="G51" s="38"/>
      <c r="H51" s="38"/>
      <c r="I51" s="38"/>
      <c r="J51" s="38"/>
      <c r="K51" s="38"/>
      <c r="L51" s="38"/>
      <c r="M51" s="38"/>
      <c r="N51" s="38"/>
      <c r="O51" s="38"/>
      <c r="P51" s="38"/>
      <c r="Q51" s="38"/>
      <c r="R51" s="38"/>
      <c r="S51" s="38"/>
      <c r="T51" s="38"/>
      <c r="U51" s="38"/>
      <c r="V51" s="770">
        <v>0.6</v>
      </c>
      <c r="W51" s="252">
        <f t="shared" si="24"/>
        <v>0.6</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49">
        <v>1942.0</v>
      </c>
      <c r="B52" s="38"/>
      <c r="C52" s="38"/>
      <c r="D52" s="38"/>
      <c r="E52" s="38"/>
      <c r="F52" s="38"/>
      <c r="G52" s="38"/>
      <c r="H52" s="38"/>
      <c r="I52" s="38"/>
      <c r="J52" s="38"/>
      <c r="K52" s="38"/>
      <c r="L52" s="38"/>
      <c r="M52" s="38"/>
      <c r="N52" s="38"/>
      <c r="O52" s="38"/>
      <c r="P52" s="38"/>
      <c r="Q52" s="38"/>
      <c r="R52" s="38"/>
      <c r="S52" s="38"/>
      <c r="T52" s="38"/>
      <c r="U52" s="38"/>
      <c r="V52" s="770">
        <v>1.0</v>
      </c>
      <c r="W52" s="252">
        <f t="shared" si="24"/>
        <v>1</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49">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49">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49">
        <v>1945.0</v>
      </c>
      <c r="B55" s="38"/>
      <c r="C55" s="38"/>
      <c r="D55" s="38"/>
      <c r="E55" s="38"/>
      <c r="F55" s="38"/>
      <c r="G55" s="38"/>
      <c r="H55" s="38"/>
      <c r="I55" s="38"/>
      <c r="J55" s="38"/>
      <c r="K55" s="38"/>
      <c r="L55" s="38"/>
      <c r="M55" s="38"/>
      <c r="N55" s="38"/>
      <c r="O55" s="38"/>
      <c r="P55" s="38"/>
      <c r="Q55" s="38"/>
      <c r="R55" s="38"/>
      <c r="S55" s="38"/>
      <c r="T55" s="38"/>
      <c r="U55" s="38"/>
      <c r="V55" s="770">
        <v>0.3</v>
      </c>
      <c r="W55" s="252">
        <f t="shared" si="24"/>
        <v>0.3</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49">
        <v>1946.0</v>
      </c>
      <c r="B56" s="38"/>
      <c r="C56" s="38"/>
      <c r="D56" s="38"/>
      <c r="E56" s="38"/>
      <c r="F56" s="38"/>
      <c r="G56" s="38"/>
      <c r="H56" s="38"/>
      <c r="I56" s="38"/>
      <c r="J56" s="38"/>
      <c r="K56" s="38"/>
      <c r="L56" s="38"/>
      <c r="M56" s="38"/>
      <c r="N56" s="38"/>
      <c r="O56" s="38"/>
      <c r="P56" s="38"/>
      <c r="Q56" s="38"/>
      <c r="R56" s="38"/>
      <c r="S56" s="38"/>
      <c r="T56" s="38"/>
      <c r="U56" s="38"/>
      <c r="V56" s="770">
        <v>1.3</v>
      </c>
      <c r="W56" s="252">
        <f t="shared" si="24"/>
        <v>1.3</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49">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49">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49">
        <v>1949.0</v>
      </c>
      <c r="B59" s="38"/>
      <c r="C59" s="38"/>
      <c r="D59" s="38"/>
      <c r="E59" s="38"/>
      <c r="F59" s="38"/>
      <c r="G59" s="38"/>
      <c r="H59" s="38"/>
      <c r="I59" s="38"/>
      <c r="J59" s="38"/>
      <c r="K59" s="38"/>
      <c r="L59" s="38"/>
      <c r="M59" s="38"/>
      <c r="N59" s="38"/>
      <c r="O59" s="38"/>
      <c r="P59" s="38"/>
      <c r="Q59" s="38"/>
      <c r="R59" s="38"/>
      <c r="S59" s="38"/>
      <c r="T59" s="38"/>
      <c r="U59" s="38"/>
      <c r="V59" s="770">
        <v>1.0</v>
      </c>
      <c r="W59" s="252">
        <f t="shared" si="24"/>
        <v>1</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49">
        <v>1950.0</v>
      </c>
      <c r="B60" s="38"/>
      <c r="C60" s="38"/>
      <c r="D60" s="38"/>
      <c r="E60" s="38"/>
      <c r="F60" s="38"/>
      <c r="G60" s="38"/>
      <c r="H60" s="38"/>
      <c r="I60" s="38"/>
      <c r="J60" s="38"/>
      <c r="K60" s="38"/>
      <c r="L60" s="38"/>
      <c r="M60" s="38"/>
      <c r="N60" s="38"/>
      <c r="O60" s="38"/>
      <c r="P60" s="38"/>
      <c r="Q60" s="38"/>
      <c r="R60" s="38"/>
      <c r="S60" s="38"/>
      <c r="T60" s="38"/>
      <c r="U60" s="38"/>
      <c r="V60" s="770">
        <v>0.7</v>
      </c>
      <c r="W60" s="252">
        <f t="shared" si="24"/>
        <v>0.7</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49">
        <v>1951.0</v>
      </c>
      <c r="B61" s="38"/>
      <c r="C61" s="38"/>
      <c r="D61" s="38"/>
      <c r="E61" s="38"/>
      <c r="F61" s="38"/>
      <c r="G61" s="38"/>
      <c r="H61" s="38"/>
      <c r="I61" s="38"/>
      <c r="J61" s="38"/>
      <c r="K61" s="38"/>
      <c r="L61" s="38"/>
      <c r="M61" s="38"/>
      <c r="N61" s="38"/>
      <c r="O61" s="38"/>
      <c r="P61" s="38"/>
      <c r="Q61" s="38"/>
      <c r="R61" s="38"/>
      <c r="S61" s="38"/>
      <c r="T61" s="38"/>
      <c r="U61" s="38"/>
      <c r="V61" s="770">
        <v>2.9</v>
      </c>
      <c r="W61" s="252">
        <f t="shared" si="24"/>
        <v>2.9</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49">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49">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49">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49">
        <v>1955.0</v>
      </c>
      <c r="B65" s="38"/>
      <c r="C65" s="38"/>
      <c r="D65" s="38"/>
      <c r="E65" s="38"/>
      <c r="F65" s="38"/>
      <c r="G65" s="38"/>
      <c r="H65" s="38"/>
      <c r="I65" s="38"/>
      <c r="J65" s="38"/>
      <c r="K65" s="38"/>
      <c r="L65" s="38"/>
      <c r="M65" s="38"/>
      <c r="N65" s="38"/>
      <c r="O65" s="38"/>
      <c r="P65" s="38"/>
      <c r="Q65" s="38"/>
      <c r="R65" s="38"/>
      <c r="S65" s="38"/>
      <c r="T65" s="38"/>
      <c r="U65" s="38"/>
      <c r="V65" s="770">
        <v>1.1</v>
      </c>
      <c r="W65" s="252">
        <f t="shared" si="24"/>
        <v>1.1</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49">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49">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49">
        <v>1958.0</v>
      </c>
      <c r="B68" s="32"/>
      <c r="C68" s="32"/>
      <c r="D68" s="32"/>
      <c r="E68" s="32"/>
      <c r="F68" s="32"/>
      <c r="G68" s="32"/>
      <c r="H68" s="32"/>
      <c r="I68" s="32"/>
      <c r="J68" s="32"/>
      <c r="K68" s="32"/>
      <c r="L68" s="32"/>
      <c r="M68" s="32"/>
      <c r="N68" s="32"/>
      <c r="O68" s="32"/>
      <c r="P68" s="32"/>
      <c r="Q68" s="32"/>
      <c r="R68" s="32"/>
      <c r="S68" s="32"/>
      <c r="T68" s="32"/>
      <c r="U68" s="32"/>
      <c r="V68" s="770">
        <v>3.0</v>
      </c>
      <c r="W68" s="252">
        <f t="shared" si="24"/>
        <v>3</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49">
        <v>1959.0</v>
      </c>
      <c r="B69" s="32"/>
      <c r="C69" s="32"/>
      <c r="D69" s="32"/>
      <c r="E69" s="32"/>
      <c r="F69" s="32"/>
      <c r="G69" s="32"/>
      <c r="H69" s="32"/>
      <c r="I69" s="32"/>
      <c r="J69" s="32"/>
      <c r="K69" s="32"/>
      <c r="L69" s="32"/>
      <c r="M69" s="32"/>
      <c r="N69" s="32"/>
      <c r="O69" s="32"/>
      <c r="P69" s="32"/>
      <c r="Q69" s="32"/>
      <c r="R69" s="32"/>
      <c r="S69" s="32"/>
      <c r="T69" s="32"/>
      <c r="U69" s="32"/>
      <c r="V69" s="770">
        <v>1.0</v>
      </c>
      <c r="W69" s="252">
        <f t="shared" si="24"/>
        <v>1</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49">
        <v>1960.0</v>
      </c>
      <c r="B70" s="32"/>
      <c r="C70" s="32"/>
      <c r="D70" s="32"/>
      <c r="E70" s="32"/>
      <c r="F70" s="32"/>
      <c r="G70" s="32"/>
      <c r="H70" s="32"/>
      <c r="I70" s="32"/>
      <c r="J70" s="32"/>
      <c r="K70" s="32"/>
      <c r="L70" s="32"/>
      <c r="M70" s="32"/>
      <c r="N70" s="32"/>
      <c r="O70" s="32"/>
      <c r="P70" s="32"/>
      <c r="Q70" s="32"/>
      <c r="R70" s="32"/>
      <c r="S70" s="32"/>
      <c r="T70" s="32"/>
      <c r="U70" s="32"/>
      <c r="V70" s="770">
        <v>6.8</v>
      </c>
      <c r="W70" s="252">
        <f t="shared" si="24"/>
        <v>6.8</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49">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49">
        <v>1962.0</v>
      </c>
      <c r="B72" s="32"/>
      <c r="C72" s="32"/>
      <c r="D72" s="32"/>
      <c r="E72" s="32"/>
      <c r="F72" s="32"/>
      <c r="G72" s="32"/>
      <c r="H72" s="32"/>
      <c r="I72" s="32"/>
      <c r="J72" s="32"/>
      <c r="K72" s="32"/>
      <c r="L72" s="32"/>
      <c r="M72" s="32"/>
      <c r="N72" s="32"/>
      <c r="O72" s="32"/>
      <c r="P72" s="32"/>
      <c r="Q72" s="32"/>
      <c r="R72" s="32"/>
      <c r="S72" s="32"/>
      <c r="T72" s="32"/>
      <c r="U72" s="32"/>
      <c r="V72" s="770">
        <v>7.0</v>
      </c>
      <c r="W72" s="252">
        <f t="shared" si="24"/>
        <v>7</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49">
        <v>1963.0</v>
      </c>
      <c r="B73" s="32"/>
      <c r="C73" s="32"/>
      <c r="D73" s="32"/>
      <c r="E73" s="32"/>
      <c r="F73" s="32"/>
      <c r="G73" s="32"/>
      <c r="H73" s="32"/>
      <c r="I73" s="32"/>
      <c r="J73" s="32"/>
      <c r="K73" s="32"/>
      <c r="L73" s="32"/>
      <c r="M73" s="32"/>
      <c r="N73" s="32"/>
      <c r="O73" s="32"/>
      <c r="P73" s="32"/>
      <c r="Q73" s="32"/>
      <c r="R73" s="32"/>
      <c r="S73" s="32"/>
      <c r="T73" s="32"/>
      <c r="U73" s="32"/>
      <c r="V73" s="770">
        <v>0.5</v>
      </c>
      <c r="W73" s="252">
        <f t="shared" si="24"/>
        <v>0.5</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49">
        <v>1964.0</v>
      </c>
      <c r="B74" s="32"/>
      <c r="C74" s="32"/>
      <c r="D74" s="32"/>
      <c r="E74" s="32"/>
      <c r="F74" s="32"/>
      <c r="G74" s="32"/>
      <c r="H74" s="32"/>
      <c r="I74" s="32"/>
      <c r="J74" s="32"/>
      <c r="K74" s="32"/>
      <c r="L74" s="32"/>
      <c r="M74" s="32"/>
      <c r="N74" s="32"/>
      <c r="O74" s="32"/>
      <c r="P74" s="32"/>
      <c r="Q74" s="32"/>
      <c r="R74" s="32"/>
      <c r="S74" s="32"/>
      <c r="T74" s="32"/>
      <c r="U74" s="32"/>
      <c r="V74" s="770">
        <v>19.3</v>
      </c>
      <c r="W74" s="252">
        <f t="shared" si="24"/>
        <v>19.3</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49">
        <v>1965.0</v>
      </c>
      <c r="B75" s="32"/>
      <c r="C75" s="32"/>
      <c r="D75" s="32"/>
      <c r="E75" s="32"/>
      <c r="F75" s="32"/>
      <c r="G75" s="32"/>
      <c r="H75" s="32"/>
      <c r="I75" s="32"/>
      <c r="J75" s="32"/>
      <c r="K75" s="32"/>
      <c r="L75" s="32"/>
      <c r="M75" s="32"/>
      <c r="N75" s="32"/>
      <c r="O75" s="32"/>
      <c r="P75" s="32"/>
      <c r="Q75" s="32"/>
      <c r="R75" s="32"/>
      <c r="S75" s="32"/>
      <c r="T75" s="32"/>
      <c r="U75" s="32"/>
      <c r="V75" s="770">
        <v>1.2</v>
      </c>
      <c r="W75" s="252">
        <f t="shared" si="24"/>
        <v>1.2</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49">
        <v>1966.0</v>
      </c>
      <c r="B76" s="32"/>
      <c r="C76" s="32"/>
      <c r="D76" s="32"/>
      <c r="E76" s="32"/>
      <c r="F76" s="32"/>
      <c r="G76" s="32"/>
      <c r="H76" s="32"/>
      <c r="I76" s="32"/>
      <c r="J76" s="32"/>
      <c r="K76" s="32"/>
      <c r="L76" s="32"/>
      <c r="M76" s="32"/>
      <c r="N76" s="32"/>
      <c r="O76" s="32"/>
      <c r="P76" s="32"/>
      <c r="Q76" s="32"/>
      <c r="R76" s="32"/>
      <c r="S76" s="32"/>
      <c r="T76" s="32"/>
      <c r="U76" s="32"/>
      <c r="V76" s="770">
        <v>0.0</v>
      </c>
      <c r="W76" s="252">
        <f t="shared" si="24"/>
        <v>0</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49">
        <v>1967.0</v>
      </c>
      <c r="B77" s="32"/>
      <c r="C77" s="32"/>
      <c r="D77" s="32"/>
      <c r="E77" s="32"/>
      <c r="F77" s="32"/>
      <c r="G77" s="32"/>
      <c r="H77" s="32"/>
      <c r="I77" s="32"/>
      <c r="J77" s="32"/>
      <c r="K77" s="32"/>
      <c r="L77" s="32"/>
      <c r="M77" s="32"/>
      <c r="N77" s="32"/>
      <c r="O77" s="32"/>
      <c r="P77" s="32"/>
      <c r="Q77" s="32"/>
      <c r="R77" s="32"/>
      <c r="S77" s="32"/>
      <c r="T77" s="32"/>
      <c r="U77" s="32"/>
      <c r="V77" s="770">
        <v>10.7</v>
      </c>
      <c r="W77" s="252">
        <f t="shared" si="24"/>
        <v>10.7</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49">
        <v>1968.0</v>
      </c>
      <c r="B78" s="32"/>
      <c r="C78" s="32"/>
      <c r="D78" s="32"/>
      <c r="E78" s="32"/>
      <c r="F78" s="32"/>
      <c r="G78" s="32"/>
      <c r="H78" s="32"/>
      <c r="I78" s="32"/>
      <c r="J78" s="32"/>
      <c r="K78" s="32"/>
      <c r="L78" s="32"/>
      <c r="M78" s="32"/>
      <c r="N78" s="32"/>
      <c r="O78" s="32"/>
      <c r="P78" s="32"/>
      <c r="Q78" s="32"/>
      <c r="R78" s="32"/>
      <c r="S78" s="32"/>
      <c r="T78" s="32"/>
      <c r="U78" s="32"/>
      <c r="V78" s="770">
        <v>0.0</v>
      </c>
      <c r="W78" s="252">
        <f t="shared" si="24"/>
        <v>0</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49">
        <v>1969.0</v>
      </c>
      <c r="B79" s="32"/>
      <c r="C79" s="32"/>
      <c r="D79" s="32"/>
      <c r="E79" s="32"/>
      <c r="F79" s="32"/>
      <c r="G79" s="32"/>
      <c r="H79" s="32"/>
      <c r="I79" s="32"/>
      <c r="J79" s="32"/>
      <c r="K79" s="32"/>
      <c r="L79" s="32"/>
      <c r="M79" s="32"/>
      <c r="N79" s="32"/>
      <c r="O79" s="32"/>
      <c r="P79" s="32"/>
      <c r="Q79" s="32"/>
      <c r="R79" s="32"/>
      <c r="S79" s="32"/>
      <c r="T79" s="32"/>
      <c r="U79" s="32"/>
      <c r="V79" s="770">
        <v>0.0</v>
      </c>
      <c r="W79" s="252">
        <f t="shared" si="24"/>
        <v>0</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49">
        <v>1970.0</v>
      </c>
      <c r="B80" s="32"/>
      <c r="C80" s="32"/>
      <c r="D80" s="32"/>
      <c r="E80" s="32"/>
      <c r="F80" s="32"/>
      <c r="G80" s="32"/>
      <c r="H80" s="32"/>
      <c r="I80" s="32"/>
      <c r="J80" s="32"/>
      <c r="K80" s="32"/>
      <c r="L80" s="32"/>
      <c r="M80" s="32"/>
      <c r="N80" s="32"/>
      <c r="O80" s="32"/>
      <c r="P80" s="32"/>
      <c r="Q80" s="32"/>
      <c r="R80" s="32"/>
      <c r="S80" s="32"/>
      <c r="T80" s="32"/>
      <c r="U80" s="32"/>
      <c r="V80" s="770">
        <v>5.1</v>
      </c>
      <c r="W80" s="252">
        <f t="shared" si="24"/>
        <v>5.1</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49">
        <v>1971.0</v>
      </c>
      <c r="B81" s="32"/>
      <c r="C81" s="32"/>
      <c r="D81" s="32"/>
      <c r="E81" s="32"/>
      <c r="F81" s="32"/>
      <c r="G81" s="32"/>
      <c r="H81" s="32"/>
      <c r="I81" s="32"/>
      <c r="J81" s="32"/>
      <c r="K81" s="32"/>
      <c r="L81" s="32"/>
      <c r="M81" s="32"/>
      <c r="N81" s="32"/>
      <c r="O81" s="32"/>
      <c r="P81" s="32"/>
      <c r="Q81" s="32"/>
      <c r="R81" s="32"/>
      <c r="S81" s="32"/>
      <c r="T81" s="32"/>
      <c r="U81" s="32"/>
      <c r="V81" s="770">
        <v>0.0</v>
      </c>
      <c r="W81" s="252">
        <f t="shared" si="24"/>
        <v>0</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49">
        <v>1972.0</v>
      </c>
      <c r="B82" s="32"/>
      <c r="C82" s="32"/>
      <c r="D82" s="32"/>
      <c r="E82" s="32"/>
      <c r="F82" s="32"/>
      <c r="G82" s="32"/>
      <c r="H82" s="32"/>
      <c r="I82" s="32"/>
      <c r="J82" s="32"/>
      <c r="K82" s="32"/>
      <c r="L82" s="32"/>
      <c r="M82" s="32"/>
      <c r="N82" s="32"/>
      <c r="O82" s="32"/>
      <c r="P82" s="32"/>
      <c r="Q82" s="32"/>
      <c r="R82" s="32"/>
      <c r="S82" s="32"/>
      <c r="T82" s="32"/>
      <c r="U82" s="32"/>
      <c r="V82" s="770">
        <v>0.0</v>
      </c>
      <c r="W82" s="252">
        <f t="shared" si="24"/>
        <v>0</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49">
        <v>1973.0</v>
      </c>
      <c r="B83" s="32"/>
      <c r="C83" s="32"/>
      <c r="D83" s="32"/>
      <c r="E83" s="32"/>
      <c r="F83" s="32"/>
      <c r="G83" s="32"/>
      <c r="H83" s="32"/>
      <c r="I83" s="32"/>
      <c r="J83" s="32"/>
      <c r="K83" s="32"/>
      <c r="L83" s="32"/>
      <c r="M83" s="32"/>
      <c r="N83" s="32"/>
      <c r="O83" s="32"/>
      <c r="P83" s="32"/>
      <c r="Q83" s="32"/>
      <c r="R83" s="32"/>
      <c r="S83" s="32"/>
      <c r="T83" s="32"/>
      <c r="U83" s="32"/>
      <c r="V83" s="770">
        <v>0.0</v>
      </c>
      <c r="W83" s="252">
        <f t="shared" si="24"/>
        <v>0</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49">
        <v>1974.0</v>
      </c>
      <c r="B84" s="32"/>
      <c r="C84" s="32"/>
      <c r="D84" s="32"/>
      <c r="E84" s="32"/>
      <c r="F84" s="32"/>
      <c r="G84" s="32"/>
      <c r="H84" s="32"/>
      <c r="I84" s="32"/>
      <c r="J84" s="32"/>
      <c r="K84" s="32"/>
      <c r="L84" s="32"/>
      <c r="M84" s="32"/>
      <c r="N84" s="32"/>
      <c r="O84" s="32"/>
      <c r="P84" s="32"/>
      <c r="Q84" s="32"/>
      <c r="R84" s="32"/>
      <c r="S84" s="32"/>
      <c r="T84" s="32"/>
      <c r="U84" s="32"/>
      <c r="V84" s="770">
        <v>0.0</v>
      </c>
      <c r="W84" s="252">
        <f t="shared" si="24"/>
        <v>0</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49">
        <v>1975.0</v>
      </c>
      <c r="B85" s="32"/>
      <c r="C85" s="32"/>
      <c r="D85" s="32"/>
      <c r="E85" s="32"/>
      <c r="F85" s="32"/>
      <c r="G85" s="32"/>
      <c r="H85" s="32"/>
      <c r="I85" s="32"/>
      <c r="J85" s="32"/>
      <c r="K85" s="32"/>
      <c r="L85" s="32"/>
      <c r="M85" s="32"/>
      <c r="N85" s="32"/>
      <c r="O85" s="32"/>
      <c r="P85" s="32"/>
      <c r="Q85" s="32"/>
      <c r="R85" s="32"/>
      <c r="S85" s="32"/>
      <c r="T85" s="32"/>
      <c r="U85" s="32"/>
      <c r="V85" s="770">
        <v>0.0</v>
      </c>
      <c r="W85" s="252">
        <f t="shared" si="24"/>
        <v>0</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49">
        <v>1976.0</v>
      </c>
      <c r="B86" s="32"/>
      <c r="C86" s="32"/>
      <c r="D86" s="32"/>
      <c r="E86" s="32"/>
      <c r="F86" s="32"/>
      <c r="G86" s="32"/>
      <c r="H86" s="32"/>
      <c r="I86" s="32"/>
      <c r="J86" s="32"/>
      <c r="K86" s="32"/>
      <c r="L86" s="32"/>
      <c r="M86" s="32"/>
      <c r="N86" s="32"/>
      <c r="O86" s="32"/>
      <c r="P86" s="32"/>
      <c r="Q86" s="32"/>
      <c r="R86" s="32"/>
      <c r="S86" s="32"/>
      <c r="T86" s="32"/>
      <c r="U86" s="32"/>
      <c r="V86" s="770">
        <v>0.0</v>
      </c>
      <c r="W86" s="252">
        <f t="shared" si="24"/>
        <v>0</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49">
        <v>1977.0</v>
      </c>
      <c r="B87" s="32"/>
      <c r="C87" s="32"/>
      <c r="D87" s="32"/>
      <c r="E87" s="32"/>
      <c r="F87" s="32"/>
      <c r="G87" s="32"/>
      <c r="H87" s="32"/>
      <c r="I87" s="32"/>
      <c r="J87" s="32"/>
      <c r="K87" s="32"/>
      <c r="L87" s="32"/>
      <c r="M87" s="32"/>
      <c r="N87" s="32"/>
      <c r="O87" s="32"/>
      <c r="P87" s="32"/>
      <c r="Q87" s="32"/>
      <c r="R87" s="32"/>
      <c r="S87" s="32"/>
      <c r="T87" s="32"/>
      <c r="U87" s="32"/>
      <c r="V87" s="770">
        <v>129.4</v>
      </c>
      <c r="W87" s="252">
        <f t="shared" si="24"/>
        <v>129.4</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49">
        <v>1978.0</v>
      </c>
      <c r="B88" s="32"/>
      <c r="C88" s="32"/>
      <c r="D88" s="32"/>
      <c r="E88" s="32"/>
      <c r="F88" s="32"/>
      <c r="G88" s="32"/>
      <c r="H88" s="32"/>
      <c r="I88" s="32"/>
      <c r="J88" s="32"/>
      <c r="K88" s="32"/>
      <c r="L88" s="32"/>
      <c r="M88" s="32"/>
      <c r="N88" s="32"/>
      <c r="O88" s="32"/>
      <c r="P88" s="32"/>
      <c r="Q88" s="32"/>
      <c r="R88" s="32"/>
      <c r="S88" s="32"/>
      <c r="T88" s="32"/>
      <c r="U88" s="32"/>
      <c r="V88" s="770">
        <v>0.0</v>
      </c>
      <c r="W88" s="252">
        <f t="shared" si="24"/>
        <v>0</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49">
        <v>1979.0</v>
      </c>
      <c r="B89" s="32"/>
      <c r="C89" s="32"/>
      <c r="D89" s="32"/>
      <c r="E89" s="32"/>
      <c r="F89" s="32"/>
      <c r="G89" s="32"/>
      <c r="H89" s="32"/>
      <c r="I89" s="32"/>
      <c r="J89" s="32"/>
      <c r="K89" s="32"/>
      <c r="L89" s="32"/>
      <c r="M89" s="32"/>
      <c r="N89" s="32"/>
      <c r="O89" s="32"/>
      <c r="P89" s="32"/>
      <c r="Q89" s="32"/>
      <c r="R89" s="32"/>
      <c r="S89" s="32"/>
      <c r="T89" s="32"/>
      <c r="U89" s="32"/>
      <c r="V89" s="770">
        <v>2.0</v>
      </c>
      <c r="W89" s="252">
        <f t="shared" si="24"/>
        <v>2</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49">
        <v>1980.0</v>
      </c>
      <c r="B90" s="32"/>
      <c r="C90" s="32"/>
      <c r="D90" s="32"/>
      <c r="E90" s="32"/>
      <c r="F90" s="32"/>
      <c r="G90" s="32"/>
      <c r="H90" s="32"/>
      <c r="I90" s="32"/>
      <c r="J90" s="32"/>
      <c r="K90" s="32"/>
      <c r="L90" s="32"/>
      <c r="M90" s="32"/>
      <c r="N90" s="32"/>
      <c r="O90" s="32"/>
      <c r="P90" s="32"/>
      <c r="Q90" s="32"/>
      <c r="R90" s="32"/>
      <c r="S90" s="32"/>
      <c r="T90" s="32"/>
      <c r="U90" s="32"/>
      <c r="V90" s="770">
        <v>0.0</v>
      </c>
      <c r="W90" s="252">
        <f t="shared" si="24"/>
        <v>0</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49">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49">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49">
        <v>1983.0</v>
      </c>
      <c r="B93" s="32"/>
      <c r="C93" s="32"/>
      <c r="D93" s="32"/>
      <c r="E93" s="32"/>
      <c r="F93" s="32"/>
      <c r="G93" s="32"/>
      <c r="H93" s="32"/>
      <c r="I93" s="32"/>
      <c r="J93" s="32"/>
      <c r="K93" s="32"/>
      <c r="L93" s="32"/>
      <c r="M93" s="32"/>
      <c r="N93" s="32"/>
      <c r="O93" s="32"/>
      <c r="P93" s="32"/>
      <c r="Q93" s="32"/>
      <c r="R93" s="32"/>
      <c r="S93" s="32"/>
      <c r="T93" s="32"/>
      <c r="U93" s="32"/>
      <c r="V93" s="770">
        <v>0.0</v>
      </c>
      <c r="W93" s="252">
        <f t="shared" si="24"/>
        <v>0</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49">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49">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49">
        <v>1986.0</v>
      </c>
      <c r="B96" s="32"/>
      <c r="C96" s="32"/>
      <c r="D96" s="32"/>
      <c r="E96" s="32"/>
      <c r="F96" s="32"/>
      <c r="G96" s="32"/>
      <c r="H96" s="32"/>
      <c r="I96" s="32"/>
      <c r="J96" s="32"/>
      <c r="K96" s="32"/>
      <c r="L96" s="32"/>
      <c r="M96" s="32"/>
      <c r="N96" s="32"/>
      <c r="O96" s="32"/>
      <c r="P96" s="32"/>
      <c r="Q96" s="32"/>
      <c r="R96" s="32"/>
      <c r="S96" s="32"/>
      <c r="T96" s="32"/>
      <c r="U96" s="32"/>
      <c r="V96" s="770">
        <v>0.0</v>
      </c>
      <c r="W96" s="252">
        <f t="shared" si="24"/>
        <v>0</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49">
        <v>1987.0</v>
      </c>
      <c r="B97" s="32"/>
      <c r="C97" s="32"/>
      <c r="D97" s="32"/>
      <c r="E97" s="32"/>
      <c r="F97" s="32"/>
      <c r="G97" s="32"/>
      <c r="H97" s="32"/>
      <c r="I97" s="32"/>
      <c r="J97" s="32"/>
      <c r="K97" s="32"/>
      <c r="L97" s="32"/>
      <c r="M97" s="32"/>
      <c r="N97" s="32"/>
      <c r="O97" s="32"/>
      <c r="P97" s="32"/>
      <c r="Q97" s="32"/>
      <c r="R97" s="32"/>
      <c r="S97" s="32"/>
      <c r="T97" s="32"/>
      <c r="U97" s="32"/>
      <c r="V97" s="770">
        <v>14.0</v>
      </c>
      <c r="W97" s="252">
        <f t="shared" si="24"/>
        <v>14</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49">
        <v>1988.0</v>
      </c>
      <c r="B98" s="32"/>
      <c r="C98" s="32"/>
      <c r="D98" s="32"/>
      <c r="E98" s="32"/>
      <c r="F98" s="32"/>
      <c r="G98" s="32"/>
      <c r="H98" s="32"/>
      <c r="I98" s="32"/>
      <c r="J98" s="32"/>
      <c r="K98" s="32"/>
      <c r="L98" s="32"/>
      <c r="M98" s="32"/>
      <c r="N98" s="32"/>
      <c r="O98" s="32"/>
      <c r="P98" s="32"/>
      <c r="Q98" s="32"/>
      <c r="R98" s="32"/>
      <c r="S98" s="32"/>
      <c r="T98" s="32"/>
      <c r="U98" s="32"/>
      <c r="V98" s="770">
        <v>0.0</v>
      </c>
      <c r="W98" s="252">
        <f t="shared" si="24"/>
        <v>0</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49">
        <v>1989.0</v>
      </c>
      <c r="B99" s="32"/>
      <c r="C99" s="32"/>
      <c r="D99" s="32"/>
      <c r="E99" s="32"/>
      <c r="F99" s="32"/>
      <c r="G99" s="32"/>
      <c r="H99" s="32"/>
      <c r="I99" s="32"/>
      <c r="J99" s="32"/>
      <c r="K99" s="32"/>
      <c r="L99" s="32"/>
      <c r="M99" s="32"/>
      <c r="N99" s="32"/>
      <c r="O99" s="32"/>
      <c r="P99" s="32"/>
      <c r="Q99" s="32"/>
      <c r="R99" s="32"/>
      <c r="S99" s="32"/>
      <c r="T99" s="32"/>
      <c r="U99" s="32"/>
      <c r="V99" s="770">
        <v>0.0</v>
      </c>
      <c r="W99" s="252">
        <f t="shared" si="24"/>
        <v>0</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49">
        <v>1990.0</v>
      </c>
      <c r="B100" s="32"/>
      <c r="C100" s="32"/>
      <c r="D100" s="32"/>
      <c r="E100" s="32"/>
      <c r="F100" s="32"/>
      <c r="G100" s="32"/>
      <c r="H100" s="32"/>
      <c r="I100" s="32"/>
      <c r="J100" s="32"/>
      <c r="K100" s="32"/>
      <c r="L100" s="32"/>
      <c r="M100" s="32"/>
      <c r="N100" s="32"/>
      <c r="O100" s="32"/>
      <c r="P100" s="32"/>
      <c r="Q100" s="32"/>
      <c r="R100" s="32"/>
      <c r="S100" s="32"/>
      <c r="T100" s="32"/>
      <c r="U100" s="32"/>
      <c r="V100" s="770">
        <v>3.2</v>
      </c>
      <c r="W100" s="252">
        <f t="shared" si="24"/>
        <v>0</v>
      </c>
      <c r="X100" s="252">
        <f t="shared" ref="X100:BA100" si="84">IF(AND(X$39-$A100&gt;$V$26,SUM($W100:W100)&lt;&gt;$V100),$V100,0)</f>
        <v>3.2</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49">
        <v>1991.0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24"/>
        <v>0</v>
      </c>
      <c r="X101" s="252">
        <f t="shared" ref="X101:BA101" si="85">IF(AND(X$39-$A101&gt;$V$26,SUM($W101:W101)&lt;&gt;$V101),$V101,0)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49">
        <v>1992.0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24"/>
        <v>0</v>
      </c>
      <c r="X102" s="252">
        <f t="shared" ref="X102:BA102" si="86">IF(AND(X$39-$A102&gt;$V$26,SUM($W102:W102)&lt;&gt;$V102),$V102,0)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49">
        <v>1993.0</v>
      </c>
      <c r="B103" s="32"/>
      <c r="C103" s="32"/>
      <c r="D103" s="32"/>
      <c r="E103" s="32"/>
      <c r="F103" s="32"/>
      <c r="G103" s="32"/>
      <c r="H103" s="32"/>
      <c r="I103" s="32"/>
      <c r="J103" s="32"/>
      <c r="K103" s="32"/>
      <c r="L103" s="32"/>
      <c r="M103" s="32"/>
      <c r="N103" s="32"/>
      <c r="O103" s="32"/>
      <c r="P103" s="32"/>
      <c r="Q103" s="32"/>
      <c r="R103" s="32"/>
      <c r="S103" s="32"/>
      <c r="T103" s="32"/>
      <c r="U103" s="32"/>
      <c r="V103" s="770">
        <v>0.7</v>
      </c>
      <c r="W103" s="252">
        <f t="shared" si="24"/>
        <v>0</v>
      </c>
      <c r="X103" s="252">
        <f t="shared" ref="X103:BA103" si="87">IF(AND(X$39-$A103&gt;$V$26,SUM($W103:W103)&lt;&gt;$V103),$V103,0)</f>
        <v>0</v>
      </c>
      <c r="Y103" s="252">
        <f t="shared" si="87"/>
        <v>0</v>
      </c>
      <c r="Z103" s="252">
        <f t="shared" si="87"/>
        <v>0</v>
      </c>
      <c r="AA103" s="252">
        <f t="shared" si="87"/>
        <v>0.7</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49">
        <v>1994.0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24"/>
        <v>0</v>
      </c>
      <c r="X104" s="252">
        <f t="shared" ref="X104:BA104" si="88">IF(AND(X$39-$A104&gt;$V$26,SUM($W104:W104)&lt;&gt;$V104),$V104,0)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49">
        <v>1995.0</v>
      </c>
      <c r="B105" s="32"/>
      <c r="C105" s="32"/>
      <c r="D105" s="32"/>
      <c r="E105" s="32"/>
      <c r="F105" s="32"/>
      <c r="G105" s="32"/>
      <c r="H105" s="32"/>
      <c r="I105" s="32"/>
      <c r="J105" s="32"/>
      <c r="K105" s="32"/>
      <c r="L105" s="32"/>
      <c r="M105" s="32"/>
      <c r="N105" s="32"/>
      <c r="O105" s="32"/>
      <c r="P105" s="32"/>
      <c r="Q105" s="32"/>
      <c r="R105" s="32"/>
      <c r="S105" s="32"/>
      <c r="T105" s="32"/>
      <c r="U105" s="32"/>
      <c r="V105" s="770">
        <v>68.0</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68</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49">
        <v>1996.0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49">
        <v>1997.0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49">
        <v>1998.0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49">
        <v>1999.0</v>
      </c>
      <c r="B109" s="32"/>
      <c r="C109" s="32"/>
      <c r="D109" s="32"/>
      <c r="E109" s="32"/>
      <c r="F109" s="32"/>
      <c r="G109" s="32"/>
      <c r="H109" s="32"/>
      <c r="I109" s="32"/>
      <c r="J109" s="32"/>
      <c r="K109" s="32"/>
      <c r="L109" s="32"/>
      <c r="M109" s="32"/>
      <c r="N109" s="32"/>
      <c r="O109" s="32"/>
      <c r="P109" s="32"/>
      <c r="Q109" s="32"/>
      <c r="R109" s="32"/>
      <c r="S109" s="32"/>
      <c r="T109" s="32"/>
      <c r="U109" s="32"/>
      <c r="V109" s="770">
        <v>19.0</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19</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49">
        <v>2000.0</v>
      </c>
      <c r="B110" s="32"/>
      <c r="C110" s="32"/>
      <c r="D110" s="32"/>
      <c r="E110" s="32"/>
      <c r="F110" s="32"/>
      <c r="G110" s="32"/>
      <c r="H110" s="32"/>
      <c r="I110" s="32"/>
      <c r="J110" s="32"/>
      <c r="K110" s="32"/>
      <c r="L110" s="32"/>
      <c r="M110" s="32"/>
      <c r="N110" s="32"/>
      <c r="O110" s="32"/>
      <c r="P110" s="32"/>
      <c r="Q110" s="32"/>
      <c r="R110" s="32"/>
      <c r="S110" s="32"/>
      <c r="T110" s="32"/>
      <c r="U110" s="32"/>
      <c r="V110" s="770">
        <v>0.4</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0.4</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49">
        <v>2001.0</v>
      </c>
      <c r="B111" s="32"/>
      <c r="C111" s="32"/>
      <c r="D111" s="32"/>
      <c r="E111" s="32"/>
      <c r="F111" s="32"/>
      <c r="G111" s="32"/>
      <c r="H111" s="32"/>
      <c r="I111" s="32"/>
      <c r="J111" s="32"/>
      <c r="K111" s="32"/>
      <c r="L111" s="32"/>
      <c r="M111" s="32"/>
      <c r="N111" s="32"/>
      <c r="O111" s="32"/>
      <c r="P111" s="32"/>
      <c r="Q111" s="32"/>
      <c r="R111" s="32"/>
      <c r="S111" s="32"/>
      <c r="T111" s="32"/>
      <c r="U111" s="32"/>
      <c r="V111" s="770">
        <v>1.7</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1.7</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49">
        <v>2002.0</v>
      </c>
      <c r="B112" s="32"/>
      <c r="C112" s="32"/>
      <c r="D112" s="32"/>
      <c r="E112" s="32"/>
      <c r="F112" s="32"/>
      <c r="G112" s="32"/>
      <c r="H112" s="32"/>
      <c r="I112" s="32"/>
      <c r="J112" s="32"/>
      <c r="K112" s="32"/>
      <c r="L112" s="32"/>
      <c r="M112" s="32"/>
      <c r="N112" s="32"/>
      <c r="O112" s="32"/>
      <c r="P112" s="32"/>
      <c r="Q112" s="32"/>
      <c r="R112" s="32"/>
      <c r="S112" s="32"/>
      <c r="T112" s="32"/>
      <c r="U112" s="32"/>
      <c r="V112" s="770">
        <v>10.0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10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49">
        <v>2003.0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49">
        <v>2004.0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49">
        <v>2005.0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49">
        <v>2006.0</v>
      </c>
      <c r="B116" s="32"/>
      <c r="C116" s="32"/>
      <c r="D116" s="32"/>
      <c r="E116" s="32"/>
      <c r="F116" s="32"/>
      <c r="G116" s="32"/>
      <c r="H116" s="32"/>
      <c r="I116" s="32"/>
      <c r="J116" s="32"/>
      <c r="K116" s="32"/>
      <c r="L116" s="32"/>
      <c r="M116" s="32"/>
      <c r="N116" s="32"/>
      <c r="O116" s="32"/>
      <c r="P116" s="32"/>
      <c r="Q116" s="32"/>
      <c r="R116" s="32"/>
      <c r="S116" s="32"/>
      <c r="T116" s="32"/>
      <c r="U116" s="32"/>
      <c r="V116" s="770">
        <v>0.0</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49">
        <v>2007.0</v>
      </c>
      <c r="B117" s="32"/>
      <c r="C117" s="32"/>
      <c r="D117" s="32"/>
      <c r="E117" s="32"/>
      <c r="F117" s="32"/>
      <c r="G117" s="32"/>
      <c r="H117" s="32"/>
      <c r="I117" s="32"/>
      <c r="J117" s="32"/>
      <c r="K117" s="32"/>
      <c r="L117" s="32"/>
      <c r="M117" s="32"/>
      <c r="N117" s="32"/>
      <c r="O117" s="32"/>
      <c r="P117" s="32"/>
      <c r="Q117" s="32"/>
      <c r="R117" s="32"/>
      <c r="S117" s="32"/>
      <c r="T117" s="32"/>
      <c r="U117" s="32"/>
      <c r="V117" s="770">
        <v>1.8</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1.8</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49">
        <v>2008.0</v>
      </c>
      <c r="B118" s="32"/>
      <c r="C118" s="32"/>
      <c r="D118" s="32"/>
      <c r="E118" s="32"/>
      <c r="F118" s="32"/>
      <c r="G118" s="32"/>
      <c r="H118" s="32"/>
      <c r="I118" s="32"/>
      <c r="J118" s="32"/>
      <c r="K118" s="32"/>
      <c r="L118" s="32"/>
      <c r="M118" s="32"/>
      <c r="N118" s="32"/>
      <c r="O118" s="32"/>
      <c r="P118" s="32"/>
      <c r="Q118" s="32"/>
      <c r="R118" s="32"/>
      <c r="S118" s="32"/>
      <c r="T118" s="32"/>
      <c r="U118" s="32"/>
      <c r="V118" s="770">
        <v>0.0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49">
        <v>2009.0</v>
      </c>
      <c r="B119" s="32"/>
      <c r="C119" s="32"/>
      <c r="D119" s="32"/>
      <c r="E119" s="32"/>
      <c r="F119" s="32"/>
      <c r="G119" s="32"/>
      <c r="H119" s="32"/>
      <c r="I119" s="32"/>
      <c r="J119" s="32"/>
      <c r="K119" s="32"/>
      <c r="L119" s="32"/>
      <c r="M119" s="32"/>
      <c r="N119" s="32"/>
      <c r="O119" s="32"/>
      <c r="P119" s="32"/>
      <c r="Q119" s="32"/>
      <c r="R119" s="32"/>
      <c r="S119" s="32"/>
      <c r="T119" s="32"/>
      <c r="U119" s="32"/>
      <c r="V119" s="770">
        <v>0.0</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49">
        <v>2010.0</v>
      </c>
      <c r="B120" s="32"/>
      <c r="C120" s="32"/>
      <c r="D120" s="32"/>
      <c r="E120" s="32"/>
      <c r="F120" s="32"/>
      <c r="G120" s="32"/>
      <c r="H120" s="32"/>
      <c r="I120" s="32"/>
      <c r="J120" s="32"/>
      <c r="K120" s="32"/>
      <c r="L120" s="32"/>
      <c r="M120" s="32"/>
      <c r="N120" s="32"/>
      <c r="O120" s="32"/>
      <c r="P120" s="32"/>
      <c r="Q120" s="32"/>
      <c r="R120" s="32"/>
      <c r="S120" s="32"/>
      <c r="T120" s="32"/>
      <c r="U120" s="32"/>
      <c r="V120" s="770">
        <v>0.0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49">
        <v>2011.0</v>
      </c>
      <c r="B121" s="32"/>
      <c r="C121" s="32"/>
      <c r="D121" s="32"/>
      <c r="E121" s="32"/>
      <c r="F121" s="32"/>
      <c r="G121" s="32"/>
      <c r="H121" s="32"/>
      <c r="I121" s="32"/>
      <c r="J121" s="32"/>
      <c r="K121" s="32"/>
      <c r="L121" s="32"/>
      <c r="M121" s="32"/>
      <c r="N121" s="32"/>
      <c r="O121" s="32"/>
      <c r="P121" s="32"/>
      <c r="Q121" s="32"/>
      <c r="R121" s="32"/>
      <c r="S121" s="32"/>
      <c r="T121" s="32"/>
      <c r="U121" s="32"/>
      <c r="V121" s="770">
        <v>0.0</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49">
        <v>2012.0</v>
      </c>
      <c r="B122" s="32"/>
      <c r="C122" s="32"/>
      <c r="D122" s="32"/>
      <c r="E122" s="32"/>
      <c r="F122" s="32"/>
      <c r="G122" s="32"/>
      <c r="H122" s="32"/>
      <c r="I122" s="32"/>
      <c r="J122" s="32"/>
      <c r="K122" s="32"/>
      <c r="L122" s="32"/>
      <c r="M122" s="32"/>
      <c r="N122" s="32"/>
      <c r="O122" s="32"/>
      <c r="P122" s="32"/>
      <c r="Q122" s="32"/>
      <c r="R122" s="32"/>
      <c r="S122" s="32"/>
      <c r="T122" s="32"/>
      <c r="U122" s="32"/>
      <c r="V122" s="770">
        <v>0.0</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49">
        <v>2013.0</v>
      </c>
      <c r="B123" s="32"/>
      <c r="C123" s="32"/>
      <c r="D123" s="32"/>
      <c r="E123" s="32"/>
      <c r="F123" s="32"/>
      <c r="G123" s="32"/>
      <c r="H123" s="32"/>
      <c r="I123" s="32"/>
      <c r="J123" s="32"/>
      <c r="K123" s="32"/>
      <c r="L123" s="32"/>
      <c r="M123" s="32"/>
      <c r="N123" s="32"/>
      <c r="O123" s="32"/>
      <c r="P123" s="32"/>
      <c r="Q123" s="32"/>
      <c r="R123" s="32"/>
      <c r="S123" s="32"/>
      <c r="T123" s="32"/>
      <c r="U123" s="32"/>
      <c r="V123" s="770">
        <v>0.0</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849">
        <v>2014.0</v>
      </c>
      <c r="B124" s="32"/>
      <c r="C124" s="32"/>
      <c r="D124" s="32"/>
      <c r="E124" s="32"/>
      <c r="F124" s="32"/>
      <c r="G124" s="32"/>
      <c r="H124" s="32"/>
      <c r="I124" s="32"/>
      <c r="J124" s="32"/>
      <c r="K124" s="32"/>
      <c r="L124" s="32"/>
      <c r="M124" s="32"/>
      <c r="N124" s="32"/>
      <c r="O124" s="32"/>
      <c r="P124" s="32"/>
      <c r="Q124" s="32"/>
      <c r="R124" s="32"/>
      <c r="S124" s="32"/>
      <c r="T124" s="32"/>
      <c r="U124" s="32"/>
      <c r="V124" s="770">
        <v>0.0</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5.75" customHeight="1">
      <c r="A125" s="849">
        <v>2015.0</v>
      </c>
      <c r="B125" s="32"/>
      <c r="C125" s="32"/>
      <c r="D125" s="32"/>
      <c r="E125" s="32"/>
      <c r="F125" s="32"/>
      <c r="G125" s="32"/>
      <c r="H125" s="32"/>
      <c r="I125" s="32"/>
      <c r="J125" s="32"/>
      <c r="K125" s="32"/>
      <c r="L125" s="32"/>
      <c r="M125" s="32"/>
      <c r="N125" s="32"/>
      <c r="O125" s="32"/>
      <c r="P125" s="32"/>
      <c r="Q125" s="32"/>
      <c r="R125" s="32"/>
      <c r="S125" s="32"/>
      <c r="T125" s="32"/>
      <c r="U125" s="32"/>
      <c r="V125" s="770">
        <v>0.0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849">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49">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49">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49">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7">
        <v>2020.0</v>
      </c>
      <c r="B130" s="32"/>
      <c r="C130" s="32"/>
      <c r="D130" s="32"/>
      <c r="E130" s="32"/>
      <c r="F130" s="32"/>
      <c r="G130" s="32"/>
      <c r="H130" s="32"/>
      <c r="I130" s="32"/>
      <c r="J130" s="32"/>
      <c r="K130" s="32"/>
      <c r="L130" s="32"/>
      <c r="M130" s="32"/>
      <c r="N130" s="32"/>
      <c r="O130" s="32"/>
      <c r="P130" s="32"/>
      <c r="Q130" s="32"/>
      <c r="R130" s="32"/>
      <c r="S130" s="32"/>
      <c r="T130" s="32"/>
      <c r="U130" s="745" t="s">
        <v>1016</v>
      </c>
      <c r="V130" s="868">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7">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7">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7">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7">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7">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7">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7">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7">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7">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7">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7">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7">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7">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7">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7">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7">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7">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7">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7">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7">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7">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7">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7">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7">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7">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7">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7">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7">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7">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7">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7"/>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6">
        <f t="shared" ref="B3:S3" si="2">C3/(1+B44-B6)</f>
        <v>845065.2689</v>
      </c>
      <c r="C3" s="826">
        <f t="shared" si="2"/>
        <v>802722.6291</v>
      </c>
      <c r="D3" s="826">
        <f t="shared" si="2"/>
        <v>762501.5996</v>
      </c>
      <c r="E3" s="826">
        <f t="shared" si="2"/>
        <v>724295.8755</v>
      </c>
      <c r="F3" s="826">
        <f t="shared" si="2"/>
        <v>688004.4783</v>
      </c>
      <c r="G3" s="826">
        <f t="shared" si="2"/>
        <v>653531.4892</v>
      </c>
      <c r="H3" s="826">
        <f t="shared" si="2"/>
        <v>620785.7955</v>
      </c>
      <c r="I3" s="826">
        <f t="shared" si="2"/>
        <v>589680.8498</v>
      </c>
      <c r="J3" s="826">
        <f t="shared" si="2"/>
        <v>560134.4412</v>
      </c>
      <c r="K3" s="826">
        <f t="shared" si="2"/>
        <v>532068.4778</v>
      </c>
      <c r="L3" s="826">
        <f t="shared" si="2"/>
        <v>505408.781</v>
      </c>
      <c r="M3" s="826">
        <f t="shared" si="2"/>
        <v>480084.8886</v>
      </c>
      <c r="N3" s="826">
        <f t="shared" si="2"/>
        <v>456029.8691</v>
      </c>
      <c r="O3" s="826">
        <f t="shared" si="2"/>
        <v>433180.1447</v>
      </c>
      <c r="P3" s="826">
        <f t="shared" si="2"/>
        <v>411475.3232</v>
      </c>
      <c r="Q3" s="826">
        <f t="shared" si="2"/>
        <v>390858.0384</v>
      </c>
      <c r="R3" s="826">
        <f t="shared" si="2"/>
        <v>371273.7983</v>
      </c>
      <c r="S3" s="826">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69">
        <f t="shared" ref="B4:S4" si="3">C4*(1+B$6)</f>
        <v>986.9402245</v>
      </c>
      <c r="C4" s="869">
        <f t="shared" si="3"/>
        <v>922.3740416</v>
      </c>
      <c r="D4" s="869">
        <f t="shared" si="3"/>
        <v>862.0318146</v>
      </c>
      <c r="E4" s="869">
        <f t="shared" si="3"/>
        <v>805.6372099</v>
      </c>
      <c r="F4" s="869">
        <f t="shared" si="3"/>
        <v>752.9319719</v>
      </c>
      <c r="G4" s="869">
        <f t="shared" si="3"/>
        <v>703.6747401</v>
      </c>
      <c r="H4" s="869">
        <f t="shared" si="3"/>
        <v>657.639944</v>
      </c>
      <c r="I4" s="869">
        <f t="shared" si="3"/>
        <v>614.6167701</v>
      </c>
      <c r="J4" s="869">
        <f t="shared" si="3"/>
        <v>574.4081963</v>
      </c>
      <c r="K4" s="869">
        <f t="shared" si="3"/>
        <v>536.83009</v>
      </c>
      <c r="L4" s="869">
        <f t="shared" si="3"/>
        <v>501.7103645</v>
      </c>
      <c r="M4" s="869">
        <f t="shared" si="3"/>
        <v>468.8881911</v>
      </c>
      <c r="N4" s="869">
        <f t="shared" si="3"/>
        <v>438.2132627</v>
      </c>
      <c r="O4" s="869">
        <f t="shared" si="3"/>
        <v>409.5451054</v>
      </c>
      <c r="P4" s="869">
        <f t="shared" si="3"/>
        <v>382.7524349</v>
      </c>
      <c r="Q4" s="869">
        <f t="shared" si="3"/>
        <v>357.712556</v>
      </c>
      <c r="R4" s="869">
        <f t="shared" si="3"/>
        <v>334.3108</v>
      </c>
      <c r="S4" s="869">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69">
        <f t="shared" ref="B5:S5" si="4">C5*(1+B$6)</f>
        <v>1132.277312</v>
      </c>
      <c r="C5" s="869">
        <f t="shared" si="4"/>
        <v>1058.203096</v>
      </c>
      <c r="D5" s="869">
        <f t="shared" si="4"/>
        <v>988.9748558</v>
      </c>
      <c r="E5" s="869">
        <f t="shared" si="4"/>
        <v>924.2755661</v>
      </c>
      <c r="F5" s="869">
        <f t="shared" si="4"/>
        <v>863.8089403</v>
      </c>
      <c r="G5" s="869">
        <f t="shared" si="4"/>
        <v>807.2980751</v>
      </c>
      <c r="H5" s="869">
        <f t="shared" si="4"/>
        <v>754.4841823</v>
      </c>
      <c r="I5" s="869">
        <f t="shared" si="4"/>
        <v>705.125404</v>
      </c>
      <c r="J5" s="869">
        <f t="shared" si="4"/>
        <v>658.9957047</v>
      </c>
      <c r="K5" s="869">
        <f t="shared" si="4"/>
        <v>615.8838362</v>
      </c>
      <c r="L5" s="869">
        <f t="shared" si="4"/>
        <v>575.5923702</v>
      </c>
      <c r="M5" s="869">
        <f t="shared" si="4"/>
        <v>537.9367946</v>
      </c>
      <c r="N5" s="869">
        <f t="shared" si="4"/>
        <v>502.7446679</v>
      </c>
      <c r="O5" s="869">
        <f t="shared" si="4"/>
        <v>469.8548298</v>
      </c>
      <c r="P5" s="869">
        <f t="shared" si="4"/>
        <v>439.1166634</v>
      </c>
      <c r="Q5" s="869">
        <f t="shared" si="4"/>
        <v>410.389405</v>
      </c>
      <c r="R5" s="869">
        <f t="shared" si="4"/>
        <v>383.5415</v>
      </c>
      <c r="S5" s="869">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0">
        <f>AF6/3</f>
        <v>0.02333333333</v>
      </c>
      <c r="AH6" s="870">
        <f t="shared" ref="AH6:AZ6" si="7">AG6</f>
        <v>0.02333333333</v>
      </c>
      <c r="AI6" s="870">
        <f t="shared" si="7"/>
        <v>0.02333333333</v>
      </c>
      <c r="AJ6" s="870">
        <f t="shared" si="7"/>
        <v>0.02333333333</v>
      </c>
      <c r="AK6" s="870">
        <f t="shared" si="7"/>
        <v>0.02333333333</v>
      </c>
      <c r="AL6" s="870">
        <f t="shared" si="7"/>
        <v>0.02333333333</v>
      </c>
      <c r="AM6" s="870">
        <f t="shared" si="7"/>
        <v>0.02333333333</v>
      </c>
      <c r="AN6" s="870">
        <f t="shared" si="7"/>
        <v>0.02333333333</v>
      </c>
      <c r="AO6" s="870">
        <f t="shared" si="7"/>
        <v>0.02333333333</v>
      </c>
      <c r="AP6" s="870">
        <f t="shared" si="7"/>
        <v>0.02333333333</v>
      </c>
      <c r="AQ6" s="870">
        <f t="shared" si="7"/>
        <v>0.02333333333</v>
      </c>
      <c r="AR6" s="870">
        <f t="shared" si="7"/>
        <v>0.02333333333</v>
      </c>
      <c r="AS6" s="870">
        <f t="shared" si="7"/>
        <v>0.02333333333</v>
      </c>
      <c r="AT6" s="870">
        <f t="shared" si="7"/>
        <v>0.02333333333</v>
      </c>
      <c r="AU6" s="870">
        <f t="shared" si="7"/>
        <v>0.02333333333</v>
      </c>
      <c r="AV6" s="870">
        <f t="shared" si="7"/>
        <v>0.02333333333</v>
      </c>
      <c r="AW6" s="870">
        <f t="shared" si="7"/>
        <v>0.02333333333</v>
      </c>
      <c r="AX6" s="870">
        <f t="shared" si="7"/>
        <v>0.02333333333</v>
      </c>
      <c r="AY6" s="870">
        <f t="shared" si="7"/>
        <v>0.02333333333</v>
      </c>
      <c r="AZ6" s="870">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1"/>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1">
        <v>0.1429</v>
      </c>
      <c r="W13" s="872">
        <v>0.2449</v>
      </c>
      <c r="X13" s="872">
        <v>0.1749</v>
      </c>
      <c r="Y13" s="872">
        <v>0.1249</v>
      </c>
      <c r="Z13" s="872">
        <v>0.0893</v>
      </c>
      <c r="AA13" s="872">
        <v>0.0892</v>
      </c>
      <c r="AB13" s="872">
        <v>0.0893</v>
      </c>
      <c r="AC13" s="872">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8">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3" t="s">
        <v>1144</v>
      </c>
      <c r="B17" s="535"/>
      <c r="C17" s="535"/>
      <c r="D17" s="535"/>
      <c r="E17" s="535"/>
      <c r="F17" s="535"/>
      <c r="G17" s="535"/>
      <c r="H17" s="535"/>
      <c r="I17" s="535"/>
      <c r="J17" s="852">
        <f t="shared" ref="J17:U17" si="8">K17/(1+J21)</f>
        <v>4</v>
      </c>
      <c r="K17" s="852">
        <f t="shared" si="8"/>
        <v>4</v>
      </c>
      <c r="L17" s="852">
        <f t="shared" si="8"/>
        <v>4</v>
      </c>
      <c r="M17" s="852">
        <f t="shared" si="8"/>
        <v>4</v>
      </c>
      <c r="N17" s="852">
        <f t="shared" si="8"/>
        <v>4</v>
      </c>
      <c r="O17" s="852">
        <f t="shared" si="8"/>
        <v>4</v>
      </c>
      <c r="P17" s="852">
        <f t="shared" si="8"/>
        <v>4</v>
      </c>
      <c r="Q17" s="852">
        <f t="shared" si="8"/>
        <v>4</v>
      </c>
      <c r="R17" s="852">
        <f t="shared" si="8"/>
        <v>4</v>
      </c>
      <c r="S17" s="852">
        <f t="shared" si="8"/>
        <v>4</v>
      </c>
      <c r="T17" s="852">
        <f t="shared" si="8"/>
        <v>4</v>
      </c>
      <c r="U17" s="852">
        <f t="shared" si="8"/>
        <v>4</v>
      </c>
      <c r="V17" s="836">
        <v>4.0</v>
      </c>
      <c r="W17" s="874">
        <f t="shared" ref="W17:AZ17" si="9">V17*(1+V21)</f>
        <v>4</v>
      </c>
      <c r="X17" s="874">
        <f t="shared" si="9"/>
        <v>4</v>
      </c>
      <c r="Y17" s="874">
        <f t="shared" si="9"/>
        <v>4</v>
      </c>
      <c r="Z17" s="874">
        <f t="shared" si="9"/>
        <v>4</v>
      </c>
      <c r="AA17" s="874">
        <f t="shared" si="9"/>
        <v>4</v>
      </c>
      <c r="AB17" s="874">
        <f t="shared" si="9"/>
        <v>4</v>
      </c>
      <c r="AC17" s="874">
        <f t="shared" si="9"/>
        <v>4</v>
      </c>
      <c r="AD17" s="874">
        <f t="shared" si="9"/>
        <v>4</v>
      </c>
      <c r="AE17" s="874">
        <f t="shared" si="9"/>
        <v>4</v>
      </c>
      <c r="AF17" s="874">
        <f t="shared" si="9"/>
        <v>4</v>
      </c>
      <c r="AG17" s="874">
        <f t="shared" si="9"/>
        <v>4</v>
      </c>
      <c r="AH17" s="874">
        <f t="shared" si="9"/>
        <v>4</v>
      </c>
      <c r="AI17" s="874">
        <f t="shared" si="9"/>
        <v>4</v>
      </c>
      <c r="AJ17" s="874">
        <f t="shared" si="9"/>
        <v>4</v>
      </c>
      <c r="AK17" s="874">
        <f t="shared" si="9"/>
        <v>4</v>
      </c>
      <c r="AL17" s="874">
        <f t="shared" si="9"/>
        <v>4</v>
      </c>
      <c r="AM17" s="874">
        <f t="shared" si="9"/>
        <v>4</v>
      </c>
      <c r="AN17" s="874">
        <f t="shared" si="9"/>
        <v>4</v>
      </c>
      <c r="AO17" s="874">
        <f t="shared" si="9"/>
        <v>4</v>
      </c>
      <c r="AP17" s="874">
        <f t="shared" si="9"/>
        <v>4</v>
      </c>
      <c r="AQ17" s="874">
        <f t="shared" si="9"/>
        <v>4</v>
      </c>
      <c r="AR17" s="874">
        <f t="shared" si="9"/>
        <v>4</v>
      </c>
      <c r="AS17" s="874">
        <f t="shared" si="9"/>
        <v>4</v>
      </c>
      <c r="AT17" s="874">
        <f t="shared" si="9"/>
        <v>4</v>
      </c>
      <c r="AU17" s="874">
        <f t="shared" si="9"/>
        <v>4</v>
      </c>
      <c r="AV17" s="874">
        <f t="shared" si="9"/>
        <v>4</v>
      </c>
      <c r="AW17" s="874">
        <f t="shared" si="9"/>
        <v>4</v>
      </c>
      <c r="AX17" s="874">
        <f t="shared" si="9"/>
        <v>4</v>
      </c>
      <c r="AY17" s="874">
        <f t="shared" si="9"/>
        <v>4</v>
      </c>
      <c r="AZ17" s="874">
        <f t="shared" si="9"/>
        <v>4</v>
      </c>
    </row>
    <row r="18" ht="15.0" customHeight="1">
      <c r="A18" s="873"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3" t="s">
        <v>1146</v>
      </c>
      <c r="B19" s="535"/>
      <c r="C19" s="535"/>
      <c r="D19" s="535"/>
      <c r="E19" s="535"/>
      <c r="F19" s="535"/>
      <c r="G19" s="535"/>
      <c r="H19" s="535"/>
      <c r="I19" s="535"/>
      <c r="J19" s="854">
        <f t="shared" ref="J19:U19" si="12">K19</f>
        <v>1</v>
      </c>
      <c r="K19" s="854">
        <f t="shared" si="12"/>
        <v>1</v>
      </c>
      <c r="L19" s="854">
        <f t="shared" si="12"/>
        <v>1</v>
      </c>
      <c r="M19" s="854">
        <f t="shared" si="12"/>
        <v>1</v>
      </c>
      <c r="N19" s="854">
        <f t="shared" si="12"/>
        <v>1</v>
      </c>
      <c r="O19" s="854">
        <f t="shared" si="12"/>
        <v>1</v>
      </c>
      <c r="P19" s="854">
        <f t="shared" si="12"/>
        <v>1</v>
      </c>
      <c r="Q19" s="854">
        <f t="shared" si="12"/>
        <v>1</v>
      </c>
      <c r="R19" s="854">
        <f t="shared" si="12"/>
        <v>1</v>
      </c>
      <c r="S19" s="854">
        <f t="shared" si="12"/>
        <v>1</v>
      </c>
      <c r="T19" s="854">
        <f t="shared" si="12"/>
        <v>1</v>
      </c>
      <c r="U19" s="854">
        <f t="shared" si="12"/>
        <v>1</v>
      </c>
      <c r="V19" s="836">
        <v>1.0</v>
      </c>
      <c r="W19" s="874">
        <f t="shared" ref="W19:AZ19" si="13">V19</f>
        <v>1</v>
      </c>
      <c r="X19" s="874">
        <f t="shared" si="13"/>
        <v>1</v>
      </c>
      <c r="Y19" s="874">
        <f t="shared" si="13"/>
        <v>1</v>
      </c>
      <c r="Z19" s="874">
        <f t="shared" si="13"/>
        <v>1</v>
      </c>
      <c r="AA19" s="874">
        <f t="shared" si="13"/>
        <v>1</v>
      </c>
      <c r="AB19" s="874">
        <f t="shared" si="13"/>
        <v>1</v>
      </c>
      <c r="AC19" s="874">
        <f t="shared" si="13"/>
        <v>1</v>
      </c>
      <c r="AD19" s="874">
        <f t="shared" si="13"/>
        <v>1</v>
      </c>
      <c r="AE19" s="874">
        <f t="shared" si="13"/>
        <v>1</v>
      </c>
      <c r="AF19" s="874">
        <f t="shared" si="13"/>
        <v>1</v>
      </c>
      <c r="AG19" s="874">
        <f t="shared" si="13"/>
        <v>1</v>
      </c>
      <c r="AH19" s="874">
        <f t="shared" si="13"/>
        <v>1</v>
      </c>
      <c r="AI19" s="874">
        <f t="shared" si="13"/>
        <v>1</v>
      </c>
      <c r="AJ19" s="874">
        <f t="shared" si="13"/>
        <v>1</v>
      </c>
      <c r="AK19" s="874">
        <f t="shared" si="13"/>
        <v>1</v>
      </c>
      <c r="AL19" s="874">
        <f t="shared" si="13"/>
        <v>1</v>
      </c>
      <c r="AM19" s="874">
        <f t="shared" si="13"/>
        <v>1</v>
      </c>
      <c r="AN19" s="874">
        <f t="shared" si="13"/>
        <v>1</v>
      </c>
      <c r="AO19" s="874">
        <f t="shared" si="13"/>
        <v>1</v>
      </c>
      <c r="AP19" s="874">
        <f t="shared" si="13"/>
        <v>1</v>
      </c>
      <c r="AQ19" s="874">
        <f t="shared" si="13"/>
        <v>1</v>
      </c>
      <c r="AR19" s="874">
        <f t="shared" si="13"/>
        <v>1</v>
      </c>
      <c r="AS19" s="874">
        <f t="shared" si="13"/>
        <v>1</v>
      </c>
      <c r="AT19" s="874">
        <f t="shared" si="13"/>
        <v>1</v>
      </c>
      <c r="AU19" s="874">
        <f t="shared" si="13"/>
        <v>1</v>
      </c>
      <c r="AV19" s="874">
        <f t="shared" si="13"/>
        <v>1</v>
      </c>
      <c r="AW19" s="874">
        <f t="shared" si="13"/>
        <v>1</v>
      </c>
      <c r="AX19" s="874">
        <f t="shared" si="13"/>
        <v>1</v>
      </c>
      <c r="AY19" s="874">
        <f t="shared" si="13"/>
        <v>1</v>
      </c>
      <c r="AZ19" s="874">
        <f t="shared" si="13"/>
        <v>1</v>
      </c>
    </row>
    <row r="20" ht="15.0" customHeight="1">
      <c r="A20" s="873" t="s">
        <v>1147</v>
      </c>
      <c r="B20" s="535"/>
      <c r="C20" s="535"/>
      <c r="D20" s="535"/>
      <c r="E20" s="535"/>
      <c r="F20" s="535"/>
      <c r="G20" s="535"/>
      <c r="H20" s="535"/>
      <c r="I20" s="535"/>
      <c r="J20" s="854">
        <f t="shared" ref="J20:U20" si="14">K20</f>
        <v>350</v>
      </c>
      <c r="K20" s="854">
        <f t="shared" si="14"/>
        <v>350</v>
      </c>
      <c r="L20" s="854">
        <f t="shared" si="14"/>
        <v>350</v>
      </c>
      <c r="M20" s="854">
        <f t="shared" si="14"/>
        <v>350</v>
      </c>
      <c r="N20" s="854">
        <f t="shared" si="14"/>
        <v>350</v>
      </c>
      <c r="O20" s="854">
        <f t="shared" si="14"/>
        <v>350</v>
      </c>
      <c r="P20" s="854">
        <f t="shared" si="14"/>
        <v>350</v>
      </c>
      <c r="Q20" s="854">
        <f t="shared" si="14"/>
        <v>350</v>
      </c>
      <c r="R20" s="854">
        <f t="shared" si="14"/>
        <v>350</v>
      </c>
      <c r="S20" s="854">
        <f t="shared" si="14"/>
        <v>350</v>
      </c>
      <c r="T20" s="854">
        <f t="shared" si="14"/>
        <v>350</v>
      </c>
      <c r="U20" s="854">
        <f t="shared" si="14"/>
        <v>350</v>
      </c>
      <c r="V20" s="836">
        <v>350.0</v>
      </c>
      <c r="W20" s="874">
        <f t="shared" ref="W20:AZ20" si="15">V20</f>
        <v>350</v>
      </c>
      <c r="X20" s="874">
        <f t="shared" si="15"/>
        <v>350</v>
      </c>
      <c r="Y20" s="874">
        <f t="shared" si="15"/>
        <v>350</v>
      </c>
      <c r="Z20" s="874">
        <f t="shared" si="15"/>
        <v>350</v>
      </c>
      <c r="AA20" s="874">
        <f t="shared" si="15"/>
        <v>350</v>
      </c>
      <c r="AB20" s="874">
        <f t="shared" si="15"/>
        <v>350</v>
      </c>
      <c r="AC20" s="874">
        <f t="shared" si="15"/>
        <v>350</v>
      </c>
      <c r="AD20" s="874">
        <f t="shared" si="15"/>
        <v>350</v>
      </c>
      <c r="AE20" s="874">
        <f t="shared" si="15"/>
        <v>350</v>
      </c>
      <c r="AF20" s="874">
        <f t="shared" si="15"/>
        <v>350</v>
      </c>
      <c r="AG20" s="874">
        <f t="shared" si="15"/>
        <v>350</v>
      </c>
      <c r="AH20" s="874">
        <f t="shared" si="15"/>
        <v>350</v>
      </c>
      <c r="AI20" s="874">
        <f t="shared" si="15"/>
        <v>350</v>
      </c>
      <c r="AJ20" s="874">
        <f t="shared" si="15"/>
        <v>350</v>
      </c>
      <c r="AK20" s="874">
        <f t="shared" si="15"/>
        <v>350</v>
      </c>
      <c r="AL20" s="874">
        <f t="shared" si="15"/>
        <v>350</v>
      </c>
      <c r="AM20" s="874">
        <f t="shared" si="15"/>
        <v>350</v>
      </c>
      <c r="AN20" s="874">
        <f t="shared" si="15"/>
        <v>350</v>
      </c>
      <c r="AO20" s="874">
        <f t="shared" si="15"/>
        <v>350</v>
      </c>
      <c r="AP20" s="874">
        <f t="shared" si="15"/>
        <v>350</v>
      </c>
      <c r="AQ20" s="874">
        <f t="shared" si="15"/>
        <v>350</v>
      </c>
      <c r="AR20" s="874">
        <f t="shared" si="15"/>
        <v>350</v>
      </c>
      <c r="AS20" s="874">
        <f t="shared" si="15"/>
        <v>350</v>
      </c>
      <c r="AT20" s="874">
        <f t="shared" si="15"/>
        <v>350</v>
      </c>
      <c r="AU20" s="874">
        <f t="shared" si="15"/>
        <v>350</v>
      </c>
      <c r="AV20" s="874">
        <f t="shared" si="15"/>
        <v>350</v>
      </c>
      <c r="AW20" s="874">
        <f t="shared" si="15"/>
        <v>350</v>
      </c>
      <c r="AX20" s="874">
        <f t="shared" si="15"/>
        <v>350</v>
      </c>
      <c r="AY20" s="874">
        <f t="shared" si="15"/>
        <v>350</v>
      </c>
      <c r="AZ20" s="874">
        <f t="shared" si="15"/>
        <v>350</v>
      </c>
    </row>
    <row r="21" ht="15.0" customHeight="1">
      <c r="A21" s="873"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5" t="s">
        <v>1149</v>
      </c>
      <c r="C23" s="876"/>
      <c r="D23" s="876"/>
      <c r="E23" s="876"/>
      <c r="F23" s="876"/>
      <c r="G23" s="876"/>
      <c r="H23" s="875" t="s">
        <v>1149</v>
      </c>
      <c r="I23" s="876"/>
      <c r="J23" s="876"/>
      <c r="K23" s="876"/>
      <c r="L23" s="876"/>
      <c r="M23" s="876"/>
      <c r="N23" s="875" t="s">
        <v>1149</v>
      </c>
      <c r="O23" s="876"/>
      <c r="P23" s="876"/>
      <c r="Q23" s="876"/>
      <c r="R23" s="876"/>
      <c r="S23" s="876"/>
      <c r="T23" s="877"/>
      <c r="U23" s="877"/>
      <c r="V23" s="877">
        <f>0.025*(V4+4*V5)</f>
        <v>36.4</v>
      </c>
      <c r="W23" s="875" t="s">
        <v>1149</v>
      </c>
      <c r="X23" s="877"/>
      <c r="Y23" s="877"/>
      <c r="Z23" s="877"/>
      <c r="AA23" s="877"/>
      <c r="AB23" s="877"/>
      <c r="AC23" s="875" t="s">
        <v>1149</v>
      </c>
      <c r="AD23" s="877"/>
      <c r="AE23" s="877"/>
      <c r="AF23" s="877"/>
      <c r="AG23" s="877"/>
      <c r="AH23" s="875" t="s">
        <v>1149</v>
      </c>
      <c r="AI23" s="877"/>
      <c r="AJ23" s="877"/>
      <c r="AK23" s="877"/>
      <c r="AL23" s="877"/>
      <c r="AM23" s="875" t="s">
        <v>1149</v>
      </c>
      <c r="AN23" s="877"/>
      <c r="AO23" s="877"/>
      <c r="AP23" s="877"/>
      <c r="AQ23" s="877"/>
      <c r="AR23" s="875" t="s">
        <v>1149</v>
      </c>
      <c r="AS23" s="877"/>
      <c r="AT23" s="877"/>
      <c r="AU23" s="877"/>
      <c r="AV23" s="877"/>
      <c r="AW23" s="875" t="s">
        <v>1149</v>
      </c>
      <c r="AX23" s="877"/>
      <c r="AY23" s="877"/>
      <c r="AZ23" s="877"/>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5">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5">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8">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8">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8">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8">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8">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8"/>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0</v>
      </c>
      <c r="AG46" s="252">
        <f t="shared" si="34"/>
        <v>0</v>
      </c>
      <c r="AH46" s="252">
        <f t="shared" si="34"/>
        <v>0</v>
      </c>
      <c r="AI46" s="252">
        <f t="shared" si="34"/>
        <v>0</v>
      </c>
      <c r="AJ46" s="252">
        <f t="shared" si="34"/>
        <v>1</v>
      </c>
      <c r="AK46" s="252">
        <f t="shared" si="34"/>
        <v>4</v>
      </c>
      <c r="AL46" s="252">
        <f t="shared" si="34"/>
        <v>0</v>
      </c>
      <c r="AM46" s="253">
        <f t="shared" si="34"/>
        <v>0</v>
      </c>
      <c r="AN46" s="253">
        <f t="shared" si="34"/>
        <v>1907.708904</v>
      </c>
      <c r="AO46" s="253">
        <f t="shared" si="34"/>
        <v>1907.708904</v>
      </c>
      <c r="AP46" s="253">
        <f t="shared" si="34"/>
        <v>1907.708904</v>
      </c>
      <c r="AQ46" s="253">
        <f t="shared" si="34"/>
        <v>1907.708904</v>
      </c>
      <c r="AR46" s="253">
        <f t="shared" si="34"/>
        <v>1907.708904</v>
      </c>
      <c r="AS46" s="253">
        <f t="shared" si="34"/>
        <v>1907.708904</v>
      </c>
      <c r="AT46" s="253">
        <f t="shared" si="34"/>
        <v>1907.708904</v>
      </c>
      <c r="AU46" s="253">
        <f t="shared" si="34"/>
        <v>1907.708904</v>
      </c>
      <c r="AV46" s="253">
        <f t="shared" si="34"/>
        <v>1907.708904</v>
      </c>
      <c r="AW46" s="253">
        <f t="shared" si="34"/>
        <v>1907.708904</v>
      </c>
      <c r="AX46" s="253">
        <f t="shared" si="34"/>
        <v>1907.708904</v>
      </c>
      <c r="AY46" s="253">
        <f t="shared" si="34"/>
        <v>1907.708904</v>
      </c>
      <c r="AZ46" s="253">
        <f t="shared" si="34"/>
        <v>1907.708904</v>
      </c>
      <c r="BA46" s="253">
        <f t="shared" si="34"/>
        <v>1908.708904</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79">
        <f t="shared" ref="W47:BA47" si="35">sum(W172:W222)</f>
        <v>0</v>
      </c>
      <c r="X47" s="879">
        <f t="shared" si="35"/>
        <v>0</v>
      </c>
      <c r="Y47" s="879">
        <f t="shared" si="35"/>
        <v>0</v>
      </c>
      <c r="Z47" s="879">
        <f t="shared" si="35"/>
        <v>0</v>
      </c>
      <c r="AA47" s="879">
        <f t="shared" si="35"/>
        <v>0</v>
      </c>
      <c r="AB47" s="879">
        <f t="shared" si="35"/>
        <v>0</v>
      </c>
      <c r="AC47" s="879">
        <f t="shared" si="35"/>
        <v>0</v>
      </c>
      <c r="AD47" s="879">
        <f t="shared" si="35"/>
        <v>0</v>
      </c>
      <c r="AE47" s="879">
        <f t="shared" si="35"/>
        <v>0</v>
      </c>
      <c r="AF47" s="879">
        <f t="shared" si="35"/>
        <v>0</v>
      </c>
      <c r="AG47" s="879">
        <f t="shared" si="35"/>
        <v>0</v>
      </c>
      <c r="AH47" s="879">
        <f t="shared" si="35"/>
        <v>0</v>
      </c>
      <c r="AI47" s="879">
        <f t="shared" si="35"/>
        <v>0</v>
      </c>
      <c r="AJ47" s="879">
        <f t="shared" si="35"/>
        <v>0</v>
      </c>
      <c r="AK47" s="879">
        <f t="shared" si="35"/>
        <v>0</v>
      </c>
      <c r="AL47" s="879">
        <f t="shared" si="35"/>
        <v>0</v>
      </c>
      <c r="AM47" s="879">
        <f t="shared" si="35"/>
        <v>0</v>
      </c>
      <c r="AN47" s="879">
        <f t="shared" si="35"/>
        <v>1.894271079</v>
      </c>
      <c r="AO47" s="879">
        <f t="shared" si="35"/>
        <v>1.894271079</v>
      </c>
      <c r="AP47" s="879">
        <f t="shared" si="35"/>
        <v>1.894271079</v>
      </c>
      <c r="AQ47" s="879">
        <f t="shared" si="35"/>
        <v>1.894271079</v>
      </c>
      <c r="AR47" s="879">
        <f t="shared" si="35"/>
        <v>1.894271079</v>
      </c>
      <c r="AS47" s="879">
        <f t="shared" si="35"/>
        <v>1.894271079</v>
      </c>
      <c r="AT47" s="879">
        <f t="shared" si="35"/>
        <v>1.894271079</v>
      </c>
      <c r="AU47" s="879">
        <f t="shared" si="35"/>
        <v>1.894271079</v>
      </c>
      <c r="AV47" s="879">
        <f t="shared" si="35"/>
        <v>1.894271079</v>
      </c>
      <c r="AW47" s="879">
        <f t="shared" si="35"/>
        <v>1.894271079</v>
      </c>
      <c r="AX47" s="879">
        <f t="shared" si="35"/>
        <v>1.894271079</v>
      </c>
      <c r="AY47" s="879">
        <f t="shared" si="35"/>
        <v>1.894271079</v>
      </c>
      <c r="AZ47" s="879">
        <f t="shared" si="35"/>
        <v>1.894271079</v>
      </c>
      <c r="BA47" s="879">
        <f t="shared" si="35"/>
        <v>1.894271079</v>
      </c>
    </row>
    <row r="48" ht="15.75" customHeight="1">
      <c r="A48" s="880"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2">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2">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2">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2">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2">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2">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2">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2">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2">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2">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2">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2">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2">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2">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2">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2">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2">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2">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2">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2">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2">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2">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2">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2">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2">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2">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2">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2">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2">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2">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2">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2">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2">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2">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2">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2">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2">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2">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2">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2">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2">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2">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2">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2">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2">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2">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2">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2">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2">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2">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2">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2">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2">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2">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2">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2">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2">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2">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2">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2">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2">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2">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2">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2">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2">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4">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0.0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0</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0.0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0</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1.0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1</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4.0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4</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1907.7089042674165</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35">
        <f t="shared" si="128"/>
        <v>1907.708904</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1907.7089042674165</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35">
        <f t="shared" si="129"/>
        <v>1907.708904</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1907.708904267417</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35">
        <f t="shared" si="130"/>
        <v>1907.708904</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1907.708904267416</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35">
        <f t="shared" si="131"/>
        <v>1907.708904</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1907.708904267416</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35">
        <f t="shared" si="132"/>
        <v>1907.708904</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1907.708904267416</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35">
        <f t="shared" si="133"/>
        <v>1907.708904</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1907.708904267416</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35">
        <f t="shared" si="134"/>
        <v>1907.708904</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1907.708904267416</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35">
        <f t="shared" si="135"/>
        <v>1907.708904</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1907.708904267418</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35">
        <f t="shared" si="136"/>
        <v>1907.708904</v>
      </c>
      <c r="AW148" s="252">
        <f t="shared" si="136"/>
        <v>0</v>
      </c>
      <c r="AX148" s="252">
        <f t="shared" si="136"/>
        <v>0</v>
      </c>
      <c r="AY148" s="252">
        <f t="shared" si="136"/>
        <v>0</v>
      </c>
      <c r="AZ148" s="252">
        <f t="shared" si="136"/>
        <v>0</v>
      </c>
      <c r="BA148" s="252">
        <f t="shared" si="136"/>
        <v>0</v>
      </c>
    </row>
    <row r="149" ht="15.75" customHeight="1">
      <c r="A149" s="744">
        <v>2030.0</v>
      </c>
      <c r="V149" s="747">
        <v>1907.708904267416</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35">
        <f t="shared" si="137"/>
        <v>1907.708904</v>
      </c>
      <c r="AX149" s="252">
        <f t="shared" si="137"/>
        <v>0</v>
      </c>
      <c r="AY149" s="252">
        <f t="shared" si="137"/>
        <v>0</v>
      </c>
      <c r="AZ149" s="252">
        <f t="shared" si="137"/>
        <v>0</v>
      </c>
      <c r="BA149" s="252">
        <f t="shared" si="137"/>
        <v>0</v>
      </c>
    </row>
    <row r="150" ht="15.75" customHeight="1">
      <c r="A150" s="744">
        <v>2031.0</v>
      </c>
      <c r="V150" s="747">
        <v>1907.708904267416</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35">
        <f t="shared" si="138"/>
        <v>1907.708904</v>
      </c>
      <c r="AY150" s="252">
        <f t="shared" si="138"/>
        <v>0</v>
      </c>
      <c r="AZ150" s="252">
        <f t="shared" si="138"/>
        <v>0</v>
      </c>
      <c r="BA150" s="252">
        <f t="shared" si="138"/>
        <v>0</v>
      </c>
    </row>
    <row r="151" ht="15.75" customHeight="1">
      <c r="A151" s="744">
        <v>2032.0</v>
      </c>
      <c r="V151" s="747">
        <v>1907.708904267416</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35">
        <f t="shared" si="139"/>
        <v>1907.708904</v>
      </c>
      <c r="AZ151" s="252">
        <f t="shared" si="139"/>
        <v>0</v>
      </c>
      <c r="BA151" s="252">
        <f t="shared" si="139"/>
        <v>0</v>
      </c>
    </row>
    <row r="152" ht="15.75" customHeight="1">
      <c r="A152" s="744">
        <v>2033.0</v>
      </c>
      <c r="V152" s="747">
        <v>1907.708904267416</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1907.708904</v>
      </c>
      <c r="BA152" s="252">
        <f t="shared" si="140"/>
        <v>0</v>
      </c>
    </row>
    <row r="153" ht="15.75" customHeight="1">
      <c r="A153" s="744">
        <v>2034.0</v>
      </c>
      <c r="V153" s="747">
        <v>1908.708904267416</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1908.708904</v>
      </c>
    </row>
    <row r="154" ht="15.75" customHeight="1">
      <c r="A154" s="744">
        <v>2035.0</v>
      </c>
      <c r="V154" s="747">
        <v>1911.708904267416</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1907.708904267416</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1907.708904267416</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3815.417808534836</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3815.417808534836</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3815.4178085348394</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3815.4178085348394</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3815.4178085348394</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3815.4178085348394</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3815.4178085348394</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3815.4178085348394</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3815.4178085348394</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3815.4178085348394</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3815.4178085348394</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3815.4178085348394</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3815.417808534803</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0"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2">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2">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2">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2">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4">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1">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2">
        <v>1.8942710792703734</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s="248">
        <f t="shared" si="180"/>
        <v>1.894271079</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2">
        <v>1.8942710792703732</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s="248">
        <f t="shared" si="181"/>
        <v>1.894271079</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2">
        <v>1.8942710792703732</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s="248">
        <f t="shared" si="182"/>
        <v>1.894271079</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2">
        <v>1.8942710792703732</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s="248">
        <f t="shared" si="183"/>
        <v>1.894271079</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2">
        <v>1.894271079270374</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s="248">
        <f t="shared" si="184"/>
        <v>1.894271079</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2">
        <v>1.8942710792703732</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s="248">
        <f t="shared" si="185"/>
        <v>1.894271079</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2">
        <v>1.8942710792703732</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s="248">
        <f t="shared" si="186"/>
        <v>1.894271079</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2">
        <v>1.8942710792703732</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s="248">
        <f t="shared" si="187"/>
        <v>1.894271079</v>
      </c>
      <c r="AV200">
        <f t="shared" si="187"/>
        <v>0</v>
      </c>
      <c r="AW200">
        <f t="shared" si="187"/>
        <v>0</v>
      </c>
      <c r="AX200">
        <f t="shared" si="187"/>
        <v>0</v>
      </c>
      <c r="AY200">
        <f t="shared" si="187"/>
        <v>0</v>
      </c>
      <c r="AZ200">
        <f t="shared" si="187"/>
        <v>0</v>
      </c>
      <c r="BA200">
        <f t="shared" si="187"/>
        <v>0</v>
      </c>
    </row>
    <row r="201" ht="15.75" customHeight="1">
      <c r="A201" s="744">
        <v>2029.0</v>
      </c>
      <c r="V201" s="882">
        <v>1.8942710792703732</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s="248">
        <f t="shared" si="188"/>
        <v>1.894271079</v>
      </c>
      <c r="AW201">
        <f t="shared" si="188"/>
        <v>0</v>
      </c>
      <c r="AX201">
        <f t="shared" si="188"/>
        <v>0</v>
      </c>
      <c r="AY201">
        <f t="shared" si="188"/>
        <v>0</v>
      </c>
      <c r="AZ201">
        <f t="shared" si="188"/>
        <v>0</v>
      </c>
      <c r="BA201">
        <f t="shared" si="188"/>
        <v>0</v>
      </c>
    </row>
    <row r="202" ht="15.75" customHeight="1">
      <c r="A202" s="744">
        <v>2030.0</v>
      </c>
      <c r="V202" s="882">
        <v>1.894271079270375</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s="248">
        <f t="shared" si="189"/>
        <v>1.894271079</v>
      </c>
      <c r="AX202">
        <f t="shared" si="189"/>
        <v>0</v>
      </c>
      <c r="AY202">
        <f t="shared" si="189"/>
        <v>0</v>
      </c>
      <c r="AZ202">
        <f t="shared" si="189"/>
        <v>0</v>
      </c>
      <c r="BA202">
        <f t="shared" si="189"/>
        <v>0</v>
      </c>
    </row>
    <row r="203" ht="15.75" customHeight="1">
      <c r="A203" s="744">
        <v>2031.0</v>
      </c>
      <c r="V203" s="882">
        <v>1.894271079270375</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s="248">
        <f t="shared" si="190"/>
        <v>1.894271079</v>
      </c>
      <c r="AY203">
        <f t="shared" si="190"/>
        <v>0</v>
      </c>
      <c r="AZ203">
        <f t="shared" si="190"/>
        <v>0</v>
      </c>
      <c r="BA203">
        <f t="shared" si="190"/>
        <v>0</v>
      </c>
    </row>
    <row r="204" ht="15.75" customHeight="1">
      <c r="A204" s="744">
        <v>2032.0</v>
      </c>
      <c r="V204" s="882">
        <v>1.894271079270375</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s="248">
        <f t="shared" si="191"/>
        <v>1.894271079</v>
      </c>
      <c r="AZ204">
        <f t="shared" si="191"/>
        <v>0</v>
      </c>
      <c r="BA204">
        <f t="shared" si="191"/>
        <v>0</v>
      </c>
    </row>
    <row r="205" ht="15.75" customHeight="1">
      <c r="A205" s="744">
        <v>2033.0</v>
      </c>
      <c r="V205" s="882">
        <v>1.894271079270375</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s="248">
        <f t="shared" si="192"/>
        <v>1.894271079</v>
      </c>
      <c r="BA205">
        <f t="shared" si="192"/>
        <v>0</v>
      </c>
    </row>
    <row r="206" ht="15.75" customHeight="1">
      <c r="A206" s="744">
        <v>2034.0</v>
      </c>
      <c r="V206" s="882">
        <v>1.894271079270375</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s="248">
        <f t="shared" si="193"/>
        <v>1.894271079</v>
      </c>
    </row>
    <row r="207" ht="15.75" customHeight="1">
      <c r="A207" s="744">
        <v>2035.0</v>
      </c>
      <c r="V207" s="882">
        <v>1.894271079270375</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2">
        <v>1.894271079270375</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2">
        <v>1.894271079270375</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2">
        <v>3.78854215854075</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2">
        <v>3.78854215854075</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2">
        <v>3.78854215854075</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2">
        <v>3.78854215854075</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2">
        <v>3.78854215854075</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2">
        <v>3.78854215854075</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2">
        <v>3.78854215854075</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2">
        <v>3.78854215854075</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2">
        <v>3.78854215854075</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2">
        <v>3.78854215854075</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2">
        <v>3.78854215854075</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2">
        <v>3.78854215854075</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2">
        <v>3.7885421585407144</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