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drawings/drawing3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drawings/drawing4.xml" ContentType="application/vnd.openxmlformats-officedocument.drawing+xml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drawings/drawing5.xml" ContentType="application/vnd.openxmlformats-officedocument.drawing+xml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drawings/drawing6.xml" ContentType="application/vnd.openxmlformats-officedocument.drawing+xml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drawings/drawing7.xml" ContentType="application/vnd.openxmlformats-officedocument.drawing+xml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8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Design\"/>
    </mc:Choice>
  </mc:AlternateContent>
  <xr:revisionPtr revIDLastSave="0" documentId="13_ncr:1_{81E6D17C-8174-424F-B324-0312CCF28FDE}" xr6:coauthVersionLast="47" xr6:coauthVersionMax="47" xr10:uidLastSave="{00000000-0000-0000-0000-000000000000}"/>
  <bookViews>
    <workbookView xWindow="0" yWindow="0" windowWidth="14400" windowHeight="15600" tabRatio="877" activeTab="6" xr2:uid="{A7C7322A-F6CE-4642-9509-D11806E70597}"/>
  </bookViews>
  <sheets>
    <sheet name="bq24600" sheetId="31" r:id="rId1"/>
    <sheet name="bq24610_bq24617" sheetId="29" r:id="rId2"/>
    <sheet name="BQ24616" sheetId="36" r:id="rId3"/>
    <sheet name="bq24618" sheetId="38" r:id="rId4"/>
    <sheet name="bq24620" sheetId="32" r:id="rId5"/>
    <sheet name="bq24630" sheetId="30" r:id="rId6"/>
    <sheet name="bq24640" sheetId="35" r:id="rId7"/>
    <sheet name="bq24650" sheetId="37" r:id="rId8"/>
    <sheet name="103AT" sheetId="3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5" l="1"/>
  <c r="C30" i="35"/>
  <c r="C41" i="37"/>
  <c r="C35" i="37"/>
  <c r="C66" i="37"/>
  <c r="C69" i="37" s="1"/>
  <c r="C67" i="37"/>
  <c r="C55" i="37"/>
  <c r="C30" i="37"/>
  <c r="C45" i="37" s="1"/>
  <c r="C32" i="37"/>
  <c r="C89" i="38"/>
  <c r="C90" i="38"/>
  <c r="C92" i="38" s="1"/>
  <c r="C82" i="38"/>
  <c r="C74" i="38"/>
  <c r="C69" i="38"/>
  <c r="C65" i="38"/>
  <c r="C68" i="38"/>
  <c r="C58" i="38"/>
  <c r="C60" i="38"/>
  <c r="C50" i="38"/>
  <c r="C52" i="38" s="1"/>
  <c r="C42" i="38"/>
  <c r="C44" i="38" s="1"/>
  <c r="C36" i="38"/>
  <c r="C34" i="38"/>
  <c r="C53" i="31"/>
  <c r="C89" i="36"/>
  <c r="C91" i="36" s="1"/>
  <c r="C90" i="36"/>
  <c r="C92" i="36"/>
  <c r="C82" i="36"/>
  <c r="C74" i="36"/>
  <c r="C58" i="36"/>
  <c r="C60" i="36"/>
  <c r="C50" i="36"/>
  <c r="C52" i="36"/>
  <c r="C42" i="36"/>
  <c r="C44" i="36"/>
  <c r="C36" i="36"/>
  <c r="C34" i="36"/>
  <c r="C64" i="36" s="1"/>
  <c r="C64" i="35"/>
  <c r="C67" i="35" s="1"/>
  <c r="C65" i="35"/>
  <c r="C66" i="35"/>
  <c r="C29" i="35"/>
  <c r="C31" i="35" s="1"/>
  <c r="C37" i="35"/>
  <c r="C39" i="35" s="1"/>
  <c r="C82" i="30"/>
  <c r="C58" i="30"/>
  <c r="C60" i="30"/>
  <c r="C74" i="30"/>
  <c r="C50" i="30"/>
  <c r="C52" i="30"/>
  <c r="C42" i="30"/>
  <c r="C44" i="30"/>
  <c r="C36" i="30"/>
  <c r="C34" i="30"/>
  <c r="C64" i="30" s="1"/>
  <c r="C89" i="30"/>
  <c r="C90" i="30"/>
  <c r="C92" i="30"/>
  <c r="C91" i="30"/>
  <c r="C64" i="32"/>
  <c r="C65" i="32"/>
  <c r="C66" i="32"/>
  <c r="C89" i="29"/>
  <c r="C91" i="29" s="1"/>
  <c r="C90" i="29"/>
  <c r="C53" i="32"/>
  <c r="C29" i="32"/>
  <c r="C43" i="32" s="1"/>
  <c r="C37" i="32"/>
  <c r="C39" i="32"/>
  <c r="C31" i="32"/>
  <c r="C67" i="32"/>
  <c r="C64" i="31"/>
  <c r="C67" i="31" s="1"/>
  <c r="C65" i="31"/>
  <c r="C66" i="31" s="1"/>
  <c r="C29" i="31"/>
  <c r="C43" i="31" s="1"/>
  <c r="C37" i="31"/>
  <c r="C39" i="31"/>
  <c r="C58" i="29"/>
  <c r="C60" i="29"/>
  <c r="C50" i="29"/>
  <c r="C52" i="29"/>
  <c r="C42" i="29"/>
  <c r="C44" i="29"/>
  <c r="C74" i="29"/>
  <c r="C31" i="31"/>
  <c r="C82" i="29"/>
  <c r="C36" i="29"/>
  <c r="C34" i="29"/>
  <c r="C64" i="29" s="1"/>
  <c r="C53" i="35" l="1"/>
  <c r="C69" i="36"/>
  <c r="C65" i="36"/>
  <c r="C68" i="36"/>
  <c r="C69" i="29"/>
  <c r="C65" i="29"/>
  <c r="C68" i="29" s="1"/>
  <c r="C50" i="37"/>
  <c r="C46" i="37"/>
  <c r="C49" i="37"/>
  <c r="C65" i="30"/>
  <c r="C68" i="30" s="1"/>
  <c r="C69" i="30"/>
  <c r="C48" i="31"/>
  <c r="C44" i="31"/>
  <c r="C47" i="31"/>
  <c r="C48" i="32"/>
  <c r="C44" i="32"/>
  <c r="C47" i="32" s="1"/>
  <c r="C43" i="35"/>
  <c r="C91" i="38"/>
  <c r="C92" i="29"/>
  <c r="C68" i="37"/>
  <c r="C48" i="35" l="1"/>
  <c r="C44" i="35"/>
  <c r="C47" i="35" s="1"/>
</calcChain>
</file>

<file path=xl/sharedStrings.xml><?xml version="1.0" encoding="utf-8"?>
<sst xmlns="http://schemas.openxmlformats.org/spreadsheetml/2006/main" count="929" uniqueCount="176">
  <si>
    <t>k-ohm</t>
    <phoneticPr fontId="4" type="noConversion"/>
  </si>
  <si>
    <t>V</t>
    <phoneticPr fontId="4" type="noConversion"/>
  </si>
  <si>
    <t>Adaptor regulation current</t>
    <phoneticPr fontId="4" type="noConversion"/>
  </si>
  <si>
    <t>Iadp</t>
    <phoneticPr fontId="4" type="noConversion"/>
  </si>
  <si>
    <t>A</t>
    <phoneticPr fontId="4" type="noConversion"/>
  </si>
  <si>
    <t>m-ohm</t>
    <phoneticPr fontId="4" type="noConversion"/>
  </si>
  <si>
    <t>V</t>
    <phoneticPr fontId="4" type="noConversion"/>
  </si>
  <si>
    <t>k-ohm</t>
    <phoneticPr fontId="4" type="noConversion"/>
  </si>
  <si>
    <t>Vbat</t>
    <phoneticPr fontId="4" type="noConversion"/>
  </si>
  <si>
    <t>Cell count</t>
    <phoneticPr fontId="4" type="noConversion"/>
  </si>
  <si>
    <t>cell</t>
    <phoneticPr fontId="4" type="noConversion"/>
  </si>
  <si>
    <t>Ichg</t>
    <phoneticPr fontId="4" type="noConversion"/>
  </si>
  <si>
    <t>A</t>
    <phoneticPr fontId="4" type="noConversion"/>
  </si>
  <si>
    <r>
      <t>R</t>
    </r>
    <r>
      <rPr>
        <vertAlign val="subscript"/>
        <sz val="12"/>
        <rFont val="Times New Roman"/>
        <family val="1"/>
      </rPr>
      <t>SR</t>
    </r>
    <phoneticPr fontId="4" type="noConversion"/>
  </si>
  <si>
    <t>m-ohm</t>
    <phoneticPr fontId="4" type="noConversion"/>
  </si>
  <si>
    <t>k-ohm</t>
    <phoneticPr fontId="4" type="noConversion"/>
  </si>
  <si>
    <t>Vin</t>
    <phoneticPr fontId="4" type="noConversion"/>
  </si>
  <si>
    <t>V</t>
    <phoneticPr fontId="4" type="noConversion"/>
  </si>
  <si>
    <t>Lout</t>
    <phoneticPr fontId="4" type="noConversion"/>
  </si>
  <si>
    <t>(uH)</t>
    <phoneticPr fontId="4" type="noConversion"/>
  </si>
  <si>
    <r>
      <t>I</t>
    </r>
    <r>
      <rPr>
        <vertAlign val="subscript"/>
        <sz val="12"/>
        <color indexed="8"/>
        <rFont val="Times New Roman"/>
        <family val="1"/>
      </rPr>
      <t>RIPPLE</t>
    </r>
    <phoneticPr fontId="4" type="noConversion"/>
  </si>
  <si>
    <t>A</t>
    <phoneticPr fontId="4" type="noConversion"/>
  </si>
  <si>
    <t>Lout</t>
    <phoneticPr fontId="4" type="noConversion"/>
  </si>
  <si>
    <t>(uH)</t>
    <phoneticPr fontId="4" type="noConversion"/>
  </si>
  <si>
    <t>Cout</t>
    <phoneticPr fontId="4" type="noConversion"/>
  </si>
  <si>
    <t>(uF)</t>
    <phoneticPr fontId="4" type="noConversion"/>
  </si>
  <si>
    <t>kHz</t>
    <phoneticPr fontId="4" type="noConversion"/>
  </si>
  <si>
    <t>Fs</t>
  </si>
  <si>
    <r>
      <t>R</t>
    </r>
    <r>
      <rPr>
        <vertAlign val="subscript"/>
        <sz val="12"/>
        <rFont val="Times New Roman"/>
        <family val="1"/>
      </rPr>
      <t>AC</t>
    </r>
  </si>
  <si>
    <t>R2</t>
  </si>
  <si>
    <t>R1</t>
  </si>
  <si>
    <t>Vcell</t>
  </si>
  <si>
    <t>V/cell</t>
  </si>
  <si>
    <t>V_ISET1</t>
  </si>
  <si>
    <t>VREF</t>
  </si>
  <si>
    <t>R8</t>
  </si>
  <si>
    <t>R9</t>
  </si>
  <si>
    <t>R7</t>
  </si>
  <si>
    <t>Battery fast-charge current setting</t>
  </si>
  <si>
    <t>Battery charge voltage setting</t>
  </si>
  <si>
    <t>V_ACSET</t>
  </si>
  <si>
    <t>R3</t>
  </si>
  <si>
    <t>R4</t>
  </si>
  <si>
    <t>R5</t>
  </si>
  <si>
    <t>R6</t>
  </si>
  <si>
    <r>
      <t>f</t>
    </r>
    <r>
      <rPr>
        <vertAlign val="subscript"/>
        <sz val="12"/>
        <color indexed="8"/>
        <rFont val="Times New Roman"/>
        <family val="1"/>
      </rPr>
      <t>0</t>
    </r>
  </si>
  <si>
    <t>(kHz)</t>
  </si>
  <si>
    <t>Charge Current</t>
  </si>
  <si>
    <t>2A</t>
  </si>
  <si>
    <t>4A</t>
  </si>
  <si>
    <t>6A</t>
  </si>
  <si>
    <t>8A</t>
  </si>
  <si>
    <t>10A</t>
  </si>
  <si>
    <t>Output Inductor Lo</t>
  </si>
  <si>
    <r>
      <t>6.8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</si>
  <si>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4.7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</si>
  <si>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3.3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</si>
  <si>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t>Output Capacitor Co</t>
  </si>
  <si>
    <r>
      <t>20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</si>
  <si>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30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</si>
  <si>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40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</si>
  <si>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t>Sense Resistor</t>
  </si>
  <si>
    <r>
      <t>10m</t>
    </r>
    <r>
      <rPr>
        <sz val="10"/>
        <rFont val="Symbol"/>
        <family val="1"/>
        <charset val="2"/>
      </rPr>
      <t>W</t>
    </r>
  </si>
  <si>
    <t>Typical Inductor, Capacitor, and Sense Resistor Values as a function of charge current</t>
  </si>
  <si>
    <t>Duty</t>
  </si>
  <si>
    <t>Cttc</t>
  </si>
  <si>
    <t>Kttc</t>
  </si>
  <si>
    <t>Tcharge</t>
  </si>
  <si>
    <t>Tprecharge</t>
  </si>
  <si>
    <t>Fastcharge timer</t>
  </si>
  <si>
    <t>TS resistor network</t>
  </si>
  <si>
    <t>R10</t>
  </si>
  <si>
    <t>min/nF</t>
  </si>
  <si>
    <t>min</t>
  </si>
  <si>
    <t>hr</t>
  </si>
  <si>
    <t>nF</t>
  </si>
  <si>
    <t>Iripple_Lout</t>
  </si>
  <si>
    <t>LC output filter resonant frequency</t>
  </si>
  <si>
    <t>Precharge timer (fixed)</t>
  </si>
  <si>
    <t>(0-45C)</t>
  </si>
  <si>
    <t>Battery pre-charge/termination current setting</t>
  </si>
  <si>
    <t>Iprechg (Iterm)</t>
  </si>
  <si>
    <r>
      <t>8.2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</si>
  <si>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5.6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</si>
  <si>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20m</t>
    </r>
    <r>
      <rPr>
        <sz val="10"/>
        <rFont val="Helvetica"/>
        <family val="2"/>
      </rPr>
      <t>F</t>
    </r>
  </si>
  <si>
    <r>
      <t>40m</t>
    </r>
    <r>
      <rPr>
        <sz val="10"/>
        <rFont val="Helvetica"/>
        <family val="2"/>
      </rPr>
      <t>F</t>
    </r>
  </si>
  <si>
    <t>recommended range 10~15 kHz</t>
  </si>
  <si>
    <t>Iprechg=Iterm=Ichg/10</t>
  </si>
  <si>
    <r>
      <t>2.2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</si>
  <si>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1.5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</si>
  <si>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t>recommended range 16~28 kHz</t>
  </si>
  <si>
    <t>Tfastcharge</t>
  </si>
  <si>
    <t>Timer (fixed)</t>
  </si>
  <si>
    <t>Iterm=Ichg/10</t>
  </si>
  <si>
    <t>Li-ion charger bq24600 typical application circuit</t>
  </si>
  <si>
    <t>Li-ion charger bq24610 typical application circuit</t>
  </si>
  <si>
    <t>LiFePO4 Charger bq24630 typical application circuit</t>
  </si>
  <si>
    <t>ACOV</t>
  </si>
  <si>
    <t>bq24610</t>
  </si>
  <si>
    <t>V</t>
  </si>
  <si>
    <t>bq24617</t>
  </si>
  <si>
    <t>bq24600</t>
  </si>
  <si>
    <t>recommended range 12~17 kHz</t>
  </si>
  <si>
    <t>Iripple_Lout_Vripple</t>
  </si>
  <si>
    <r>
      <t>V</t>
    </r>
    <r>
      <rPr>
        <vertAlign val="subscript"/>
        <sz val="12"/>
        <color indexed="8"/>
        <rFont val="Times New Roman"/>
        <family val="1"/>
      </rPr>
      <t>RIPPLE</t>
    </r>
  </si>
  <si>
    <t>mV</t>
  </si>
  <si>
    <r>
      <t>I</t>
    </r>
    <r>
      <rPr>
        <vertAlign val="subscript"/>
        <sz val="12"/>
        <color indexed="8"/>
        <rFont val="Times New Roman"/>
        <family val="1"/>
      </rPr>
      <t>RIPPLE</t>
    </r>
  </si>
  <si>
    <t>RTH (semitech)</t>
  </si>
  <si>
    <t>103AT-2,3</t>
  </si>
  <si>
    <r>
      <t>Fixed Iprechg=125mA for 10m</t>
    </r>
    <r>
      <rPr>
        <b/>
        <sz val="12"/>
        <color indexed="12"/>
        <rFont val="Arial"/>
      </rPr>
      <t>Ω sensing resistor</t>
    </r>
  </si>
  <si>
    <t>R_COLD (0C)</t>
  </si>
  <si>
    <t>R_HOT (45C)</t>
  </si>
  <si>
    <t>k-ohm</t>
  </si>
  <si>
    <t>VLTF</t>
  </si>
  <si>
    <t>VTCO</t>
  </si>
  <si>
    <t>9.31 k-ohm</t>
  </si>
  <si>
    <t>430 k-ohm</t>
  </si>
  <si>
    <t>Fixed Value</t>
  </si>
  <si>
    <t>User Input</t>
  </si>
  <si>
    <t>kHz</t>
  </si>
  <si>
    <t>uH</t>
  </si>
  <si>
    <t>uF</t>
  </si>
  <si>
    <t>0-45C</t>
  </si>
  <si>
    <t>[ DATA FOR REFERENCE ]</t>
  </si>
  <si>
    <t>TEMPERATURE VS RESISTANCE CHARACTERISTICS [ITS-90]</t>
  </si>
  <si>
    <t>Temp. (deg. C)</t>
  </si>
  <si>
    <t>Rmax. (k Ohms)</t>
  </si>
  <si>
    <t>Rst. (k Ohms)</t>
  </si>
  <si>
    <t>Rmin. (k Ohms)</t>
  </si>
  <si>
    <t>Tolerance (deg. C)</t>
  </si>
  <si>
    <t>Resistance: 10k Ohms at 25 deg. C</t>
  </si>
  <si>
    <t>B Value:  3435K at 25/85 deg. C</t>
  </si>
  <si>
    <t>B Value Tolerance:    + / - 1 %</t>
  </si>
  <si>
    <t>Resistance Tolerance:  + / - 1 %</t>
  </si>
  <si>
    <r>
      <t>RTH (</t>
    </r>
    <r>
      <rPr>
        <sz val="12"/>
        <color indexed="10"/>
        <rFont val="Times New Roman"/>
        <family val="1"/>
      </rPr>
      <t>semitech</t>
    </r>
    <r>
      <rPr>
        <sz val="12"/>
        <color indexed="8"/>
        <rFont val="Times New Roman"/>
        <family val="1"/>
      </rPr>
      <t>)</t>
    </r>
  </si>
  <si>
    <t>Calculated Value</t>
  </si>
  <si>
    <t>0-60C</t>
  </si>
  <si>
    <t>2.2 k-ohm</t>
  </si>
  <si>
    <t>6.8 k-ohm</t>
  </si>
  <si>
    <t>R_HOT (60C)</t>
  </si>
  <si>
    <t>VCOOL</t>
  </si>
  <si>
    <t>VWARM</t>
  </si>
  <si>
    <t>Supper cap charger bq24640 typical application circuit</t>
  </si>
  <si>
    <t>Cap count in series</t>
  </si>
  <si>
    <t>cap in series</t>
  </si>
  <si>
    <t>Vcap for each cap</t>
  </si>
  <si>
    <t>V/cap</t>
  </si>
  <si>
    <t>Vcap</t>
  </si>
  <si>
    <r>
      <t>R</t>
    </r>
    <r>
      <rPr>
        <vertAlign val="subscript"/>
        <sz val="12"/>
        <rFont val="Times New Roman"/>
        <family val="1"/>
      </rPr>
      <t>SR</t>
    </r>
  </si>
  <si>
    <t>Capacitor charge voltage setting</t>
  </si>
  <si>
    <t>Capacitor charge current setting</t>
  </si>
  <si>
    <t>bq24616</t>
  </si>
  <si>
    <t>LiFePO4 charger bq24620 typical application circuit</t>
  </si>
  <si>
    <t>Li-ion charger bq24616 typical application circuit (JEITA compatible)</t>
  </si>
  <si>
    <t>Li-ion charger bq24618 typical application circuit</t>
  </si>
  <si>
    <t>bq24618</t>
  </si>
  <si>
    <t>V_ISET2</t>
  </si>
  <si>
    <t>Solar charger bq24650 typical application circuit</t>
  </si>
  <si>
    <t>V_ISET</t>
  </si>
  <si>
    <t>MPP voltage setting</t>
  </si>
  <si>
    <t>VMPP</t>
  </si>
  <si>
    <t>1A</t>
  </si>
  <si>
    <r>
      <t>15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</si>
  <si>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H</t>
    </r>
  </si>
  <si>
    <r>
      <t>10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</si>
  <si>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15</t>
    </r>
    <r>
      <rPr>
        <sz val="10"/>
        <rFont val="Symbol"/>
        <family val="1"/>
        <charset val="2"/>
      </rPr>
      <t>m</t>
    </r>
    <r>
      <rPr>
        <sz val="10"/>
        <rFont val="Helvetica"/>
        <family val="2"/>
      </rPr>
      <t>F</t>
    </r>
  </si>
  <si>
    <r>
      <t>40m</t>
    </r>
    <r>
      <rPr>
        <sz val="10"/>
        <rFont val="Symbol"/>
        <family val="1"/>
        <charset val="2"/>
      </rPr>
      <t>W</t>
    </r>
  </si>
  <si>
    <r>
      <t>20m</t>
    </r>
    <r>
      <rPr>
        <sz val="10"/>
        <rFont val="Symbol"/>
        <family val="1"/>
        <charset val="2"/>
      </rPr>
      <t>W</t>
    </r>
  </si>
  <si>
    <r>
      <t>5m</t>
    </r>
    <r>
      <rPr>
        <sz val="10"/>
        <rFont val="Symbol"/>
        <family val="1"/>
        <charset val="2"/>
      </rPr>
      <t>W</t>
    </r>
  </si>
  <si>
    <t>cell</t>
  </si>
  <si>
    <t>Vout (Vbat)</t>
  </si>
  <si>
    <t>Vout  (Vbat)</t>
  </si>
  <si>
    <t>NO precharge, NO termination</t>
  </si>
  <si>
    <t>47k</t>
  </si>
  <si>
    <t>390k//47k</t>
  </si>
  <si>
    <t>68k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</si>
</sst>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.0_ "/>
    <numFmt numFmtId="166" formatCode="0.000_ "/>
    <numFmt numFmtId="167" formatCode="0.00_);[Red]\(0.00\)"/>
    <numFmt numFmtId="168" formatCode="0.00_ "/>
    <numFmt numFmtId="169" formatCode="0.000"/>
    <numFmt numFmtId="170" formatCode="#,##0.0;\-#,##0.0"/>
    <numFmt numFmtId="171" formatCode="\+0.0_);\-0.0"/>
    <numFmt numFmtId="172" formatCode="mmm\.dd\,yyyy"/>
    <numFmt numFmtId="173" formatCode="yyyy&quot;年&quot;mm&quot;月&quot;dd&quot;日&quot;"/>
    <numFmt numFmtId="174" formatCode="0.0000"/>
  </numFmts>
  <fonts count="39">
    <font>
      <sz val="10"/>
      <name val="Arial"/>
      <family val="2"/>
    </font>
    <font>
      <sz val="9"/>
      <name val="細明體"/>
      <family val="3"/>
      <charset val="136"/>
    </font>
    <font>
      <sz val="11"/>
      <name val="ＭＳ Ｐゴシック"/>
      <family val="2"/>
      <charset val="128"/>
    </font>
    <font>
      <b/>
      <sz val="14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vertAlign val="subscript"/>
      <sz val="12"/>
      <name val="Times New Roman"/>
      <family val="1"/>
    </font>
    <font>
      <b/>
      <sz val="12"/>
      <color indexed="10"/>
      <name val="新細明體"/>
      <family val="1"/>
      <charset val="136"/>
    </font>
    <font>
      <sz val="12"/>
      <color indexed="8"/>
      <name val="Times New Roman"/>
      <family val="1"/>
    </font>
    <font>
      <vertAlign val="subscript"/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2"/>
      <color indexed="10"/>
      <name val="Times New Roman"/>
      <family val="1"/>
    </font>
    <font>
      <sz val="10"/>
      <name val="Helvetica"/>
      <family val="2"/>
    </font>
    <font>
      <b/>
      <sz val="10"/>
      <name val="Helvetica"/>
      <family val="2"/>
    </font>
    <font>
      <sz val="10"/>
      <name val="Symbol"/>
      <family val="1"/>
      <charset val="2"/>
    </font>
    <font>
      <b/>
      <sz val="12"/>
      <color indexed="12"/>
      <name val="Times New Roman"/>
      <family val="1"/>
    </font>
    <font>
      <sz val="8"/>
      <name val="Arial"/>
      <family val="2"/>
    </font>
    <font>
      <b/>
      <sz val="12"/>
      <color indexed="12"/>
      <name val="Arial"/>
    </font>
    <font>
      <sz val="12"/>
      <name val="ＭＳ 明朝"/>
      <family val="1"/>
      <charset val="128"/>
    </font>
    <font>
      <b/>
      <sz val="11"/>
      <name val="Times New Roman"/>
      <family val="1"/>
    </font>
    <font>
      <sz val="12"/>
      <name val="Arial"/>
      <family val="2"/>
    </font>
    <font>
      <sz val="18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6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4" fillId="0" borderId="0"/>
  </cellStyleXfs>
  <cellXfs count="93">
    <xf numFmtId="0" fontId="0" fillId="0" borderId="0" xfId="0"/>
    <xf numFmtId="0" fontId="5" fillId="0" borderId="0" xfId="0" applyFont="1"/>
    <xf numFmtId="0" fontId="5" fillId="0" borderId="1" xfId="0" applyFont="1" applyBorder="1"/>
    <xf numFmtId="165" fontId="8" fillId="0" borderId="0" xfId="0" applyNumberFormat="1" applyFont="1"/>
    <xf numFmtId="0" fontId="5" fillId="2" borderId="1" xfId="0" applyFont="1" applyFill="1" applyBorder="1"/>
    <xf numFmtId="0" fontId="11" fillId="2" borderId="1" xfId="0" applyFont="1" applyFill="1" applyBorder="1"/>
    <xf numFmtId="49" fontId="5" fillId="2" borderId="1" xfId="0" applyNumberFormat="1" applyFont="1" applyFill="1" applyBorder="1"/>
    <xf numFmtId="0" fontId="13" fillId="2" borderId="2" xfId="0" applyFont="1" applyFill="1" applyBorder="1"/>
    <xf numFmtId="168" fontId="14" fillId="2" borderId="2" xfId="0" applyNumberFormat="1" applyFont="1" applyFill="1" applyBorder="1"/>
    <xf numFmtId="0" fontId="0" fillId="2" borderId="2" xfId="0" applyFill="1" applyBorder="1"/>
    <xf numFmtId="0" fontId="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5" fillId="3" borderId="0" xfId="0" applyFont="1" applyFill="1"/>
    <xf numFmtId="0" fontId="6" fillId="3" borderId="0" xfId="0" applyFont="1" applyFill="1"/>
    <xf numFmtId="0" fontId="5" fillId="3" borderId="1" xfId="0" applyFont="1" applyFill="1" applyBorder="1"/>
    <xf numFmtId="168" fontId="8" fillId="3" borderId="1" xfId="0" applyNumberFormat="1" applyFont="1" applyFill="1" applyBorder="1"/>
    <xf numFmtId="0" fontId="17" fillId="2" borderId="1" xfId="0" applyFont="1" applyFill="1" applyBorder="1"/>
    <xf numFmtId="0" fontId="19" fillId="0" borderId="0" xfId="0" applyFont="1"/>
    <xf numFmtId="0" fontId="19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 wrapText="1"/>
    </xf>
    <xf numFmtId="2" fontId="8" fillId="3" borderId="1" xfId="0" applyNumberFormat="1" applyFont="1" applyFill="1" applyBorder="1"/>
    <xf numFmtId="168" fontId="11" fillId="3" borderId="1" xfId="0" applyNumberFormat="1" applyFont="1" applyFill="1" applyBorder="1"/>
    <xf numFmtId="0" fontId="18" fillId="0" borderId="3" xfId="0" applyFont="1" applyBorder="1" applyAlignment="1">
      <alignment vertical="top" wrapText="1"/>
    </xf>
    <xf numFmtId="0" fontId="19" fillId="0" borderId="4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21" fillId="3" borderId="0" xfId="0" applyFont="1" applyFill="1"/>
    <xf numFmtId="0" fontId="6" fillId="0" borderId="0" xfId="0" applyFont="1"/>
    <xf numFmtId="0" fontId="25" fillId="4" borderId="1" xfId="0" applyFont="1" applyFill="1" applyBorder="1"/>
    <xf numFmtId="0" fontId="25" fillId="5" borderId="1" xfId="0" applyFont="1" applyFill="1" applyBorder="1"/>
    <xf numFmtId="0" fontId="25" fillId="3" borderId="1" xfId="0" applyFont="1" applyFill="1" applyBorder="1"/>
    <xf numFmtId="0" fontId="5" fillId="5" borderId="1" xfId="0" applyFont="1" applyFill="1" applyBorder="1"/>
    <xf numFmtId="168" fontId="11" fillId="5" borderId="1" xfId="0" applyNumberFormat="1" applyFont="1" applyFill="1" applyBorder="1" applyAlignment="1">
      <alignment horizontal="right"/>
    </xf>
    <xf numFmtId="168" fontId="11" fillId="5" borderId="1" xfId="0" applyNumberFormat="1" applyFont="1" applyFill="1" applyBorder="1"/>
    <xf numFmtId="0" fontId="17" fillId="5" borderId="1" xfId="0" applyFont="1" applyFill="1" applyBorder="1"/>
    <xf numFmtId="0" fontId="5" fillId="4" borderId="1" xfId="0" applyFont="1" applyFill="1" applyBorder="1"/>
    <xf numFmtId="0" fontId="11" fillId="0" borderId="1" xfId="0" applyFont="1" applyBorder="1"/>
    <xf numFmtId="0" fontId="17" fillId="0" borderId="1" xfId="0" applyFont="1" applyBorder="1"/>
    <xf numFmtId="0" fontId="5" fillId="0" borderId="1" xfId="0" applyFont="1" applyBorder="1" applyAlignment="1">
      <alignment horizontal="left"/>
    </xf>
    <xf numFmtId="165" fontId="8" fillId="4" borderId="1" xfId="0" applyNumberFormat="1" applyFont="1" applyFill="1" applyBorder="1"/>
    <xf numFmtId="164" fontId="5" fillId="4" borderId="1" xfId="0" applyNumberFormat="1" applyFont="1" applyFill="1" applyBorder="1"/>
    <xf numFmtId="168" fontId="8" fillId="4" borderId="1" xfId="0" applyNumberFormat="1" applyFont="1" applyFill="1" applyBorder="1"/>
    <xf numFmtId="168" fontId="11" fillId="4" borderId="1" xfId="0" applyNumberFormat="1" applyFont="1" applyFill="1" applyBorder="1"/>
    <xf numFmtId="169" fontId="5" fillId="3" borderId="1" xfId="0" applyNumberFormat="1" applyFont="1" applyFill="1" applyBorder="1"/>
    <xf numFmtId="172" fontId="26" fillId="2" borderId="0" xfId="2" applyNumberFormat="1" applyFont="1" applyFill="1" applyAlignment="1" applyProtection="1">
      <alignment horizontal="center"/>
      <protection hidden="1"/>
    </xf>
    <xf numFmtId="0" fontId="26" fillId="2" borderId="0" xfId="2" applyFont="1" applyFill="1" applyAlignment="1" applyProtection="1">
      <alignment horizontal="centerContinuous"/>
      <protection hidden="1"/>
    </xf>
    <xf numFmtId="0" fontId="27" fillId="2" borderId="0" xfId="2" applyFont="1" applyFill="1" applyAlignment="1" applyProtection="1">
      <alignment horizontal="left"/>
      <protection hidden="1"/>
    </xf>
    <xf numFmtId="0" fontId="28" fillId="2" borderId="0" xfId="0" applyFont="1" applyFill="1" applyProtection="1">
      <protection hidden="1"/>
    </xf>
    <xf numFmtId="173" fontId="28" fillId="2" borderId="0" xfId="0" applyNumberFormat="1" applyFont="1" applyFill="1" applyAlignment="1" applyProtection="1">
      <alignment horizontal="center"/>
      <protection hidden="1"/>
    </xf>
    <xf numFmtId="0" fontId="29" fillId="2" borderId="0" xfId="2" applyFont="1" applyFill="1" applyAlignment="1" applyProtection="1">
      <alignment horizontal="centerContinuous"/>
      <protection hidden="1"/>
    </xf>
    <xf numFmtId="0" fontId="30" fillId="2" borderId="0" xfId="2" applyFont="1" applyFill="1" applyAlignment="1" applyProtection="1">
      <alignment horizontal="left"/>
      <protection hidden="1"/>
    </xf>
    <xf numFmtId="0" fontId="26" fillId="2" borderId="0" xfId="2" applyFont="1" applyFill="1" applyAlignment="1" applyProtection="1">
      <alignment horizontal="center"/>
      <protection hidden="1"/>
    </xf>
    <xf numFmtId="0" fontId="26" fillId="2" borderId="0" xfId="2" applyFont="1" applyFill="1" applyProtection="1">
      <protection hidden="1"/>
    </xf>
    <xf numFmtId="0" fontId="31" fillId="2" borderId="0" xfId="2" applyFont="1" applyFill="1" applyProtection="1">
      <protection hidden="1"/>
    </xf>
    <xf numFmtId="0" fontId="32" fillId="2" borderId="0" xfId="2" applyFont="1" applyFill="1" applyAlignment="1" applyProtection="1">
      <alignment horizontal="centerContinuous"/>
      <protection hidden="1"/>
    </xf>
    <xf numFmtId="0" fontId="32" fillId="2" borderId="0" xfId="0" applyFont="1" applyFill="1" applyProtection="1">
      <protection hidden="1"/>
    </xf>
    <xf numFmtId="0" fontId="33" fillId="2" borderId="0" xfId="2" applyFont="1" applyFill="1" applyProtection="1">
      <protection hidden="1"/>
    </xf>
    <xf numFmtId="174" fontId="33" fillId="2" borderId="0" xfId="2" applyNumberFormat="1" applyFont="1" applyFill="1" applyAlignment="1" applyProtection="1">
      <alignment horizontal="centerContinuous"/>
      <protection hidden="1"/>
    </xf>
    <xf numFmtId="0" fontId="26" fillId="2" borderId="0" xfId="2" applyFont="1" applyFill="1" applyAlignment="1" applyProtection="1">
      <alignment horizontal="left"/>
      <protection hidden="1"/>
    </xf>
    <xf numFmtId="0" fontId="26" fillId="2" borderId="0" xfId="0" applyFont="1" applyFill="1" applyAlignment="1" applyProtection="1">
      <alignment horizontal="center"/>
      <protection hidden="1"/>
    </xf>
    <xf numFmtId="0" fontId="33" fillId="2" borderId="0" xfId="0" applyFont="1" applyFill="1" applyProtection="1">
      <protection hidden="1"/>
    </xf>
    <xf numFmtId="0" fontId="34" fillId="2" borderId="0" xfId="2" applyFont="1" applyFill="1" applyProtection="1">
      <protection hidden="1"/>
    </xf>
    <xf numFmtId="0" fontId="35" fillId="2" borderId="0" xfId="2" applyFont="1" applyFill="1" applyAlignment="1" applyProtection="1">
      <alignment horizontal="centerContinuous"/>
      <protection hidden="1"/>
    </xf>
    <xf numFmtId="174" fontId="33" fillId="2" borderId="0" xfId="2" applyNumberFormat="1" applyFont="1" applyFill="1" applyProtection="1">
      <protection hidden="1"/>
    </xf>
    <xf numFmtId="0" fontId="33" fillId="2" borderId="0" xfId="2" applyFont="1" applyFill="1" applyAlignment="1" applyProtection="1">
      <alignment horizontal="centerContinuous"/>
      <protection hidden="1"/>
    </xf>
    <xf numFmtId="0" fontId="36" fillId="2" borderId="0" xfId="2" applyFont="1" applyFill="1" applyAlignment="1" applyProtection="1">
      <alignment horizontal="centerContinuous"/>
      <protection hidden="1"/>
    </xf>
    <xf numFmtId="0" fontId="26" fillId="0" borderId="0" xfId="2" applyFont="1"/>
    <xf numFmtId="0" fontId="26" fillId="0" borderId="0" xfId="2" applyFont="1" applyAlignment="1">
      <alignment horizontal="center"/>
    </xf>
    <xf numFmtId="0" fontId="32" fillId="0" borderId="0" xfId="2" applyFont="1" applyAlignment="1">
      <alignment horizontal="center"/>
    </xf>
    <xf numFmtId="0" fontId="37" fillId="0" borderId="0" xfId="2" applyFont="1" applyAlignment="1">
      <alignment horizontal="center"/>
    </xf>
    <xf numFmtId="0" fontId="38" fillId="0" borderId="0" xfId="2" applyFont="1" applyAlignment="1">
      <alignment horizontal="center"/>
    </xf>
    <xf numFmtId="171" fontId="37" fillId="0" borderId="0" xfId="2" applyNumberFormat="1" applyFont="1" applyAlignment="1">
      <alignment horizontal="center"/>
    </xf>
    <xf numFmtId="171" fontId="26" fillId="0" borderId="0" xfId="2" applyNumberFormat="1" applyFont="1" applyAlignment="1">
      <alignment horizontal="center"/>
    </xf>
    <xf numFmtId="0" fontId="37" fillId="0" borderId="0" xfId="2" applyFont="1" applyAlignment="1" applyProtection="1">
      <alignment horizontal="center"/>
      <protection locked="0" hidden="1"/>
    </xf>
    <xf numFmtId="171" fontId="37" fillId="0" borderId="0" xfId="2" applyNumberFormat="1" applyFont="1" applyAlignment="1" applyProtection="1">
      <alignment horizontal="center"/>
      <protection locked="0" hidden="1"/>
    </xf>
    <xf numFmtId="10" fontId="5" fillId="5" borderId="1" xfId="0" applyNumberFormat="1" applyFont="1" applyFill="1" applyBorder="1"/>
    <xf numFmtId="1" fontId="11" fillId="4" borderId="1" xfId="0" applyNumberFormat="1" applyFont="1" applyFill="1" applyBorder="1"/>
    <xf numFmtId="166" fontId="8" fillId="3" borderId="1" xfId="0" applyNumberFormat="1" applyFont="1" applyFill="1" applyBorder="1"/>
    <xf numFmtId="168" fontId="11" fillId="3" borderId="1" xfId="0" applyNumberFormat="1" applyFont="1" applyFill="1" applyBorder="1" applyAlignment="1">
      <alignment horizontal="right"/>
    </xf>
    <xf numFmtId="168" fontId="11" fillId="4" borderId="1" xfId="0" applyNumberFormat="1" applyFont="1" applyFill="1" applyBorder="1" applyAlignment="1">
      <alignment horizontal="right"/>
    </xf>
    <xf numFmtId="0" fontId="7" fillId="0" borderId="0" xfId="0" applyFont="1"/>
    <xf numFmtId="0" fontId="6" fillId="6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6" borderId="1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167" fontId="7" fillId="0" borderId="5" xfId="0" applyNumberFormat="1" applyFont="1" applyBorder="1" applyAlignment="1">
      <alignment vertical="center"/>
    </xf>
    <xf numFmtId="167" fontId="10" fillId="0" borderId="5" xfId="0" applyNumberFormat="1" applyFont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170" fontId="33" fillId="0" borderId="0" xfId="2" applyNumberFormat="1" applyFont="1" applyAlignment="1">
      <alignment horizontal="center"/>
    </xf>
  </cellXfs>
  <cellStyles count="3">
    <cellStyle name="Normal" xfId="0" builtinId="0"/>
    <cellStyle name="標準_Calculate_01" xfId="1" xr:uid="{333C35AE-FB65-4EE6-BA07-9BD7811B51D9}"/>
    <cellStyle name="標準_日本語版RT表" xfId="2" xr:uid="{17199B02-B95E-4E18-982E-8D3F25A260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9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14.emf"/><Relationship Id="rId10" Type="http://schemas.openxmlformats.org/officeDocument/2006/relationships/image" Target="../media/image17.emf"/><Relationship Id="rId4" Type="http://schemas.openxmlformats.org/officeDocument/2006/relationships/image" Target="../media/image13.emf"/><Relationship Id="rId9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image" Target="../media/image24.emf"/><Relationship Id="rId3" Type="http://schemas.openxmlformats.org/officeDocument/2006/relationships/image" Target="../media/image3.emf"/><Relationship Id="rId7" Type="http://schemas.openxmlformats.org/officeDocument/2006/relationships/image" Target="../media/image4.emf"/><Relationship Id="rId12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23.wmf"/><Relationship Id="rId5" Type="http://schemas.openxmlformats.org/officeDocument/2006/relationships/image" Target="../media/image14.emf"/><Relationship Id="rId10" Type="http://schemas.openxmlformats.org/officeDocument/2006/relationships/image" Target="../media/image22.emf"/><Relationship Id="rId4" Type="http://schemas.openxmlformats.org/officeDocument/2006/relationships/image" Target="../media/image19.emf"/><Relationship Id="rId9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9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14.emf"/><Relationship Id="rId10" Type="http://schemas.openxmlformats.org/officeDocument/2006/relationships/image" Target="../media/image17.emf"/><Relationship Id="rId4" Type="http://schemas.openxmlformats.org/officeDocument/2006/relationships/image" Target="../media/image19.emf"/><Relationship Id="rId9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17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4.emf"/><Relationship Id="rId9" Type="http://schemas.openxmlformats.org/officeDocument/2006/relationships/image" Target="../media/image31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3" Type="http://schemas.openxmlformats.org/officeDocument/2006/relationships/image" Target="../media/image3.emf"/><Relationship Id="rId7" Type="http://schemas.openxmlformats.org/officeDocument/2006/relationships/image" Target="../media/image4.emf"/><Relationship Id="rId12" Type="http://schemas.openxmlformats.org/officeDocument/2006/relationships/image" Target="../media/image31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15.wmf"/><Relationship Id="rId11" Type="http://schemas.openxmlformats.org/officeDocument/2006/relationships/image" Target="../media/image8.emf"/><Relationship Id="rId5" Type="http://schemas.openxmlformats.org/officeDocument/2006/relationships/image" Target="../media/image36.emf"/><Relationship Id="rId10" Type="http://schemas.openxmlformats.org/officeDocument/2006/relationships/image" Target="../media/image17.emf"/><Relationship Id="rId4" Type="http://schemas.openxmlformats.org/officeDocument/2006/relationships/image" Target="../media/image35.emf"/><Relationship Id="rId9" Type="http://schemas.openxmlformats.org/officeDocument/2006/relationships/image" Target="../media/image38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17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44.emf"/><Relationship Id="rId2" Type="http://schemas.openxmlformats.org/officeDocument/2006/relationships/image" Target="../media/image2.emf"/><Relationship Id="rId1" Type="http://schemas.openxmlformats.org/officeDocument/2006/relationships/image" Target="../media/image43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9.emf"/><Relationship Id="rId4" Type="http://schemas.openxmlformats.org/officeDocument/2006/relationships/image" Target="../media/image4.emf"/><Relationship Id="rId9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32</xdr:row>
          <xdr:rowOff>19050</xdr:rowOff>
        </xdr:from>
        <xdr:to>
          <xdr:col>7</xdr:col>
          <xdr:colOff>9525</xdr:colOff>
          <xdr:row>34</xdr:row>
          <xdr:rowOff>152400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533400</xdr:colOff>
          <xdr:row>27</xdr:row>
          <xdr:rowOff>152400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46</xdr:row>
          <xdr:rowOff>57150</xdr:rowOff>
        </xdr:from>
        <xdr:to>
          <xdr:col>8</xdr:col>
          <xdr:colOff>57150</xdr:colOff>
          <xdr:row>49</xdr:row>
          <xdr:rowOff>114300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67</xdr:row>
      <xdr:rowOff>171450</xdr:rowOff>
    </xdr:from>
    <xdr:to>
      <xdr:col>12</xdr:col>
      <xdr:colOff>200025</xdr:colOff>
      <xdr:row>81</xdr:row>
      <xdr:rowOff>152400</xdr:rowOff>
    </xdr:to>
    <xdr:grpSp>
      <xdr:nvGrpSpPr>
        <xdr:cNvPr id="16402" name="Group 18">
          <a:extLst>
            <a:ext uri="{FF2B5EF4-FFF2-40B4-BE49-F238E27FC236}">
              <a16:creationId xmlns:a16="http://schemas.microsoft.com/office/drawing/2014/main" id="{2DB53812-7504-D560-EDF8-42B75D920561}"/>
            </a:ext>
          </a:extLst>
        </xdr:cNvPr>
        <xdr:cNvGrpSpPr>
          <a:grpSpLocks/>
        </xdr:cNvGrpSpPr>
      </xdr:nvGrpSpPr>
      <xdr:grpSpPr bwMode="auto">
        <a:xfrm>
          <a:off x="4253442" y="13972117"/>
          <a:ext cx="4995333" cy="2796116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6403" name="Object 19" hidden="1">
                <a:extLst>
                  <a:ext uri="{63B3BB69-23CF-44E3-9099-C40C66FF867C}">
                    <a14:compatExt spid="_x0000_s16403"/>
                  </a:ext>
                  <a:ext uri="{FF2B5EF4-FFF2-40B4-BE49-F238E27FC236}">
                    <a16:creationId xmlns:a16="http://schemas.microsoft.com/office/drawing/2014/main" id="{00000000-0008-0000-0000-00001340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6404" name="Text Box 20">
            <a:extLst>
              <a:ext uri="{FF2B5EF4-FFF2-40B4-BE49-F238E27FC236}">
                <a16:creationId xmlns:a16="http://schemas.microsoft.com/office/drawing/2014/main" id="{8BAC84DD-FE14-AF03-05A7-AFB7B9F0DB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6405" name="Text Box 21">
            <a:extLst>
              <a:ext uri="{FF2B5EF4-FFF2-40B4-BE49-F238E27FC236}">
                <a16:creationId xmlns:a16="http://schemas.microsoft.com/office/drawing/2014/main" id="{D7C1A7FD-FA6D-1447-032D-05F1E6148D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6406" name="Text Box 22">
            <a:extLst>
              <a:ext uri="{FF2B5EF4-FFF2-40B4-BE49-F238E27FC236}">
                <a16:creationId xmlns:a16="http://schemas.microsoft.com/office/drawing/2014/main" id="{C480AA4F-E321-ECE7-714C-00D061AB817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114300</xdr:rowOff>
        </xdr:from>
        <xdr:to>
          <xdr:col>13</xdr:col>
          <xdr:colOff>9525</xdr:colOff>
          <xdr:row>49</xdr:row>
          <xdr:rowOff>142875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0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1</xdr:row>
      <xdr:rowOff>47625</xdr:rowOff>
    </xdr:from>
    <xdr:to>
      <xdr:col>10</xdr:col>
      <xdr:colOff>304800</xdr:colOff>
      <xdr:row>20</xdr:row>
      <xdr:rowOff>152400</xdr:rowOff>
    </xdr:to>
    <xdr:pic>
      <xdr:nvPicPr>
        <xdr:cNvPr id="16409" name="Picture 25">
          <a:extLst>
            <a:ext uri="{FF2B5EF4-FFF2-40B4-BE49-F238E27FC236}">
              <a16:creationId xmlns:a16="http://schemas.microsoft.com/office/drawing/2014/main" id="{6C2B6F8A-D57A-63C6-1BD0-0B0E1A054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7650"/>
          <a:ext cx="8077200" cy="402907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54</xdr:row>
          <xdr:rowOff>47625</xdr:rowOff>
        </xdr:from>
        <xdr:to>
          <xdr:col>11</xdr:col>
          <xdr:colOff>114300</xdr:colOff>
          <xdr:row>60</xdr:row>
          <xdr:rowOff>171450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0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61</xdr:row>
          <xdr:rowOff>123825</xdr:rowOff>
        </xdr:from>
        <xdr:to>
          <xdr:col>10</xdr:col>
          <xdr:colOff>123825</xdr:colOff>
          <xdr:row>67</xdr:row>
          <xdr:rowOff>95250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0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50</xdr:row>
          <xdr:rowOff>19050</xdr:rowOff>
        </xdr:from>
        <xdr:to>
          <xdr:col>11</xdr:col>
          <xdr:colOff>590550</xdr:colOff>
          <xdr:row>53</xdr:row>
          <xdr:rowOff>123825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0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57150</xdr:rowOff>
        </xdr:from>
        <xdr:to>
          <xdr:col>6</xdr:col>
          <xdr:colOff>504825</xdr:colOff>
          <xdr:row>39</xdr:row>
          <xdr:rowOff>142875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0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247650</xdr:colOff>
          <xdr:row>55</xdr:row>
          <xdr:rowOff>180975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1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514350</xdr:colOff>
          <xdr:row>32</xdr:row>
          <xdr:rowOff>152400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45</xdr:row>
          <xdr:rowOff>19050</xdr:rowOff>
        </xdr:from>
        <xdr:to>
          <xdr:col>7</xdr:col>
          <xdr:colOff>581025</xdr:colOff>
          <xdr:row>47</xdr:row>
          <xdr:rowOff>209550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1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266700</xdr:colOff>
          <xdr:row>39</xdr:row>
          <xdr:rowOff>209550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1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1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80</xdr:row>
          <xdr:rowOff>19050</xdr:rowOff>
        </xdr:from>
        <xdr:to>
          <xdr:col>10</xdr:col>
          <xdr:colOff>419100</xdr:colOff>
          <xdr:row>86</xdr:row>
          <xdr:rowOff>142875</xdr:rowOff>
        </xdr:to>
        <xdr:sp macro="" textlink="">
          <xdr:nvSpPr>
            <xdr:cNvPr id="14357" name="Object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1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0</xdr:colOff>
      <xdr:row>93</xdr:row>
      <xdr:rowOff>19050</xdr:rowOff>
    </xdr:from>
    <xdr:to>
      <xdr:col>11</xdr:col>
      <xdr:colOff>495300</xdr:colOff>
      <xdr:row>107</xdr:row>
      <xdr:rowOff>0</xdr:rowOff>
    </xdr:to>
    <xdr:grpSp>
      <xdr:nvGrpSpPr>
        <xdr:cNvPr id="14365" name="Group 29">
          <a:extLst>
            <a:ext uri="{FF2B5EF4-FFF2-40B4-BE49-F238E27FC236}">
              <a16:creationId xmlns:a16="http://schemas.microsoft.com/office/drawing/2014/main" id="{F0EA67FE-C214-16F2-C3DA-B8266EC2F959}"/>
            </a:ext>
          </a:extLst>
        </xdr:cNvPr>
        <xdr:cNvGrpSpPr>
          <a:grpSpLocks/>
        </xdr:cNvGrpSpPr>
      </xdr:nvGrpSpPr>
      <xdr:grpSpPr bwMode="auto">
        <a:xfrm>
          <a:off x="4254500" y="19132550"/>
          <a:ext cx="5014383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4359" name="Object 23" hidden="1">
                <a:extLst>
                  <a:ext uri="{63B3BB69-23CF-44E3-9099-C40C66FF867C}">
                    <a14:compatExt spid="_x0000_s14359"/>
                  </a:ext>
                  <a:ext uri="{FF2B5EF4-FFF2-40B4-BE49-F238E27FC236}">
                    <a16:creationId xmlns:a16="http://schemas.microsoft.com/office/drawing/2014/main" id="{00000000-0008-0000-0100-00001738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4360" name="Text Box 24">
            <a:extLst>
              <a:ext uri="{FF2B5EF4-FFF2-40B4-BE49-F238E27FC236}">
                <a16:creationId xmlns:a16="http://schemas.microsoft.com/office/drawing/2014/main" id="{5FDFB10C-E1D1-7C90-9572-EB4E710BAC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4361" name="Text Box 25">
            <a:extLst>
              <a:ext uri="{FF2B5EF4-FFF2-40B4-BE49-F238E27FC236}">
                <a16:creationId xmlns:a16="http://schemas.microsoft.com/office/drawing/2014/main" id="{FAAD028F-BCB3-ABFC-C041-A55AFB8500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4364" name="Text Box 28">
            <a:extLst>
              <a:ext uri="{FF2B5EF4-FFF2-40B4-BE49-F238E27FC236}">
                <a16:creationId xmlns:a16="http://schemas.microsoft.com/office/drawing/2014/main" id="{B0FF9AAA-A0EA-F262-3DF2-87DE117379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14366" name="Object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1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1</xdr:row>
      <xdr:rowOff>123825</xdr:rowOff>
    </xdr:from>
    <xdr:to>
      <xdr:col>9</xdr:col>
      <xdr:colOff>85725</xdr:colOff>
      <xdr:row>25</xdr:row>
      <xdr:rowOff>57150</xdr:rowOff>
    </xdr:to>
    <xdr:pic>
      <xdr:nvPicPr>
        <xdr:cNvPr id="14370" name="Picture 34">
          <a:extLst>
            <a:ext uri="{FF2B5EF4-FFF2-40B4-BE49-F238E27FC236}">
              <a16:creationId xmlns:a16="http://schemas.microsoft.com/office/drawing/2014/main" id="{BD056516-45A6-F507-242E-5FFCF558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23850"/>
          <a:ext cx="7600950" cy="485775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86</xdr:row>
          <xdr:rowOff>190500</xdr:rowOff>
        </xdr:from>
        <xdr:to>
          <xdr:col>9</xdr:col>
          <xdr:colOff>419100</xdr:colOff>
          <xdr:row>92</xdr:row>
          <xdr:rowOff>161925</xdr:rowOff>
        </xdr:to>
        <xdr:sp macro="" textlink="">
          <xdr:nvSpPr>
            <xdr:cNvPr id="14371" name="Object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1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428625</xdr:colOff>
          <xdr:row>72</xdr:row>
          <xdr:rowOff>76200</xdr:rowOff>
        </xdr:from>
        <xdr:to>
          <xdr:col>10</xdr:col>
          <xdr:colOff>533400</xdr:colOff>
          <xdr:row>75</xdr:row>
          <xdr:rowOff>171450</xdr:rowOff>
        </xdr:to>
        <xdr:sp macro="" textlink="">
          <xdr:nvSpPr>
            <xdr:cNvPr id="14372" name="Object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1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95250</xdr:rowOff>
        </xdr:from>
        <xdr:to>
          <xdr:col>6</xdr:col>
          <xdr:colOff>476250</xdr:colOff>
          <xdr:row>59</xdr:row>
          <xdr:rowOff>180975</xdr:rowOff>
        </xdr:to>
        <xdr:sp macro="" textlink="">
          <xdr:nvSpPr>
            <xdr:cNvPr id="14373" name="Object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1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266700</xdr:colOff>
          <xdr:row>55</xdr:row>
          <xdr:rowOff>180975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2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533400</xdr:colOff>
          <xdr:row>32</xdr:row>
          <xdr:rowOff>152400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2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2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38100</xdr:rowOff>
        </xdr:from>
        <xdr:to>
          <xdr:col>7</xdr:col>
          <xdr:colOff>304800</xdr:colOff>
          <xdr:row>47</xdr:row>
          <xdr:rowOff>219075</xdr:rowOff>
        </xdr:to>
        <xdr:sp macro="" textlink="">
          <xdr:nvSpPr>
            <xdr:cNvPr id="20484" name="Object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2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285750</xdr:colOff>
          <xdr:row>39</xdr:row>
          <xdr:rowOff>209550</xdr:rowOff>
        </xdr:to>
        <xdr:sp macro="" textlink="">
          <xdr:nvSpPr>
            <xdr:cNvPr id="20485" name="Object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2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20486" name="Object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2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2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79</xdr:row>
          <xdr:rowOff>123825</xdr:rowOff>
        </xdr:from>
        <xdr:to>
          <xdr:col>10</xdr:col>
          <xdr:colOff>419100</xdr:colOff>
          <xdr:row>86</xdr:row>
          <xdr:rowOff>47625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2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86</xdr:row>
          <xdr:rowOff>123825</xdr:rowOff>
        </xdr:from>
        <xdr:to>
          <xdr:col>9</xdr:col>
          <xdr:colOff>409575</xdr:colOff>
          <xdr:row>92</xdr:row>
          <xdr:rowOff>95250</xdr:rowOff>
        </xdr:to>
        <xdr:sp macro="" textlink="">
          <xdr:nvSpPr>
            <xdr:cNvPr id="20489" name="Object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2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123825</xdr:colOff>
      <xdr:row>1</xdr:row>
      <xdr:rowOff>123825</xdr:rowOff>
    </xdr:from>
    <xdr:to>
      <xdr:col>9</xdr:col>
      <xdr:colOff>304800</xdr:colOff>
      <xdr:row>25</xdr:row>
      <xdr:rowOff>57150</xdr:rowOff>
    </xdr:to>
    <xdr:pic>
      <xdr:nvPicPr>
        <xdr:cNvPr id="20490" name="Picture 10">
          <a:extLst>
            <a:ext uri="{FF2B5EF4-FFF2-40B4-BE49-F238E27FC236}">
              <a16:creationId xmlns:a16="http://schemas.microsoft.com/office/drawing/2014/main" id="{F150F4CE-CDA5-F4CE-0D62-1973626A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23850"/>
          <a:ext cx="7705725" cy="485775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495300</xdr:colOff>
          <xdr:row>77</xdr:row>
          <xdr:rowOff>85725</xdr:rowOff>
        </xdr:from>
        <xdr:to>
          <xdr:col>15</xdr:col>
          <xdr:colOff>276225</xdr:colOff>
          <xdr:row>95</xdr:row>
          <xdr:rowOff>76200</xdr:rowOff>
        </xdr:to>
        <xdr:sp macro="" textlink="">
          <xdr:nvSpPr>
            <xdr:cNvPr id="20491" name="Object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2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96</xdr:row>
          <xdr:rowOff>19050</xdr:rowOff>
        </xdr:from>
        <xdr:to>
          <xdr:col>15</xdr:col>
          <xdr:colOff>19050</xdr:colOff>
          <xdr:row>107</xdr:row>
          <xdr:rowOff>0</xdr:rowOff>
        </xdr:to>
        <xdr:sp macro="" textlink="">
          <xdr:nvSpPr>
            <xdr:cNvPr id="20492" name="Object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2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72</xdr:row>
          <xdr:rowOff>66675</xdr:rowOff>
        </xdr:from>
        <xdr:to>
          <xdr:col>11</xdr:col>
          <xdr:colOff>38100</xdr:colOff>
          <xdr:row>75</xdr:row>
          <xdr:rowOff>161925</xdr:rowOff>
        </xdr:to>
        <xdr:sp macro="" textlink="">
          <xdr:nvSpPr>
            <xdr:cNvPr id="20493" name="Object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2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76200</xdr:rowOff>
        </xdr:from>
        <xdr:to>
          <xdr:col>6</xdr:col>
          <xdr:colOff>495300</xdr:colOff>
          <xdr:row>59</xdr:row>
          <xdr:rowOff>161925</xdr:rowOff>
        </xdr:to>
        <xdr:sp macro="" textlink="">
          <xdr:nvSpPr>
            <xdr:cNvPr id="20494" name="Object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2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7</xdr:col>
          <xdr:colOff>228600</xdr:colOff>
          <xdr:row>55</xdr:row>
          <xdr:rowOff>180975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3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495300</xdr:colOff>
          <xdr:row>32</xdr:row>
          <xdr:rowOff>152400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3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71</xdr:row>
          <xdr:rowOff>0</xdr:rowOff>
        </xdr:to>
        <xdr:sp macro="" textlink="">
          <xdr:nvSpPr>
            <xdr:cNvPr id="21507" name="Object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3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38100</xdr:rowOff>
        </xdr:from>
        <xdr:to>
          <xdr:col>7</xdr:col>
          <xdr:colOff>266700</xdr:colOff>
          <xdr:row>47</xdr:row>
          <xdr:rowOff>219075</xdr:rowOff>
        </xdr:to>
        <xdr:sp macro="" textlink="">
          <xdr:nvSpPr>
            <xdr:cNvPr id="21508" name="Object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3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247650</xdr:colOff>
          <xdr:row>39</xdr:row>
          <xdr:rowOff>209550</xdr:rowOff>
        </xdr:to>
        <xdr:sp macro="" textlink="">
          <xdr:nvSpPr>
            <xdr:cNvPr id="21509" name="Object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3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21510" name="Object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3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80</xdr:row>
          <xdr:rowOff>19050</xdr:rowOff>
        </xdr:from>
        <xdr:to>
          <xdr:col>10</xdr:col>
          <xdr:colOff>419100</xdr:colOff>
          <xdr:row>86</xdr:row>
          <xdr:rowOff>142875</xdr:rowOff>
        </xdr:to>
        <xdr:sp macro="" textlink="">
          <xdr:nvSpPr>
            <xdr:cNvPr id="21511" name="Object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3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0</xdr:colOff>
      <xdr:row>93</xdr:row>
      <xdr:rowOff>19050</xdr:rowOff>
    </xdr:from>
    <xdr:to>
      <xdr:col>11</xdr:col>
      <xdr:colOff>495300</xdr:colOff>
      <xdr:row>107</xdr:row>
      <xdr:rowOff>0</xdr:rowOff>
    </xdr:to>
    <xdr:grpSp>
      <xdr:nvGrpSpPr>
        <xdr:cNvPr id="21512" name="Group 8">
          <a:extLst>
            <a:ext uri="{FF2B5EF4-FFF2-40B4-BE49-F238E27FC236}">
              <a16:creationId xmlns:a16="http://schemas.microsoft.com/office/drawing/2014/main" id="{E66E617B-F737-BFD7-F597-5F6F8C6A9353}"/>
            </a:ext>
          </a:extLst>
        </xdr:cNvPr>
        <xdr:cNvGrpSpPr>
          <a:grpSpLocks/>
        </xdr:cNvGrpSpPr>
      </xdr:nvGrpSpPr>
      <xdr:grpSpPr bwMode="auto">
        <a:xfrm>
          <a:off x="4254500" y="19132550"/>
          <a:ext cx="5024967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1513" name="Object 9" hidden="1">
                <a:extLst>
                  <a:ext uri="{63B3BB69-23CF-44E3-9099-C40C66FF867C}">
                    <a14:compatExt spid="_x0000_s21513"/>
                  </a:ext>
                  <a:ext uri="{FF2B5EF4-FFF2-40B4-BE49-F238E27FC236}">
                    <a16:creationId xmlns:a16="http://schemas.microsoft.com/office/drawing/2014/main" id="{00000000-0008-0000-0300-00000954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1514" name="Text Box 10">
            <a:extLst>
              <a:ext uri="{FF2B5EF4-FFF2-40B4-BE49-F238E27FC236}">
                <a16:creationId xmlns:a16="http://schemas.microsoft.com/office/drawing/2014/main" id="{7865DA06-9F35-AE9F-72DA-A27F6E59EC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1515" name="Text Box 11">
            <a:extLst>
              <a:ext uri="{FF2B5EF4-FFF2-40B4-BE49-F238E27FC236}">
                <a16:creationId xmlns:a16="http://schemas.microsoft.com/office/drawing/2014/main" id="{0DC99F7E-B7E4-B153-B022-BCC6D8CD880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1516" name="Text Box 12">
            <a:extLst>
              <a:ext uri="{FF2B5EF4-FFF2-40B4-BE49-F238E27FC236}">
                <a16:creationId xmlns:a16="http://schemas.microsoft.com/office/drawing/2014/main" id="{DCBAB8B6-7F87-05BF-3A6C-E868414AEE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133350</xdr:colOff>
          <xdr:row>66</xdr:row>
          <xdr:rowOff>85725</xdr:rowOff>
        </xdr:from>
        <xdr:to>
          <xdr:col>12</xdr:col>
          <xdr:colOff>581025</xdr:colOff>
          <xdr:row>71</xdr:row>
          <xdr:rowOff>9525</xdr:rowOff>
        </xdr:to>
        <xdr:sp macro="" textlink="">
          <xdr:nvSpPr>
            <xdr:cNvPr id="21517" name="Object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3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86</xdr:row>
          <xdr:rowOff>190500</xdr:rowOff>
        </xdr:from>
        <xdr:to>
          <xdr:col>9</xdr:col>
          <xdr:colOff>419100</xdr:colOff>
          <xdr:row>92</xdr:row>
          <xdr:rowOff>161925</xdr:rowOff>
        </xdr:to>
        <xdr:sp macro="" textlink="">
          <xdr:nvSpPr>
            <xdr:cNvPr id="21519" name="Object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3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428625</xdr:colOff>
          <xdr:row>72</xdr:row>
          <xdr:rowOff>76200</xdr:rowOff>
        </xdr:from>
        <xdr:to>
          <xdr:col>10</xdr:col>
          <xdr:colOff>533400</xdr:colOff>
          <xdr:row>75</xdr:row>
          <xdr:rowOff>171450</xdr:rowOff>
        </xdr:to>
        <xdr:sp macro="" textlink="">
          <xdr:nvSpPr>
            <xdr:cNvPr id="21520" name="Object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3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152400</xdr:colOff>
      <xdr:row>1</xdr:row>
      <xdr:rowOff>57150</xdr:rowOff>
    </xdr:from>
    <xdr:to>
      <xdr:col>9</xdr:col>
      <xdr:colOff>428625</xdr:colOff>
      <xdr:row>25</xdr:row>
      <xdr:rowOff>104775</xdr:rowOff>
    </xdr:to>
    <xdr:pic>
      <xdr:nvPicPr>
        <xdr:cNvPr id="21526" name="Picture 22">
          <a:extLst>
            <a:ext uri="{FF2B5EF4-FFF2-40B4-BE49-F238E27FC236}">
              <a16:creationId xmlns:a16="http://schemas.microsoft.com/office/drawing/2014/main" id="{3B231802-4B37-63EB-489B-14C1074E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7175"/>
          <a:ext cx="7839075" cy="497205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57</xdr:row>
          <xdr:rowOff>38100</xdr:rowOff>
        </xdr:from>
        <xdr:to>
          <xdr:col>6</xdr:col>
          <xdr:colOff>457200</xdr:colOff>
          <xdr:row>59</xdr:row>
          <xdr:rowOff>123825</xdr:rowOff>
        </xdr:to>
        <xdr:sp macro="" textlink="">
          <xdr:nvSpPr>
            <xdr:cNvPr id="21527" name="Object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3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31</xdr:row>
          <xdr:rowOff>200025</xdr:rowOff>
        </xdr:from>
        <xdr:to>
          <xdr:col>7</xdr:col>
          <xdr:colOff>257175</xdr:colOff>
          <xdr:row>34</xdr:row>
          <xdr:rowOff>190500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4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542925</xdr:colOff>
          <xdr:row>27</xdr:row>
          <xdr:rowOff>152400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4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45</xdr:row>
          <xdr:rowOff>114300</xdr:rowOff>
        </xdr:from>
        <xdr:to>
          <xdr:col>8</xdr:col>
          <xdr:colOff>57150</xdr:colOff>
          <xdr:row>49</xdr:row>
          <xdr:rowOff>28575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4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19050</xdr:colOff>
      <xdr:row>68</xdr:row>
      <xdr:rowOff>9525</xdr:rowOff>
    </xdr:from>
    <xdr:to>
      <xdr:col>12</xdr:col>
      <xdr:colOff>485775</xdr:colOff>
      <xdr:row>87</xdr:row>
      <xdr:rowOff>66675</xdr:rowOff>
    </xdr:to>
    <xdr:grpSp>
      <xdr:nvGrpSpPr>
        <xdr:cNvPr id="17426" name="Group 18">
          <a:extLst>
            <a:ext uri="{FF2B5EF4-FFF2-40B4-BE49-F238E27FC236}">
              <a16:creationId xmlns:a16="http://schemas.microsoft.com/office/drawing/2014/main" id="{324CA28E-163A-951A-DC5E-DE45B0F818AC}"/>
            </a:ext>
          </a:extLst>
        </xdr:cNvPr>
        <xdr:cNvGrpSpPr>
          <a:grpSpLocks/>
        </xdr:cNvGrpSpPr>
      </xdr:nvGrpSpPr>
      <xdr:grpSpPr bwMode="auto">
        <a:xfrm>
          <a:off x="4262967" y="14011275"/>
          <a:ext cx="5260975" cy="3877733"/>
          <a:chOff x="449" y="1269"/>
          <a:chExt cx="547" cy="40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7418" name="Object 10" hidden="1">
                <a:extLst>
                  <a:ext uri="{63B3BB69-23CF-44E3-9099-C40C66FF867C}">
                    <a14:compatExt spid="_x0000_s17418"/>
                  </a:ext>
                  <a:ext uri="{FF2B5EF4-FFF2-40B4-BE49-F238E27FC236}">
                    <a16:creationId xmlns:a16="http://schemas.microsoft.com/office/drawing/2014/main" id="{00000000-0008-0000-0400-00000A440000}"/>
                  </a:ext>
                </a:extLst>
              </xdr:cNvPr>
              <xdr:cNvSpPr/>
            </xdr:nvSpPr>
            <xdr:spPr bwMode="auto">
              <a:xfrm>
                <a:off x="449" y="1269"/>
                <a:ext cx="488" cy="40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7419" name="Text Box 11">
            <a:extLst>
              <a:ext uri="{FF2B5EF4-FFF2-40B4-BE49-F238E27FC236}">
                <a16:creationId xmlns:a16="http://schemas.microsoft.com/office/drawing/2014/main" id="{91FC6140-1E0D-3CF9-6F62-B8C35BE0E7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378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-20°C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0" name="Text Box 12">
            <a:extLst>
              <a:ext uri="{FF2B5EF4-FFF2-40B4-BE49-F238E27FC236}">
                <a16:creationId xmlns:a16="http://schemas.microsoft.com/office/drawing/2014/main" id="{6D84A205-4616-6CFD-4CF3-7166E20ACF6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2" y="1433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1" name="Text Box 13">
            <a:extLst>
              <a:ext uri="{FF2B5EF4-FFF2-40B4-BE49-F238E27FC236}">
                <a16:creationId xmlns:a16="http://schemas.microsoft.com/office/drawing/2014/main" id="{DDE5EC27-E6FF-F6E0-21A6-C0390831DC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521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7422" name="Text Box 14">
            <a:extLst>
              <a:ext uri="{FF2B5EF4-FFF2-40B4-BE49-F238E27FC236}">
                <a16:creationId xmlns:a16="http://schemas.microsoft.com/office/drawing/2014/main" id="{3F9ACCD5-4E84-C1C4-5EF3-7B76162AFC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1" y="1594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0</xdr:col>
      <xdr:colOff>28575</xdr:colOff>
      <xdr:row>1</xdr:row>
      <xdr:rowOff>38100</xdr:rowOff>
    </xdr:from>
    <xdr:to>
      <xdr:col>10</xdr:col>
      <xdr:colOff>342900</xdr:colOff>
      <xdr:row>20</xdr:row>
      <xdr:rowOff>142875</xdr:rowOff>
    </xdr:to>
    <xdr:pic>
      <xdr:nvPicPr>
        <xdr:cNvPr id="17424" name="Picture 16">
          <a:extLst>
            <a:ext uri="{FF2B5EF4-FFF2-40B4-BE49-F238E27FC236}">
              <a16:creationId xmlns:a16="http://schemas.microsoft.com/office/drawing/2014/main" id="{17F23B3D-C6EB-C168-D80E-566D3A01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38125"/>
          <a:ext cx="8124825" cy="402907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104775</xdr:rowOff>
        </xdr:from>
        <xdr:to>
          <xdr:col>13</xdr:col>
          <xdr:colOff>9525</xdr:colOff>
          <xdr:row>50</xdr:row>
          <xdr:rowOff>123825</xdr:rowOff>
        </xdr:to>
        <xdr:sp macro="" textlink="">
          <xdr:nvSpPr>
            <xdr:cNvPr id="17425" name="Object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4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54</xdr:row>
          <xdr:rowOff>57150</xdr:rowOff>
        </xdr:from>
        <xdr:to>
          <xdr:col>11</xdr:col>
          <xdr:colOff>104775</xdr:colOff>
          <xdr:row>60</xdr:row>
          <xdr:rowOff>180975</xdr:rowOff>
        </xdr:to>
        <xdr:sp macro="" textlink="">
          <xdr:nvSpPr>
            <xdr:cNvPr id="17429" name="Object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4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61</xdr:row>
          <xdr:rowOff>57150</xdr:rowOff>
        </xdr:from>
        <xdr:to>
          <xdr:col>9</xdr:col>
          <xdr:colOff>419100</xdr:colOff>
          <xdr:row>67</xdr:row>
          <xdr:rowOff>19050</xdr:rowOff>
        </xdr:to>
        <xdr:sp macro="" textlink="">
          <xdr:nvSpPr>
            <xdr:cNvPr id="17430" name="Object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4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447675</xdr:colOff>
          <xdr:row>50</xdr:row>
          <xdr:rowOff>133350</xdr:rowOff>
        </xdr:from>
        <xdr:to>
          <xdr:col>11</xdr:col>
          <xdr:colOff>247650</xdr:colOff>
          <xdr:row>54</xdr:row>
          <xdr:rowOff>28575</xdr:rowOff>
        </xdr:to>
        <xdr:sp macro="" textlink="">
          <xdr:nvSpPr>
            <xdr:cNvPr id="17431" name="Object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4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32</xdr:row>
          <xdr:rowOff>28575</xdr:rowOff>
        </xdr:from>
        <xdr:to>
          <xdr:col>11</xdr:col>
          <xdr:colOff>66675</xdr:colOff>
          <xdr:row>34</xdr:row>
          <xdr:rowOff>114300</xdr:rowOff>
        </xdr:to>
        <xdr:sp macro="" textlink="">
          <xdr:nvSpPr>
            <xdr:cNvPr id="17432" name="Object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4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45</xdr:row>
          <xdr:rowOff>9525</xdr:rowOff>
        </xdr:from>
        <xdr:to>
          <xdr:col>7</xdr:col>
          <xdr:colOff>323850</xdr:colOff>
          <xdr:row>47</xdr:row>
          <xdr:rowOff>190500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5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28575</xdr:rowOff>
        </xdr:from>
        <xdr:to>
          <xdr:col>7</xdr:col>
          <xdr:colOff>533400</xdr:colOff>
          <xdr:row>32</xdr:row>
          <xdr:rowOff>152400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66</xdr:row>
          <xdr:rowOff>114300</xdr:rowOff>
        </xdr:from>
        <xdr:to>
          <xdr:col>8</xdr:col>
          <xdr:colOff>57150</xdr:colOff>
          <xdr:row>70</xdr:row>
          <xdr:rowOff>85725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5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52</xdr:row>
          <xdr:rowOff>57150</xdr:rowOff>
        </xdr:from>
        <xdr:to>
          <xdr:col>7</xdr:col>
          <xdr:colOff>285750</xdr:colOff>
          <xdr:row>55</xdr:row>
          <xdr:rowOff>47625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5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28575</xdr:rowOff>
        </xdr:from>
        <xdr:to>
          <xdr:col>7</xdr:col>
          <xdr:colOff>285750</xdr:colOff>
          <xdr:row>39</xdr:row>
          <xdr:rowOff>209550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5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78</xdr:row>
          <xdr:rowOff>19050</xdr:rowOff>
        </xdr:from>
        <xdr:to>
          <xdr:col>6</xdr:col>
          <xdr:colOff>180975</xdr:colOff>
          <xdr:row>79</xdr:row>
          <xdr:rowOff>47625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5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95250</xdr:colOff>
      <xdr:row>1</xdr:row>
      <xdr:rowOff>133350</xdr:rowOff>
    </xdr:from>
    <xdr:to>
      <xdr:col>9</xdr:col>
      <xdr:colOff>571500</xdr:colOff>
      <xdr:row>25</xdr:row>
      <xdr:rowOff>47625</xdr:rowOff>
    </xdr:to>
    <xdr:pic>
      <xdr:nvPicPr>
        <xdr:cNvPr id="15380" name="Picture 20">
          <a:extLst>
            <a:ext uri="{FF2B5EF4-FFF2-40B4-BE49-F238E27FC236}">
              <a16:creationId xmlns:a16="http://schemas.microsoft.com/office/drawing/2014/main" id="{A3B18912-7EE7-E330-F6A2-F499138D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7658100" cy="48387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</xdr:colOff>
      <xdr:row>93</xdr:row>
      <xdr:rowOff>123825</xdr:rowOff>
    </xdr:from>
    <xdr:to>
      <xdr:col>12</xdr:col>
      <xdr:colOff>485775</xdr:colOff>
      <xdr:row>112</xdr:row>
      <xdr:rowOff>180975</xdr:rowOff>
    </xdr:to>
    <xdr:grpSp>
      <xdr:nvGrpSpPr>
        <xdr:cNvPr id="15381" name="Group 21">
          <a:extLst>
            <a:ext uri="{FF2B5EF4-FFF2-40B4-BE49-F238E27FC236}">
              <a16:creationId xmlns:a16="http://schemas.microsoft.com/office/drawing/2014/main" id="{02C40CDC-8007-6645-93DA-8F7D4C2F674A}"/>
            </a:ext>
          </a:extLst>
        </xdr:cNvPr>
        <xdr:cNvGrpSpPr>
          <a:grpSpLocks/>
        </xdr:cNvGrpSpPr>
      </xdr:nvGrpSpPr>
      <xdr:grpSpPr bwMode="auto">
        <a:xfrm>
          <a:off x="4231217" y="19237325"/>
          <a:ext cx="5271558" cy="3877733"/>
          <a:chOff x="449" y="1269"/>
          <a:chExt cx="547" cy="40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5382" name="Object 22" hidden="1">
                <a:extLst>
                  <a:ext uri="{63B3BB69-23CF-44E3-9099-C40C66FF867C}">
                    <a14:compatExt spid="_x0000_s15382"/>
                  </a:ext>
                  <a:ext uri="{FF2B5EF4-FFF2-40B4-BE49-F238E27FC236}">
                    <a16:creationId xmlns:a16="http://schemas.microsoft.com/office/drawing/2014/main" id="{00000000-0008-0000-0500-0000163C0000}"/>
                  </a:ext>
                </a:extLst>
              </xdr:cNvPr>
              <xdr:cNvSpPr/>
            </xdr:nvSpPr>
            <xdr:spPr bwMode="auto">
              <a:xfrm>
                <a:off x="449" y="1269"/>
                <a:ext cx="488" cy="40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5383" name="Text Box 23">
            <a:extLst>
              <a:ext uri="{FF2B5EF4-FFF2-40B4-BE49-F238E27FC236}">
                <a16:creationId xmlns:a16="http://schemas.microsoft.com/office/drawing/2014/main" id="{9B95173B-42AA-E44E-7B4E-C536DEB0A5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378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-20°C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4" name="Text Box 24">
            <a:extLst>
              <a:ext uri="{FF2B5EF4-FFF2-40B4-BE49-F238E27FC236}">
                <a16:creationId xmlns:a16="http://schemas.microsoft.com/office/drawing/2014/main" id="{FEF08827-552A-069B-EB52-9881AA889F8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2" y="1433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5" name="Text Box 25">
            <a:extLst>
              <a:ext uri="{FF2B5EF4-FFF2-40B4-BE49-F238E27FC236}">
                <a16:creationId xmlns:a16="http://schemas.microsoft.com/office/drawing/2014/main" id="{AE432899-CABF-3AE5-1A65-B9BFBBE3DA8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1521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5386" name="Text Box 26">
            <a:extLst>
              <a:ext uri="{FF2B5EF4-FFF2-40B4-BE49-F238E27FC236}">
                <a16:creationId xmlns:a16="http://schemas.microsoft.com/office/drawing/2014/main" id="{0E49A829-EF6D-13F9-1EEF-2B318DE658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1" y="1594"/>
            <a:ext cx="6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AAAAAA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66</xdr:row>
          <xdr:rowOff>114300</xdr:rowOff>
        </xdr:from>
        <xdr:to>
          <xdr:col>13</xdr:col>
          <xdr:colOff>19050</xdr:colOff>
          <xdr:row>71</xdr:row>
          <xdr:rowOff>19050</xdr:rowOff>
        </xdr:to>
        <xdr:sp macro="" textlink="">
          <xdr:nvSpPr>
            <xdr:cNvPr id="15388" name="Object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5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80</xdr:row>
          <xdr:rowOff>19050</xdr:rowOff>
        </xdr:from>
        <xdr:to>
          <xdr:col>11</xdr:col>
          <xdr:colOff>123825</xdr:colOff>
          <xdr:row>86</xdr:row>
          <xdr:rowOff>142875</xdr:rowOff>
        </xdr:to>
        <xdr:sp macro="" textlink="">
          <xdr:nvSpPr>
            <xdr:cNvPr id="15391" name="Object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5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87</xdr:row>
          <xdr:rowOff>28575</xdr:rowOff>
        </xdr:from>
        <xdr:to>
          <xdr:col>9</xdr:col>
          <xdr:colOff>428625</xdr:colOff>
          <xdr:row>92</xdr:row>
          <xdr:rowOff>190500</xdr:rowOff>
        </xdr:to>
        <xdr:sp macro="" textlink="">
          <xdr:nvSpPr>
            <xdr:cNvPr id="15392" name="Object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5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73</xdr:row>
          <xdr:rowOff>0</xdr:rowOff>
        </xdr:from>
        <xdr:to>
          <xdr:col>11</xdr:col>
          <xdr:colOff>371475</xdr:colOff>
          <xdr:row>76</xdr:row>
          <xdr:rowOff>95250</xdr:rowOff>
        </xdr:to>
        <xdr:sp macro="" textlink="">
          <xdr:nvSpPr>
            <xdr:cNvPr id="15394" name="Object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5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57</xdr:row>
          <xdr:rowOff>76200</xdr:rowOff>
        </xdr:from>
        <xdr:to>
          <xdr:col>6</xdr:col>
          <xdr:colOff>542925</xdr:colOff>
          <xdr:row>59</xdr:row>
          <xdr:rowOff>161925</xdr:rowOff>
        </xdr:to>
        <xdr:sp macro="" textlink="">
          <xdr:nvSpPr>
            <xdr:cNvPr id="15395" name="Object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5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19050</xdr:rowOff>
        </xdr:from>
        <xdr:to>
          <xdr:col>7</xdr:col>
          <xdr:colOff>266700</xdr:colOff>
          <xdr:row>34</xdr:row>
          <xdr:rowOff>95250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6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28575</xdr:rowOff>
        </xdr:from>
        <xdr:to>
          <xdr:col>7</xdr:col>
          <xdr:colOff>504825</xdr:colOff>
          <xdr:row>28</xdr:row>
          <xdr:rowOff>28575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6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45</xdr:row>
          <xdr:rowOff>114300</xdr:rowOff>
        </xdr:from>
        <xdr:to>
          <xdr:col>8</xdr:col>
          <xdr:colOff>57150</xdr:colOff>
          <xdr:row>49</xdr:row>
          <xdr:rowOff>114300</xdr:rowOff>
        </xdr:to>
        <xdr:sp macro="" textlink="">
          <xdr:nvSpPr>
            <xdr:cNvPr id="19459" name="Object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6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67</xdr:row>
      <xdr:rowOff>171450</xdr:rowOff>
    </xdr:from>
    <xdr:to>
      <xdr:col>12</xdr:col>
      <xdr:colOff>200025</xdr:colOff>
      <xdr:row>81</xdr:row>
      <xdr:rowOff>152400</xdr:rowOff>
    </xdr:to>
    <xdr:grpSp>
      <xdr:nvGrpSpPr>
        <xdr:cNvPr id="19460" name="Group 4">
          <a:extLst>
            <a:ext uri="{FF2B5EF4-FFF2-40B4-BE49-F238E27FC236}">
              <a16:creationId xmlns:a16="http://schemas.microsoft.com/office/drawing/2014/main" id="{79BE48D4-39A1-3499-A6E6-4B4FBBCBF4B5}"/>
            </a:ext>
          </a:extLst>
        </xdr:cNvPr>
        <xdr:cNvGrpSpPr>
          <a:grpSpLocks/>
        </xdr:cNvGrpSpPr>
      </xdr:nvGrpSpPr>
      <xdr:grpSpPr bwMode="auto">
        <a:xfrm>
          <a:off x="4253442" y="13972117"/>
          <a:ext cx="5027083" cy="2796116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9461" name="Object 5" hidden="1">
                <a:extLst>
                  <a:ext uri="{63B3BB69-23CF-44E3-9099-C40C66FF867C}">
                    <a14:compatExt spid="_x0000_s19461"/>
                  </a:ext>
                  <a:ext uri="{FF2B5EF4-FFF2-40B4-BE49-F238E27FC236}">
                    <a16:creationId xmlns:a16="http://schemas.microsoft.com/office/drawing/2014/main" id="{00000000-0008-0000-0600-0000054C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19462" name="Text Box 6">
            <a:extLst>
              <a:ext uri="{FF2B5EF4-FFF2-40B4-BE49-F238E27FC236}">
                <a16:creationId xmlns:a16="http://schemas.microsoft.com/office/drawing/2014/main" id="{A3C32C05-C085-1AF8-425B-5FF75F1ED56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9463" name="Text Box 7">
            <a:extLst>
              <a:ext uri="{FF2B5EF4-FFF2-40B4-BE49-F238E27FC236}">
                <a16:creationId xmlns:a16="http://schemas.microsoft.com/office/drawing/2014/main" id="{0374E81B-9F5C-DB33-C474-9C0F7D46E9C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9464" name="Text Box 8">
            <a:extLst>
              <a:ext uri="{FF2B5EF4-FFF2-40B4-BE49-F238E27FC236}">
                <a16:creationId xmlns:a16="http://schemas.microsoft.com/office/drawing/2014/main" id="{9D3E30B6-98E3-3DCC-8842-D18A6C3174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45</xdr:row>
          <xdr:rowOff>114300</xdr:rowOff>
        </xdr:from>
        <xdr:to>
          <xdr:col>13</xdr:col>
          <xdr:colOff>9525</xdr:colOff>
          <xdr:row>50</xdr:row>
          <xdr:rowOff>66675</xdr:rowOff>
        </xdr:to>
        <xdr:sp macro="" textlink="">
          <xdr:nvSpPr>
            <xdr:cNvPr id="19465" name="Object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6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54</xdr:row>
          <xdr:rowOff>47625</xdr:rowOff>
        </xdr:from>
        <xdr:to>
          <xdr:col>11</xdr:col>
          <xdr:colOff>114300</xdr:colOff>
          <xdr:row>60</xdr:row>
          <xdr:rowOff>171450</xdr:rowOff>
        </xdr:to>
        <xdr:sp macro="" textlink="">
          <xdr:nvSpPr>
            <xdr:cNvPr id="19466" name="Object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6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61</xdr:row>
          <xdr:rowOff>123825</xdr:rowOff>
        </xdr:from>
        <xdr:to>
          <xdr:col>10</xdr:col>
          <xdr:colOff>123825</xdr:colOff>
          <xdr:row>67</xdr:row>
          <xdr:rowOff>95250</xdr:rowOff>
        </xdr:to>
        <xdr:sp macro="" textlink="">
          <xdr:nvSpPr>
            <xdr:cNvPr id="19467" name="Object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6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57150</xdr:rowOff>
    </xdr:from>
    <xdr:to>
      <xdr:col>9</xdr:col>
      <xdr:colOff>495300</xdr:colOff>
      <xdr:row>20</xdr:row>
      <xdr:rowOff>0</xdr:rowOff>
    </xdr:to>
    <xdr:pic>
      <xdr:nvPicPr>
        <xdr:cNvPr id="19468" name="Picture 12">
          <a:extLst>
            <a:ext uri="{FF2B5EF4-FFF2-40B4-BE49-F238E27FC236}">
              <a16:creationId xmlns:a16="http://schemas.microsoft.com/office/drawing/2014/main" id="{0BE186ED-87EE-8ACE-BB0F-0061FE1CB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7743825" cy="386715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561975</xdr:colOff>
          <xdr:row>50</xdr:row>
          <xdr:rowOff>114300</xdr:rowOff>
        </xdr:from>
        <xdr:to>
          <xdr:col>11</xdr:col>
          <xdr:colOff>361950</xdr:colOff>
          <xdr:row>54</xdr:row>
          <xdr:rowOff>9525</xdr:rowOff>
        </xdr:to>
        <xdr:sp macro="" textlink="">
          <xdr:nvSpPr>
            <xdr:cNvPr id="19469" name="Object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6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37</xdr:row>
          <xdr:rowOff>19050</xdr:rowOff>
        </xdr:from>
        <xdr:to>
          <xdr:col>6</xdr:col>
          <xdr:colOff>476250</xdr:colOff>
          <xdr:row>39</xdr:row>
          <xdr:rowOff>104775</xdr:rowOff>
        </xdr:to>
        <xdr:sp macro="" textlink="">
          <xdr:nvSpPr>
            <xdr:cNvPr id="19470" name="Object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6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76200</xdr:rowOff>
    </xdr:from>
    <xdr:to>
      <xdr:col>8</xdr:col>
      <xdr:colOff>85725</xdr:colOff>
      <xdr:row>21</xdr:row>
      <xdr:rowOff>66675</xdr:rowOff>
    </xdr:to>
    <xdr:pic>
      <xdr:nvPicPr>
        <xdr:cNvPr id="22530" name="Picture 2">
          <a:extLst>
            <a:ext uri="{FF2B5EF4-FFF2-40B4-BE49-F238E27FC236}">
              <a16:creationId xmlns:a16="http://schemas.microsoft.com/office/drawing/2014/main" id="{5E52DCFA-F46F-684F-6244-27FB0F49B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6225"/>
          <a:ext cx="6724650" cy="41624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0</xdr:rowOff>
        </xdr:from>
        <xdr:to>
          <xdr:col>6</xdr:col>
          <xdr:colOff>571500</xdr:colOff>
          <xdr:row>33</xdr:row>
          <xdr:rowOff>142875</xdr:rowOff>
        </xdr:to>
        <xdr:sp macro="" textlink="">
          <xdr:nvSpPr>
            <xdr:cNvPr id="22560" name="Object 32" hidden="1">
              <a:extLst>
                <a:ext uri="{63B3BB69-23CF-44E3-9099-C40C66FF867C}">
                  <a14:compatExt spid="_x0000_s22560"/>
                </a:ext>
                <a:ext uri="{FF2B5EF4-FFF2-40B4-BE49-F238E27FC236}">
                  <a16:creationId xmlns:a16="http://schemas.microsoft.com/office/drawing/2014/main" id="{00000000-0008-0000-0700-00002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28575</xdr:rowOff>
        </xdr:from>
        <xdr:to>
          <xdr:col>7</xdr:col>
          <xdr:colOff>504825</xdr:colOff>
          <xdr:row>28</xdr:row>
          <xdr:rowOff>152400</xdr:rowOff>
        </xdr:to>
        <xdr:sp macro="" textlink="">
          <xdr:nvSpPr>
            <xdr:cNvPr id="22561" name="Object 33" hidden="1">
              <a:extLst>
                <a:ext uri="{63B3BB69-23CF-44E3-9099-C40C66FF867C}">
                  <a14:compatExt spid="_x0000_s22561"/>
                </a:ext>
                <a:ext uri="{FF2B5EF4-FFF2-40B4-BE49-F238E27FC236}">
                  <a16:creationId xmlns:a16="http://schemas.microsoft.com/office/drawing/2014/main" id="{00000000-0008-0000-0700-00002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52</xdr:row>
          <xdr:rowOff>57150</xdr:rowOff>
        </xdr:from>
        <xdr:to>
          <xdr:col>8</xdr:col>
          <xdr:colOff>57150</xdr:colOff>
          <xdr:row>55</xdr:row>
          <xdr:rowOff>114300</xdr:rowOff>
        </xdr:to>
        <xdr:sp macro="" textlink="">
          <xdr:nvSpPr>
            <xdr:cNvPr id="22562" name="Object 34" hidden="1">
              <a:extLst>
                <a:ext uri="{63B3BB69-23CF-44E3-9099-C40C66FF867C}">
                  <a14:compatExt spid="_x0000_s22562"/>
                </a:ext>
                <a:ext uri="{FF2B5EF4-FFF2-40B4-BE49-F238E27FC236}">
                  <a16:creationId xmlns:a16="http://schemas.microsoft.com/office/drawing/2014/main" id="{00000000-0008-0000-0700-00002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73</xdr:row>
      <xdr:rowOff>171450</xdr:rowOff>
    </xdr:from>
    <xdr:to>
      <xdr:col>12</xdr:col>
      <xdr:colOff>200025</xdr:colOff>
      <xdr:row>87</xdr:row>
      <xdr:rowOff>152400</xdr:rowOff>
    </xdr:to>
    <xdr:grpSp>
      <xdr:nvGrpSpPr>
        <xdr:cNvPr id="22563" name="Group 35">
          <a:extLst>
            <a:ext uri="{FF2B5EF4-FFF2-40B4-BE49-F238E27FC236}">
              <a16:creationId xmlns:a16="http://schemas.microsoft.com/office/drawing/2014/main" id="{56E04CD6-1A3B-3713-16E3-08FC91F68248}"/>
            </a:ext>
          </a:extLst>
        </xdr:cNvPr>
        <xdr:cNvGrpSpPr>
          <a:grpSpLocks/>
        </xdr:cNvGrpSpPr>
      </xdr:nvGrpSpPr>
      <xdr:grpSpPr bwMode="auto">
        <a:xfrm>
          <a:off x="4253442" y="15220950"/>
          <a:ext cx="5027083" cy="2796117"/>
          <a:chOff x="447" y="1760"/>
          <a:chExt cx="518" cy="31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2564" name="Object 36" hidden="1">
                <a:extLst>
                  <a:ext uri="{63B3BB69-23CF-44E3-9099-C40C66FF867C}">
                    <a14:compatExt spid="_x0000_s22564"/>
                  </a:ext>
                  <a:ext uri="{FF2B5EF4-FFF2-40B4-BE49-F238E27FC236}">
                    <a16:creationId xmlns:a16="http://schemas.microsoft.com/office/drawing/2014/main" id="{00000000-0008-0000-0700-000024580000}"/>
                  </a:ext>
                </a:extLst>
              </xdr:cNvPr>
              <xdr:cNvSpPr/>
            </xdr:nvSpPr>
            <xdr:spPr bwMode="auto">
              <a:xfrm>
                <a:off x="448" y="1760"/>
                <a:ext cx="517" cy="31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2565" name="Text Box 37">
            <a:extLst>
              <a:ext uri="{FF2B5EF4-FFF2-40B4-BE49-F238E27FC236}">
                <a16:creationId xmlns:a16="http://schemas.microsoft.com/office/drawing/2014/main" id="{CF2643B9-339B-6D8E-47EE-06A0AAD3238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832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2566" name="Text Box 38">
            <a:extLst>
              <a:ext uri="{FF2B5EF4-FFF2-40B4-BE49-F238E27FC236}">
                <a16:creationId xmlns:a16="http://schemas.microsoft.com/office/drawing/2014/main" id="{3B3B2403-F83A-BF14-3EB4-07B70A25B9EC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7" y="1968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45°C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2567" name="Text Box 39">
            <a:extLst>
              <a:ext uri="{FF2B5EF4-FFF2-40B4-BE49-F238E27FC236}">
                <a16:creationId xmlns:a16="http://schemas.microsoft.com/office/drawing/2014/main" id="{610BDD91-6B2B-893A-EB22-DA3C8B1912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7" y="1955"/>
            <a:ext cx="6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40°C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161925</xdr:colOff>
          <xdr:row>51</xdr:row>
          <xdr:rowOff>114300</xdr:rowOff>
        </xdr:from>
        <xdr:to>
          <xdr:col>13</xdr:col>
          <xdr:colOff>9525</xdr:colOff>
          <xdr:row>55</xdr:row>
          <xdr:rowOff>142875</xdr:rowOff>
        </xdr:to>
        <xdr:sp macro="" textlink="">
          <xdr:nvSpPr>
            <xdr:cNvPr id="22568" name="Object 40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7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60</xdr:row>
          <xdr:rowOff>47625</xdr:rowOff>
        </xdr:from>
        <xdr:to>
          <xdr:col>11</xdr:col>
          <xdr:colOff>114300</xdr:colOff>
          <xdr:row>66</xdr:row>
          <xdr:rowOff>171450</xdr:rowOff>
        </xdr:to>
        <xdr:sp macro="" textlink="">
          <xdr:nvSpPr>
            <xdr:cNvPr id="22569" name="Object 41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7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67</xdr:row>
          <xdr:rowOff>123825</xdr:rowOff>
        </xdr:from>
        <xdr:to>
          <xdr:col>10</xdr:col>
          <xdr:colOff>123825</xdr:colOff>
          <xdr:row>73</xdr:row>
          <xdr:rowOff>95250</xdr:rowOff>
        </xdr:to>
        <xdr:sp macro="" textlink="">
          <xdr:nvSpPr>
            <xdr:cNvPr id="22570" name="Object 42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7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56</xdr:row>
          <xdr:rowOff>19050</xdr:rowOff>
        </xdr:from>
        <xdr:to>
          <xdr:col>11</xdr:col>
          <xdr:colOff>590550</xdr:colOff>
          <xdr:row>59</xdr:row>
          <xdr:rowOff>123825</xdr:rowOff>
        </xdr:to>
        <xdr:sp macro="" textlink="">
          <xdr:nvSpPr>
            <xdr:cNvPr id="22571" name="Object 43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7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43</xdr:row>
          <xdr:rowOff>57150</xdr:rowOff>
        </xdr:from>
        <xdr:to>
          <xdr:col>6</xdr:col>
          <xdr:colOff>476250</xdr:colOff>
          <xdr:row>45</xdr:row>
          <xdr:rowOff>152400</xdr:rowOff>
        </xdr:to>
        <xdr:sp macro="" textlink="">
          <xdr:nvSpPr>
            <xdr:cNvPr id="22572" name="Object 44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7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38</xdr:row>
          <xdr:rowOff>0</xdr:rowOff>
        </xdr:from>
        <xdr:to>
          <xdr:col>7</xdr:col>
          <xdr:colOff>476250</xdr:colOff>
          <xdr:row>40</xdr:row>
          <xdr:rowOff>114300</xdr:rowOff>
        </xdr:to>
        <xdr:sp macro="" textlink="">
          <xdr:nvSpPr>
            <xdr:cNvPr id="22573" name="Object 45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7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14.emf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1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6.emf"/><Relationship Id="rId7" Type="http://schemas.openxmlformats.org/officeDocument/2006/relationships/image" Target="../media/image12.emf"/><Relationship Id="rId12" Type="http://schemas.openxmlformats.org/officeDocument/2006/relationships/oleObject" Target="../embeddings/oleObject14.bin"/><Relationship Id="rId17" Type="http://schemas.openxmlformats.org/officeDocument/2006/relationships/image" Target="../media/image5.emf"/><Relationship Id="rId25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13.emf"/><Relationship Id="rId24" Type="http://schemas.openxmlformats.org/officeDocument/2006/relationships/oleObject" Target="../embeddings/oleObject20.bin"/><Relationship Id="rId5" Type="http://schemas.openxmlformats.org/officeDocument/2006/relationships/image" Target="../media/image11.emf"/><Relationship Id="rId15" Type="http://schemas.openxmlformats.org/officeDocument/2006/relationships/image" Target="../media/image15.wmf"/><Relationship Id="rId23" Type="http://schemas.openxmlformats.org/officeDocument/2006/relationships/image" Target="../media/image17.emf"/><Relationship Id="rId10" Type="http://schemas.openxmlformats.org/officeDocument/2006/relationships/oleObject" Target="../embeddings/oleObject13.bin"/><Relationship Id="rId19" Type="http://schemas.openxmlformats.org/officeDocument/2006/relationships/image" Target="../media/image4.emf"/><Relationship Id="rId4" Type="http://schemas.openxmlformats.org/officeDocument/2006/relationships/oleObject" Target="../embeddings/oleObject10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5.bin"/><Relationship Id="rId22" Type="http://schemas.openxmlformats.org/officeDocument/2006/relationships/oleObject" Target="../embeddings/oleObject19.bin"/><Relationship Id="rId27" Type="http://schemas.openxmlformats.org/officeDocument/2006/relationships/image" Target="../media/image9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image" Target="../media/image14.emf"/><Relationship Id="rId18" Type="http://schemas.openxmlformats.org/officeDocument/2006/relationships/oleObject" Target="../embeddings/oleObject29.bin"/><Relationship Id="rId26" Type="http://schemas.openxmlformats.org/officeDocument/2006/relationships/oleObject" Target="../embeddings/oleObject33.bin"/><Relationship Id="rId3" Type="http://schemas.openxmlformats.org/officeDocument/2006/relationships/vmlDrawing" Target="../drawings/vmlDrawing3.vml"/><Relationship Id="rId21" Type="http://schemas.openxmlformats.org/officeDocument/2006/relationships/image" Target="../media/image21.emf"/><Relationship Id="rId7" Type="http://schemas.openxmlformats.org/officeDocument/2006/relationships/image" Target="../media/image12.emf"/><Relationship Id="rId12" Type="http://schemas.openxmlformats.org/officeDocument/2006/relationships/oleObject" Target="../embeddings/oleObject26.bin"/><Relationship Id="rId17" Type="http://schemas.openxmlformats.org/officeDocument/2006/relationships/image" Target="../media/image4.emf"/><Relationship Id="rId25" Type="http://schemas.openxmlformats.org/officeDocument/2006/relationships/image" Target="../media/image23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28.bin"/><Relationship Id="rId20" Type="http://schemas.openxmlformats.org/officeDocument/2006/relationships/oleObject" Target="../embeddings/oleObject30.bin"/><Relationship Id="rId29" Type="http://schemas.openxmlformats.org/officeDocument/2006/relationships/image" Target="../media/image24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3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32.bin"/><Relationship Id="rId5" Type="http://schemas.openxmlformats.org/officeDocument/2006/relationships/image" Target="../media/image11.emf"/><Relationship Id="rId15" Type="http://schemas.openxmlformats.org/officeDocument/2006/relationships/image" Target="../media/image15.wmf"/><Relationship Id="rId23" Type="http://schemas.openxmlformats.org/officeDocument/2006/relationships/image" Target="../media/image22.emf"/><Relationship Id="rId28" Type="http://schemas.openxmlformats.org/officeDocument/2006/relationships/oleObject" Target="../embeddings/oleObject34.bin"/><Relationship Id="rId10" Type="http://schemas.openxmlformats.org/officeDocument/2006/relationships/oleObject" Target="../embeddings/oleObject25.bin"/><Relationship Id="rId19" Type="http://schemas.openxmlformats.org/officeDocument/2006/relationships/image" Target="../media/image20.emf"/><Relationship Id="rId4" Type="http://schemas.openxmlformats.org/officeDocument/2006/relationships/oleObject" Target="../embeddings/oleObject22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1.bin"/><Relationship Id="rId27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40.bin"/><Relationship Id="rId18" Type="http://schemas.openxmlformats.org/officeDocument/2006/relationships/image" Target="../media/image4.emf"/><Relationship Id="rId26" Type="http://schemas.openxmlformats.org/officeDocument/2006/relationships/image" Target="../media/image9.emf"/><Relationship Id="rId3" Type="http://schemas.openxmlformats.org/officeDocument/2006/relationships/oleObject" Target="../embeddings/oleObject35.bin"/><Relationship Id="rId21" Type="http://schemas.openxmlformats.org/officeDocument/2006/relationships/oleObject" Target="../embeddings/oleObject44.bin"/><Relationship Id="rId7" Type="http://schemas.openxmlformats.org/officeDocument/2006/relationships/oleObject" Target="../embeddings/oleObject37.bin"/><Relationship Id="rId12" Type="http://schemas.openxmlformats.org/officeDocument/2006/relationships/image" Target="../media/image14.emf"/><Relationship Id="rId17" Type="http://schemas.openxmlformats.org/officeDocument/2006/relationships/oleObject" Target="../embeddings/oleObject42.bin"/><Relationship Id="rId25" Type="http://schemas.openxmlformats.org/officeDocument/2006/relationships/oleObject" Target="../embeddings/oleObject46.bin"/><Relationship Id="rId2" Type="http://schemas.openxmlformats.org/officeDocument/2006/relationships/vmlDrawing" Target="../drawings/vmlDrawing4.vml"/><Relationship Id="rId16" Type="http://schemas.openxmlformats.org/officeDocument/2006/relationships/image" Target="../media/image5.emf"/><Relationship Id="rId20" Type="http://schemas.openxmlformats.org/officeDocument/2006/relationships/image" Target="../media/image16.emf"/><Relationship Id="rId1" Type="http://schemas.openxmlformats.org/officeDocument/2006/relationships/drawing" Target="../drawings/drawing4.xml"/><Relationship Id="rId6" Type="http://schemas.openxmlformats.org/officeDocument/2006/relationships/image" Target="../media/image12.emf"/><Relationship Id="rId11" Type="http://schemas.openxmlformats.org/officeDocument/2006/relationships/oleObject" Target="../embeddings/oleObject39.bin"/><Relationship Id="rId24" Type="http://schemas.openxmlformats.org/officeDocument/2006/relationships/image" Target="../media/image8.emf"/><Relationship Id="rId5" Type="http://schemas.openxmlformats.org/officeDocument/2006/relationships/oleObject" Target="../embeddings/oleObject36.bin"/><Relationship Id="rId15" Type="http://schemas.openxmlformats.org/officeDocument/2006/relationships/oleObject" Target="../embeddings/oleObject41.bin"/><Relationship Id="rId23" Type="http://schemas.openxmlformats.org/officeDocument/2006/relationships/oleObject" Target="../embeddings/oleObject45.bin"/><Relationship Id="rId10" Type="http://schemas.openxmlformats.org/officeDocument/2006/relationships/image" Target="../media/image19.emf"/><Relationship Id="rId19" Type="http://schemas.openxmlformats.org/officeDocument/2006/relationships/oleObject" Target="../embeddings/oleObject43.bin"/><Relationship Id="rId4" Type="http://schemas.openxmlformats.org/officeDocument/2006/relationships/image" Target="../media/image11.emf"/><Relationship Id="rId9" Type="http://schemas.openxmlformats.org/officeDocument/2006/relationships/oleObject" Target="../embeddings/oleObject38.bin"/><Relationship Id="rId14" Type="http://schemas.openxmlformats.org/officeDocument/2006/relationships/image" Target="../media/image15.wmf"/><Relationship Id="rId22" Type="http://schemas.openxmlformats.org/officeDocument/2006/relationships/image" Target="../media/image1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9.bin"/><Relationship Id="rId13" Type="http://schemas.openxmlformats.org/officeDocument/2006/relationships/image" Target="../media/image29.emf"/><Relationship Id="rId18" Type="http://schemas.openxmlformats.org/officeDocument/2006/relationships/oleObject" Target="../embeddings/oleObject54.bin"/><Relationship Id="rId3" Type="http://schemas.openxmlformats.org/officeDocument/2006/relationships/vmlDrawing" Target="../drawings/vmlDrawing5.vml"/><Relationship Id="rId21" Type="http://schemas.openxmlformats.org/officeDocument/2006/relationships/image" Target="../media/image31.emf"/><Relationship Id="rId7" Type="http://schemas.openxmlformats.org/officeDocument/2006/relationships/image" Target="../media/image28.emf"/><Relationship Id="rId12" Type="http://schemas.openxmlformats.org/officeDocument/2006/relationships/oleObject" Target="../embeddings/oleObject51.bin"/><Relationship Id="rId17" Type="http://schemas.openxmlformats.org/officeDocument/2006/relationships/image" Target="../media/image17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53.bin"/><Relationship Id="rId20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8.bin"/><Relationship Id="rId11" Type="http://schemas.openxmlformats.org/officeDocument/2006/relationships/image" Target="../media/image4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oleObject" Target="../embeddings/oleObject50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47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5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8.bin"/><Relationship Id="rId13" Type="http://schemas.openxmlformats.org/officeDocument/2006/relationships/image" Target="../media/image36.emf"/><Relationship Id="rId18" Type="http://schemas.openxmlformats.org/officeDocument/2006/relationships/oleObject" Target="../embeddings/oleObject63.bin"/><Relationship Id="rId26" Type="http://schemas.openxmlformats.org/officeDocument/2006/relationships/oleObject" Target="../embeddings/oleObject67.bin"/><Relationship Id="rId3" Type="http://schemas.openxmlformats.org/officeDocument/2006/relationships/vmlDrawing" Target="../drawings/vmlDrawing6.vml"/><Relationship Id="rId21" Type="http://schemas.openxmlformats.org/officeDocument/2006/relationships/image" Target="../media/image38.emf"/><Relationship Id="rId7" Type="http://schemas.openxmlformats.org/officeDocument/2006/relationships/image" Target="../media/image34.emf"/><Relationship Id="rId12" Type="http://schemas.openxmlformats.org/officeDocument/2006/relationships/oleObject" Target="../embeddings/oleObject60.bin"/><Relationship Id="rId17" Type="http://schemas.openxmlformats.org/officeDocument/2006/relationships/image" Target="../media/image4.emf"/><Relationship Id="rId25" Type="http://schemas.openxmlformats.org/officeDocument/2006/relationships/image" Target="../media/image8.e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62.bin"/><Relationship Id="rId20" Type="http://schemas.openxmlformats.org/officeDocument/2006/relationships/oleObject" Target="../embeddings/oleObject64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7.bin"/><Relationship Id="rId11" Type="http://schemas.openxmlformats.org/officeDocument/2006/relationships/image" Target="../media/image35.emf"/><Relationship Id="rId24" Type="http://schemas.openxmlformats.org/officeDocument/2006/relationships/oleObject" Target="../embeddings/oleObject66.bin"/><Relationship Id="rId5" Type="http://schemas.openxmlformats.org/officeDocument/2006/relationships/image" Target="../media/image33.emf"/><Relationship Id="rId15" Type="http://schemas.openxmlformats.org/officeDocument/2006/relationships/image" Target="../media/image15.wmf"/><Relationship Id="rId23" Type="http://schemas.openxmlformats.org/officeDocument/2006/relationships/image" Target="../media/image17.emf"/><Relationship Id="rId10" Type="http://schemas.openxmlformats.org/officeDocument/2006/relationships/oleObject" Target="../embeddings/oleObject59.bin"/><Relationship Id="rId19" Type="http://schemas.openxmlformats.org/officeDocument/2006/relationships/image" Target="../media/image37.emf"/><Relationship Id="rId4" Type="http://schemas.openxmlformats.org/officeDocument/2006/relationships/oleObject" Target="../embeddings/oleObject56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1.bin"/><Relationship Id="rId22" Type="http://schemas.openxmlformats.org/officeDocument/2006/relationships/oleObject" Target="../embeddings/oleObject65.bin"/><Relationship Id="rId27" Type="http://schemas.openxmlformats.org/officeDocument/2006/relationships/image" Target="../media/image31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0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75.bin"/><Relationship Id="rId3" Type="http://schemas.openxmlformats.org/officeDocument/2006/relationships/vmlDrawing" Target="../drawings/vmlDrawing7.vml"/><Relationship Id="rId21" Type="http://schemas.openxmlformats.org/officeDocument/2006/relationships/image" Target="../media/image9.emf"/><Relationship Id="rId7" Type="http://schemas.openxmlformats.org/officeDocument/2006/relationships/image" Target="../media/image41.emf"/><Relationship Id="rId12" Type="http://schemas.openxmlformats.org/officeDocument/2006/relationships/oleObject" Target="../embeddings/oleObject72.bin"/><Relationship Id="rId17" Type="http://schemas.openxmlformats.org/officeDocument/2006/relationships/image" Target="../media/image17.emf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74.bin"/><Relationship Id="rId20" Type="http://schemas.openxmlformats.org/officeDocument/2006/relationships/oleObject" Target="../embeddings/oleObject76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69.bin"/><Relationship Id="rId11" Type="http://schemas.openxmlformats.org/officeDocument/2006/relationships/image" Target="../media/image4.emf"/><Relationship Id="rId5" Type="http://schemas.openxmlformats.org/officeDocument/2006/relationships/image" Target="../media/image40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71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68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9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4.bin"/><Relationship Id="rId3" Type="http://schemas.openxmlformats.org/officeDocument/2006/relationships/vmlDrawing" Target="../drawings/vmlDrawing8.vml"/><Relationship Id="rId21" Type="http://schemas.openxmlformats.org/officeDocument/2006/relationships/image" Target="../media/image45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81.bin"/><Relationship Id="rId17" Type="http://schemas.openxmlformats.org/officeDocument/2006/relationships/image" Target="../media/image44.e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83.bin"/><Relationship Id="rId20" Type="http://schemas.openxmlformats.org/officeDocument/2006/relationships/oleObject" Target="../embeddings/oleObject85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78.bin"/><Relationship Id="rId11" Type="http://schemas.openxmlformats.org/officeDocument/2006/relationships/image" Target="../media/image4.emf"/><Relationship Id="rId5" Type="http://schemas.openxmlformats.org/officeDocument/2006/relationships/image" Target="../media/image43.emf"/><Relationship Id="rId15" Type="http://schemas.openxmlformats.org/officeDocument/2006/relationships/image" Target="../media/image6.emf"/><Relationship Id="rId23" Type="http://schemas.openxmlformats.org/officeDocument/2006/relationships/image" Target="../media/image9.emf"/><Relationship Id="rId10" Type="http://schemas.openxmlformats.org/officeDocument/2006/relationships/oleObject" Target="../embeddings/oleObject80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77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82.bin"/><Relationship Id="rId22" Type="http://schemas.openxmlformats.org/officeDocument/2006/relationships/oleObject" Target="../embeddings/oleObject8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F616-7FD5-4AA8-968C-93746F190CB6}">
  <dimension ref="B1:K70"/>
  <sheetViews>
    <sheetView topLeftCell="A31" zoomScale="90" workbookViewId="0">
      <selection activeCell="B43" sqref="B4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8.855468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94</v>
      </c>
      <c r="C1" s="14"/>
      <c r="D1" s="14"/>
      <c r="E1" s="13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1" spans="2:4">
      <c r="C21" s="3"/>
    </row>
    <row r="22" spans="2:4">
      <c r="B22" s="30" t="s">
        <v>118</v>
      </c>
      <c r="C22" s="3"/>
    </row>
    <row r="23" spans="2:4">
      <c r="B23" s="31" t="s">
        <v>117</v>
      </c>
      <c r="C23" s="3"/>
    </row>
    <row r="24" spans="2:4">
      <c r="B24" s="32" t="s">
        <v>135</v>
      </c>
      <c r="C24" s="3"/>
    </row>
    <row r="25" spans="2:4">
      <c r="C25" s="3"/>
    </row>
    <row r="26" spans="2:4">
      <c r="B26" s="85" t="s">
        <v>39</v>
      </c>
      <c r="C26" s="85"/>
      <c r="D26" s="85"/>
    </row>
    <row r="27" spans="2:4">
      <c r="B27" s="2" t="s">
        <v>9</v>
      </c>
      <c r="C27" s="37">
        <v>5</v>
      </c>
      <c r="D27" s="2" t="s">
        <v>10</v>
      </c>
    </row>
    <row r="28" spans="2:4">
      <c r="B28" s="2" t="s">
        <v>31</v>
      </c>
      <c r="C28" s="37">
        <v>4.2</v>
      </c>
      <c r="D28" s="2" t="s">
        <v>32</v>
      </c>
    </row>
    <row r="29" spans="2:4">
      <c r="B29" s="2" t="s">
        <v>8</v>
      </c>
      <c r="C29" s="15">
        <f>C27*C28</f>
        <v>21</v>
      </c>
      <c r="D29" s="2" t="s">
        <v>1</v>
      </c>
    </row>
    <row r="30" spans="2:4">
      <c r="B30" s="2" t="s">
        <v>30</v>
      </c>
      <c r="C30" s="41">
        <v>100</v>
      </c>
      <c r="D30" s="2" t="s">
        <v>7</v>
      </c>
    </row>
    <row r="31" spans="2:4">
      <c r="B31" s="2" t="s">
        <v>29</v>
      </c>
      <c r="C31" s="15">
        <f>(2*C27-1)*C30</f>
        <v>900</v>
      </c>
      <c r="D31" s="2" t="s">
        <v>0</v>
      </c>
    </row>
    <row r="32" spans="2:4" ht="16.5">
      <c r="B32" s="87"/>
      <c r="C32" s="88"/>
      <c r="D32" s="88"/>
    </row>
    <row r="33" spans="2:11">
      <c r="B33" s="85" t="s">
        <v>38</v>
      </c>
      <c r="C33" s="85"/>
      <c r="D33" s="85"/>
    </row>
    <row r="34" spans="2:11">
      <c r="B34" s="2" t="s">
        <v>11</v>
      </c>
      <c r="C34" s="37">
        <v>3</v>
      </c>
      <c r="D34" s="2" t="s">
        <v>12</v>
      </c>
    </row>
    <row r="35" spans="2:11" ht="18.75">
      <c r="B35" s="2" t="s">
        <v>13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</row>
    <row r="37" spans="2:11">
      <c r="B37" s="2" t="s">
        <v>158</v>
      </c>
      <c r="C37" s="15">
        <f>20*C35*C34/1000</f>
        <v>0.6</v>
      </c>
      <c r="D37" s="2" t="s">
        <v>6</v>
      </c>
      <c r="F37" s="28" t="s">
        <v>87</v>
      </c>
      <c r="G37" s="13"/>
    </row>
    <row r="38" spans="2:11">
      <c r="B38" s="2" t="s">
        <v>37</v>
      </c>
      <c r="C38" s="42">
        <v>100</v>
      </c>
      <c r="D38" s="2" t="s">
        <v>7</v>
      </c>
    </row>
    <row r="39" spans="2:11">
      <c r="B39" s="2" t="s">
        <v>35</v>
      </c>
      <c r="C39" s="16">
        <f>C38/((C36/C37)-1)</f>
        <v>22.222222222222221</v>
      </c>
      <c r="D39" s="2" t="s">
        <v>15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28</v>
      </c>
      <c r="D42" s="4" t="s">
        <v>17</v>
      </c>
      <c r="F42" s="27" t="s">
        <v>47</v>
      </c>
      <c r="G42" s="19" t="s">
        <v>48</v>
      </c>
      <c r="H42" s="19" t="s">
        <v>49</v>
      </c>
      <c r="I42" s="19" t="s">
        <v>50</v>
      </c>
      <c r="J42" s="19" t="s">
        <v>51</v>
      </c>
      <c r="K42" s="19" t="s">
        <v>52</v>
      </c>
    </row>
    <row r="43" spans="2:11">
      <c r="B43" s="4" t="s">
        <v>171</v>
      </c>
      <c r="C43" s="15">
        <f>C29</f>
        <v>21</v>
      </c>
      <c r="D43" s="4" t="s">
        <v>17</v>
      </c>
      <c r="F43" s="24" t="s">
        <v>53</v>
      </c>
      <c r="G43" s="21" t="s">
        <v>56</v>
      </c>
      <c r="H43" s="21" t="s">
        <v>56</v>
      </c>
      <c r="I43" s="21" t="s">
        <v>88</v>
      </c>
      <c r="J43" s="21" t="s">
        <v>88</v>
      </c>
      <c r="K43" s="21" t="s">
        <v>89</v>
      </c>
    </row>
    <row r="44" spans="2:11">
      <c r="B44" s="4" t="s">
        <v>64</v>
      </c>
      <c r="C44" s="45">
        <f>C43/C42</f>
        <v>0.75</v>
      </c>
      <c r="D44" s="4"/>
      <c r="F44" s="24" t="s">
        <v>57</v>
      </c>
      <c r="G44" s="21" t="s">
        <v>58</v>
      </c>
      <c r="H44" s="21" t="s">
        <v>58</v>
      </c>
      <c r="I44" s="21" t="s">
        <v>59</v>
      </c>
      <c r="J44" s="21" t="s">
        <v>60</v>
      </c>
      <c r="K44" s="21" t="s">
        <v>60</v>
      </c>
    </row>
    <row r="45" spans="2:11">
      <c r="B45" s="39" t="s">
        <v>27</v>
      </c>
      <c r="C45" s="36">
        <v>1200</v>
      </c>
      <c r="D45" s="39" t="s">
        <v>119</v>
      </c>
      <c r="F45" s="24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3.3</v>
      </c>
      <c r="D46" s="6" t="s">
        <v>120</v>
      </c>
    </row>
    <row r="47" spans="2:11" ht="18.75">
      <c r="B47" s="5" t="s">
        <v>20</v>
      </c>
      <c r="C47" s="16">
        <f>1000*(C42-C43)*C44/C46/C45</f>
        <v>1.3257575757575759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6.9049873737373737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v>3.3</v>
      </c>
      <c r="D51" s="4" t="s">
        <v>120</v>
      </c>
    </row>
    <row r="52" spans="2:8">
      <c r="B52" s="5" t="s">
        <v>24</v>
      </c>
      <c r="C52" s="44">
        <v>20</v>
      </c>
      <c r="D52" s="4" t="s">
        <v>121</v>
      </c>
    </row>
    <row r="53" spans="2:8" ht="18.75">
      <c r="B53" s="5" t="s">
        <v>45</v>
      </c>
      <c r="C53" s="16">
        <f>1000/(SQRT(C51*C52))/2/3.1416</f>
        <v>19.590573430629732</v>
      </c>
      <c r="D53" s="4" t="s">
        <v>26</v>
      </c>
      <c r="F53" s="86" t="s">
        <v>90</v>
      </c>
      <c r="G53" s="86"/>
      <c r="H53" s="86"/>
    </row>
    <row r="54" spans="2:8" ht="16.5">
      <c r="B54" s="7"/>
      <c r="C54" s="8"/>
      <c r="D54" s="9"/>
    </row>
    <row r="55" spans="2:8">
      <c r="B55" s="89" t="s">
        <v>92</v>
      </c>
      <c r="C55" s="90"/>
      <c r="D55" s="91"/>
      <c r="F55"/>
    </row>
    <row r="56" spans="2:8">
      <c r="B56" s="5" t="s">
        <v>68</v>
      </c>
      <c r="C56" s="35">
        <v>30</v>
      </c>
      <c r="D56" s="2" t="s">
        <v>73</v>
      </c>
      <c r="E56"/>
    </row>
    <row r="57" spans="2:8">
      <c r="B57" s="2" t="s">
        <v>91</v>
      </c>
      <c r="C57" s="33">
        <v>5</v>
      </c>
      <c r="D57" s="2" t="s">
        <v>74</v>
      </c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122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111</v>
      </c>
      <c r="C62" s="81">
        <v>4.9109999999999996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113</v>
      </c>
      <c r="C64" s="80">
        <f>C63*D64</f>
        <v>2.4255</v>
      </c>
      <c r="D64" s="77">
        <v>0.73499999999999999</v>
      </c>
    </row>
    <row r="65" spans="2:4">
      <c r="B65" s="5" t="s">
        <v>114</v>
      </c>
      <c r="C65" s="80">
        <f>C63*D65</f>
        <v>1.1351999999999998</v>
      </c>
      <c r="D65" s="77">
        <v>0.34399999999999997</v>
      </c>
    </row>
    <row r="66" spans="2:4">
      <c r="B66" s="5" t="s">
        <v>36</v>
      </c>
      <c r="C66" s="23">
        <f>C63*(1/C64-1/C65)/(1/C61-1/C62)</f>
        <v>9.2618705420323817</v>
      </c>
      <c r="D66" s="2" t="s">
        <v>115</v>
      </c>
    </row>
    <row r="67" spans="2:4">
      <c r="B67" s="5" t="s">
        <v>71</v>
      </c>
      <c r="C67" s="16">
        <f>C63*C61*C62*(1/C64-1/C65)/(C62*(C63/C65-1)-C61*(C63/C64-1))</f>
        <v>440.35294825762367</v>
      </c>
      <c r="D67" s="2" t="s">
        <v>116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10">
    <mergeCell ref="B69:D69"/>
    <mergeCell ref="B17:D17"/>
    <mergeCell ref="B26:D26"/>
    <mergeCell ref="F53:H53"/>
    <mergeCell ref="B59:D59"/>
    <mergeCell ref="B32:D32"/>
    <mergeCell ref="B33:D33"/>
    <mergeCell ref="B41:D41"/>
    <mergeCell ref="B50:D50"/>
    <mergeCell ref="B55:D55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6385" r:id="rId4">
          <objectPr defaultSize="0" autoPict="0" r:id="rId5">
            <anchor moveWithCells="1">
              <from>
                <xdr:col>5</xdr:col>
                <xdr:colOff>28575</xdr:colOff>
                <xdr:row>32</xdr:row>
                <xdr:rowOff>19050</xdr:rowOff>
              </from>
              <to>
                <xdr:col>7</xdr:col>
                <xdr:colOff>9525</xdr:colOff>
                <xdr:row>34</xdr:row>
                <xdr:rowOff>152400</xdr:rowOff>
              </to>
            </anchor>
          </objectPr>
        </oleObject>
      </mc:Choice>
      <mc:Fallback>
        <oleObject progId="Equation.3" shapeId="16385" r:id="rId4"/>
      </mc:Fallback>
    </mc:AlternateContent>
    <mc:AlternateContent xmlns:mc="http://schemas.openxmlformats.org/markup-compatibility/2006">
      <mc:Choice Requires="x14">
        <oleObject progId="Equation.3" shapeId="16386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533400</xdr:colOff>
                <xdr:row>27</xdr:row>
                <xdr:rowOff>152400</xdr:rowOff>
              </to>
            </anchor>
          </objectPr>
        </oleObject>
      </mc:Choice>
      <mc:Fallback>
        <oleObject progId="Equation.3" shapeId="16386" r:id="rId6"/>
      </mc:Fallback>
    </mc:AlternateContent>
    <mc:AlternateContent xmlns:mc="http://schemas.openxmlformats.org/markup-compatibility/2006">
      <mc:Choice Requires="x14">
        <oleObject progId="Equation.3" shapeId="16387" r:id="rId8">
          <objectPr defaultSize="0" r:id="rId9">
            <anchor moveWithCells="1" sizeWithCells="1">
              <from>
                <xdr:col>5</xdr:col>
                <xdr:colOff>9525</xdr:colOff>
                <xdr:row>46</xdr:row>
                <xdr:rowOff>57150</xdr:rowOff>
              </from>
              <to>
                <xdr:col>8</xdr:col>
                <xdr:colOff>57150</xdr:colOff>
                <xdr:row>49</xdr:row>
                <xdr:rowOff>114300</xdr:rowOff>
              </to>
            </anchor>
          </objectPr>
        </oleObject>
      </mc:Choice>
      <mc:Fallback>
        <oleObject progId="Equation.3" shapeId="16387" r:id="rId8"/>
      </mc:Fallback>
    </mc:AlternateContent>
    <mc:AlternateContent xmlns:mc="http://schemas.openxmlformats.org/markup-compatibility/2006">
      <mc:Choice Requires="x14">
        <oleObject progId="Equation.3" shapeId="16407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114300</xdr:rowOff>
              </from>
              <to>
                <xdr:col>13</xdr:col>
                <xdr:colOff>9525</xdr:colOff>
                <xdr:row>49</xdr:row>
                <xdr:rowOff>142875</xdr:rowOff>
              </to>
            </anchor>
          </objectPr>
        </oleObject>
      </mc:Choice>
      <mc:Fallback>
        <oleObject progId="Equation.3" shapeId="16407" r:id="rId10"/>
      </mc:Fallback>
    </mc:AlternateContent>
    <mc:AlternateContent xmlns:mc="http://schemas.openxmlformats.org/markup-compatibility/2006">
      <mc:Choice Requires="x14">
        <oleObject progId="Equation.3" shapeId="16411" r:id="rId12">
          <objectPr defaultSize="0" autoPict="0" r:id="rId13">
            <anchor moveWithCells="1" sizeWithCells="1">
              <from>
                <xdr:col>5</xdr:col>
                <xdr:colOff>9525</xdr:colOff>
                <xdr:row>54</xdr:row>
                <xdr:rowOff>47625</xdr:rowOff>
              </from>
              <to>
                <xdr:col>11</xdr:col>
                <xdr:colOff>114300</xdr:colOff>
                <xdr:row>60</xdr:row>
                <xdr:rowOff>171450</xdr:rowOff>
              </to>
            </anchor>
          </objectPr>
        </oleObject>
      </mc:Choice>
      <mc:Fallback>
        <oleObject progId="Equation.3" shapeId="16411" r:id="rId12"/>
      </mc:Fallback>
    </mc:AlternateContent>
    <mc:AlternateContent xmlns:mc="http://schemas.openxmlformats.org/markup-compatibility/2006">
      <mc:Choice Requires="x14">
        <oleObject progId="Equation.3" shapeId="16413" r:id="rId14">
          <objectPr defaultSize="0" autoPict="0" r:id="rId15">
            <anchor moveWithCells="1" sizeWithCells="1">
              <from>
                <xdr:col>5</xdr:col>
                <xdr:colOff>19050</xdr:colOff>
                <xdr:row>61</xdr:row>
                <xdr:rowOff>123825</xdr:rowOff>
              </from>
              <to>
                <xdr:col>10</xdr:col>
                <xdr:colOff>123825</xdr:colOff>
                <xdr:row>67</xdr:row>
                <xdr:rowOff>95250</xdr:rowOff>
              </to>
            </anchor>
          </objectPr>
        </oleObject>
      </mc:Choice>
      <mc:Fallback>
        <oleObject progId="Equation.3" shapeId="16413" r:id="rId14"/>
      </mc:Fallback>
    </mc:AlternateContent>
    <mc:AlternateContent xmlns:mc="http://schemas.openxmlformats.org/markup-compatibility/2006">
      <mc:Choice Requires="x14">
        <oleObject progId="Equation.3" shapeId="16414" r:id="rId16">
          <objectPr defaultSize="0" autoPict="0" r:id="rId17">
            <anchor moveWithCells="1" sizeWithCells="1">
              <from>
                <xdr:col>8</xdr:col>
                <xdr:colOff>190500</xdr:colOff>
                <xdr:row>50</xdr:row>
                <xdr:rowOff>19050</xdr:rowOff>
              </from>
              <to>
                <xdr:col>11</xdr:col>
                <xdr:colOff>590550</xdr:colOff>
                <xdr:row>53</xdr:row>
                <xdr:rowOff>123825</xdr:rowOff>
              </to>
            </anchor>
          </objectPr>
        </oleObject>
      </mc:Choice>
      <mc:Fallback>
        <oleObject progId="Equation.3" shapeId="16414" r:id="rId16"/>
      </mc:Fallback>
    </mc:AlternateContent>
    <mc:AlternateContent xmlns:mc="http://schemas.openxmlformats.org/markup-compatibility/2006">
      <mc:Choice Requires="x14">
        <oleObject progId="Equation.3" shapeId="16415" r:id="rId18">
          <objectPr defaultSize="0" autoPict="0" r:id="rId19">
            <anchor moveWithCells="1">
              <from>
                <xdr:col>5</xdr:col>
                <xdr:colOff>38100</xdr:colOff>
                <xdr:row>37</xdr:row>
                <xdr:rowOff>57150</xdr:rowOff>
              </from>
              <to>
                <xdr:col>6</xdr:col>
                <xdr:colOff>504825</xdr:colOff>
                <xdr:row>39</xdr:row>
                <xdr:rowOff>142875</xdr:rowOff>
              </to>
            </anchor>
          </objectPr>
        </oleObject>
      </mc:Choice>
      <mc:Fallback>
        <oleObject progId="Equation.3" shapeId="16415" r:id="rId18"/>
      </mc:Fallback>
    </mc:AlternateContent>
    <mc:AlternateContent xmlns:mc="http://schemas.openxmlformats.org/markup-compatibility/2006">
      <mc:Choice Requires="x14">
        <oleObject progId="Visio.Drawing.11" shapeId="16403" r:id="rId20">
          <objectPr defaultSize="0" autoPict="0" r:id="rId21">
            <anchor moveWithCells="1" sizeWithCells="1">
              <from>
                <xdr:col>5</xdr:col>
                <xdr:colOff>19050</xdr:colOff>
                <xdr:row>67</xdr:row>
                <xdr:rowOff>171450</xdr:rowOff>
              </from>
              <to>
                <xdr:col>12</xdr:col>
                <xdr:colOff>200025</xdr:colOff>
                <xdr:row>81</xdr:row>
                <xdr:rowOff>152400</xdr:rowOff>
              </to>
            </anchor>
          </objectPr>
        </oleObject>
      </mc:Choice>
      <mc:Fallback>
        <oleObject progId="Visio.Drawing.11" shapeId="16403" r:id="rId2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BE12-8027-4D8D-828A-B27A53215A8D}">
  <dimension ref="B1:K96"/>
  <sheetViews>
    <sheetView topLeftCell="A13" zoomScale="90" workbookViewId="0">
      <selection activeCell="J53" sqref="J5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9.14062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95</v>
      </c>
      <c r="C1" s="14"/>
      <c r="D1" s="14"/>
      <c r="E1" s="13"/>
    </row>
    <row r="3" spans="2:5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12.600000000000001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19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f>C34</f>
        <v>12.600000000000001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0.66315789473684217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1.0402476780185756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10.835913312693496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56</v>
      </c>
      <c r="D81" s="4" t="s">
        <v>75</v>
      </c>
    </row>
    <row r="82" spans="2:6">
      <c r="B82" s="5" t="s">
        <v>67</v>
      </c>
      <c r="C82" s="16">
        <f>C80*C81/60</f>
        <v>5.2266666666666657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107</v>
      </c>
      <c r="C85" s="81" t="s">
        <v>108</v>
      </c>
      <c r="D85" s="4" t="s">
        <v>79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111</v>
      </c>
      <c r="C87" s="81">
        <v>4.9109999999999996</v>
      </c>
      <c r="D87" s="2" t="s">
        <v>112</v>
      </c>
    </row>
    <row r="88" spans="2:6">
      <c r="B88" s="5" t="s">
        <v>34</v>
      </c>
      <c r="C88" s="81">
        <v>3.3</v>
      </c>
      <c r="D88" s="2" t="s">
        <v>99</v>
      </c>
    </row>
    <row r="89" spans="2:6">
      <c r="B89" s="5" t="s">
        <v>113</v>
      </c>
      <c r="C89" s="80">
        <f>C88*D89</f>
        <v>2.4255</v>
      </c>
      <c r="D89" s="77">
        <v>0.73499999999999999</v>
      </c>
    </row>
    <row r="90" spans="2:6">
      <c r="B90" s="5" t="s">
        <v>114</v>
      </c>
      <c r="C90" s="80">
        <f>C88*D90</f>
        <v>1.1351999999999998</v>
      </c>
      <c r="D90" s="77">
        <v>0.34399999999999997</v>
      </c>
    </row>
    <row r="91" spans="2:6">
      <c r="B91" s="5" t="s">
        <v>36</v>
      </c>
      <c r="C91" s="23">
        <f>C88*(1/C89-1/C90)/(1/C86-1/C87)</f>
        <v>9.2618705420323817</v>
      </c>
      <c r="D91" s="2" t="s">
        <v>115</v>
      </c>
      <c r="F91"/>
    </row>
    <row r="92" spans="2:6">
      <c r="B92" s="5" t="s">
        <v>71</v>
      </c>
      <c r="C92" s="16">
        <f>C88*C86*C87*(1/C89-1/C90)/(C87*(C88/C90-1)-C86*(C88/C89-1))</f>
        <v>440.35294825762367</v>
      </c>
      <c r="D92" s="2" t="s">
        <v>116</v>
      </c>
    </row>
    <row r="94" spans="2:6">
      <c r="B94" s="83" t="s">
        <v>97</v>
      </c>
      <c r="C94" s="83"/>
      <c r="D94" s="83"/>
    </row>
    <row r="95" spans="2:6">
      <c r="B95" s="2" t="s">
        <v>98</v>
      </c>
      <c r="C95" s="33">
        <v>32</v>
      </c>
      <c r="D95" s="2" t="s">
        <v>99</v>
      </c>
    </row>
    <row r="96" spans="2:6">
      <c r="B96" s="2" t="s">
        <v>100</v>
      </c>
      <c r="C96" s="33">
        <v>26</v>
      </c>
      <c r="D96" s="2" t="s">
        <v>99</v>
      </c>
    </row>
  </sheetData>
  <mergeCells count="13">
    <mergeCell ref="F74:H74"/>
    <mergeCell ref="B31:D31"/>
    <mergeCell ref="B53:D53"/>
    <mergeCell ref="B54:D54"/>
    <mergeCell ref="B62:D62"/>
    <mergeCell ref="B46:D46"/>
    <mergeCell ref="B94:D94"/>
    <mergeCell ref="B79:D79"/>
    <mergeCell ref="B76:D76"/>
    <mergeCell ref="B84:D84"/>
    <mergeCell ref="B18:D18"/>
    <mergeCell ref="B38:D38"/>
    <mergeCell ref="B71:D71"/>
  </mergeCells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4338" r:id="rId4">
          <objectPr defaultSize="0" autoPict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247650</xdr:colOff>
                <xdr:row>55</xdr:row>
                <xdr:rowOff>180975</xdr:rowOff>
              </to>
            </anchor>
          </objectPr>
        </oleObject>
      </mc:Choice>
      <mc:Fallback>
        <oleObject progId="Equation.3" shapeId="14338" r:id="rId4"/>
      </mc:Fallback>
    </mc:AlternateContent>
    <mc:AlternateContent xmlns:mc="http://schemas.openxmlformats.org/markup-compatibility/2006">
      <mc:Choice Requires="x14">
        <oleObject progId="Equation.3" shapeId="14341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514350</xdr:colOff>
                <xdr:row>32</xdr:row>
                <xdr:rowOff>152400</xdr:rowOff>
              </to>
            </anchor>
          </objectPr>
        </oleObject>
      </mc:Choice>
      <mc:Fallback>
        <oleObject progId="Equation.3" shapeId="14341" r:id="rId6"/>
      </mc:Fallback>
    </mc:AlternateContent>
    <mc:AlternateContent xmlns:mc="http://schemas.openxmlformats.org/markup-compatibility/2006">
      <mc:Choice Requires="x14">
        <oleObject progId="Equation.3" shapeId="14345" r:id="rId8">
          <objectPr defaultSize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14345" r:id="rId8"/>
      </mc:Fallback>
    </mc:AlternateContent>
    <mc:AlternateContent xmlns:mc="http://schemas.openxmlformats.org/markup-compatibility/2006">
      <mc:Choice Requires="x14">
        <oleObject progId="Equation.3" shapeId="14351" r:id="rId10">
          <objectPr defaultSize="0" autoPict="0" r:id="rId11">
            <anchor moveWithCells="1">
              <from>
                <xdr:col>5</xdr:col>
                <xdr:colOff>19050</xdr:colOff>
                <xdr:row>45</xdr:row>
                <xdr:rowOff>19050</xdr:rowOff>
              </from>
              <to>
                <xdr:col>7</xdr:col>
                <xdr:colOff>581025</xdr:colOff>
                <xdr:row>47</xdr:row>
                <xdr:rowOff>209550</xdr:rowOff>
              </to>
            </anchor>
          </objectPr>
        </oleObject>
      </mc:Choice>
      <mc:Fallback>
        <oleObject progId="Equation.3" shapeId="14351" r:id="rId10"/>
      </mc:Fallback>
    </mc:AlternateContent>
    <mc:AlternateContent xmlns:mc="http://schemas.openxmlformats.org/markup-compatibility/2006">
      <mc:Choice Requires="x14">
        <oleObject progId="Equation.3" shapeId="14352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266700</xdr:colOff>
                <xdr:row>39</xdr:row>
                <xdr:rowOff>209550</xdr:rowOff>
              </to>
            </anchor>
          </objectPr>
        </oleObject>
      </mc:Choice>
      <mc:Fallback>
        <oleObject progId="Equation.3" shapeId="14352" r:id="rId12"/>
      </mc:Fallback>
    </mc:AlternateContent>
    <mc:AlternateContent xmlns:mc="http://schemas.openxmlformats.org/markup-compatibility/2006">
      <mc:Choice Requires="x14">
        <oleObject progId="Equation.3" shapeId="14355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14355" r:id="rId14"/>
      </mc:Fallback>
    </mc:AlternateContent>
    <mc:AlternateContent xmlns:mc="http://schemas.openxmlformats.org/markup-compatibility/2006">
      <mc:Choice Requires="x14">
        <oleObject progId="Equation.3" shapeId="14357" r:id="rId16">
          <objectPr defaultSize="0" autoPict="0" r:id="rId17">
            <anchor moveWithCells="1" sizeWithCells="1">
              <from>
                <xdr:col>5</xdr:col>
                <xdr:colOff>9525</xdr:colOff>
                <xdr:row>80</xdr:row>
                <xdr:rowOff>19050</xdr:rowOff>
              </from>
              <to>
                <xdr:col>10</xdr:col>
                <xdr:colOff>419100</xdr:colOff>
                <xdr:row>86</xdr:row>
                <xdr:rowOff>142875</xdr:rowOff>
              </to>
            </anchor>
          </objectPr>
        </oleObject>
      </mc:Choice>
      <mc:Fallback>
        <oleObject progId="Equation.3" shapeId="14357" r:id="rId16"/>
      </mc:Fallback>
    </mc:AlternateContent>
    <mc:AlternateContent xmlns:mc="http://schemas.openxmlformats.org/markup-compatibility/2006">
      <mc:Choice Requires="x14">
        <oleObject progId="Equation.3" shapeId="14366" r:id="rId18">
          <objectPr defaultSize="0" autoPict="0" r:id="rId19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14366" r:id="rId18"/>
      </mc:Fallback>
    </mc:AlternateContent>
    <mc:AlternateContent xmlns:mc="http://schemas.openxmlformats.org/markup-compatibility/2006">
      <mc:Choice Requires="x14">
        <oleObject progId="Equation.3" shapeId="14371" r:id="rId20">
          <objectPr defaultSize="0" autoPict="0" r:id="rId21">
            <anchor moveWithCells="1" sizeWithCells="1">
              <from>
                <xdr:col>5</xdr:col>
                <xdr:colOff>9525</xdr:colOff>
                <xdr:row>86</xdr:row>
                <xdr:rowOff>190500</xdr:rowOff>
              </from>
              <to>
                <xdr:col>9</xdr:col>
                <xdr:colOff>419100</xdr:colOff>
                <xdr:row>92</xdr:row>
                <xdr:rowOff>161925</xdr:rowOff>
              </to>
            </anchor>
          </objectPr>
        </oleObject>
      </mc:Choice>
      <mc:Fallback>
        <oleObject progId="Equation.3" shapeId="14371" r:id="rId20"/>
      </mc:Fallback>
    </mc:AlternateContent>
    <mc:AlternateContent xmlns:mc="http://schemas.openxmlformats.org/markup-compatibility/2006">
      <mc:Choice Requires="x14">
        <oleObject progId="Equation.3" shapeId="14372" r:id="rId22">
          <objectPr defaultSize="0" autoPict="0" r:id="rId23">
            <anchor moveWithCells="1" sizeWithCells="1">
              <from>
                <xdr:col>7</xdr:col>
                <xdr:colOff>428625</xdr:colOff>
                <xdr:row>72</xdr:row>
                <xdr:rowOff>76200</xdr:rowOff>
              </from>
              <to>
                <xdr:col>10</xdr:col>
                <xdr:colOff>533400</xdr:colOff>
                <xdr:row>75</xdr:row>
                <xdr:rowOff>171450</xdr:rowOff>
              </to>
            </anchor>
          </objectPr>
        </oleObject>
      </mc:Choice>
      <mc:Fallback>
        <oleObject progId="Equation.3" shapeId="14372" r:id="rId22"/>
      </mc:Fallback>
    </mc:AlternateContent>
    <mc:AlternateContent xmlns:mc="http://schemas.openxmlformats.org/markup-compatibility/2006">
      <mc:Choice Requires="x14">
        <oleObject progId="Equation.3" shapeId="14373" r:id="rId24">
          <objectPr defaultSize="0" autoPict="0" r:id="rId25">
            <anchor moveWithCells="1">
              <from>
                <xdr:col>5</xdr:col>
                <xdr:colOff>28575</xdr:colOff>
                <xdr:row>57</xdr:row>
                <xdr:rowOff>95250</xdr:rowOff>
              </from>
              <to>
                <xdr:col>6</xdr:col>
                <xdr:colOff>476250</xdr:colOff>
                <xdr:row>59</xdr:row>
                <xdr:rowOff>180975</xdr:rowOff>
              </to>
            </anchor>
          </objectPr>
        </oleObject>
      </mc:Choice>
      <mc:Fallback>
        <oleObject progId="Equation.3" shapeId="14373" r:id="rId24"/>
      </mc:Fallback>
    </mc:AlternateContent>
    <mc:AlternateContent xmlns:mc="http://schemas.openxmlformats.org/markup-compatibility/2006">
      <mc:Choice Requires="x14">
        <oleObject progId="Visio.Drawing.11" shapeId="14359" r:id="rId26">
          <objectPr defaultSize="0" autoPict="0" r:id="rId27">
            <anchor moveWithCells="1" sizeWithCells="1">
              <from>
                <xdr:col>5</xdr:col>
                <xdr:colOff>9525</xdr:colOff>
                <xdr:row>93</xdr:row>
                <xdr:rowOff>19050</xdr:rowOff>
              </from>
              <to>
                <xdr:col>11</xdr:col>
                <xdr:colOff>495300</xdr:colOff>
                <xdr:row>107</xdr:row>
                <xdr:rowOff>0</xdr:rowOff>
              </to>
            </anchor>
          </objectPr>
        </oleObject>
      </mc:Choice>
      <mc:Fallback>
        <oleObject progId="Visio.Drawing.11" shapeId="14359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29F9-69E7-437C-ACA0-5F6F6168C94B}">
  <dimension ref="B1:K99"/>
  <sheetViews>
    <sheetView topLeftCell="A31"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8.8554687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6">
      <c r="B1" s="14" t="s">
        <v>153</v>
      </c>
      <c r="C1" s="14"/>
      <c r="D1" s="14"/>
      <c r="E1" s="13"/>
      <c r="F1" s="13"/>
    </row>
    <row r="3" spans="2:6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12.600000000000001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148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148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19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f>C34</f>
        <v>12.600000000000001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0.66315789473684217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1.0402476780185756</v>
      </c>
      <c r="D68" s="4" t="s">
        <v>21</v>
      </c>
    </row>
    <row r="69" spans="2:11" ht="18.75">
      <c r="B69" s="5" t="s">
        <v>104</v>
      </c>
      <c r="C69" s="16">
        <f>1000000*(C64-C64*C64/C63)/(8*C72*C73*C74*C74)</f>
        <v>20.944437398905254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56</v>
      </c>
      <c r="D81" s="4" t="s">
        <v>75</v>
      </c>
    </row>
    <row r="82" spans="2:6">
      <c r="B82" s="5" t="s">
        <v>67</v>
      </c>
      <c r="C82" s="16">
        <f>C80*C81/60</f>
        <v>5.2266666666666657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134</v>
      </c>
      <c r="C85" s="81" t="s">
        <v>108</v>
      </c>
      <c r="D85" s="4" t="s">
        <v>136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139</v>
      </c>
      <c r="C87" s="81">
        <v>3.02</v>
      </c>
      <c r="D87" s="2" t="s">
        <v>112</v>
      </c>
    </row>
    <row r="88" spans="2:6">
      <c r="B88" s="38" t="s">
        <v>34</v>
      </c>
      <c r="C88" s="34">
        <v>3.3</v>
      </c>
      <c r="D88" s="2" t="s">
        <v>99</v>
      </c>
    </row>
    <row r="89" spans="2:6">
      <c r="B89" s="5" t="s">
        <v>140</v>
      </c>
      <c r="C89" s="80">
        <f>C88*D89</f>
        <v>2.3331</v>
      </c>
      <c r="D89" s="77">
        <v>0.70699999999999996</v>
      </c>
    </row>
    <row r="90" spans="2:6">
      <c r="B90" s="5" t="s">
        <v>141</v>
      </c>
      <c r="C90" s="80">
        <f>C88*D90</f>
        <v>1.5839999999999999</v>
      </c>
      <c r="D90" s="77">
        <v>0.48</v>
      </c>
    </row>
    <row r="91" spans="2:6">
      <c r="B91" s="5" t="s">
        <v>36</v>
      </c>
      <c r="C91" s="23">
        <f>C88*(1/C89-1/C90)/(1/C86-1/C87)</f>
        <v>2.2715678763730809</v>
      </c>
      <c r="D91" s="2" t="s">
        <v>137</v>
      </c>
      <c r="F91"/>
    </row>
    <row r="92" spans="2:6">
      <c r="B92" s="5" t="s">
        <v>71</v>
      </c>
      <c r="C92" s="16">
        <f>C88*C86*C87*(1/C89-1/C90)/(C87*(C88/C90-1)-C86*(C88/C89-1))</f>
        <v>6.8594573388423603</v>
      </c>
      <c r="D92" s="2" t="s">
        <v>138</v>
      </c>
    </row>
    <row r="94" spans="2:6">
      <c r="B94" s="83" t="s">
        <v>97</v>
      </c>
      <c r="C94" s="83"/>
      <c r="D94" s="83"/>
    </row>
    <row r="95" spans="2:6">
      <c r="B95" s="2" t="s">
        <v>151</v>
      </c>
      <c r="C95" s="33">
        <v>32</v>
      </c>
      <c r="D95" s="2" t="s">
        <v>99</v>
      </c>
    </row>
    <row r="97" spans="6:6">
      <c r="F97"/>
    </row>
    <row r="99" spans="6:6">
      <c r="F99"/>
    </row>
  </sheetData>
  <mergeCells count="13">
    <mergeCell ref="B18:D18"/>
    <mergeCell ref="B31:D31"/>
    <mergeCell ref="B38:D38"/>
    <mergeCell ref="B46:D46"/>
    <mergeCell ref="B94:D94"/>
    <mergeCell ref="F74:H74"/>
    <mergeCell ref="B76:D76"/>
    <mergeCell ref="B79:D79"/>
    <mergeCell ref="B84:D84"/>
    <mergeCell ref="B53:D53"/>
    <mergeCell ref="B54:D54"/>
    <mergeCell ref="B62:D62"/>
    <mergeCell ref="B71:D71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81" r:id="rId4">
          <objectPr defaultSize="0" autoPict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266700</xdr:colOff>
                <xdr:row>55</xdr:row>
                <xdr:rowOff>180975</xdr:rowOff>
              </to>
            </anchor>
          </objectPr>
        </oleObject>
      </mc:Choice>
      <mc:Fallback>
        <oleObject progId="Equation.3" shapeId="20481" r:id="rId4"/>
      </mc:Fallback>
    </mc:AlternateContent>
    <mc:AlternateContent xmlns:mc="http://schemas.openxmlformats.org/markup-compatibility/2006">
      <mc:Choice Requires="x14">
        <oleObject progId="Equation.3" shapeId="20482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533400</xdr:colOff>
                <xdr:row>32</xdr:row>
                <xdr:rowOff>152400</xdr:rowOff>
              </to>
            </anchor>
          </objectPr>
        </oleObject>
      </mc:Choice>
      <mc:Fallback>
        <oleObject progId="Equation.3" shapeId="20482" r:id="rId6"/>
      </mc:Fallback>
    </mc:AlternateContent>
    <mc:AlternateContent xmlns:mc="http://schemas.openxmlformats.org/markup-compatibility/2006">
      <mc:Choice Requires="x14">
        <oleObject progId="Equation.3" shapeId="20483" r:id="rId8">
          <objectPr defaultSize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20483" r:id="rId8"/>
      </mc:Fallback>
    </mc:AlternateContent>
    <mc:AlternateContent xmlns:mc="http://schemas.openxmlformats.org/markup-compatibility/2006">
      <mc:Choice Requires="x14">
        <oleObject progId="Equation.3" shapeId="20484" r:id="rId10">
          <objectPr defaultSize="0" autoPict="0" r:id="rId11">
            <anchor moveWithCells="1">
              <from>
                <xdr:col>5</xdr:col>
                <xdr:colOff>38100</xdr:colOff>
                <xdr:row>45</xdr:row>
                <xdr:rowOff>38100</xdr:rowOff>
              </from>
              <to>
                <xdr:col>7</xdr:col>
                <xdr:colOff>304800</xdr:colOff>
                <xdr:row>47</xdr:row>
                <xdr:rowOff>219075</xdr:rowOff>
              </to>
            </anchor>
          </objectPr>
        </oleObject>
      </mc:Choice>
      <mc:Fallback>
        <oleObject progId="Equation.3" shapeId="20484" r:id="rId10"/>
      </mc:Fallback>
    </mc:AlternateContent>
    <mc:AlternateContent xmlns:mc="http://schemas.openxmlformats.org/markup-compatibility/2006">
      <mc:Choice Requires="x14">
        <oleObject progId="Equation.3" shapeId="20485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285750</xdr:colOff>
                <xdr:row>39</xdr:row>
                <xdr:rowOff>209550</xdr:rowOff>
              </to>
            </anchor>
          </objectPr>
        </oleObject>
      </mc:Choice>
      <mc:Fallback>
        <oleObject progId="Equation.3" shapeId="20485" r:id="rId12"/>
      </mc:Fallback>
    </mc:AlternateContent>
    <mc:AlternateContent xmlns:mc="http://schemas.openxmlformats.org/markup-compatibility/2006">
      <mc:Choice Requires="x14">
        <oleObject progId="Equation.3" shapeId="20486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20486" r:id="rId14"/>
      </mc:Fallback>
    </mc:AlternateContent>
    <mc:AlternateContent xmlns:mc="http://schemas.openxmlformats.org/markup-compatibility/2006">
      <mc:Choice Requires="x14">
        <oleObject progId="Equation.3" shapeId="20487" r:id="rId16">
          <objectPr defaultSize="0" autoPict="0" r:id="rId17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20487" r:id="rId16"/>
      </mc:Fallback>
    </mc:AlternateContent>
    <mc:AlternateContent xmlns:mc="http://schemas.openxmlformats.org/markup-compatibility/2006">
      <mc:Choice Requires="x14">
        <oleObject progId="Equation.3" shapeId="20488" r:id="rId18">
          <objectPr defaultSize="0" autoPict="0" r:id="rId19">
            <anchor moveWithCells="1" sizeWithCells="1">
              <from>
                <xdr:col>5</xdr:col>
                <xdr:colOff>9525</xdr:colOff>
                <xdr:row>79</xdr:row>
                <xdr:rowOff>123825</xdr:rowOff>
              </from>
              <to>
                <xdr:col>10</xdr:col>
                <xdr:colOff>419100</xdr:colOff>
                <xdr:row>86</xdr:row>
                <xdr:rowOff>47625</xdr:rowOff>
              </to>
            </anchor>
          </objectPr>
        </oleObject>
      </mc:Choice>
      <mc:Fallback>
        <oleObject progId="Equation.3" shapeId="20488" r:id="rId18"/>
      </mc:Fallback>
    </mc:AlternateContent>
    <mc:AlternateContent xmlns:mc="http://schemas.openxmlformats.org/markup-compatibility/2006">
      <mc:Choice Requires="x14">
        <oleObject progId="Equation.3" shapeId="20489" r:id="rId20">
          <objectPr defaultSize="0" autoPict="0" r:id="rId21">
            <anchor moveWithCells="1" sizeWithCells="1">
              <from>
                <xdr:col>5</xdr:col>
                <xdr:colOff>0</xdr:colOff>
                <xdr:row>86</xdr:row>
                <xdr:rowOff>123825</xdr:rowOff>
              </from>
              <to>
                <xdr:col>9</xdr:col>
                <xdr:colOff>409575</xdr:colOff>
                <xdr:row>92</xdr:row>
                <xdr:rowOff>95250</xdr:rowOff>
              </to>
            </anchor>
          </objectPr>
        </oleObject>
      </mc:Choice>
      <mc:Fallback>
        <oleObject progId="Equation.3" shapeId="20489" r:id="rId20"/>
      </mc:Fallback>
    </mc:AlternateContent>
    <mc:AlternateContent xmlns:mc="http://schemas.openxmlformats.org/markup-compatibility/2006">
      <mc:Choice Requires="x14">
        <oleObject progId="Visio.Drawing.11" shapeId="20491" r:id="rId22">
          <objectPr defaultSize="0" autoPict="0" r:id="rId23">
            <anchor moveWithCells="1" sizeWithCells="1">
              <from>
                <xdr:col>10</xdr:col>
                <xdr:colOff>495300</xdr:colOff>
                <xdr:row>77</xdr:row>
                <xdr:rowOff>85725</xdr:rowOff>
              </from>
              <to>
                <xdr:col>15</xdr:col>
                <xdr:colOff>276225</xdr:colOff>
                <xdr:row>95</xdr:row>
                <xdr:rowOff>76200</xdr:rowOff>
              </to>
            </anchor>
          </objectPr>
        </oleObject>
      </mc:Choice>
      <mc:Fallback>
        <oleObject progId="Visio.Drawing.11" shapeId="20491" r:id="rId22"/>
      </mc:Fallback>
    </mc:AlternateContent>
    <mc:AlternateContent xmlns:mc="http://schemas.openxmlformats.org/markup-compatibility/2006">
      <mc:Choice Requires="x14">
        <oleObject progId="Visio.Drawing.11" shapeId="20492" r:id="rId24">
          <objectPr defaultSize="0" autoPict="0" r:id="rId25">
            <anchor moveWithCells="1" sizeWithCells="1">
              <from>
                <xdr:col>5</xdr:col>
                <xdr:colOff>19050</xdr:colOff>
                <xdr:row>96</xdr:row>
                <xdr:rowOff>19050</xdr:rowOff>
              </from>
              <to>
                <xdr:col>15</xdr:col>
                <xdr:colOff>19050</xdr:colOff>
                <xdr:row>107</xdr:row>
                <xdr:rowOff>0</xdr:rowOff>
              </to>
            </anchor>
          </objectPr>
        </oleObject>
      </mc:Choice>
      <mc:Fallback>
        <oleObject progId="Visio.Drawing.11" shapeId="20492" r:id="rId24"/>
      </mc:Fallback>
    </mc:AlternateContent>
    <mc:AlternateContent xmlns:mc="http://schemas.openxmlformats.org/markup-compatibility/2006">
      <mc:Choice Requires="x14">
        <oleObject progId="Equation.3" shapeId="20493" r:id="rId26">
          <objectPr defaultSize="0" autoPict="0" r:id="rId27">
            <anchor moveWithCells="1" sizeWithCells="1">
              <from>
                <xdr:col>7</xdr:col>
                <xdr:colOff>533400</xdr:colOff>
                <xdr:row>72</xdr:row>
                <xdr:rowOff>66675</xdr:rowOff>
              </from>
              <to>
                <xdr:col>11</xdr:col>
                <xdr:colOff>38100</xdr:colOff>
                <xdr:row>75</xdr:row>
                <xdr:rowOff>161925</xdr:rowOff>
              </to>
            </anchor>
          </objectPr>
        </oleObject>
      </mc:Choice>
      <mc:Fallback>
        <oleObject progId="Equation.3" shapeId="20493" r:id="rId26"/>
      </mc:Fallback>
    </mc:AlternateContent>
    <mc:AlternateContent xmlns:mc="http://schemas.openxmlformats.org/markup-compatibility/2006">
      <mc:Choice Requires="x14">
        <oleObject progId="Equation.3" shapeId="20494" r:id="rId28">
          <objectPr defaultSize="0" autoPict="0" r:id="rId29">
            <anchor moveWithCells="1">
              <from>
                <xdr:col>5</xdr:col>
                <xdr:colOff>28575</xdr:colOff>
                <xdr:row>57</xdr:row>
                <xdr:rowOff>76200</xdr:rowOff>
              </from>
              <to>
                <xdr:col>6</xdr:col>
                <xdr:colOff>495300</xdr:colOff>
                <xdr:row>59</xdr:row>
                <xdr:rowOff>161925</xdr:rowOff>
              </to>
            </anchor>
          </objectPr>
        </oleObject>
      </mc:Choice>
      <mc:Fallback>
        <oleObject progId="Equation.3" shapeId="20494" r:id="rId2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B2B9-C416-4EE8-9D09-0BF91E316F70}">
  <dimension ref="B1:K95"/>
  <sheetViews>
    <sheetView topLeftCell="A46"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7109375" style="1" customWidth="1"/>
    <col min="5" max="5" width="9" style="1" customWidth="1"/>
    <col min="6" max="6" width="19.42578125" style="1" customWidth="1"/>
    <col min="7" max="7" width="9" style="1" customWidth="1"/>
    <col min="8" max="8" width="13.42578125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154</v>
      </c>
      <c r="C1" s="14"/>
      <c r="D1" s="14"/>
      <c r="E1" s="13"/>
    </row>
    <row r="3" spans="2:5">
      <c r="B3" s="29"/>
      <c r="C3" s="29"/>
      <c r="D3" s="29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1</v>
      </c>
      <c r="D32" s="2" t="s">
        <v>10</v>
      </c>
    </row>
    <row r="33" spans="2:4">
      <c r="B33" s="2" t="s">
        <v>31</v>
      </c>
      <c r="C33" s="33">
        <v>4.2</v>
      </c>
      <c r="D33" s="2" t="s">
        <v>32</v>
      </c>
    </row>
    <row r="34" spans="2:4">
      <c r="B34" s="2" t="s">
        <v>8</v>
      </c>
      <c r="C34" s="15">
        <f>C32*C33</f>
        <v>4.2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100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2</v>
      </c>
      <c r="D39" s="2" t="s">
        <v>4</v>
      </c>
    </row>
    <row r="40" spans="2:4" ht="18.75">
      <c r="B40" s="2" t="s">
        <v>28</v>
      </c>
      <c r="C40" s="37">
        <v>20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2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0.4</v>
      </c>
      <c r="D58" s="2" t="s">
        <v>6</v>
      </c>
    </row>
    <row r="59" spans="2:11">
      <c r="B59" s="2" t="s">
        <v>37</v>
      </c>
      <c r="C59" s="42">
        <v>232</v>
      </c>
      <c r="D59" s="2" t="s">
        <v>7</v>
      </c>
    </row>
    <row r="60" spans="2:11">
      <c r="B60" s="2" t="s">
        <v>35</v>
      </c>
      <c r="C60" s="16">
        <f>C59/((C57/C58)-1)</f>
        <v>32.000000000000007</v>
      </c>
      <c r="D60" s="2" t="s">
        <v>15</v>
      </c>
    </row>
    <row r="62" spans="2:11">
      <c r="B62" s="89" t="s">
        <v>103</v>
      </c>
      <c r="C62" s="90"/>
      <c r="D62" s="91"/>
      <c r="F62" s="18" t="s">
        <v>63</v>
      </c>
    </row>
    <row r="63" spans="2:11">
      <c r="B63" s="4" t="s">
        <v>16</v>
      </c>
      <c r="C63" s="37">
        <v>5</v>
      </c>
      <c r="D63" s="4" t="s">
        <v>17</v>
      </c>
      <c r="F63" s="19" t="s">
        <v>47</v>
      </c>
      <c r="G63" s="19" t="s">
        <v>48</v>
      </c>
      <c r="H63" s="19" t="s">
        <v>49</v>
      </c>
      <c r="I63" s="19" t="s">
        <v>50</v>
      </c>
      <c r="J63" s="19" t="s">
        <v>51</v>
      </c>
      <c r="K63" s="19" t="s">
        <v>52</v>
      </c>
    </row>
    <row r="64" spans="2:11">
      <c r="B64" s="4" t="s">
        <v>171</v>
      </c>
      <c r="C64" s="15">
        <v>4.2</v>
      </c>
      <c r="D64" s="4" t="s">
        <v>17</v>
      </c>
      <c r="F64" s="20" t="s">
        <v>53</v>
      </c>
      <c r="G64" s="21" t="s">
        <v>54</v>
      </c>
      <c r="H64" s="21" t="s">
        <v>54</v>
      </c>
      <c r="I64" s="21" t="s">
        <v>55</v>
      </c>
      <c r="J64" s="21" t="s">
        <v>56</v>
      </c>
      <c r="K64" s="21" t="s">
        <v>56</v>
      </c>
    </row>
    <row r="65" spans="2:11">
      <c r="B65" s="4" t="s">
        <v>64</v>
      </c>
      <c r="C65" s="45">
        <f>C64/C63</f>
        <v>0.84000000000000008</v>
      </c>
      <c r="D65" s="4"/>
      <c r="F65" s="20" t="s">
        <v>57</v>
      </c>
      <c r="G65" s="21" t="s">
        <v>58</v>
      </c>
      <c r="H65" s="21" t="s">
        <v>58</v>
      </c>
      <c r="I65" s="21" t="s">
        <v>59</v>
      </c>
      <c r="J65" s="21" t="s">
        <v>60</v>
      </c>
      <c r="K65" s="21" t="s">
        <v>60</v>
      </c>
    </row>
    <row r="66" spans="2:11">
      <c r="B66" s="17" t="s">
        <v>27</v>
      </c>
      <c r="C66" s="36">
        <v>600</v>
      </c>
      <c r="D66" s="17" t="s">
        <v>46</v>
      </c>
      <c r="F66" s="20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6.8</v>
      </c>
      <c r="D67" s="6" t="s">
        <v>19</v>
      </c>
    </row>
    <row r="68" spans="2:11" ht="18.75">
      <c r="B68" s="5" t="s">
        <v>106</v>
      </c>
      <c r="C68" s="16">
        <f>1000*(C63-C64)*C65/C67/C66</f>
        <v>0.16470588235294115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1.7156862745098043</v>
      </c>
      <c r="D69" s="4" t="s">
        <v>105</v>
      </c>
    </row>
    <row r="70" spans="2:11" ht="16.5">
      <c r="B70" s="7"/>
      <c r="C70" s="8"/>
      <c r="D70" s="9"/>
    </row>
    <row r="71" spans="2:11">
      <c r="B71" s="83" t="s">
        <v>77</v>
      </c>
      <c r="C71" s="83"/>
      <c r="D71" s="83"/>
    </row>
    <row r="72" spans="2:11">
      <c r="B72" s="5" t="s">
        <v>22</v>
      </c>
      <c r="C72" s="44">
        <v>6.8</v>
      </c>
      <c r="D72" s="4" t="s">
        <v>23</v>
      </c>
    </row>
    <row r="73" spans="2:11">
      <c r="B73" s="5" t="s">
        <v>24</v>
      </c>
      <c r="C73" s="44">
        <v>20</v>
      </c>
      <c r="D73" s="4" t="s">
        <v>25</v>
      </c>
    </row>
    <row r="74" spans="2:11" ht="18.75">
      <c r="B74" s="5" t="s">
        <v>45</v>
      </c>
      <c r="C74" s="16">
        <f>1000/(SQRT(C72*C73))/2/3.1416</f>
        <v>13.647391865809526</v>
      </c>
      <c r="D74" s="4" t="s">
        <v>26</v>
      </c>
      <c r="F74" s="86" t="s">
        <v>102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5.6</v>
      </c>
      <c r="D80" s="4" t="s">
        <v>72</v>
      </c>
      <c r="E80"/>
    </row>
    <row r="81" spans="2:6">
      <c r="B81" s="5" t="s">
        <v>65</v>
      </c>
      <c r="C81" s="78">
        <v>33</v>
      </c>
      <c r="D81" s="4" t="s">
        <v>75</v>
      </c>
    </row>
    <row r="82" spans="2:6">
      <c r="B82" s="5" t="s">
        <v>67</v>
      </c>
      <c r="C82" s="16">
        <f>C80*C81/60</f>
        <v>3.0799999999999996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107</v>
      </c>
      <c r="C85" s="81" t="s">
        <v>108</v>
      </c>
      <c r="D85" s="4" t="s">
        <v>79</v>
      </c>
    </row>
    <row r="86" spans="2:6">
      <c r="B86" s="5" t="s">
        <v>110</v>
      </c>
      <c r="C86" s="81">
        <v>27.28</v>
      </c>
      <c r="D86" s="2" t="s">
        <v>112</v>
      </c>
    </row>
    <row r="87" spans="2:6">
      <c r="B87" s="5" t="s">
        <v>111</v>
      </c>
      <c r="C87" s="81">
        <v>4.9109999999999996</v>
      </c>
      <c r="D87" s="2" t="s">
        <v>112</v>
      </c>
    </row>
    <row r="88" spans="2:6">
      <c r="B88" s="5" t="s">
        <v>34</v>
      </c>
      <c r="C88" s="81">
        <v>3.3</v>
      </c>
      <c r="D88" s="2" t="s">
        <v>99</v>
      </c>
    </row>
    <row r="89" spans="2:6">
      <c r="B89" s="5" t="s">
        <v>113</v>
      </c>
      <c r="C89" s="80">
        <f>C88*D89</f>
        <v>2.4255</v>
      </c>
      <c r="D89" s="77">
        <v>0.73499999999999999</v>
      </c>
    </row>
    <row r="90" spans="2:6">
      <c r="B90" s="5" t="s">
        <v>114</v>
      </c>
      <c r="C90" s="80">
        <f>C88*D90</f>
        <v>1.1351999999999998</v>
      </c>
      <c r="D90" s="77">
        <v>0.34399999999999997</v>
      </c>
    </row>
    <row r="91" spans="2:6">
      <c r="B91" s="5" t="s">
        <v>36</v>
      </c>
      <c r="C91" s="23">
        <f>C88*(1/C89-1/C90)/(1/C86-1/C87)</f>
        <v>9.2618705420323817</v>
      </c>
      <c r="D91" s="2" t="s">
        <v>115</v>
      </c>
      <c r="F91"/>
    </row>
    <row r="92" spans="2:6">
      <c r="B92" s="5" t="s">
        <v>71</v>
      </c>
      <c r="C92" s="16">
        <f>C88*C86*C87*(1/C89-1/C90)/(C87*(C88/C90-1)-C86*(C88/C89-1))</f>
        <v>440.35294825762367</v>
      </c>
      <c r="D92" s="2" t="s">
        <v>116</v>
      </c>
    </row>
    <row r="94" spans="2:6">
      <c r="B94" s="83" t="s">
        <v>97</v>
      </c>
      <c r="C94" s="83"/>
      <c r="D94" s="83"/>
    </row>
    <row r="95" spans="2:6">
      <c r="B95" s="2" t="s">
        <v>155</v>
      </c>
      <c r="C95" s="33">
        <v>32</v>
      </c>
      <c r="D95" s="2" t="s">
        <v>99</v>
      </c>
    </row>
  </sheetData>
  <mergeCells count="13">
    <mergeCell ref="B18:D18"/>
    <mergeCell ref="B31:D31"/>
    <mergeCell ref="B38:D38"/>
    <mergeCell ref="B46:D46"/>
    <mergeCell ref="B94:D94"/>
    <mergeCell ref="F74:H74"/>
    <mergeCell ref="B76:D76"/>
    <mergeCell ref="B79:D79"/>
    <mergeCell ref="B84:D84"/>
    <mergeCell ref="B53:D53"/>
    <mergeCell ref="B54:D54"/>
    <mergeCell ref="B62:D62"/>
    <mergeCell ref="B71:D71"/>
  </mergeCells>
  <phoneticPr fontId="22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21505" r:id="rId3">
          <objectPr defaultSize="0" autoPict="0" r:id="rId4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7</xdr:col>
                <xdr:colOff>228600</xdr:colOff>
                <xdr:row>55</xdr:row>
                <xdr:rowOff>180975</xdr:rowOff>
              </to>
            </anchor>
          </objectPr>
        </oleObject>
      </mc:Choice>
      <mc:Fallback>
        <oleObject progId="Equation.3" shapeId="21505" r:id="rId3"/>
      </mc:Fallback>
    </mc:AlternateContent>
    <mc:AlternateContent xmlns:mc="http://schemas.openxmlformats.org/markup-compatibility/2006">
      <mc:Choice Requires="x14">
        <oleObject progId="Equation.3" shapeId="21506" r:id="rId5">
          <objectPr defaultSize="0" autoPict="0" r:id="rId6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495300</xdr:colOff>
                <xdr:row>32</xdr:row>
                <xdr:rowOff>152400</xdr:rowOff>
              </to>
            </anchor>
          </objectPr>
        </oleObject>
      </mc:Choice>
      <mc:Fallback>
        <oleObject progId="Equation.3" shapeId="21506" r:id="rId5"/>
      </mc:Fallback>
    </mc:AlternateContent>
    <mc:AlternateContent xmlns:mc="http://schemas.openxmlformats.org/markup-compatibility/2006">
      <mc:Choice Requires="x14">
        <oleObject progId="Equation.3" shapeId="21507" r:id="rId7">
          <objectPr defaultSize="0" r:id="rId8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71</xdr:row>
                <xdr:rowOff>0</xdr:rowOff>
              </to>
            </anchor>
          </objectPr>
        </oleObject>
      </mc:Choice>
      <mc:Fallback>
        <oleObject progId="Equation.3" shapeId="21507" r:id="rId7"/>
      </mc:Fallback>
    </mc:AlternateContent>
    <mc:AlternateContent xmlns:mc="http://schemas.openxmlformats.org/markup-compatibility/2006">
      <mc:Choice Requires="x14">
        <oleObject progId="Equation.3" shapeId="21508" r:id="rId9">
          <objectPr defaultSize="0" autoPict="0" r:id="rId10">
            <anchor moveWithCells="1">
              <from>
                <xdr:col>5</xdr:col>
                <xdr:colOff>38100</xdr:colOff>
                <xdr:row>45</xdr:row>
                <xdr:rowOff>38100</xdr:rowOff>
              </from>
              <to>
                <xdr:col>7</xdr:col>
                <xdr:colOff>266700</xdr:colOff>
                <xdr:row>47</xdr:row>
                <xdr:rowOff>219075</xdr:rowOff>
              </to>
            </anchor>
          </objectPr>
        </oleObject>
      </mc:Choice>
      <mc:Fallback>
        <oleObject progId="Equation.3" shapeId="21508" r:id="rId9"/>
      </mc:Fallback>
    </mc:AlternateContent>
    <mc:AlternateContent xmlns:mc="http://schemas.openxmlformats.org/markup-compatibility/2006">
      <mc:Choice Requires="x14">
        <oleObject progId="Equation.3" shapeId="21509" r:id="rId11">
          <objectPr defaultSize="0" autoPict="0" r:id="rId12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247650</xdr:colOff>
                <xdr:row>39</xdr:row>
                <xdr:rowOff>209550</xdr:rowOff>
              </to>
            </anchor>
          </objectPr>
        </oleObject>
      </mc:Choice>
      <mc:Fallback>
        <oleObject progId="Equation.3" shapeId="21509" r:id="rId11"/>
      </mc:Fallback>
    </mc:AlternateContent>
    <mc:AlternateContent xmlns:mc="http://schemas.openxmlformats.org/markup-compatibility/2006">
      <mc:Choice Requires="x14">
        <oleObject progId="Equation.3" shapeId="21510" r:id="rId13">
          <objectPr defaultSize="0" autoPict="0" r:id="rId14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21510" r:id="rId13"/>
      </mc:Fallback>
    </mc:AlternateContent>
    <mc:AlternateContent xmlns:mc="http://schemas.openxmlformats.org/markup-compatibility/2006">
      <mc:Choice Requires="x14">
        <oleObject progId="Equation.3" shapeId="21511" r:id="rId15">
          <objectPr defaultSize="0" autoPict="0" r:id="rId16">
            <anchor moveWithCells="1" sizeWithCells="1">
              <from>
                <xdr:col>5</xdr:col>
                <xdr:colOff>9525</xdr:colOff>
                <xdr:row>80</xdr:row>
                <xdr:rowOff>19050</xdr:rowOff>
              </from>
              <to>
                <xdr:col>10</xdr:col>
                <xdr:colOff>419100</xdr:colOff>
                <xdr:row>86</xdr:row>
                <xdr:rowOff>142875</xdr:rowOff>
              </to>
            </anchor>
          </objectPr>
        </oleObject>
      </mc:Choice>
      <mc:Fallback>
        <oleObject progId="Equation.3" shapeId="21511" r:id="rId15"/>
      </mc:Fallback>
    </mc:AlternateContent>
    <mc:AlternateContent xmlns:mc="http://schemas.openxmlformats.org/markup-compatibility/2006">
      <mc:Choice Requires="x14">
        <oleObject progId="Equation.3" shapeId="21517" r:id="rId17">
          <objectPr defaultSize="0" autoPict="0" r:id="rId18">
            <anchor moveWithCells="1" sizeWithCells="1">
              <from>
                <xdr:col>8</xdr:col>
                <xdr:colOff>133350</xdr:colOff>
                <xdr:row>66</xdr:row>
                <xdr:rowOff>85725</xdr:rowOff>
              </from>
              <to>
                <xdr:col>12</xdr:col>
                <xdr:colOff>581025</xdr:colOff>
                <xdr:row>71</xdr:row>
                <xdr:rowOff>9525</xdr:rowOff>
              </to>
            </anchor>
          </objectPr>
        </oleObject>
      </mc:Choice>
      <mc:Fallback>
        <oleObject progId="Equation.3" shapeId="21517" r:id="rId17"/>
      </mc:Fallback>
    </mc:AlternateContent>
    <mc:AlternateContent xmlns:mc="http://schemas.openxmlformats.org/markup-compatibility/2006">
      <mc:Choice Requires="x14">
        <oleObject progId="Equation.3" shapeId="21519" r:id="rId19">
          <objectPr defaultSize="0" autoPict="0" r:id="rId20">
            <anchor moveWithCells="1" sizeWithCells="1">
              <from>
                <xdr:col>5</xdr:col>
                <xdr:colOff>9525</xdr:colOff>
                <xdr:row>86</xdr:row>
                <xdr:rowOff>190500</xdr:rowOff>
              </from>
              <to>
                <xdr:col>9</xdr:col>
                <xdr:colOff>419100</xdr:colOff>
                <xdr:row>92</xdr:row>
                <xdr:rowOff>161925</xdr:rowOff>
              </to>
            </anchor>
          </objectPr>
        </oleObject>
      </mc:Choice>
      <mc:Fallback>
        <oleObject progId="Equation.3" shapeId="21519" r:id="rId19"/>
      </mc:Fallback>
    </mc:AlternateContent>
    <mc:AlternateContent xmlns:mc="http://schemas.openxmlformats.org/markup-compatibility/2006">
      <mc:Choice Requires="x14">
        <oleObject progId="Equation.3" shapeId="21520" r:id="rId21">
          <objectPr defaultSize="0" autoPict="0" r:id="rId22">
            <anchor moveWithCells="1" sizeWithCells="1">
              <from>
                <xdr:col>7</xdr:col>
                <xdr:colOff>428625</xdr:colOff>
                <xdr:row>72</xdr:row>
                <xdr:rowOff>76200</xdr:rowOff>
              </from>
              <to>
                <xdr:col>10</xdr:col>
                <xdr:colOff>533400</xdr:colOff>
                <xdr:row>75</xdr:row>
                <xdr:rowOff>171450</xdr:rowOff>
              </to>
            </anchor>
          </objectPr>
        </oleObject>
      </mc:Choice>
      <mc:Fallback>
        <oleObject progId="Equation.3" shapeId="21520" r:id="rId21"/>
      </mc:Fallback>
    </mc:AlternateContent>
    <mc:AlternateContent xmlns:mc="http://schemas.openxmlformats.org/markup-compatibility/2006">
      <mc:Choice Requires="x14">
        <oleObject progId="Equation.3" shapeId="21527" r:id="rId23">
          <objectPr defaultSize="0" autoPict="0" r:id="rId24">
            <anchor moveWithCells="1">
              <from>
                <xdr:col>5</xdr:col>
                <xdr:colOff>28575</xdr:colOff>
                <xdr:row>57</xdr:row>
                <xdr:rowOff>38100</xdr:rowOff>
              </from>
              <to>
                <xdr:col>6</xdr:col>
                <xdr:colOff>457200</xdr:colOff>
                <xdr:row>59</xdr:row>
                <xdr:rowOff>123825</xdr:rowOff>
              </to>
            </anchor>
          </objectPr>
        </oleObject>
      </mc:Choice>
      <mc:Fallback>
        <oleObject progId="Equation.3" shapeId="21527" r:id="rId23"/>
      </mc:Fallback>
    </mc:AlternateContent>
    <mc:AlternateContent xmlns:mc="http://schemas.openxmlformats.org/markup-compatibility/2006">
      <mc:Choice Requires="x14">
        <oleObject progId="Visio.Drawing.11" shapeId="21513" r:id="rId25">
          <objectPr defaultSize="0" autoPict="0" r:id="rId26">
            <anchor moveWithCells="1" sizeWithCells="1">
              <from>
                <xdr:col>5</xdr:col>
                <xdr:colOff>9525</xdr:colOff>
                <xdr:row>93</xdr:row>
                <xdr:rowOff>19050</xdr:rowOff>
              </from>
              <to>
                <xdr:col>11</xdr:col>
                <xdr:colOff>495300</xdr:colOff>
                <xdr:row>107</xdr:row>
                <xdr:rowOff>0</xdr:rowOff>
              </to>
            </anchor>
          </objectPr>
        </oleObject>
      </mc:Choice>
      <mc:Fallback>
        <oleObject progId="Visio.Drawing.11" shapeId="21513" r:id="rId2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4869-75A4-41A9-925C-429AFC45022B}">
  <dimension ref="B1:K70"/>
  <sheetViews>
    <sheetView topLeftCell="A28" zoomScale="90" workbookViewId="0">
      <selection activeCell="B43" sqref="B4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8.71093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4">
      <c r="B1" s="14" t="s">
        <v>152</v>
      </c>
      <c r="C1" s="14"/>
      <c r="D1" s="14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2" spans="2:4">
      <c r="B22" s="30" t="s">
        <v>118</v>
      </c>
    </row>
    <row r="23" spans="2:4">
      <c r="B23" s="31" t="s">
        <v>117</v>
      </c>
    </row>
    <row r="24" spans="2:4">
      <c r="B24" s="32" t="s">
        <v>135</v>
      </c>
    </row>
    <row r="25" spans="2:4">
      <c r="C25" s="3"/>
    </row>
    <row r="26" spans="2:4">
      <c r="B26" s="85" t="s">
        <v>39</v>
      </c>
      <c r="C26" s="85"/>
      <c r="D26" s="85"/>
    </row>
    <row r="27" spans="2:4">
      <c r="B27" s="2" t="s">
        <v>9</v>
      </c>
      <c r="C27" s="37">
        <v>5</v>
      </c>
      <c r="D27" s="2" t="s">
        <v>10</v>
      </c>
    </row>
    <row r="28" spans="2:4">
      <c r="B28" s="2" t="s">
        <v>31</v>
      </c>
      <c r="C28" s="37">
        <v>3.6</v>
      </c>
      <c r="D28" s="2" t="s">
        <v>32</v>
      </c>
    </row>
    <row r="29" spans="2:4">
      <c r="B29" s="2" t="s">
        <v>8</v>
      </c>
      <c r="C29" s="15">
        <f>C27*C28</f>
        <v>18</v>
      </c>
      <c r="D29" s="2" t="s">
        <v>1</v>
      </c>
    </row>
    <row r="30" spans="2:4">
      <c r="B30" s="2" t="s">
        <v>30</v>
      </c>
      <c r="C30" s="41">
        <v>100</v>
      </c>
      <c r="D30" s="2" t="s">
        <v>7</v>
      </c>
    </row>
    <row r="31" spans="2:4">
      <c r="B31" s="2" t="s">
        <v>29</v>
      </c>
      <c r="C31" s="15">
        <f>(2*C27-1)*C30</f>
        <v>900</v>
      </c>
      <c r="D31" s="2" t="s">
        <v>0</v>
      </c>
    </row>
    <row r="32" spans="2:4" ht="16.5">
      <c r="B32" s="87"/>
      <c r="C32" s="88"/>
      <c r="D32" s="88"/>
    </row>
    <row r="33" spans="2:11">
      <c r="B33" s="85" t="s">
        <v>38</v>
      </c>
      <c r="C33" s="85"/>
      <c r="D33" s="85"/>
    </row>
    <row r="34" spans="2:11">
      <c r="B34" s="2" t="s">
        <v>11</v>
      </c>
      <c r="C34" s="37">
        <v>3</v>
      </c>
      <c r="D34" s="2" t="s">
        <v>12</v>
      </c>
    </row>
    <row r="35" spans="2:11" ht="18.75">
      <c r="B35" s="2" t="s">
        <v>13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</row>
    <row r="37" spans="2:11">
      <c r="B37" s="2" t="s">
        <v>158</v>
      </c>
      <c r="C37" s="15">
        <f>20*C35*C34/1000</f>
        <v>0.6</v>
      </c>
      <c r="D37" s="2" t="s">
        <v>6</v>
      </c>
      <c r="F37" s="28" t="s">
        <v>93</v>
      </c>
      <c r="G37" s="28"/>
    </row>
    <row r="38" spans="2:11">
      <c r="B38" s="2" t="s">
        <v>37</v>
      </c>
      <c r="C38" s="42">
        <v>100</v>
      </c>
      <c r="D38" s="2" t="s">
        <v>7</v>
      </c>
      <c r="F38" s="28" t="s">
        <v>109</v>
      </c>
      <c r="G38" s="28"/>
      <c r="H38" s="13"/>
      <c r="I38" s="13"/>
      <c r="J38" s="13"/>
    </row>
    <row r="39" spans="2:11">
      <c r="B39" s="2" t="s">
        <v>35</v>
      </c>
      <c r="C39" s="16">
        <f>C38/((C36/C37)-1)</f>
        <v>22.222222222222221</v>
      </c>
      <c r="D39" s="2" t="s">
        <v>15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28</v>
      </c>
      <c r="D42" s="4" t="s">
        <v>17</v>
      </c>
      <c r="F42" s="19" t="s">
        <v>47</v>
      </c>
      <c r="G42" s="25" t="s">
        <v>48</v>
      </c>
      <c r="H42" s="25" t="s">
        <v>49</v>
      </c>
      <c r="I42" s="25" t="s">
        <v>50</v>
      </c>
      <c r="J42" s="25" t="s">
        <v>51</v>
      </c>
      <c r="K42" s="25" t="s">
        <v>52</v>
      </c>
    </row>
    <row r="43" spans="2:11">
      <c r="B43" s="4" t="s">
        <v>171</v>
      </c>
      <c r="C43" s="15">
        <f>C29</f>
        <v>18</v>
      </c>
      <c r="D43" s="4" t="s">
        <v>17</v>
      </c>
      <c r="F43" s="24" t="s">
        <v>53</v>
      </c>
      <c r="G43" s="21" t="s">
        <v>82</v>
      </c>
      <c r="H43" s="21" t="s">
        <v>82</v>
      </c>
      <c r="I43" s="21" t="s">
        <v>83</v>
      </c>
      <c r="J43" s="21" t="s">
        <v>55</v>
      </c>
      <c r="K43" s="21" t="s">
        <v>55</v>
      </c>
    </row>
    <row r="44" spans="2:11">
      <c r="B44" s="4" t="s">
        <v>64</v>
      </c>
      <c r="C44" s="45">
        <f>C43/C42</f>
        <v>0.6428571428571429</v>
      </c>
      <c r="D44" s="4"/>
      <c r="F44" s="24" t="s">
        <v>57</v>
      </c>
      <c r="G44" s="26" t="s">
        <v>84</v>
      </c>
      <c r="H44" s="26" t="s">
        <v>84</v>
      </c>
      <c r="I44" s="21" t="s">
        <v>59</v>
      </c>
      <c r="J44" s="26" t="s">
        <v>85</v>
      </c>
      <c r="K44" s="21" t="s">
        <v>60</v>
      </c>
    </row>
    <row r="45" spans="2:11">
      <c r="B45" s="39" t="s">
        <v>27</v>
      </c>
      <c r="C45" s="36">
        <v>300</v>
      </c>
      <c r="D45" s="39" t="s">
        <v>119</v>
      </c>
      <c r="F45" s="24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8.1999999999999993</v>
      </c>
      <c r="D46" s="6" t="s">
        <v>120</v>
      </c>
    </row>
    <row r="47" spans="2:11" ht="18.75">
      <c r="B47" s="5" t="s">
        <v>20</v>
      </c>
      <c r="C47" s="16">
        <f>1000*(C42-C43)*C44/C46/C45</f>
        <v>2.6132404181184672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54.442508710801398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v>8.1999999999999993</v>
      </c>
      <c r="D51" s="4" t="s">
        <v>120</v>
      </c>
    </row>
    <row r="52" spans="2:8">
      <c r="B52" s="5" t="s">
        <v>24</v>
      </c>
      <c r="C52" s="44">
        <v>20</v>
      </c>
      <c r="D52" s="4" t="s">
        <v>121</v>
      </c>
    </row>
    <row r="53" spans="2:8" ht="18.75">
      <c r="B53" s="5" t="s">
        <v>45</v>
      </c>
      <c r="C53" s="16">
        <f>1000/(SQRT(C51*C52))/2/3.1416</f>
        <v>12.427884031115202</v>
      </c>
      <c r="D53" s="4" t="s">
        <v>26</v>
      </c>
      <c r="F53" s="86" t="s">
        <v>86</v>
      </c>
      <c r="G53" s="86"/>
      <c r="H53" s="86"/>
    </row>
    <row r="54" spans="2:8" ht="16.5">
      <c r="B54" s="7"/>
      <c r="C54" s="8"/>
      <c r="D54" s="9"/>
    </row>
    <row r="55" spans="2:8">
      <c r="B55" s="89" t="s">
        <v>92</v>
      </c>
      <c r="C55" s="90"/>
      <c r="D55" s="91"/>
      <c r="F55"/>
    </row>
    <row r="56" spans="2:8">
      <c r="B56" s="5" t="s">
        <v>68</v>
      </c>
      <c r="C56" s="35">
        <v>30</v>
      </c>
      <c r="D56" s="2" t="s">
        <v>73</v>
      </c>
      <c r="E56"/>
    </row>
    <row r="57" spans="2:8">
      <c r="B57" s="2" t="s">
        <v>91</v>
      </c>
      <c r="C57" s="33">
        <v>5</v>
      </c>
      <c r="D57" s="2" t="s">
        <v>74</v>
      </c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136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139</v>
      </c>
      <c r="C62" s="81">
        <v>3.02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140</v>
      </c>
      <c r="C64" s="80">
        <f>C63*D64</f>
        <v>2.3331</v>
      </c>
      <c r="D64" s="77">
        <v>0.70699999999999996</v>
      </c>
    </row>
    <row r="65" spans="2:4">
      <c r="B65" s="5" t="s">
        <v>141</v>
      </c>
      <c r="C65" s="80">
        <f>C63*D65</f>
        <v>1.5839999999999999</v>
      </c>
      <c r="D65" s="77">
        <v>0.48</v>
      </c>
    </row>
    <row r="66" spans="2:4">
      <c r="B66" s="5" t="s">
        <v>36</v>
      </c>
      <c r="C66" s="23">
        <f>C63*(1/C64-1/C65)/(1/C61-1/C62)</f>
        <v>2.2715678763730809</v>
      </c>
      <c r="D66" s="2" t="s">
        <v>137</v>
      </c>
    </row>
    <row r="67" spans="2:4">
      <c r="B67" s="5" t="s">
        <v>71</v>
      </c>
      <c r="C67" s="16">
        <f>C63*C61*C62*(1/C64-1/C65)/(C62*(C63/C65-1)-C61*(C63/C64-1))</f>
        <v>6.8594573388423603</v>
      </c>
      <c r="D67" s="2" t="s">
        <v>138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10">
    <mergeCell ref="F53:H53"/>
    <mergeCell ref="B17:D17"/>
    <mergeCell ref="B26:D26"/>
    <mergeCell ref="B32:D32"/>
    <mergeCell ref="B69:D69"/>
    <mergeCell ref="B55:D55"/>
    <mergeCell ref="B59:D59"/>
    <mergeCell ref="B33:D33"/>
    <mergeCell ref="B41:D41"/>
    <mergeCell ref="B50:D50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7409" r:id="rId4">
          <objectPr defaultSize="0" autoPict="0" r:id="rId5">
            <anchor moveWithCells="1">
              <from>
                <xdr:col>4</xdr:col>
                <xdr:colOff>590550</xdr:colOff>
                <xdr:row>31</xdr:row>
                <xdr:rowOff>200025</xdr:rowOff>
              </from>
              <to>
                <xdr:col>7</xdr:col>
                <xdr:colOff>257175</xdr:colOff>
                <xdr:row>34</xdr:row>
                <xdr:rowOff>190500</xdr:rowOff>
              </to>
            </anchor>
          </objectPr>
        </oleObject>
      </mc:Choice>
      <mc:Fallback>
        <oleObject progId="Equation.3" shapeId="17409" r:id="rId4"/>
      </mc:Fallback>
    </mc:AlternateContent>
    <mc:AlternateContent xmlns:mc="http://schemas.openxmlformats.org/markup-compatibility/2006">
      <mc:Choice Requires="x14">
        <oleObject progId="Equation.3" shapeId="17410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542925</xdr:colOff>
                <xdr:row>27</xdr:row>
                <xdr:rowOff>152400</xdr:rowOff>
              </to>
            </anchor>
          </objectPr>
        </oleObject>
      </mc:Choice>
      <mc:Fallback>
        <oleObject progId="Equation.3" shapeId="17410" r:id="rId6"/>
      </mc:Fallback>
    </mc:AlternateContent>
    <mc:AlternateContent xmlns:mc="http://schemas.openxmlformats.org/markup-compatibility/2006">
      <mc:Choice Requires="x14">
        <oleObject progId="Equation.3" shapeId="17411" r:id="rId8">
          <objectPr defaultSize="0" r:id="rId9">
            <anchor moveWithCells="1" sizeWithCells="1">
              <from>
                <xdr:col>5</xdr:col>
                <xdr:colOff>9525</xdr:colOff>
                <xdr:row>45</xdr:row>
                <xdr:rowOff>114300</xdr:rowOff>
              </from>
              <to>
                <xdr:col>8</xdr:col>
                <xdr:colOff>57150</xdr:colOff>
                <xdr:row>49</xdr:row>
                <xdr:rowOff>28575</xdr:rowOff>
              </to>
            </anchor>
          </objectPr>
        </oleObject>
      </mc:Choice>
      <mc:Fallback>
        <oleObject progId="Equation.3" shapeId="17411" r:id="rId8"/>
      </mc:Fallback>
    </mc:AlternateContent>
    <mc:AlternateContent xmlns:mc="http://schemas.openxmlformats.org/markup-compatibility/2006">
      <mc:Choice Requires="x14">
        <oleObject progId="Equation.3" shapeId="17425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104775</xdr:rowOff>
              </from>
              <to>
                <xdr:col>13</xdr:col>
                <xdr:colOff>9525</xdr:colOff>
                <xdr:row>50</xdr:row>
                <xdr:rowOff>123825</xdr:rowOff>
              </to>
            </anchor>
          </objectPr>
        </oleObject>
      </mc:Choice>
      <mc:Fallback>
        <oleObject progId="Equation.3" shapeId="17425" r:id="rId10"/>
      </mc:Fallback>
    </mc:AlternateContent>
    <mc:AlternateContent xmlns:mc="http://schemas.openxmlformats.org/markup-compatibility/2006">
      <mc:Choice Requires="x14">
        <oleObject progId="Equation.3" shapeId="17429" r:id="rId12">
          <objectPr defaultSize="0" autoPict="0" r:id="rId13">
            <anchor moveWithCells="1" sizeWithCells="1">
              <from>
                <xdr:col>5</xdr:col>
                <xdr:colOff>0</xdr:colOff>
                <xdr:row>54</xdr:row>
                <xdr:rowOff>57150</xdr:rowOff>
              </from>
              <to>
                <xdr:col>11</xdr:col>
                <xdr:colOff>104775</xdr:colOff>
                <xdr:row>60</xdr:row>
                <xdr:rowOff>180975</xdr:rowOff>
              </to>
            </anchor>
          </objectPr>
        </oleObject>
      </mc:Choice>
      <mc:Fallback>
        <oleObject progId="Equation.3" shapeId="17429" r:id="rId12"/>
      </mc:Fallback>
    </mc:AlternateContent>
    <mc:AlternateContent xmlns:mc="http://schemas.openxmlformats.org/markup-compatibility/2006">
      <mc:Choice Requires="x14">
        <oleObject progId="Equation.3" shapeId="17430" r:id="rId14">
          <objectPr defaultSize="0" autoPict="0" r:id="rId15">
            <anchor moveWithCells="1" sizeWithCells="1">
              <from>
                <xdr:col>5</xdr:col>
                <xdr:colOff>9525</xdr:colOff>
                <xdr:row>61</xdr:row>
                <xdr:rowOff>57150</xdr:rowOff>
              </from>
              <to>
                <xdr:col>9</xdr:col>
                <xdr:colOff>419100</xdr:colOff>
                <xdr:row>67</xdr:row>
                <xdr:rowOff>19050</xdr:rowOff>
              </to>
            </anchor>
          </objectPr>
        </oleObject>
      </mc:Choice>
      <mc:Fallback>
        <oleObject progId="Equation.3" shapeId="17430" r:id="rId14"/>
      </mc:Fallback>
    </mc:AlternateContent>
    <mc:AlternateContent xmlns:mc="http://schemas.openxmlformats.org/markup-compatibility/2006">
      <mc:Choice Requires="x14">
        <oleObject progId="Equation.3" shapeId="17431" r:id="rId16">
          <objectPr defaultSize="0" autoPict="0" r:id="rId17">
            <anchor moveWithCells="1" sizeWithCells="1">
              <from>
                <xdr:col>7</xdr:col>
                <xdr:colOff>447675</xdr:colOff>
                <xdr:row>50</xdr:row>
                <xdr:rowOff>133350</xdr:rowOff>
              </from>
              <to>
                <xdr:col>11</xdr:col>
                <xdr:colOff>247650</xdr:colOff>
                <xdr:row>54</xdr:row>
                <xdr:rowOff>28575</xdr:rowOff>
              </to>
            </anchor>
          </objectPr>
        </oleObject>
      </mc:Choice>
      <mc:Fallback>
        <oleObject progId="Equation.3" shapeId="17431" r:id="rId16"/>
      </mc:Fallback>
    </mc:AlternateContent>
    <mc:AlternateContent xmlns:mc="http://schemas.openxmlformats.org/markup-compatibility/2006">
      <mc:Choice Requires="x14">
        <oleObject progId="Equation.3" shapeId="17432" r:id="rId18">
          <objectPr defaultSize="0" autoPict="0" r:id="rId19">
            <anchor moveWithCells="1">
              <from>
                <xdr:col>8</xdr:col>
                <xdr:colOff>66675</xdr:colOff>
                <xdr:row>32</xdr:row>
                <xdr:rowOff>28575</xdr:rowOff>
              </from>
              <to>
                <xdr:col>11</xdr:col>
                <xdr:colOff>66675</xdr:colOff>
                <xdr:row>34</xdr:row>
                <xdr:rowOff>114300</xdr:rowOff>
              </to>
            </anchor>
          </objectPr>
        </oleObject>
      </mc:Choice>
      <mc:Fallback>
        <oleObject progId="Equation.3" shapeId="17432" r:id="rId18"/>
      </mc:Fallback>
    </mc:AlternateContent>
    <mc:AlternateContent xmlns:mc="http://schemas.openxmlformats.org/markup-compatibility/2006">
      <mc:Choice Requires="x14">
        <oleObject progId="Visio.Drawing.11" shapeId="17418" r:id="rId20">
          <objectPr defaultSize="0" autoPict="0" r:id="rId21">
            <anchor moveWithCells="1" sizeWithCells="1">
              <from>
                <xdr:col>5</xdr:col>
                <xdr:colOff>19050</xdr:colOff>
                <xdr:row>68</xdr:row>
                <xdr:rowOff>9525</xdr:rowOff>
              </from>
              <to>
                <xdr:col>11</xdr:col>
                <xdr:colOff>523875</xdr:colOff>
                <xdr:row>87</xdr:row>
                <xdr:rowOff>66675</xdr:rowOff>
              </to>
            </anchor>
          </objectPr>
        </oleObject>
      </mc:Choice>
      <mc:Fallback>
        <oleObject progId="Visio.Drawing.11" shapeId="17418" r:id="rId2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B887-5317-4EE6-BF4D-6ADB0AAD2CC1}">
  <dimension ref="B1:K95"/>
  <sheetViews>
    <sheetView zoomScale="90" workbookViewId="0">
      <selection activeCell="B64" sqref="B64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" style="1" customWidth="1"/>
    <col min="5" max="5" width="9" style="1" customWidth="1"/>
    <col min="6" max="6" width="18.8554687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96</v>
      </c>
      <c r="C1" s="14"/>
      <c r="D1" s="14"/>
      <c r="E1" s="13"/>
    </row>
    <row r="18" spans="2:4" ht="18.75">
      <c r="B18" s="84"/>
      <c r="C18" s="84"/>
      <c r="D18" s="84"/>
    </row>
    <row r="19" spans="2:4" ht="18.75">
      <c r="B19" s="10"/>
      <c r="C19" s="10"/>
      <c r="D19" s="10"/>
    </row>
    <row r="20" spans="2:4" s="12" customFormat="1" ht="19.5">
      <c r="B20" s="11"/>
      <c r="C20" s="11"/>
      <c r="D20" s="11"/>
    </row>
    <row r="27" spans="2:4">
      <c r="B27" s="30" t="s">
        <v>118</v>
      </c>
    </row>
    <row r="28" spans="2:4">
      <c r="B28" s="31" t="s">
        <v>117</v>
      </c>
    </row>
    <row r="29" spans="2:4">
      <c r="B29" s="32" t="s">
        <v>135</v>
      </c>
    </row>
    <row r="30" spans="2:4">
      <c r="C30" s="3"/>
    </row>
    <row r="31" spans="2:4">
      <c r="B31" s="85" t="s">
        <v>39</v>
      </c>
      <c r="C31" s="85"/>
      <c r="D31" s="85"/>
    </row>
    <row r="32" spans="2:4">
      <c r="B32" s="2" t="s">
        <v>9</v>
      </c>
      <c r="C32" s="37">
        <v>3</v>
      </c>
      <c r="D32" s="2" t="s">
        <v>10</v>
      </c>
    </row>
    <row r="33" spans="2:4">
      <c r="B33" s="2" t="s">
        <v>31</v>
      </c>
      <c r="C33" s="33">
        <v>3.6</v>
      </c>
      <c r="D33" s="2" t="s">
        <v>32</v>
      </c>
    </row>
    <row r="34" spans="2:4">
      <c r="B34" s="2" t="s">
        <v>8</v>
      </c>
      <c r="C34" s="15">
        <f>C32*C33</f>
        <v>10.8</v>
      </c>
      <c r="D34" s="2" t="s">
        <v>1</v>
      </c>
    </row>
    <row r="35" spans="2:4">
      <c r="B35" s="2" t="s">
        <v>30</v>
      </c>
      <c r="C35" s="41">
        <v>100</v>
      </c>
      <c r="D35" s="2" t="s">
        <v>7</v>
      </c>
    </row>
    <row r="36" spans="2:4">
      <c r="B36" s="2" t="s">
        <v>29</v>
      </c>
      <c r="C36" s="15">
        <f>(2*C32-1)*C35</f>
        <v>500</v>
      </c>
      <c r="D36" s="2" t="s">
        <v>0</v>
      </c>
    </row>
    <row r="38" spans="2:4">
      <c r="B38" s="85" t="s">
        <v>2</v>
      </c>
      <c r="C38" s="85"/>
      <c r="D38" s="85"/>
    </row>
    <row r="39" spans="2:4">
      <c r="B39" s="2" t="s">
        <v>3</v>
      </c>
      <c r="C39" s="37">
        <v>4</v>
      </c>
      <c r="D39" s="2" t="s">
        <v>4</v>
      </c>
    </row>
    <row r="40" spans="2:4" ht="18.75">
      <c r="B40" s="2" t="s">
        <v>28</v>
      </c>
      <c r="C40" s="37">
        <v>10</v>
      </c>
      <c r="D40" s="2" t="s">
        <v>5</v>
      </c>
    </row>
    <row r="41" spans="2:4">
      <c r="B41" s="2" t="s">
        <v>34</v>
      </c>
      <c r="C41" s="33">
        <v>3.3</v>
      </c>
      <c r="D41" s="2" t="s">
        <v>1</v>
      </c>
    </row>
    <row r="42" spans="2:4">
      <c r="B42" s="2" t="s">
        <v>40</v>
      </c>
      <c r="C42" s="79">
        <f>20*C40*C39/1000</f>
        <v>0.8</v>
      </c>
      <c r="D42" s="2" t="s">
        <v>6</v>
      </c>
    </row>
    <row r="43" spans="2:4">
      <c r="B43" s="2" t="s">
        <v>41</v>
      </c>
      <c r="C43" s="42">
        <v>100</v>
      </c>
      <c r="D43" s="2" t="s">
        <v>7</v>
      </c>
    </row>
    <row r="44" spans="2:4">
      <c r="B44" s="2" t="s">
        <v>42</v>
      </c>
      <c r="C44" s="22">
        <f>C43/((C41/C42)-1)</f>
        <v>32.000000000000007</v>
      </c>
      <c r="D44" s="2" t="s">
        <v>0</v>
      </c>
    </row>
    <row r="46" spans="2:4">
      <c r="B46" s="85" t="s">
        <v>80</v>
      </c>
      <c r="C46" s="85"/>
      <c r="D46" s="85"/>
    </row>
    <row r="47" spans="2:4">
      <c r="B47" s="2" t="s">
        <v>81</v>
      </c>
      <c r="C47" s="37">
        <v>0.3</v>
      </c>
      <c r="D47" s="2" t="s">
        <v>12</v>
      </c>
    </row>
    <row r="48" spans="2:4" ht="18.75">
      <c r="B48" s="2" t="s">
        <v>13</v>
      </c>
      <c r="C48" s="37">
        <v>10</v>
      </c>
      <c r="D48" s="2" t="s">
        <v>14</v>
      </c>
    </row>
    <row r="49" spans="2:11">
      <c r="B49" s="2" t="s">
        <v>34</v>
      </c>
      <c r="C49" s="33">
        <v>3.3</v>
      </c>
      <c r="D49" s="2" t="s">
        <v>6</v>
      </c>
    </row>
    <row r="50" spans="2:11">
      <c r="B50" s="2" t="s">
        <v>156</v>
      </c>
      <c r="C50" s="15">
        <f>100*C48*C47/1000</f>
        <v>0.3</v>
      </c>
      <c r="D50" s="2" t="s">
        <v>6</v>
      </c>
      <c r="F50" s="28" t="s">
        <v>109</v>
      </c>
      <c r="G50" s="13"/>
      <c r="H50" s="13"/>
      <c r="I50" s="13"/>
      <c r="J50" s="13"/>
    </row>
    <row r="51" spans="2:11">
      <c r="B51" s="2" t="s">
        <v>43</v>
      </c>
      <c r="C51" s="42">
        <v>100</v>
      </c>
      <c r="D51" s="2" t="s">
        <v>7</v>
      </c>
    </row>
    <row r="52" spans="2:11">
      <c r="B52" s="2" t="s">
        <v>44</v>
      </c>
      <c r="C52" s="16">
        <f>C51/((C49/C50)-1)</f>
        <v>10</v>
      </c>
      <c r="D52" s="2" t="s">
        <v>15</v>
      </c>
    </row>
    <row r="53" spans="2:11" ht="16.5">
      <c r="B53" s="87"/>
      <c r="C53" s="88"/>
      <c r="D53" s="88"/>
    </row>
    <row r="54" spans="2:11">
      <c r="B54" s="85" t="s">
        <v>38</v>
      </c>
      <c r="C54" s="85"/>
      <c r="D54" s="85"/>
    </row>
    <row r="55" spans="2:11">
      <c r="B55" s="2" t="s">
        <v>11</v>
      </c>
      <c r="C55" s="37">
        <v>3</v>
      </c>
      <c r="D55" s="2" t="s">
        <v>12</v>
      </c>
    </row>
    <row r="56" spans="2:11" ht="18.75">
      <c r="B56" s="2" t="s">
        <v>13</v>
      </c>
      <c r="C56" s="37">
        <v>10</v>
      </c>
      <c r="D56" s="2" t="s">
        <v>14</v>
      </c>
    </row>
    <row r="57" spans="2:11">
      <c r="B57" s="2" t="s">
        <v>34</v>
      </c>
      <c r="C57" s="33">
        <v>3.3</v>
      </c>
      <c r="D57" s="2" t="s">
        <v>6</v>
      </c>
    </row>
    <row r="58" spans="2:11">
      <c r="B58" s="2" t="s">
        <v>33</v>
      </c>
      <c r="C58" s="15">
        <f>20*C56*C55/1000</f>
        <v>0.6</v>
      </c>
      <c r="D58" s="2" t="s">
        <v>6</v>
      </c>
    </row>
    <row r="59" spans="2:11">
      <c r="B59" s="2" t="s">
        <v>37</v>
      </c>
      <c r="C59" s="42">
        <v>100</v>
      </c>
      <c r="D59" s="2" t="s">
        <v>7</v>
      </c>
    </row>
    <row r="60" spans="2:11">
      <c r="B60" s="2" t="s">
        <v>35</v>
      </c>
      <c r="C60" s="16">
        <f>C59/((C57/C58)-1)</f>
        <v>22.222222222222221</v>
      </c>
      <c r="D60" s="2" t="s">
        <v>15</v>
      </c>
    </row>
    <row r="62" spans="2:11">
      <c r="B62" s="89" t="s">
        <v>76</v>
      </c>
      <c r="C62" s="90"/>
      <c r="D62" s="91"/>
      <c r="F62" s="18" t="s">
        <v>63</v>
      </c>
    </row>
    <row r="63" spans="2:11">
      <c r="B63" s="4" t="s">
        <v>16</v>
      </c>
      <c r="C63" s="37">
        <v>28</v>
      </c>
      <c r="D63" s="4" t="s">
        <v>17</v>
      </c>
      <c r="F63" s="19" t="s">
        <v>47</v>
      </c>
      <c r="G63" s="25" t="s">
        <v>48</v>
      </c>
      <c r="H63" s="25" t="s">
        <v>49</v>
      </c>
      <c r="I63" s="25" t="s">
        <v>50</v>
      </c>
      <c r="J63" s="25" t="s">
        <v>51</v>
      </c>
      <c r="K63" s="25" t="s">
        <v>52</v>
      </c>
    </row>
    <row r="64" spans="2:11">
      <c r="B64" s="4" t="s">
        <v>170</v>
      </c>
      <c r="C64" s="15">
        <f>C34</f>
        <v>10.8</v>
      </c>
      <c r="D64" s="4" t="s">
        <v>17</v>
      </c>
      <c r="F64" s="24" t="s">
        <v>53</v>
      </c>
      <c r="G64" s="21" t="s">
        <v>82</v>
      </c>
      <c r="H64" s="21" t="s">
        <v>82</v>
      </c>
      <c r="I64" s="21" t="s">
        <v>83</v>
      </c>
      <c r="J64" s="21" t="s">
        <v>55</v>
      </c>
      <c r="K64" s="21" t="s">
        <v>55</v>
      </c>
    </row>
    <row r="65" spans="2:11">
      <c r="B65" s="4" t="s">
        <v>64</v>
      </c>
      <c r="C65" s="45">
        <f>C64/C63</f>
        <v>0.38571428571428573</v>
      </c>
      <c r="D65" s="4"/>
      <c r="F65" s="24" t="s">
        <v>57</v>
      </c>
      <c r="G65" s="26" t="s">
        <v>84</v>
      </c>
      <c r="H65" s="26" t="s">
        <v>84</v>
      </c>
      <c r="I65" s="21" t="s">
        <v>59</v>
      </c>
      <c r="J65" s="26" t="s">
        <v>85</v>
      </c>
      <c r="K65" s="21" t="s">
        <v>60</v>
      </c>
    </row>
    <row r="66" spans="2:11">
      <c r="B66" s="39" t="s">
        <v>27</v>
      </c>
      <c r="C66" s="36">
        <v>300</v>
      </c>
      <c r="D66" s="39" t="s">
        <v>119</v>
      </c>
      <c r="F66" s="24" t="s">
        <v>61</v>
      </c>
      <c r="G66" s="21" t="s">
        <v>62</v>
      </c>
      <c r="H66" s="21" t="s">
        <v>62</v>
      </c>
      <c r="I66" s="21" t="s">
        <v>62</v>
      </c>
      <c r="J66" s="21" t="s">
        <v>62</v>
      </c>
      <c r="K66" s="21" t="s">
        <v>62</v>
      </c>
    </row>
    <row r="67" spans="2:11">
      <c r="B67" s="5" t="s">
        <v>18</v>
      </c>
      <c r="C67" s="43">
        <v>8.1999999999999993</v>
      </c>
      <c r="D67" s="6" t="s">
        <v>120</v>
      </c>
    </row>
    <row r="68" spans="2:11" ht="18.75">
      <c r="B68" s="5" t="s">
        <v>20</v>
      </c>
      <c r="C68" s="16">
        <f>1000*(C63-C64)*C65/C67/C66</f>
        <v>2.6968641114982583</v>
      </c>
      <c r="D68" s="4" t="s">
        <v>21</v>
      </c>
    </row>
    <row r="69" spans="2:11" ht="18.75">
      <c r="B69" s="5" t="s">
        <v>104</v>
      </c>
      <c r="C69" s="16">
        <f>1000*1000000*(C64-C64*C64/C63)/(8*C72*C73*C66*C66)</f>
        <v>56.184668989547035</v>
      </c>
      <c r="D69" s="4" t="s">
        <v>105</v>
      </c>
    </row>
    <row r="70" spans="2:11" ht="16.5">
      <c r="B70" s="7"/>
      <c r="C70" s="8"/>
      <c r="D70" s="9"/>
    </row>
    <row r="71" spans="2:11">
      <c r="B71" s="89" t="s">
        <v>77</v>
      </c>
      <c r="C71" s="90"/>
      <c r="D71" s="91"/>
    </row>
    <row r="72" spans="2:11">
      <c r="B72" s="5" t="s">
        <v>22</v>
      </c>
      <c r="C72" s="44">
        <v>8.1999999999999993</v>
      </c>
      <c r="D72" s="4" t="s">
        <v>120</v>
      </c>
    </row>
    <row r="73" spans="2:11">
      <c r="B73" s="5" t="s">
        <v>24</v>
      </c>
      <c r="C73" s="44">
        <v>20</v>
      </c>
      <c r="D73" s="4" t="s">
        <v>121</v>
      </c>
    </row>
    <row r="74" spans="2:11" ht="18.75">
      <c r="B74" s="5" t="s">
        <v>45</v>
      </c>
      <c r="C74" s="16">
        <f>1000/(SQRT(C72*C73))/2/3.1416</f>
        <v>12.427884031115202</v>
      </c>
      <c r="D74" s="4" t="s">
        <v>26</v>
      </c>
      <c r="F74" s="86" t="s">
        <v>86</v>
      </c>
      <c r="G74" s="86"/>
      <c r="H74" s="86"/>
    </row>
    <row r="75" spans="2:11" ht="16.5">
      <c r="B75" s="7"/>
      <c r="C75" s="8"/>
      <c r="D75" s="9"/>
    </row>
    <row r="76" spans="2:11">
      <c r="B76" s="83" t="s">
        <v>78</v>
      </c>
      <c r="C76" s="83"/>
      <c r="D76" s="83"/>
      <c r="F76"/>
    </row>
    <row r="77" spans="2:11">
      <c r="B77" s="5" t="s">
        <v>68</v>
      </c>
      <c r="C77" s="35">
        <v>30</v>
      </c>
      <c r="D77" s="4" t="s">
        <v>73</v>
      </c>
      <c r="E77"/>
    </row>
    <row r="79" spans="2:11">
      <c r="B79" s="83" t="s">
        <v>69</v>
      </c>
      <c r="C79" s="83"/>
      <c r="D79" s="83"/>
    </row>
    <row r="80" spans="2:11">
      <c r="B80" s="5" t="s">
        <v>66</v>
      </c>
      <c r="C80" s="35">
        <v>1.4</v>
      </c>
      <c r="D80" s="4" t="s">
        <v>72</v>
      </c>
      <c r="E80"/>
    </row>
    <row r="81" spans="2:6">
      <c r="B81" s="5" t="s">
        <v>65</v>
      </c>
      <c r="C81" s="78">
        <v>110</v>
      </c>
      <c r="D81" s="4" t="s">
        <v>75</v>
      </c>
    </row>
    <row r="82" spans="2:6">
      <c r="B82" s="5" t="s">
        <v>67</v>
      </c>
      <c r="C82" s="16">
        <f>C80*C81/60</f>
        <v>2.5666666666666669</v>
      </c>
      <c r="D82" s="4" t="s">
        <v>74</v>
      </c>
    </row>
    <row r="83" spans="2:6">
      <c r="E83"/>
    </row>
    <row r="84" spans="2:6">
      <c r="B84" s="83" t="s">
        <v>70</v>
      </c>
      <c r="C84" s="83"/>
      <c r="D84" s="83"/>
      <c r="F84"/>
    </row>
    <row r="85" spans="2:6">
      <c r="B85" s="5" t="s">
        <v>134</v>
      </c>
      <c r="C85" s="81" t="s">
        <v>108</v>
      </c>
      <c r="D85" s="4" t="s">
        <v>136</v>
      </c>
    </row>
    <row r="86" spans="2:6">
      <c r="B86" s="5" t="s">
        <v>110</v>
      </c>
      <c r="C86" s="81">
        <v>27.28</v>
      </c>
      <c r="D86" s="2" t="s">
        <v>112</v>
      </c>
      <c r="F86"/>
    </row>
    <row r="87" spans="2:6">
      <c r="B87" s="5" t="s">
        <v>139</v>
      </c>
      <c r="C87" s="81">
        <v>3.02</v>
      </c>
      <c r="D87" s="2" t="s">
        <v>112</v>
      </c>
    </row>
    <row r="88" spans="2:6">
      <c r="B88" s="38" t="s">
        <v>34</v>
      </c>
      <c r="C88" s="34">
        <v>3.3</v>
      </c>
      <c r="D88" s="2" t="s">
        <v>99</v>
      </c>
    </row>
    <row r="89" spans="2:6">
      <c r="B89" s="5" t="s">
        <v>140</v>
      </c>
      <c r="C89" s="80">
        <f>C88*D89</f>
        <v>2.3331</v>
      </c>
      <c r="D89" s="77">
        <v>0.70699999999999996</v>
      </c>
    </row>
    <row r="90" spans="2:6">
      <c r="B90" s="5" t="s">
        <v>141</v>
      </c>
      <c r="C90" s="80">
        <f>C88*D90</f>
        <v>1.5839999999999999</v>
      </c>
      <c r="D90" s="77">
        <v>0.48</v>
      </c>
    </row>
    <row r="91" spans="2:6">
      <c r="B91" s="5" t="s">
        <v>36</v>
      </c>
      <c r="C91" s="23">
        <f>C88*(1/C89-1/C90)/(1/C86-1/C87)</f>
        <v>2.2715678763730809</v>
      </c>
      <c r="D91" s="2" t="s">
        <v>137</v>
      </c>
    </row>
    <row r="92" spans="2:6">
      <c r="B92" s="5" t="s">
        <v>71</v>
      </c>
      <c r="C92" s="16">
        <f>C88*C86*C87*(1/C89-1/C90)/(C87*(C88/C90-1)-C86*(C88/C89-1))</f>
        <v>6.8594573388423603</v>
      </c>
      <c r="D92" s="2" t="s">
        <v>138</v>
      </c>
    </row>
    <row r="94" spans="2:6">
      <c r="B94" s="83" t="s">
        <v>97</v>
      </c>
      <c r="C94" s="83"/>
      <c r="D94" s="83"/>
    </row>
    <row r="95" spans="2:6">
      <c r="B95" s="2" t="s">
        <v>101</v>
      </c>
      <c r="C95" s="33">
        <v>32</v>
      </c>
      <c r="D95" s="40" t="s">
        <v>99</v>
      </c>
    </row>
  </sheetData>
  <mergeCells count="13">
    <mergeCell ref="B18:D18"/>
    <mergeCell ref="B31:D31"/>
    <mergeCell ref="B38:D38"/>
    <mergeCell ref="B46:D46"/>
    <mergeCell ref="B94:D94"/>
    <mergeCell ref="F74:H74"/>
    <mergeCell ref="B76:D76"/>
    <mergeCell ref="B79:D79"/>
    <mergeCell ref="B84:D84"/>
    <mergeCell ref="B53:D53"/>
    <mergeCell ref="B54:D54"/>
    <mergeCell ref="B62:D62"/>
    <mergeCell ref="B71:D71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autoPict="0" r:id="rId5">
            <anchor moveWithCells="1">
              <from>
                <xdr:col>5</xdr:col>
                <xdr:colOff>57150</xdr:colOff>
                <xdr:row>45</xdr:row>
                <xdr:rowOff>9525</xdr:rowOff>
              </from>
              <to>
                <xdr:col>7</xdr:col>
                <xdr:colOff>323850</xdr:colOff>
                <xdr:row>47</xdr:row>
                <xdr:rowOff>190500</xdr:rowOff>
              </to>
            </anchor>
          </objectPr>
        </oleObject>
      </mc:Choice>
      <mc:Fallback>
        <oleObject progId="Equation.3" shapeId="15361" r:id="rId4"/>
      </mc:Fallback>
    </mc:AlternateContent>
    <mc:AlternateContent xmlns:mc="http://schemas.openxmlformats.org/markup-compatibility/2006">
      <mc:Choice Requires="x14">
        <oleObject progId="Equation.3" shapeId="15362" r:id="rId6">
          <objectPr defaultSize="0" autoPict="0" r:id="rId7">
            <anchor moveWithCells="1">
              <from>
                <xdr:col>5</xdr:col>
                <xdr:colOff>9525</xdr:colOff>
                <xdr:row>30</xdr:row>
                <xdr:rowOff>28575</xdr:rowOff>
              </from>
              <to>
                <xdr:col>7</xdr:col>
                <xdr:colOff>533400</xdr:colOff>
                <xdr:row>32</xdr:row>
                <xdr:rowOff>152400</xdr:rowOff>
              </to>
            </anchor>
          </objectPr>
        </oleObject>
      </mc:Choice>
      <mc:Fallback>
        <oleObject progId="Equation.3" shapeId="15362" r:id="rId6"/>
      </mc:Fallback>
    </mc:AlternateContent>
    <mc:AlternateContent xmlns:mc="http://schemas.openxmlformats.org/markup-compatibility/2006">
      <mc:Choice Requires="x14">
        <oleObject progId="Equation.3" shapeId="15363" r:id="rId8">
          <objectPr defaultSize="0" autoPict="0" r:id="rId9">
            <anchor moveWithCells="1" sizeWithCells="1">
              <from>
                <xdr:col>5</xdr:col>
                <xdr:colOff>9525</xdr:colOff>
                <xdr:row>66</xdr:row>
                <xdr:rowOff>114300</xdr:rowOff>
              </from>
              <to>
                <xdr:col>8</xdr:col>
                <xdr:colOff>57150</xdr:colOff>
                <xdr:row>70</xdr:row>
                <xdr:rowOff>85725</xdr:rowOff>
              </to>
            </anchor>
          </objectPr>
        </oleObject>
      </mc:Choice>
      <mc:Fallback>
        <oleObject progId="Equation.3" shapeId="15363" r:id="rId8"/>
      </mc:Fallback>
    </mc:AlternateContent>
    <mc:AlternateContent xmlns:mc="http://schemas.openxmlformats.org/markup-compatibility/2006">
      <mc:Choice Requires="x14">
        <oleObject progId="Equation.3" shapeId="15364" r:id="rId10">
          <objectPr defaultSize="0" autoPict="0" r:id="rId11">
            <anchor moveWithCells="1">
              <from>
                <xdr:col>5</xdr:col>
                <xdr:colOff>28575</xdr:colOff>
                <xdr:row>52</xdr:row>
                <xdr:rowOff>57150</xdr:rowOff>
              </from>
              <to>
                <xdr:col>7</xdr:col>
                <xdr:colOff>285750</xdr:colOff>
                <xdr:row>55</xdr:row>
                <xdr:rowOff>47625</xdr:rowOff>
              </to>
            </anchor>
          </objectPr>
        </oleObject>
      </mc:Choice>
      <mc:Fallback>
        <oleObject progId="Equation.3" shapeId="15364" r:id="rId10"/>
      </mc:Fallback>
    </mc:AlternateContent>
    <mc:AlternateContent xmlns:mc="http://schemas.openxmlformats.org/markup-compatibility/2006">
      <mc:Choice Requires="x14">
        <oleObject progId="Equation.3" shapeId="15365" r:id="rId12">
          <objectPr defaultSize="0" autoPict="0" r:id="rId13">
            <anchor moveWithCells="1">
              <from>
                <xdr:col>5</xdr:col>
                <xdr:colOff>19050</xdr:colOff>
                <xdr:row>37</xdr:row>
                <xdr:rowOff>28575</xdr:rowOff>
              </from>
              <to>
                <xdr:col>7</xdr:col>
                <xdr:colOff>285750</xdr:colOff>
                <xdr:row>39</xdr:row>
                <xdr:rowOff>209550</xdr:rowOff>
              </to>
            </anchor>
          </objectPr>
        </oleObject>
      </mc:Choice>
      <mc:Fallback>
        <oleObject progId="Equation.3" shapeId="15365" r:id="rId12"/>
      </mc:Fallback>
    </mc:AlternateContent>
    <mc:AlternateContent xmlns:mc="http://schemas.openxmlformats.org/markup-compatibility/2006">
      <mc:Choice Requires="x14">
        <oleObject progId="Equation.3" shapeId="15367" r:id="rId14">
          <objectPr defaultSize="0" autoPict="0" r:id="rId15">
            <anchor moveWithCells="1" sizeWithCells="1">
              <from>
                <xdr:col>5</xdr:col>
                <xdr:colOff>19050</xdr:colOff>
                <xdr:row>78</xdr:row>
                <xdr:rowOff>19050</xdr:rowOff>
              </from>
              <to>
                <xdr:col>6</xdr:col>
                <xdr:colOff>180975</xdr:colOff>
                <xdr:row>79</xdr:row>
                <xdr:rowOff>47625</xdr:rowOff>
              </to>
            </anchor>
          </objectPr>
        </oleObject>
      </mc:Choice>
      <mc:Fallback>
        <oleObject progId="Equation.3" shapeId="15367" r:id="rId14"/>
      </mc:Fallback>
    </mc:AlternateContent>
    <mc:AlternateContent xmlns:mc="http://schemas.openxmlformats.org/markup-compatibility/2006">
      <mc:Choice Requires="x14">
        <oleObject progId="Equation.3" shapeId="15388" r:id="rId16">
          <objectPr defaultSize="0" autoPict="0" r:id="rId17">
            <anchor moveWithCells="1" sizeWithCells="1">
              <from>
                <xdr:col>8</xdr:col>
                <xdr:colOff>171450</xdr:colOff>
                <xdr:row>66</xdr:row>
                <xdr:rowOff>114300</xdr:rowOff>
              </from>
              <to>
                <xdr:col>13</xdr:col>
                <xdr:colOff>19050</xdr:colOff>
                <xdr:row>71</xdr:row>
                <xdr:rowOff>19050</xdr:rowOff>
              </to>
            </anchor>
          </objectPr>
        </oleObject>
      </mc:Choice>
      <mc:Fallback>
        <oleObject progId="Equation.3" shapeId="15388" r:id="rId16"/>
      </mc:Fallback>
    </mc:AlternateContent>
    <mc:AlternateContent xmlns:mc="http://schemas.openxmlformats.org/markup-compatibility/2006">
      <mc:Choice Requires="x14">
        <oleObject progId="Equation.3" shapeId="15391" r:id="rId18">
          <objectPr defaultSize="0" autoPict="0" r:id="rId19">
            <anchor moveWithCells="1" sizeWithCells="1">
              <from>
                <xdr:col>5</xdr:col>
                <xdr:colOff>19050</xdr:colOff>
                <xdr:row>80</xdr:row>
                <xdr:rowOff>19050</xdr:rowOff>
              </from>
              <to>
                <xdr:col>11</xdr:col>
                <xdr:colOff>123825</xdr:colOff>
                <xdr:row>86</xdr:row>
                <xdr:rowOff>142875</xdr:rowOff>
              </to>
            </anchor>
          </objectPr>
        </oleObject>
      </mc:Choice>
      <mc:Fallback>
        <oleObject progId="Equation.3" shapeId="15391" r:id="rId18"/>
      </mc:Fallback>
    </mc:AlternateContent>
    <mc:AlternateContent xmlns:mc="http://schemas.openxmlformats.org/markup-compatibility/2006">
      <mc:Choice Requires="x14">
        <oleObject progId="Equation.3" shapeId="15392" r:id="rId20">
          <objectPr defaultSize="0" autoPict="0" r:id="rId21">
            <anchor moveWithCells="1" sizeWithCells="1">
              <from>
                <xdr:col>5</xdr:col>
                <xdr:colOff>19050</xdr:colOff>
                <xdr:row>87</xdr:row>
                <xdr:rowOff>28575</xdr:rowOff>
              </from>
              <to>
                <xdr:col>9</xdr:col>
                <xdr:colOff>428625</xdr:colOff>
                <xdr:row>92</xdr:row>
                <xdr:rowOff>190500</xdr:rowOff>
              </to>
            </anchor>
          </objectPr>
        </oleObject>
      </mc:Choice>
      <mc:Fallback>
        <oleObject progId="Equation.3" shapeId="15392" r:id="rId20"/>
      </mc:Fallback>
    </mc:AlternateContent>
    <mc:AlternateContent xmlns:mc="http://schemas.openxmlformats.org/markup-compatibility/2006">
      <mc:Choice Requires="x14">
        <oleObject progId="Equation.3" shapeId="15394" r:id="rId22">
          <objectPr defaultSize="0" autoPict="0" r:id="rId23">
            <anchor moveWithCells="1" sizeWithCells="1">
              <from>
                <xdr:col>7</xdr:col>
                <xdr:colOff>571500</xdr:colOff>
                <xdr:row>73</xdr:row>
                <xdr:rowOff>0</xdr:rowOff>
              </from>
              <to>
                <xdr:col>11</xdr:col>
                <xdr:colOff>371475</xdr:colOff>
                <xdr:row>76</xdr:row>
                <xdr:rowOff>95250</xdr:rowOff>
              </to>
            </anchor>
          </objectPr>
        </oleObject>
      </mc:Choice>
      <mc:Fallback>
        <oleObject progId="Equation.3" shapeId="15394" r:id="rId22"/>
      </mc:Fallback>
    </mc:AlternateContent>
    <mc:AlternateContent xmlns:mc="http://schemas.openxmlformats.org/markup-compatibility/2006">
      <mc:Choice Requires="x14">
        <oleObject progId="Equation.3" shapeId="15395" r:id="rId24">
          <objectPr defaultSize="0" autoPict="0" r:id="rId25">
            <anchor moveWithCells="1">
              <from>
                <xdr:col>5</xdr:col>
                <xdr:colOff>76200</xdr:colOff>
                <xdr:row>57</xdr:row>
                <xdr:rowOff>76200</xdr:rowOff>
              </from>
              <to>
                <xdr:col>6</xdr:col>
                <xdr:colOff>542925</xdr:colOff>
                <xdr:row>59</xdr:row>
                <xdr:rowOff>161925</xdr:rowOff>
              </to>
            </anchor>
          </objectPr>
        </oleObject>
      </mc:Choice>
      <mc:Fallback>
        <oleObject progId="Equation.3" shapeId="15395" r:id="rId24"/>
      </mc:Fallback>
    </mc:AlternateContent>
    <mc:AlternateContent xmlns:mc="http://schemas.openxmlformats.org/markup-compatibility/2006">
      <mc:Choice Requires="x14">
        <oleObject progId="Visio.Drawing.11" shapeId="15382" r:id="rId26">
          <objectPr defaultSize="0" autoPict="0" r:id="rId27">
            <anchor moveWithCells="1" sizeWithCells="1">
              <from>
                <xdr:col>5</xdr:col>
                <xdr:colOff>19050</xdr:colOff>
                <xdr:row>93</xdr:row>
                <xdr:rowOff>123825</xdr:rowOff>
              </from>
              <to>
                <xdr:col>11</xdr:col>
                <xdr:colOff>523875</xdr:colOff>
                <xdr:row>112</xdr:row>
                <xdr:rowOff>180975</xdr:rowOff>
              </to>
            </anchor>
          </objectPr>
        </oleObject>
      </mc:Choice>
      <mc:Fallback>
        <oleObject progId="Visio.Drawing.11" shapeId="15382" r:id="rId2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0618-A931-4BD7-89EE-A2BDD74EB831}">
  <dimension ref="B1:K70"/>
  <sheetViews>
    <sheetView tabSelected="1" topLeftCell="A13" zoomScale="90" workbookViewId="0">
      <selection activeCell="C53" sqref="C5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9.2851562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142</v>
      </c>
      <c r="C1" s="14"/>
      <c r="D1" s="14"/>
      <c r="E1" s="13"/>
    </row>
    <row r="17" spans="2:7" ht="18.75">
      <c r="B17" s="84"/>
      <c r="C17" s="84"/>
      <c r="D17" s="84"/>
    </row>
    <row r="18" spans="2:7" ht="18.75">
      <c r="B18" s="10"/>
      <c r="C18" s="10"/>
      <c r="D18" s="10"/>
    </row>
    <row r="19" spans="2:7" s="12" customFormat="1" ht="19.5">
      <c r="B19" s="11"/>
      <c r="C19" s="11"/>
      <c r="D19" s="11"/>
    </row>
    <row r="21" spans="2:7">
      <c r="C21" s="3"/>
    </row>
    <row r="22" spans="2:7">
      <c r="B22" s="30" t="s">
        <v>118</v>
      </c>
      <c r="C22" s="3"/>
    </row>
    <row r="23" spans="2:7">
      <c r="B23" s="31" t="s">
        <v>117</v>
      </c>
      <c r="C23" s="3"/>
    </row>
    <row r="24" spans="2:7">
      <c r="B24" s="32" t="s">
        <v>135</v>
      </c>
      <c r="C24" s="3"/>
    </row>
    <row r="25" spans="2:7">
      <c r="C25" s="3"/>
    </row>
    <row r="26" spans="2:7">
      <c r="B26" s="85" t="s">
        <v>149</v>
      </c>
      <c r="C26" s="85"/>
      <c r="D26" s="85"/>
    </row>
    <row r="27" spans="2:7">
      <c r="B27" s="2" t="s">
        <v>143</v>
      </c>
      <c r="C27" s="37">
        <v>2</v>
      </c>
      <c r="D27" s="2" t="s">
        <v>144</v>
      </c>
    </row>
    <row r="28" spans="2:7">
      <c r="B28" s="2" t="s">
        <v>145</v>
      </c>
      <c r="C28" s="37">
        <v>2.7</v>
      </c>
      <c r="D28" s="2" t="s">
        <v>146</v>
      </c>
    </row>
    <row r="29" spans="2:7">
      <c r="B29" s="2" t="s">
        <v>147</v>
      </c>
      <c r="C29" s="15">
        <f>C27*C28</f>
        <v>5.4</v>
      </c>
      <c r="D29" s="2" t="s">
        <v>1</v>
      </c>
    </row>
    <row r="30" spans="2:7">
      <c r="B30" s="2" t="s">
        <v>30</v>
      </c>
      <c r="C30" s="41">
        <f>1/(1/390+1/47)</f>
        <v>41.945080091533178</v>
      </c>
      <c r="D30" s="2" t="s">
        <v>7</v>
      </c>
      <c r="E30" s="1" t="s">
        <v>174</v>
      </c>
      <c r="G30" s="82"/>
    </row>
    <row r="31" spans="2:7">
      <c r="B31" s="2" t="s">
        <v>29</v>
      </c>
      <c r="C31" s="15">
        <f>(C29-2.1)/2.1*C30</f>
        <v>65.913697286694998</v>
      </c>
      <c r="D31" s="2" t="s">
        <v>0</v>
      </c>
      <c r="E31" s="1" t="s">
        <v>175</v>
      </c>
    </row>
    <row r="32" spans="2:7" ht="16.5">
      <c r="B32" s="87"/>
      <c r="C32" s="88"/>
      <c r="D32" s="88"/>
    </row>
    <row r="33" spans="2:11">
      <c r="B33" s="85" t="s">
        <v>150</v>
      </c>
      <c r="C33" s="85"/>
      <c r="D33" s="85"/>
    </row>
    <row r="34" spans="2:11">
      <c r="B34" s="2" t="s">
        <v>11</v>
      </c>
      <c r="C34" s="37">
        <v>6</v>
      </c>
      <c r="D34" s="2" t="s">
        <v>12</v>
      </c>
    </row>
    <row r="35" spans="2:11" ht="18.75">
      <c r="B35" s="2" t="s">
        <v>148</v>
      </c>
      <c r="C35" s="37">
        <v>10</v>
      </c>
      <c r="D35" s="2" t="s">
        <v>14</v>
      </c>
    </row>
    <row r="36" spans="2:11">
      <c r="B36" s="2" t="s">
        <v>34</v>
      </c>
      <c r="C36" s="33">
        <v>3.3</v>
      </c>
      <c r="D36" s="2" t="s">
        <v>6</v>
      </c>
      <c r="F36" s="82" t="s">
        <v>172</v>
      </c>
    </row>
    <row r="37" spans="2:11">
      <c r="B37" s="2" t="s">
        <v>158</v>
      </c>
      <c r="C37" s="15">
        <f>20*C35*C34/1000</f>
        <v>1.2</v>
      </c>
      <c r="D37" s="2" t="s">
        <v>6</v>
      </c>
    </row>
    <row r="38" spans="2:11">
      <c r="B38" s="2" t="s">
        <v>37</v>
      </c>
      <c r="C38" s="42">
        <v>82</v>
      </c>
      <c r="D38" s="2" t="s">
        <v>7</v>
      </c>
    </row>
    <row r="39" spans="2:11">
      <c r="B39" s="2" t="s">
        <v>35</v>
      </c>
      <c r="C39" s="16">
        <f>C38/((C36/C37)-1)</f>
        <v>46.857142857142854</v>
      </c>
      <c r="D39" s="2" t="s">
        <v>15</v>
      </c>
      <c r="E39" s="1" t="s">
        <v>173</v>
      </c>
    </row>
    <row r="41" spans="2:11">
      <c r="B41" s="89" t="s">
        <v>76</v>
      </c>
      <c r="C41" s="90"/>
      <c r="D41" s="91"/>
      <c r="F41" s="18" t="s">
        <v>63</v>
      </c>
    </row>
    <row r="42" spans="2:11">
      <c r="B42" s="4" t="s">
        <v>16</v>
      </c>
      <c r="C42" s="37">
        <v>24</v>
      </c>
      <c r="D42" s="4" t="s">
        <v>17</v>
      </c>
      <c r="F42" s="19" t="s">
        <v>47</v>
      </c>
      <c r="G42" s="19" t="s">
        <v>48</v>
      </c>
      <c r="H42" s="19" t="s">
        <v>49</v>
      </c>
      <c r="I42" s="19" t="s">
        <v>50</v>
      </c>
      <c r="J42" s="19" t="s">
        <v>51</v>
      </c>
      <c r="K42" s="19" t="s">
        <v>52</v>
      </c>
    </row>
    <row r="43" spans="2:11">
      <c r="B43" s="4" t="s">
        <v>171</v>
      </c>
      <c r="C43" s="15">
        <f>C29</f>
        <v>5.4</v>
      </c>
      <c r="D43" s="4" t="s">
        <v>17</v>
      </c>
      <c r="F43" s="20" t="s">
        <v>53</v>
      </c>
      <c r="G43" s="21" t="s">
        <v>54</v>
      </c>
      <c r="H43" s="21" t="s">
        <v>54</v>
      </c>
      <c r="I43" s="21" t="s">
        <v>55</v>
      </c>
      <c r="J43" s="21" t="s">
        <v>56</v>
      </c>
      <c r="K43" s="21" t="s">
        <v>56</v>
      </c>
    </row>
    <row r="44" spans="2:11">
      <c r="B44" s="4" t="s">
        <v>64</v>
      </c>
      <c r="C44" s="45">
        <f>C43/C42</f>
        <v>0.22500000000000001</v>
      </c>
      <c r="D44" s="4"/>
      <c r="F44" s="20" t="s">
        <v>57</v>
      </c>
      <c r="G44" s="21" t="s">
        <v>58</v>
      </c>
      <c r="H44" s="21" t="s">
        <v>58</v>
      </c>
      <c r="I44" s="21" t="s">
        <v>59</v>
      </c>
      <c r="J44" s="21" t="s">
        <v>60</v>
      </c>
      <c r="K44" s="21" t="s">
        <v>60</v>
      </c>
    </row>
    <row r="45" spans="2:11">
      <c r="B45" s="39" t="s">
        <v>27</v>
      </c>
      <c r="C45" s="36">
        <v>600</v>
      </c>
      <c r="D45" s="39" t="s">
        <v>119</v>
      </c>
      <c r="F45" s="20" t="s">
        <v>61</v>
      </c>
      <c r="G45" s="21" t="s">
        <v>62</v>
      </c>
      <c r="H45" s="21" t="s">
        <v>62</v>
      </c>
      <c r="I45" s="21" t="s">
        <v>62</v>
      </c>
      <c r="J45" s="21" t="s">
        <v>62</v>
      </c>
      <c r="K45" s="21" t="s">
        <v>62</v>
      </c>
    </row>
    <row r="46" spans="2:11">
      <c r="B46" s="5" t="s">
        <v>18</v>
      </c>
      <c r="C46" s="43">
        <v>4.7</v>
      </c>
      <c r="D46" s="6" t="s">
        <v>120</v>
      </c>
    </row>
    <row r="47" spans="2:11" ht="18.75">
      <c r="B47" s="5" t="s">
        <v>106</v>
      </c>
      <c r="C47" s="16">
        <f>1000*(C42-C43)*C44/C46/C45</f>
        <v>1.4840425531914894</v>
      </c>
      <c r="D47" s="4" t="s">
        <v>21</v>
      </c>
    </row>
    <row r="48" spans="2:11" ht="18.75">
      <c r="B48" s="5" t="s">
        <v>104</v>
      </c>
      <c r="C48" s="16">
        <f>1000*1000000*(C43-C43*C43/C42)/(8*C51*C52*C45*C45)</f>
        <v>12.517228012748731</v>
      </c>
      <c r="D48" s="4" t="s">
        <v>105</v>
      </c>
    </row>
    <row r="49" spans="2:8" ht="16.5">
      <c r="B49" s="7"/>
      <c r="C49" s="8"/>
      <c r="D49" s="9"/>
    </row>
    <row r="50" spans="2:8">
      <c r="B50" s="89" t="s">
        <v>77</v>
      </c>
      <c r="C50" s="90"/>
      <c r="D50" s="91"/>
    </row>
    <row r="51" spans="2:8">
      <c r="B51" s="5" t="s">
        <v>22</v>
      </c>
      <c r="C51" s="44">
        <f>C46</f>
        <v>4.7</v>
      </c>
      <c r="D51" s="4" t="s">
        <v>120</v>
      </c>
    </row>
    <row r="52" spans="2:8">
      <c r="B52" s="5" t="s">
        <v>24</v>
      </c>
      <c r="C52" s="44">
        <v>24.7</v>
      </c>
      <c r="D52" s="4" t="s">
        <v>121</v>
      </c>
    </row>
    <row r="53" spans="2:8" ht="18.75">
      <c r="B53" s="5" t="s">
        <v>45</v>
      </c>
      <c r="C53" s="16">
        <f>1000/(SQRT(C51*C52))/2/PI()</f>
        <v>14.771436302483211</v>
      </c>
      <c r="D53" s="4" t="s">
        <v>26</v>
      </c>
      <c r="F53" s="86" t="s">
        <v>102</v>
      </c>
      <c r="G53" s="86"/>
      <c r="H53" s="86"/>
    </row>
    <row r="54" spans="2:8" ht="16.5">
      <c r="B54" s="7"/>
      <c r="C54" s="8"/>
      <c r="D54" s="9"/>
    </row>
    <row r="55" spans="2:8">
      <c r="F55"/>
    </row>
    <row r="56" spans="2:8">
      <c r="E56"/>
    </row>
    <row r="58" spans="2:8">
      <c r="E58"/>
    </row>
    <row r="59" spans="2:8">
      <c r="B59" s="83" t="s">
        <v>70</v>
      </c>
      <c r="C59" s="83"/>
      <c r="D59" s="83"/>
      <c r="F59"/>
    </row>
    <row r="60" spans="2:8">
      <c r="B60" s="5" t="s">
        <v>134</v>
      </c>
      <c r="C60" s="81" t="s">
        <v>108</v>
      </c>
      <c r="D60" s="4" t="s">
        <v>122</v>
      </c>
    </row>
    <row r="61" spans="2:8">
      <c r="B61" s="5" t="s">
        <v>110</v>
      </c>
      <c r="C61" s="81">
        <v>27.28</v>
      </c>
      <c r="D61" s="2" t="s">
        <v>112</v>
      </c>
      <c r="F61"/>
    </row>
    <row r="62" spans="2:8">
      <c r="B62" s="5" t="s">
        <v>111</v>
      </c>
      <c r="C62" s="81">
        <v>4.9109999999999996</v>
      </c>
      <c r="D62" s="2" t="s">
        <v>112</v>
      </c>
    </row>
    <row r="63" spans="2:8">
      <c r="B63" s="38" t="s">
        <v>34</v>
      </c>
      <c r="C63" s="34">
        <v>3.3</v>
      </c>
      <c r="D63" s="2" t="s">
        <v>99</v>
      </c>
    </row>
    <row r="64" spans="2:8">
      <c r="B64" s="5" t="s">
        <v>113</v>
      </c>
      <c r="C64" s="80">
        <f>C63*D64</f>
        <v>2.4255</v>
      </c>
      <c r="D64" s="77">
        <v>0.73499999999999999</v>
      </c>
    </row>
    <row r="65" spans="2:4">
      <c r="B65" s="5" t="s">
        <v>114</v>
      </c>
      <c r="C65" s="80">
        <f>C63*D65</f>
        <v>1.1351999999999998</v>
      </c>
      <c r="D65" s="77">
        <v>0.34399999999999997</v>
      </c>
    </row>
    <row r="66" spans="2:4">
      <c r="B66" s="5" t="s">
        <v>36</v>
      </c>
      <c r="C66" s="23">
        <f>C63*(1/C64-1/C65)/(1/C61-1/C62)</f>
        <v>9.2618705420323817</v>
      </c>
      <c r="D66" s="2" t="s">
        <v>115</v>
      </c>
    </row>
    <row r="67" spans="2:4">
      <c r="B67" s="5" t="s">
        <v>71</v>
      </c>
      <c r="C67" s="16">
        <f>C63*C61*C62*(1/C64-1/C65)/(C62*(C63/C65-1)-C61*(C63/C64-1))</f>
        <v>440.35294825762367</v>
      </c>
      <c r="D67" s="2" t="s">
        <v>116</v>
      </c>
    </row>
    <row r="69" spans="2:4">
      <c r="B69" s="83" t="s">
        <v>97</v>
      </c>
      <c r="C69" s="83"/>
      <c r="D69" s="83"/>
    </row>
    <row r="70" spans="2:4">
      <c r="B70" s="2" t="s">
        <v>101</v>
      </c>
      <c r="C70" s="33">
        <v>32</v>
      </c>
      <c r="D70" s="40" t="s">
        <v>99</v>
      </c>
    </row>
  </sheetData>
  <mergeCells count="9">
    <mergeCell ref="B17:D17"/>
    <mergeCell ref="B26:D26"/>
    <mergeCell ref="B32:D32"/>
    <mergeCell ref="B33:D33"/>
    <mergeCell ref="B69:D69"/>
    <mergeCell ref="B41:D41"/>
    <mergeCell ref="B50:D50"/>
    <mergeCell ref="F53:H53"/>
    <mergeCell ref="B59:D59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9457" r:id="rId4">
          <objectPr defaultSize="0" autoPict="0" r:id="rId5">
            <anchor moveWithCells="1">
              <from>
                <xdr:col>5</xdr:col>
                <xdr:colOff>38100</xdr:colOff>
                <xdr:row>31</xdr:row>
                <xdr:rowOff>19050</xdr:rowOff>
              </from>
              <to>
                <xdr:col>7</xdr:col>
                <xdr:colOff>266700</xdr:colOff>
                <xdr:row>34</xdr:row>
                <xdr:rowOff>95250</xdr:rowOff>
              </to>
            </anchor>
          </objectPr>
        </oleObject>
      </mc:Choice>
      <mc:Fallback>
        <oleObject progId="Equation.3" shapeId="19457" r:id="rId4"/>
      </mc:Fallback>
    </mc:AlternateContent>
    <mc:AlternateContent xmlns:mc="http://schemas.openxmlformats.org/markup-compatibility/2006">
      <mc:Choice Requires="x14">
        <oleObject progId="Equation.3" shapeId="19458" r:id="rId6">
          <objectPr defaultSize="0" autoPict="0" r:id="rId7">
            <anchor moveWithCells="1">
              <from>
                <xdr:col>5</xdr:col>
                <xdr:colOff>9525</xdr:colOff>
                <xdr:row>25</xdr:row>
                <xdr:rowOff>28575</xdr:rowOff>
              </from>
              <to>
                <xdr:col>7</xdr:col>
                <xdr:colOff>504825</xdr:colOff>
                <xdr:row>28</xdr:row>
                <xdr:rowOff>28575</xdr:rowOff>
              </to>
            </anchor>
          </objectPr>
        </oleObject>
      </mc:Choice>
      <mc:Fallback>
        <oleObject progId="Equation.3" shapeId="19458" r:id="rId6"/>
      </mc:Fallback>
    </mc:AlternateContent>
    <mc:AlternateContent xmlns:mc="http://schemas.openxmlformats.org/markup-compatibility/2006">
      <mc:Choice Requires="x14">
        <oleObject progId="Equation.3" shapeId="19459" r:id="rId8">
          <objectPr defaultSize="0" autoPict="0" r:id="rId9">
            <anchor moveWithCells="1" sizeWithCells="1">
              <from>
                <xdr:col>5</xdr:col>
                <xdr:colOff>9525</xdr:colOff>
                <xdr:row>45</xdr:row>
                <xdr:rowOff>114300</xdr:rowOff>
              </from>
              <to>
                <xdr:col>8</xdr:col>
                <xdr:colOff>57150</xdr:colOff>
                <xdr:row>49</xdr:row>
                <xdr:rowOff>114300</xdr:rowOff>
              </to>
            </anchor>
          </objectPr>
        </oleObject>
      </mc:Choice>
      <mc:Fallback>
        <oleObject progId="Equation.3" shapeId="19459" r:id="rId8"/>
      </mc:Fallback>
    </mc:AlternateContent>
    <mc:AlternateContent xmlns:mc="http://schemas.openxmlformats.org/markup-compatibility/2006">
      <mc:Choice Requires="x14">
        <oleObject progId="Equation.3" shapeId="19465" r:id="rId10">
          <objectPr defaultSize="0" autoPict="0" r:id="rId11">
            <anchor moveWithCells="1" sizeWithCells="1">
              <from>
                <xdr:col>8</xdr:col>
                <xdr:colOff>161925</xdr:colOff>
                <xdr:row>45</xdr:row>
                <xdr:rowOff>114300</xdr:rowOff>
              </from>
              <to>
                <xdr:col>13</xdr:col>
                <xdr:colOff>9525</xdr:colOff>
                <xdr:row>50</xdr:row>
                <xdr:rowOff>66675</xdr:rowOff>
              </to>
            </anchor>
          </objectPr>
        </oleObject>
      </mc:Choice>
      <mc:Fallback>
        <oleObject progId="Equation.3" shapeId="19465" r:id="rId10"/>
      </mc:Fallback>
    </mc:AlternateContent>
    <mc:AlternateContent xmlns:mc="http://schemas.openxmlformats.org/markup-compatibility/2006">
      <mc:Choice Requires="x14">
        <oleObject progId="Equation.3" shapeId="19466" r:id="rId12">
          <objectPr defaultSize="0" autoPict="0" r:id="rId13">
            <anchor moveWithCells="1" sizeWithCells="1">
              <from>
                <xdr:col>5</xdr:col>
                <xdr:colOff>9525</xdr:colOff>
                <xdr:row>54</xdr:row>
                <xdr:rowOff>47625</xdr:rowOff>
              </from>
              <to>
                <xdr:col>11</xdr:col>
                <xdr:colOff>114300</xdr:colOff>
                <xdr:row>60</xdr:row>
                <xdr:rowOff>171450</xdr:rowOff>
              </to>
            </anchor>
          </objectPr>
        </oleObject>
      </mc:Choice>
      <mc:Fallback>
        <oleObject progId="Equation.3" shapeId="19466" r:id="rId12"/>
      </mc:Fallback>
    </mc:AlternateContent>
    <mc:AlternateContent xmlns:mc="http://schemas.openxmlformats.org/markup-compatibility/2006">
      <mc:Choice Requires="x14">
        <oleObject progId="Equation.3" shapeId="19467" r:id="rId14">
          <objectPr defaultSize="0" autoPict="0" r:id="rId15">
            <anchor moveWithCells="1" sizeWithCells="1">
              <from>
                <xdr:col>5</xdr:col>
                <xdr:colOff>19050</xdr:colOff>
                <xdr:row>61</xdr:row>
                <xdr:rowOff>123825</xdr:rowOff>
              </from>
              <to>
                <xdr:col>10</xdr:col>
                <xdr:colOff>123825</xdr:colOff>
                <xdr:row>67</xdr:row>
                <xdr:rowOff>95250</xdr:rowOff>
              </to>
            </anchor>
          </objectPr>
        </oleObject>
      </mc:Choice>
      <mc:Fallback>
        <oleObject progId="Equation.3" shapeId="19467" r:id="rId14"/>
      </mc:Fallback>
    </mc:AlternateContent>
    <mc:AlternateContent xmlns:mc="http://schemas.openxmlformats.org/markup-compatibility/2006">
      <mc:Choice Requires="x14">
        <oleObject progId="Equation.3" shapeId="19469" r:id="rId16">
          <objectPr defaultSize="0" autoPict="0" r:id="rId17">
            <anchor moveWithCells="1" sizeWithCells="1">
              <from>
                <xdr:col>7</xdr:col>
                <xdr:colOff>561975</xdr:colOff>
                <xdr:row>50</xdr:row>
                <xdr:rowOff>114300</xdr:rowOff>
              </from>
              <to>
                <xdr:col>11</xdr:col>
                <xdr:colOff>361950</xdr:colOff>
                <xdr:row>54</xdr:row>
                <xdr:rowOff>9525</xdr:rowOff>
              </to>
            </anchor>
          </objectPr>
        </oleObject>
      </mc:Choice>
      <mc:Fallback>
        <oleObject progId="Equation.3" shapeId="19469" r:id="rId16"/>
      </mc:Fallback>
    </mc:AlternateContent>
    <mc:AlternateContent xmlns:mc="http://schemas.openxmlformats.org/markup-compatibility/2006">
      <mc:Choice Requires="x14">
        <oleObject progId="Equation.3" shapeId="19470" r:id="rId18">
          <objectPr defaultSize="0" autoPict="0" r:id="rId19">
            <anchor moveWithCells="1">
              <from>
                <xdr:col>5</xdr:col>
                <xdr:colOff>38100</xdr:colOff>
                <xdr:row>37</xdr:row>
                <xdr:rowOff>19050</xdr:rowOff>
              </from>
              <to>
                <xdr:col>6</xdr:col>
                <xdr:colOff>476250</xdr:colOff>
                <xdr:row>39</xdr:row>
                <xdr:rowOff>104775</xdr:rowOff>
              </to>
            </anchor>
          </objectPr>
        </oleObject>
      </mc:Choice>
      <mc:Fallback>
        <oleObject progId="Equation.3" shapeId="19470" r:id="rId18"/>
      </mc:Fallback>
    </mc:AlternateContent>
    <mc:AlternateContent xmlns:mc="http://schemas.openxmlformats.org/markup-compatibility/2006">
      <mc:Choice Requires="x14">
        <oleObject progId="Visio.Drawing.11" shapeId="19461" r:id="rId20">
          <objectPr defaultSize="0" autoPict="0" r:id="rId21">
            <anchor moveWithCells="1" sizeWithCells="1">
              <from>
                <xdr:col>5</xdr:col>
                <xdr:colOff>19050</xdr:colOff>
                <xdr:row>67</xdr:row>
                <xdr:rowOff>171450</xdr:rowOff>
              </from>
              <to>
                <xdr:col>12</xdr:col>
                <xdr:colOff>200025</xdr:colOff>
                <xdr:row>81</xdr:row>
                <xdr:rowOff>152400</xdr:rowOff>
              </to>
            </anchor>
          </objectPr>
        </oleObject>
      </mc:Choice>
      <mc:Fallback>
        <oleObject progId="Visio.Drawing.11" shapeId="19461" r:id="rId20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98A-6386-45B9-A307-7C5A5BAA18E0}">
  <dimension ref="B1:J72"/>
  <sheetViews>
    <sheetView zoomScale="90" workbookViewId="0">
      <selection activeCell="E53" sqref="E53"/>
    </sheetView>
  </sheetViews>
  <sheetFormatPr defaultColWidth="9" defaultRowHeight="15.75"/>
  <cols>
    <col min="1" max="1" width="9.140625" style="1" customWidth="1"/>
    <col min="2" max="2" width="18.140625" style="1" customWidth="1"/>
    <col min="3" max="3" width="10.7109375" style="1" customWidth="1"/>
    <col min="4" max="4" width="16.5703125" style="1" customWidth="1"/>
    <col min="5" max="5" width="9" style="1" customWidth="1"/>
    <col min="6" max="6" width="19.28515625" style="1" customWidth="1"/>
    <col min="7" max="8" width="9" style="1" customWidth="1"/>
    <col min="9" max="9" width="7.85546875" style="1" customWidth="1"/>
    <col min="10" max="16" width="9" style="1" customWidth="1"/>
    <col min="17" max="17" width="11.140625" style="1" customWidth="1"/>
    <col min="18" max="16384" width="9" style="1"/>
  </cols>
  <sheetData>
    <row r="1" spans="2:5">
      <c r="B1" s="14" t="s">
        <v>157</v>
      </c>
      <c r="C1" s="14"/>
      <c r="D1" s="14"/>
      <c r="E1" s="13"/>
    </row>
    <row r="17" spans="2:4" ht="18.75">
      <c r="B17" s="84"/>
      <c r="C17" s="84"/>
      <c r="D17" s="84"/>
    </row>
    <row r="18" spans="2:4" ht="18.75">
      <c r="B18" s="10"/>
      <c r="C18" s="10"/>
      <c r="D18" s="10"/>
    </row>
    <row r="19" spans="2:4" s="12" customFormat="1" ht="19.5">
      <c r="B19" s="11"/>
      <c r="C19" s="11"/>
      <c r="D19" s="11"/>
    </row>
    <row r="20" spans="2:4" s="12" customFormat="1" ht="19.5">
      <c r="B20" s="11"/>
      <c r="C20" s="11"/>
      <c r="D20" s="11"/>
    </row>
    <row r="22" spans="2:4">
      <c r="C22" s="3"/>
    </row>
    <row r="23" spans="2:4">
      <c r="B23" s="30" t="s">
        <v>118</v>
      </c>
      <c r="C23" s="3"/>
    </row>
    <row r="24" spans="2:4">
      <c r="B24" s="31" t="s">
        <v>117</v>
      </c>
      <c r="C24" s="3"/>
    </row>
    <row r="25" spans="2:4">
      <c r="B25" s="32" t="s">
        <v>135</v>
      </c>
      <c r="C25" s="3"/>
    </row>
    <row r="26" spans="2:4">
      <c r="C26" s="3"/>
    </row>
    <row r="27" spans="2:4">
      <c r="B27" s="85" t="s">
        <v>39</v>
      </c>
      <c r="C27" s="85"/>
      <c r="D27" s="85"/>
    </row>
    <row r="28" spans="2:4">
      <c r="B28" s="2" t="s">
        <v>9</v>
      </c>
      <c r="C28" s="37">
        <v>3</v>
      </c>
      <c r="D28" s="2" t="s">
        <v>169</v>
      </c>
    </row>
    <row r="29" spans="2:4">
      <c r="B29" s="2" t="s">
        <v>31</v>
      </c>
      <c r="C29" s="37">
        <v>4.2</v>
      </c>
      <c r="D29" s="2" t="s">
        <v>32</v>
      </c>
    </row>
    <row r="30" spans="2:4">
      <c r="B30" s="2" t="s">
        <v>8</v>
      </c>
      <c r="C30" s="15">
        <f>C28*C29</f>
        <v>12.600000000000001</v>
      </c>
      <c r="D30" s="2" t="s">
        <v>1</v>
      </c>
    </row>
    <row r="31" spans="2:4">
      <c r="B31" s="2" t="s">
        <v>30</v>
      </c>
      <c r="C31" s="41">
        <v>100</v>
      </c>
      <c r="D31" s="2" t="s">
        <v>7</v>
      </c>
    </row>
    <row r="32" spans="2:4">
      <c r="B32" s="2" t="s">
        <v>29</v>
      </c>
      <c r="C32" s="15">
        <f>(2*C28-1)*C31</f>
        <v>500</v>
      </c>
      <c r="D32" s="2" t="s">
        <v>0</v>
      </c>
    </row>
    <row r="33" spans="2:10" ht="16.5">
      <c r="B33" s="87"/>
      <c r="C33" s="88"/>
      <c r="D33" s="88"/>
    </row>
    <row r="34" spans="2:10">
      <c r="B34" s="85" t="s">
        <v>38</v>
      </c>
      <c r="C34" s="85"/>
      <c r="D34" s="85"/>
    </row>
    <row r="35" spans="2:10">
      <c r="B35" s="2" t="s">
        <v>11</v>
      </c>
      <c r="C35" s="15">
        <f>40/C36</f>
        <v>2</v>
      </c>
      <c r="D35" s="2" t="s">
        <v>12</v>
      </c>
      <c r="F35" s="28" t="s">
        <v>87</v>
      </c>
      <c r="G35" s="13"/>
    </row>
    <row r="36" spans="2:10" ht="18.75">
      <c r="B36" s="2" t="s">
        <v>13</v>
      </c>
      <c r="C36" s="37">
        <v>20</v>
      </c>
      <c r="D36" s="2" t="s">
        <v>14</v>
      </c>
    </row>
    <row r="38" spans="2:10">
      <c r="B38" s="85" t="s">
        <v>159</v>
      </c>
      <c r="C38" s="85"/>
      <c r="D38" s="85"/>
    </row>
    <row r="39" spans="2:10">
      <c r="B39" s="2" t="s">
        <v>160</v>
      </c>
      <c r="C39" s="37">
        <v>18</v>
      </c>
      <c r="D39" s="2" t="s">
        <v>1</v>
      </c>
    </row>
    <row r="40" spans="2:10">
      <c r="B40" s="2" t="s">
        <v>42</v>
      </c>
      <c r="C40" s="41">
        <v>36</v>
      </c>
      <c r="D40" s="2" t="s">
        <v>7</v>
      </c>
    </row>
    <row r="41" spans="2:10">
      <c r="B41" s="2" t="s">
        <v>41</v>
      </c>
      <c r="C41" s="15">
        <f>(C39/1.2-1)*C40</f>
        <v>504</v>
      </c>
      <c r="D41" s="2" t="s">
        <v>0</v>
      </c>
    </row>
    <row r="43" spans="2:10">
      <c r="B43" s="89" t="s">
        <v>76</v>
      </c>
      <c r="C43" s="90"/>
      <c r="D43" s="91"/>
    </row>
    <row r="44" spans="2:10">
      <c r="B44" s="4" t="s">
        <v>16</v>
      </c>
      <c r="C44" s="37">
        <v>21</v>
      </c>
      <c r="D44" s="4" t="s">
        <v>17</v>
      </c>
    </row>
    <row r="45" spans="2:10">
      <c r="B45" s="4" t="s">
        <v>171</v>
      </c>
      <c r="C45" s="15">
        <f>C30</f>
        <v>12.600000000000001</v>
      </c>
      <c r="D45" s="4" t="s">
        <v>17</v>
      </c>
    </row>
    <row r="46" spans="2:10">
      <c r="B46" s="4" t="s">
        <v>64</v>
      </c>
      <c r="C46" s="45">
        <f>C45/C44</f>
        <v>0.60000000000000009</v>
      </c>
      <c r="D46" s="4"/>
    </row>
    <row r="47" spans="2:10">
      <c r="B47" s="39" t="s">
        <v>27</v>
      </c>
      <c r="C47" s="36">
        <v>600</v>
      </c>
      <c r="D47" s="39" t="s">
        <v>119</v>
      </c>
      <c r="F47" s="18" t="s">
        <v>63</v>
      </c>
    </row>
    <row r="48" spans="2:10">
      <c r="B48" s="5" t="s">
        <v>18</v>
      </c>
      <c r="C48" s="43">
        <v>15</v>
      </c>
      <c r="D48" s="6" t="s">
        <v>120</v>
      </c>
      <c r="F48" s="27" t="s">
        <v>47</v>
      </c>
      <c r="G48" s="19" t="s">
        <v>161</v>
      </c>
      <c r="H48" s="19" t="s">
        <v>48</v>
      </c>
      <c r="I48" s="19" t="s">
        <v>49</v>
      </c>
      <c r="J48" s="19" t="s">
        <v>51</v>
      </c>
    </row>
    <row r="49" spans="2:10" ht="18.75">
      <c r="B49" s="5" t="s">
        <v>20</v>
      </c>
      <c r="C49" s="16">
        <f>1000*(C44-C45)*C46/C48/C47</f>
        <v>0.56000000000000005</v>
      </c>
      <c r="D49" s="4" t="s">
        <v>21</v>
      </c>
      <c r="F49" s="24" t="s">
        <v>53</v>
      </c>
      <c r="G49" s="21" t="s">
        <v>162</v>
      </c>
      <c r="H49" s="21" t="s">
        <v>163</v>
      </c>
      <c r="I49" s="21" t="s">
        <v>54</v>
      </c>
      <c r="J49" s="21" t="s">
        <v>56</v>
      </c>
    </row>
    <row r="50" spans="2:10" ht="18.75">
      <c r="B50" s="5" t="s">
        <v>104</v>
      </c>
      <c r="C50" s="16">
        <f>1000*1000000*(C45-C45*C45/C44)/(8*C53*C54*C47*C47)</f>
        <v>11.666666666666664</v>
      </c>
      <c r="D50" s="4" t="s">
        <v>105</v>
      </c>
      <c r="F50" s="24" t="s">
        <v>57</v>
      </c>
      <c r="G50" s="21" t="s">
        <v>164</v>
      </c>
      <c r="H50" s="21" t="s">
        <v>165</v>
      </c>
      <c r="I50" s="21" t="s">
        <v>58</v>
      </c>
      <c r="J50" s="21" t="s">
        <v>60</v>
      </c>
    </row>
    <row r="51" spans="2:10" ht="16.5">
      <c r="B51" s="7"/>
      <c r="C51" s="8"/>
      <c r="D51" s="9"/>
      <c r="F51" s="24" t="s">
        <v>61</v>
      </c>
      <c r="G51" s="21" t="s">
        <v>166</v>
      </c>
      <c r="H51" s="21" t="s">
        <v>167</v>
      </c>
      <c r="I51" s="21" t="s">
        <v>62</v>
      </c>
      <c r="J51" s="21" t="s">
        <v>168</v>
      </c>
    </row>
    <row r="52" spans="2:10">
      <c r="B52" s="89" t="s">
        <v>77</v>
      </c>
      <c r="C52" s="90"/>
      <c r="D52" s="91"/>
    </row>
    <row r="53" spans="2:10">
      <c r="B53" s="5" t="s">
        <v>22</v>
      </c>
      <c r="C53" s="44">
        <v>10</v>
      </c>
      <c r="D53" s="4" t="s">
        <v>120</v>
      </c>
    </row>
    <row r="54" spans="2:10">
      <c r="B54" s="5" t="s">
        <v>24</v>
      </c>
      <c r="C54" s="44">
        <v>15</v>
      </c>
      <c r="D54" s="4" t="s">
        <v>121</v>
      </c>
    </row>
    <row r="55" spans="2:10" ht="18.75">
      <c r="B55" s="5" t="s">
        <v>45</v>
      </c>
      <c r="C55" s="16">
        <f>1000/(SQRT(C53*C54))/2/3.1416</f>
        <v>12.994916299460883</v>
      </c>
      <c r="D55" s="4" t="s">
        <v>26</v>
      </c>
    </row>
    <row r="56" spans="2:10" ht="16.5">
      <c r="B56" s="7"/>
      <c r="C56" s="8"/>
      <c r="D56" s="9"/>
    </row>
    <row r="57" spans="2:10">
      <c r="B57" s="89" t="s">
        <v>92</v>
      </c>
      <c r="C57" s="90"/>
      <c r="D57" s="91"/>
    </row>
    <row r="58" spans="2:10">
      <c r="B58" s="5" t="s">
        <v>68</v>
      </c>
      <c r="C58" s="35">
        <v>30</v>
      </c>
      <c r="D58" s="2" t="s">
        <v>73</v>
      </c>
    </row>
    <row r="59" spans="2:10">
      <c r="B59" s="2" t="s">
        <v>91</v>
      </c>
      <c r="C59" s="33">
        <v>5</v>
      </c>
      <c r="D59" s="2" t="s">
        <v>74</v>
      </c>
      <c r="F59" s="86" t="s">
        <v>102</v>
      </c>
      <c r="G59" s="86"/>
      <c r="H59" s="86"/>
    </row>
    <row r="61" spans="2:10">
      <c r="B61" s="83" t="s">
        <v>70</v>
      </c>
      <c r="C61" s="83"/>
      <c r="D61" s="83"/>
      <c r="F61"/>
    </row>
    <row r="62" spans="2:10">
      <c r="B62" s="5" t="s">
        <v>134</v>
      </c>
      <c r="C62" s="81" t="s">
        <v>108</v>
      </c>
      <c r="D62" s="4" t="s">
        <v>122</v>
      </c>
      <c r="E62"/>
    </row>
    <row r="63" spans="2:10">
      <c r="B63" s="5" t="s">
        <v>110</v>
      </c>
      <c r="C63" s="81">
        <v>27.28</v>
      </c>
      <c r="D63" s="2" t="s">
        <v>112</v>
      </c>
    </row>
    <row r="64" spans="2:10">
      <c r="B64" s="5" t="s">
        <v>111</v>
      </c>
      <c r="C64" s="81">
        <v>4.9109999999999996</v>
      </c>
      <c r="D64" s="2" t="s">
        <v>112</v>
      </c>
      <c r="E64"/>
    </row>
    <row r="65" spans="2:6">
      <c r="B65" s="38" t="s">
        <v>34</v>
      </c>
      <c r="C65" s="34">
        <v>3.3</v>
      </c>
      <c r="D65" s="2" t="s">
        <v>99</v>
      </c>
      <c r="F65"/>
    </row>
    <row r="66" spans="2:6">
      <c r="B66" s="5" t="s">
        <v>113</v>
      </c>
      <c r="C66" s="80">
        <f>C65*D66</f>
        <v>2.4255</v>
      </c>
      <c r="D66" s="77">
        <v>0.73499999999999999</v>
      </c>
    </row>
    <row r="67" spans="2:6">
      <c r="B67" s="5" t="s">
        <v>114</v>
      </c>
      <c r="C67" s="80">
        <f>C65*D67</f>
        <v>1.4849999999999999</v>
      </c>
      <c r="D67" s="77">
        <v>0.45</v>
      </c>
      <c r="F67"/>
    </row>
    <row r="68" spans="2:6">
      <c r="B68" s="5" t="s">
        <v>36</v>
      </c>
      <c r="C68" s="23">
        <f>C65*(1/C66-1/C67)/(1/C63-1/C64)</f>
        <v>5.1607490079048288</v>
      </c>
      <c r="D68" s="2" t="s">
        <v>115</v>
      </c>
    </row>
    <row r="69" spans="2:6">
      <c r="B69" s="5" t="s">
        <v>71</v>
      </c>
      <c r="C69" s="16">
        <f>C65*C63*C64*(1/C66-1/C67)/(C64*(C65/C67-1)-C63*(C65/C66-1))</f>
        <v>30.115150213754472</v>
      </c>
      <c r="D69" s="2" t="s">
        <v>116</v>
      </c>
    </row>
    <row r="71" spans="2:6">
      <c r="B71" s="83" t="s">
        <v>97</v>
      </c>
      <c r="C71" s="83"/>
      <c r="D71" s="83"/>
    </row>
    <row r="72" spans="2:6">
      <c r="B72" s="2" t="s">
        <v>101</v>
      </c>
      <c r="C72" s="33">
        <v>32</v>
      </c>
      <c r="D72" s="40" t="s">
        <v>99</v>
      </c>
    </row>
  </sheetData>
  <mergeCells count="11">
    <mergeCell ref="F59:H59"/>
    <mergeCell ref="B57:D57"/>
    <mergeCell ref="B17:D17"/>
    <mergeCell ref="B71:D71"/>
    <mergeCell ref="B27:D27"/>
    <mergeCell ref="B33:D33"/>
    <mergeCell ref="B34:D34"/>
    <mergeCell ref="B43:D43"/>
    <mergeCell ref="B52:D52"/>
    <mergeCell ref="B61:D61"/>
    <mergeCell ref="B38:D38"/>
  </mergeCells>
  <phoneticPr fontId="2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2560" r:id="rId4">
          <objectPr defaultSize="0" autoPict="0" r:id="rId5">
            <anchor moveWithCells="1">
              <from>
                <xdr:col>5</xdr:col>
                <xdr:colOff>19050</xdr:colOff>
                <xdr:row>31</xdr:row>
                <xdr:rowOff>0</xdr:rowOff>
              </from>
              <to>
                <xdr:col>6</xdr:col>
                <xdr:colOff>571500</xdr:colOff>
                <xdr:row>33</xdr:row>
                <xdr:rowOff>142875</xdr:rowOff>
              </to>
            </anchor>
          </objectPr>
        </oleObject>
      </mc:Choice>
      <mc:Fallback>
        <oleObject progId="Equation.3" shapeId="22560" r:id="rId4"/>
      </mc:Fallback>
    </mc:AlternateContent>
    <mc:AlternateContent xmlns:mc="http://schemas.openxmlformats.org/markup-compatibility/2006">
      <mc:Choice Requires="x14">
        <oleObject progId="Equation.3" shapeId="22561" r:id="rId6">
          <objectPr defaultSize="0" autoPict="0" r:id="rId7">
            <anchor moveWithCells="1">
              <from>
                <xdr:col>5</xdr:col>
                <xdr:colOff>9525</xdr:colOff>
                <xdr:row>26</xdr:row>
                <xdr:rowOff>28575</xdr:rowOff>
              </from>
              <to>
                <xdr:col>7</xdr:col>
                <xdr:colOff>504825</xdr:colOff>
                <xdr:row>28</xdr:row>
                <xdr:rowOff>152400</xdr:rowOff>
              </to>
            </anchor>
          </objectPr>
        </oleObject>
      </mc:Choice>
      <mc:Fallback>
        <oleObject progId="Equation.3" shapeId="22561" r:id="rId6"/>
      </mc:Fallback>
    </mc:AlternateContent>
    <mc:AlternateContent xmlns:mc="http://schemas.openxmlformats.org/markup-compatibility/2006">
      <mc:Choice Requires="x14">
        <oleObject progId="Equation.3" shapeId="22562" r:id="rId8">
          <objectPr defaultSize="0" r:id="rId9">
            <anchor moveWithCells="1" sizeWithCells="1">
              <from>
                <xdr:col>5</xdr:col>
                <xdr:colOff>9525</xdr:colOff>
                <xdr:row>52</xdr:row>
                <xdr:rowOff>57150</xdr:rowOff>
              </from>
              <to>
                <xdr:col>8</xdr:col>
                <xdr:colOff>57150</xdr:colOff>
                <xdr:row>55</xdr:row>
                <xdr:rowOff>114300</xdr:rowOff>
              </to>
            </anchor>
          </objectPr>
        </oleObject>
      </mc:Choice>
      <mc:Fallback>
        <oleObject progId="Equation.3" shapeId="22562" r:id="rId8"/>
      </mc:Fallback>
    </mc:AlternateContent>
    <mc:AlternateContent xmlns:mc="http://schemas.openxmlformats.org/markup-compatibility/2006">
      <mc:Choice Requires="x14">
        <oleObject progId="Equation.3" shapeId="22568" r:id="rId10">
          <objectPr defaultSize="0" autoPict="0" r:id="rId11">
            <anchor moveWithCells="1" sizeWithCells="1">
              <from>
                <xdr:col>8</xdr:col>
                <xdr:colOff>161925</xdr:colOff>
                <xdr:row>51</xdr:row>
                <xdr:rowOff>114300</xdr:rowOff>
              </from>
              <to>
                <xdr:col>13</xdr:col>
                <xdr:colOff>9525</xdr:colOff>
                <xdr:row>55</xdr:row>
                <xdr:rowOff>142875</xdr:rowOff>
              </to>
            </anchor>
          </objectPr>
        </oleObject>
      </mc:Choice>
      <mc:Fallback>
        <oleObject progId="Equation.3" shapeId="22568" r:id="rId10"/>
      </mc:Fallback>
    </mc:AlternateContent>
    <mc:AlternateContent xmlns:mc="http://schemas.openxmlformats.org/markup-compatibility/2006">
      <mc:Choice Requires="x14">
        <oleObject progId="Equation.3" shapeId="22569" r:id="rId12">
          <objectPr defaultSize="0" autoPict="0" r:id="rId13">
            <anchor moveWithCells="1" sizeWithCells="1">
              <from>
                <xdr:col>5</xdr:col>
                <xdr:colOff>9525</xdr:colOff>
                <xdr:row>60</xdr:row>
                <xdr:rowOff>47625</xdr:rowOff>
              </from>
              <to>
                <xdr:col>11</xdr:col>
                <xdr:colOff>114300</xdr:colOff>
                <xdr:row>66</xdr:row>
                <xdr:rowOff>171450</xdr:rowOff>
              </to>
            </anchor>
          </objectPr>
        </oleObject>
      </mc:Choice>
      <mc:Fallback>
        <oleObject progId="Equation.3" shapeId="22569" r:id="rId12"/>
      </mc:Fallback>
    </mc:AlternateContent>
    <mc:AlternateContent xmlns:mc="http://schemas.openxmlformats.org/markup-compatibility/2006">
      <mc:Choice Requires="x14">
        <oleObject progId="Equation.3" shapeId="22570" r:id="rId14">
          <objectPr defaultSize="0" autoPict="0" r:id="rId15">
            <anchor moveWithCells="1" sizeWithCells="1">
              <from>
                <xdr:col>5</xdr:col>
                <xdr:colOff>19050</xdr:colOff>
                <xdr:row>67</xdr:row>
                <xdr:rowOff>123825</xdr:rowOff>
              </from>
              <to>
                <xdr:col>10</xdr:col>
                <xdr:colOff>123825</xdr:colOff>
                <xdr:row>73</xdr:row>
                <xdr:rowOff>95250</xdr:rowOff>
              </to>
            </anchor>
          </objectPr>
        </oleObject>
      </mc:Choice>
      <mc:Fallback>
        <oleObject progId="Equation.3" shapeId="22570" r:id="rId14"/>
      </mc:Fallback>
    </mc:AlternateContent>
    <mc:AlternateContent xmlns:mc="http://schemas.openxmlformats.org/markup-compatibility/2006">
      <mc:Choice Requires="x14">
        <oleObject progId="Equation.3" shapeId="22571" r:id="rId16">
          <objectPr defaultSize="0" autoPict="0" r:id="rId17">
            <anchor moveWithCells="1" sizeWithCells="1">
              <from>
                <xdr:col>8</xdr:col>
                <xdr:colOff>190500</xdr:colOff>
                <xdr:row>56</xdr:row>
                <xdr:rowOff>19050</xdr:rowOff>
              </from>
              <to>
                <xdr:col>11</xdr:col>
                <xdr:colOff>590550</xdr:colOff>
                <xdr:row>59</xdr:row>
                <xdr:rowOff>123825</xdr:rowOff>
              </to>
            </anchor>
          </objectPr>
        </oleObject>
      </mc:Choice>
      <mc:Fallback>
        <oleObject progId="Equation.3" shapeId="22571" r:id="rId16"/>
      </mc:Fallback>
    </mc:AlternateContent>
    <mc:AlternateContent xmlns:mc="http://schemas.openxmlformats.org/markup-compatibility/2006">
      <mc:Choice Requires="x14">
        <oleObject progId="Equation.3" shapeId="22572" r:id="rId18">
          <objectPr defaultSize="0" autoPict="0" r:id="rId19">
            <anchor moveWithCells="1">
              <from>
                <xdr:col>5</xdr:col>
                <xdr:colOff>38100</xdr:colOff>
                <xdr:row>43</xdr:row>
                <xdr:rowOff>57150</xdr:rowOff>
              </from>
              <to>
                <xdr:col>6</xdr:col>
                <xdr:colOff>476250</xdr:colOff>
                <xdr:row>45</xdr:row>
                <xdr:rowOff>152400</xdr:rowOff>
              </to>
            </anchor>
          </objectPr>
        </oleObject>
      </mc:Choice>
      <mc:Fallback>
        <oleObject progId="Equation.3" shapeId="22572" r:id="rId18"/>
      </mc:Fallback>
    </mc:AlternateContent>
    <mc:AlternateContent xmlns:mc="http://schemas.openxmlformats.org/markup-compatibility/2006">
      <mc:Choice Requires="x14">
        <oleObject progId="Equation.3" shapeId="22573" r:id="rId20">
          <objectPr defaultSize="0" autoPict="0" r:id="rId21">
            <anchor moveWithCells="1">
              <from>
                <xdr:col>4</xdr:col>
                <xdr:colOff>581025</xdr:colOff>
                <xdr:row>38</xdr:row>
                <xdr:rowOff>0</xdr:rowOff>
              </from>
              <to>
                <xdr:col>7</xdr:col>
                <xdr:colOff>476250</xdr:colOff>
                <xdr:row>40</xdr:row>
                <xdr:rowOff>114300</xdr:rowOff>
              </to>
            </anchor>
          </objectPr>
        </oleObject>
      </mc:Choice>
      <mc:Fallback>
        <oleObject progId="Equation.3" shapeId="22573" r:id="rId20"/>
      </mc:Fallback>
    </mc:AlternateContent>
    <mc:AlternateContent xmlns:mc="http://schemas.openxmlformats.org/markup-compatibility/2006">
      <mc:Choice Requires="x14">
        <oleObject progId="Visio.Drawing.11" shapeId="22564" r:id="rId22">
          <objectPr defaultSize="0" autoPict="0" r:id="rId23">
            <anchor moveWithCells="1" sizeWithCells="1">
              <from>
                <xdr:col>5</xdr:col>
                <xdr:colOff>19050</xdr:colOff>
                <xdr:row>73</xdr:row>
                <xdr:rowOff>171450</xdr:rowOff>
              </from>
              <to>
                <xdr:col>12</xdr:col>
                <xdr:colOff>200025</xdr:colOff>
                <xdr:row>87</xdr:row>
                <xdr:rowOff>152400</xdr:rowOff>
              </to>
            </anchor>
          </objectPr>
        </oleObject>
      </mc:Choice>
      <mc:Fallback>
        <oleObject progId="Visio.Drawing.11" shapeId="22564" r:id="rId2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D13F-D9D9-4F8F-9C69-C903BE9E7E96}">
  <dimension ref="A1:F172"/>
  <sheetViews>
    <sheetView workbookViewId="0">
      <selection activeCell="G4" sqref="G4"/>
    </sheetView>
  </sheetViews>
  <sheetFormatPr defaultRowHeight="12.75"/>
  <cols>
    <col min="1" max="1" width="20" bestFit="1" customWidth="1"/>
    <col min="2" max="2" width="26.7109375" customWidth="1"/>
    <col min="3" max="3" width="19.85546875" customWidth="1"/>
    <col min="4" max="4" width="20.28515625" bestFit="1" customWidth="1"/>
    <col min="5" max="5" width="13.140625" customWidth="1"/>
    <col min="6" max="6" width="12.7109375" customWidth="1"/>
  </cols>
  <sheetData>
    <row r="1" spans="1:6" ht="23.25">
      <c r="A1" s="46">
        <v>36586</v>
      </c>
      <c r="B1" s="47"/>
      <c r="C1" s="48" t="s">
        <v>123</v>
      </c>
      <c r="D1" s="47"/>
      <c r="E1" s="49"/>
      <c r="F1" s="50"/>
    </row>
    <row r="2" spans="1:6" ht="20.25">
      <c r="A2" s="51"/>
      <c r="B2" s="47"/>
      <c r="C2" s="52"/>
      <c r="D2" s="47"/>
      <c r="E2" s="47"/>
      <c r="F2" s="53"/>
    </row>
    <row r="3" spans="1:6" ht="23.25">
      <c r="A3" s="54"/>
      <c r="B3" s="55" t="s">
        <v>108</v>
      </c>
      <c r="C3" s="54"/>
      <c r="D3" s="54"/>
      <c r="E3" s="54"/>
      <c r="F3" s="53"/>
    </row>
    <row r="4" spans="1:6" ht="18">
      <c r="A4" s="56"/>
      <c r="B4" s="57" t="s">
        <v>124</v>
      </c>
      <c r="C4" s="49"/>
      <c r="D4" s="54"/>
      <c r="E4" s="54"/>
      <c r="F4" s="53"/>
    </row>
    <row r="5" spans="1:6" ht="18">
      <c r="A5" s="54"/>
      <c r="B5" s="58" t="s">
        <v>130</v>
      </c>
      <c r="C5" s="59"/>
      <c r="D5" s="54"/>
      <c r="E5" s="60"/>
      <c r="F5" s="61"/>
    </row>
    <row r="6" spans="1:6" ht="23.25">
      <c r="A6" s="55"/>
      <c r="B6" s="62" t="s">
        <v>133</v>
      </c>
      <c r="C6" s="63"/>
      <c r="D6" s="63"/>
      <c r="E6" s="60"/>
      <c r="F6" s="61"/>
    </row>
    <row r="7" spans="1:6" ht="20.25">
      <c r="A7" s="64"/>
      <c r="B7" s="65" t="s">
        <v>131</v>
      </c>
      <c r="C7" s="47"/>
      <c r="D7" s="47"/>
      <c r="E7" s="60"/>
      <c r="F7" s="61"/>
    </row>
    <row r="8" spans="1:6" ht="18">
      <c r="A8" s="59"/>
      <c r="B8" s="58" t="s">
        <v>132</v>
      </c>
      <c r="C8" s="49"/>
      <c r="D8" s="66"/>
      <c r="E8" s="60"/>
      <c r="F8" s="61"/>
    </row>
    <row r="9" spans="1:6" ht="15">
      <c r="A9" s="67"/>
      <c r="B9" s="67"/>
      <c r="C9" s="47"/>
      <c r="D9" s="47"/>
      <c r="E9" s="60"/>
      <c r="F9" s="61"/>
    </row>
    <row r="10" spans="1:6" ht="15">
      <c r="A10" s="68"/>
      <c r="B10" s="68"/>
      <c r="C10" s="68"/>
      <c r="D10" s="68"/>
      <c r="E10" s="68"/>
      <c r="F10" s="69"/>
    </row>
    <row r="11" spans="1:6" ht="18">
      <c r="A11" s="70" t="s">
        <v>125</v>
      </c>
      <c r="B11" s="70" t="s">
        <v>126</v>
      </c>
      <c r="C11" s="70" t="s">
        <v>127</v>
      </c>
      <c r="D11" s="70" t="s">
        <v>128</v>
      </c>
      <c r="E11" s="92" t="s">
        <v>129</v>
      </c>
      <c r="F11" s="92"/>
    </row>
    <row r="12" spans="1:6" ht="15.75">
      <c r="A12" s="71">
        <v>-50</v>
      </c>
      <c r="B12" s="71">
        <v>344.6</v>
      </c>
      <c r="C12" s="72">
        <v>329.5</v>
      </c>
      <c r="D12" s="71">
        <v>314.89999999999998</v>
      </c>
      <c r="E12" s="73">
        <v>-0.8</v>
      </c>
      <c r="F12" s="74">
        <v>0.8</v>
      </c>
    </row>
    <row r="13" spans="1:6" ht="15.75">
      <c r="A13" s="75">
        <v>-49</v>
      </c>
      <c r="B13" s="71">
        <v>325</v>
      </c>
      <c r="C13" s="72">
        <v>310.89999999999998</v>
      </c>
      <c r="D13" s="75">
        <v>297.3</v>
      </c>
      <c r="E13" s="75">
        <v>-0.8</v>
      </c>
      <c r="F13" s="76">
        <v>0.8</v>
      </c>
    </row>
    <row r="14" spans="1:6" ht="15.75">
      <c r="A14" s="75">
        <v>-48</v>
      </c>
      <c r="B14" s="71">
        <v>306.60000000000002</v>
      </c>
      <c r="C14" s="72">
        <v>293.5</v>
      </c>
      <c r="D14" s="75">
        <v>280.89999999999998</v>
      </c>
      <c r="E14" s="76">
        <v>-0.8</v>
      </c>
      <c r="F14" s="76">
        <v>0.8</v>
      </c>
    </row>
    <row r="15" spans="1:6" ht="15.75">
      <c r="A15" s="75">
        <v>-47</v>
      </c>
      <c r="B15" s="71">
        <v>289.39999999999998</v>
      </c>
      <c r="C15" s="72">
        <v>277.2</v>
      </c>
      <c r="D15" s="75">
        <v>265.39999999999998</v>
      </c>
      <c r="E15" s="76">
        <v>-0.8</v>
      </c>
      <c r="F15" s="76">
        <v>0.8</v>
      </c>
    </row>
    <row r="16" spans="1:6" ht="15.75">
      <c r="A16" s="75">
        <v>-46</v>
      </c>
      <c r="B16" s="71">
        <v>273.39999999999998</v>
      </c>
      <c r="C16" s="72">
        <v>262</v>
      </c>
      <c r="D16" s="75">
        <v>251</v>
      </c>
      <c r="E16" s="76">
        <v>-0.8</v>
      </c>
      <c r="F16" s="76">
        <v>0.8</v>
      </c>
    </row>
    <row r="17" spans="1:6" ht="15.75">
      <c r="A17" s="75">
        <v>-45</v>
      </c>
      <c r="B17" s="75">
        <v>258.3</v>
      </c>
      <c r="C17" s="72">
        <v>247.7</v>
      </c>
      <c r="D17" s="75">
        <v>237.4</v>
      </c>
      <c r="E17" s="76">
        <v>-0.8</v>
      </c>
      <c r="F17" s="76">
        <v>0.8</v>
      </c>
    </row>
    <row r="18" spans="1:6" ht="15.75">
      <c r="A18" s="75">
        <v>-44</v>
      </c>
      <c r="B18" s="75">
        <v>244.2</v>
      </c>
      <c r="C18" s="72">
        <v>234.3</v>
      </c>
      <c r="D18" s="75">
        <v>224.7</v>
      </c>
      <c r="E18" s="76">
        <v>-0.8</v>
      </c>
      <c r="F18" s="76">
        <v>0.8</v>
      </c>
    </row>
    <row r="19" spans="1:6" ht="15.75">
      <c r="A19" s="75">
        <v>-43</v>
      </c>
      <c r="B19" s="75">
        <v>231</v>
      </c>
      <c r="C19" s="72">
        <v>221.7</v>
      </c>
      <c r="D19" s="75">
        <v>212.8</v>
      </c>
      <c r="E19" s="76">
        <v>-0.8</v>
      </c>
      <c r="F19" s="76">
        <v>0.8</v>
      </c>
    </row>
    <row r="20" spans="1:6" ht="15.75">
      <c r="A20" s="75">
        <v>-42</v>
      </c>
      <c r="B20" s="75">
        <v>218.6</v>
      </c>
      <c r="C20" s="72">
        <v>209.9</v>
      </c>
      <c r="D20" s="75">
        <v>201.6</v>
      </c>
      <c r="E20" s="76">
        <v>-0.8</v>
      </c>
      <c r="F20" s="76">
        <v>0.8</v>
      </c>
    </row>
    <row r="21" spans="1:6" ht="15.75">
      <c r="A21" s="75">
        <v>-41</v>
      </c>
      <c r="B21" s="75">
        <v>207</v>
      </c>
      <c r="C21" s="72">
        <v>198.9</v>
      </c>
      <c r="D21" s="75">
        <v>191</v>
      </c>
      <c r="E21" s="76">
        <v>-0.8</v>
      </c>
      <c r="F21" s="76">
        <v>0.8</v>
      </c>
    </row>
    <row r="22" spans="1:6" ht="15.75">
      <c r="A22" s="75">
        <v>-40</v>
      </c>
      <c r="B22" s="75">
        <v>196</v>
      </c>
      <c r="C22" s="72">
        <v>188.5</v>
      </c>
      <c r="D22" s="75">
        <v>181.1</v>
      </c>
      <c r="E22" s="76">
        <v>-0.8</v>
      </c>
      <c r="F22" s="76">
        <v>0.8</v>
      </c>
    </row>
    <row r="23" spans="1:6" ht="15.75">
      <c r="A23" s="75">
        <v>-39</v>
      </c>
      <c r="B23" s="75">
        <v>185.5</v>
      </c>
      <c r="C23" s="72">
        <v>178.5</v>
      </c>
      <c r="D23" s="75">
        <v>171.6</v>
      </c>
      <c r="E23" s="76">
        <v>-0.8</v>
      </c>
      <c r="F23" s="76">
        <v>0.8</v>
      </c>
    </row>
    <row r="24" spans="1:6" ht="15.75">
      <c r="A24" s="75">
        <v>-38</v>
      </c>
      <c r="B24" s="75">
        <v>175.6</v>
      </c>
      <c r="C24" s="72">
        <v>169</v>
      </c>
      <c r="D24" s="75">
        <v>162.6</v>
      </c>
      <c r="E24" s="76">
        <v>-0.8</v>
      </c>
      <c r="F24" s="76">
        <v>0.8</v>
      </c>
    </row>
    <row r="25" spans="1:6" ht="15.75">
      <c r="A25" s="75">
        <v>-37</v>
      </c>
      <c r="B25" s="75">
        <v>166.3</v>
      </c>
      <c r="C25" s="72">
        <v>160.19999999999999</v>
      </c>
      <c r="D25" s="75">
        <v>154.19999999999999</v>
      </c>
      <c r="E25" s="76">
        <v>-0.8</v>
      </c>
      <c r="F25" s="76">
        <v>0.8</v>
      </c>
    </row>
    <row r="26" spans="1:6" ht="15.75">
      <c r="A26" s="75">
        <v>-36</v>
      </c>
      <c r="B26" s="75">
        <v>157.6</v>
      </c>
      <c r="C26" s="72">
        <v>151.9</v>
      </c>
      <c r="D26" s="75">
        <v>146.30000000000001</v>
      </c>
      <c r="E26" s="76">
        <v>-0.7</v>
      </c>
      <c r="F26" s="76">
        <v>0.8</v>
      </c>
    </row>
    <row r="27" spans="1:6" ht="15.75">
      <c r="A27" s="75">
        <v>-35</v>
      </c>
      <c r="B27" s="75">
        <v>149.4</v>
      </c>
      <c r="C27" s="72">
        <v>144.1</v>
      </c>
      <c r="D27" s="75">
        <v>138.80000000000001</v>
      </c>
      <c r="E27" s="76">
        <v>-0.7</v>
      </c>
      <c r="F27" s="76">
        <v>0.7</v>
      </c>
    </row>
    <row r="28" spans="1:6" ht="15.75">
      <c r="A28" s="75">
        <v>-34</v>
      </c>
      <c r="B28" s="75">
        <v>141.69999999999999</v>
      </c>
      <c r="C28" s="72">
        <v>136.69999999999999</v>
      </c>
      <c r="D28" s="75">
        <v>131.80000000000001</v>
      </c>
      <c r="E28" s="76">
        <v>-0.7</v>
      </c>
      <c r="F28" s="76">
        <v>0.7</v>
      </c>
    </row>
    <row r="29" spans="1:6" ht="15.75">
      <c r="A29" s="75">
        <v>-33</v>
      </c>
      <c r="B29" s="75">
        <v>134.5</v>
      </c>
      <c r="C29" s="72">
        <v>129.80000000000001</v>
      </c>
      <c r="D29" s="75">
        <v>125.2</v>
      </c>
      <c r="E29" s="76">
        <v>-0.7</v>
      </c>
      <c r="F29" s="76">
        <v>0.7</v>
      </c>
    </row>
    <row r="30" spans="1:6" ht="15.75">
      <c r="A30" s="75">
        <v>-32</v>
      </c>
      <c r="B30" s="75">
        <v>127.7</v>
      </c>
      <c r="C30" s="72">
        <v>123.3</v>
      </c>
      <c r="D30" s="75">
        <v>119</v>
      </c>
      <c r="E30" s="76">
        <v>-0.7</v>
      </c>
      <c r="F30" s="76">
        <v>0.7</v>
      </c>
    </row>
    <row r="31" spans="1:6" ht="15.75">
      <c r="A31" s="75">
        <v>-31</v>
      </c>
      <c r="B31" s="75">
        <v>121.2</v>
      </c>
      <c r="C31" s="72">
        <v>117.1</v>
      </c>
      <c r="D31" s="75">
        <v>113.1</v>
      </c>
      <c r="E31" s="76">
        <v>-0.7</v>
      </c>
      <c r="F31" s="76">
        <v>0.7</v>
      </c>
    </row>
    <row r="32" spans="1:6" ht="15.75">
      <c r="A32" s="75">
        <v>-30</v>
      </c>
      <c r="B32" s="75">
        <v>115.2</v>
      </c>
      <c r="C32" s="72">
        <v>111.3</v>
      </c>
      <c r="D32" s="75">
        <v>107.5</v>
      </c>
      <c r="E32" s="76">
        <v>-0.7</v>
      </c>
      <c r="F32" s="76">
        <v>0.7</v>
      </c>
    </row>
    <row r="33" spans="1:6" ht="15.75">
      <c r="A33" s="75">
        <v>-29</v>
      </c>
      <c r="B33" s="75">
        <v>109.4</v>
      </c>
      <c r="C33" s="72">
        <v>105.7</v>
      </c>
      <c r="D33" s="75">
        <v>102.2</v>
      </c>
      <c r="E33" s="76">
        <v>-0.7</v>
      </c>
      <c r="F33" s="76">
        <v>0.7</v>
      </c>
    </row>
    <row r="34" spans="1:6" ht="15.75">
      <c r="A34" s="75">
        <v>-28</v>
      </c>
      <c r="B34" s="75">
        <v>103.9</v>
      </c>
      <c r="C34" s="72">
        <v>100.5</v>
      </c>
      <c r="D34" s="75">
        <v>97.2</v>
      </c>
      <c r="E34" s="76">
        <v>-0.7</v>
      </c>
      <c r="F34" s="76">
        <v>0.7</v>
      </c>
    </row>
    <row r="35" spans="1:6" ht="15.75">
      <c r="A35" s="75">
        <v>-27</v>
      </c>
      <c r="B35" s="75">
        <v>98.68</v>
      </c>
      <c r="C35" s="72">
        <v>95.52</v>
      </c>
      <c r="D35" s="75">
        <v>92.45</v>
      </c>
      <c r="E35" s="76">
        <v>-0.7</v>
      </c>
      <c r="F35" s="76">
        <v>0.7</v>
      </c>
    </row>
    <row r="36" spans="1:6" ht="15.75">
      <c r="A36" s="75">
        <v>-26</v>
      </c>
      <c r="B36" s="75">
        <v>93.8</v>
      </c>
      <c r="C36" s="72">
        <v>90.84</v>
      </c>
      <c r="D36" s="75">
        <v>87.97</v>
      </c>
      <c r="E36" s="76">
        <v>-0.7</v>
      </c>
      <c r="F36" s="76">
        <v>0.7</v>
      </c>
    </row>
    <row r="37" spans="1:6" ht="15.75">
      <c r="A37" s="75">
        <v>-25</v>
      </c>
      <c r="B37" s="75">
        <v>89.2</v>
      </c>
      <c r="C37" s="72">
        <v>86.43</v>
      </c>
      <c r="D37" s="75">
        <v>83.73</v>
      </c>
      <c r="E37" s="76">
        <v>-0.7</v>
      </c>
      <c r="F37" s="76">
        <v>0.7</v>
      </c>
    </row>
    <row r="38" spans="1:6" ht="15.75">
      <c r="A38" s="75">
        <v>-24</v>
      </c>
      <c r="B38" s="75">
        <v>84.85</v>
      </c>
      <c r="C38" s="72">
        <v>82.26</v>
      </c>
      <c r="D38" s="75">
        <v>79.739999999999995</v>
      </c>
      <c r="E38" s="76">
        <v>-0.7</v>
      </c>
      <c r="F38" s="76">
        <v>0.7</v>
      </c>
    </row>
    <row r="39" spans="1:6" ht="15.75">
      <c r="A39" s="75">
        <v>-23</v>
      </c>
      <c r="B39" s="75">
        <v>80.760000000000005</v>
      </c>
      <c r="C39" s="72">
        <v>78.33</v>
      </c>
      <c r="D39" s="75">
        <v>75.959999999999994</v>
      </c>
      <c r="E39" s="76">
        <v>-0.7</v>
      </c>
      <c r="F39" s="76">
        <v>0.7</v>
      </c>
    </row>
    <row r="40" spans="1:6" ht="15.75">
      <c r="A40" s="75">
        <v>-22</v>
      </c>
      <c r="B40" s="75">
        <v>76.89</v>
      </c>
      <c r="C40" s="72">
        <v>74.61</v>
      </c>
      <c r="D40" s="75">
        <v>72.39</v>
      </c>
      <c r="E40" s="76">
        <v>-0.7</v>
      </c>
      <c r="F40" s="76">
        <v>0.7</v>
      </c>
    </row>
    <row r="41" spans="1:6" ht="15.75">
      <c r="A41" s="75">
        <v>-21</v>
      </c>
      <c r="B41" s="75">
        <v>73.23</v>
      </c>
      <c r="C41" s="72">
        <v>71.099999999999994</v>
      </c>
      <c r="D41" s="75">
        <v>69.010000000000005</v>
      </c>
      <c r="E41" s="76">
        <v>-0.7</v>
      </c>
      <c r="F41" s="76">
        <v>0.7</v>
      </c>
    </row>
    <row r="42" spans="1:6" ht="15.75">
      <c r="A42" s="75">
        <v>-20</v>
      </c>
      <c r="B42" s="75">
        <v>69.77</v>
      </c>
      <c r="C42" s="72">
        <v>67.77</v>
      </c>
      <c r="D42" s="75">
        <v>65.819999999999993</v>
      </c>
      <c r="E42" s="76">
        <v>-0.6</v>
      </c>
      <c r="F42" s="76">
        <v>0.7</v>
      </c>
    </row>
    <row r="43" spans="1:6" ht="15.75">
      <c r="A43" s="75">
        <v>-19</v>
      </c>
      <c r="B43" s="75">
        <v>66.44</v>
      </c>
      <c r="C43" s="72">
        <v>64.569999999999993</v>
      </c>
      <c r="D43" s="75">
        <v>62.74</v>
      </c>
      <c r="E43" s="76">
        <v>-0.6</v>
      </c>
      <c r="F43" s="76">
        <v>0.6</v>
      </c>
    </row>
    <row r="44" spans="1:6" ht="15.75">
      <c r="A44" s="75">
        <v>-18</v>
      </c>
      <c r="B44" s="75">
        <v>63.3</v>
      </c>
      <c r="C44" s="72">
        <v>61.54</v>
      </c>
      <c r="D44" s="75">
        <v>59.83</v>
      </c>
      <c r="E44" s="76">
        <v>-0.6</v>
      </c>
      <c r="F44" s="76">
        <v>0.6</v>
      </c>
    </row>
    <row r="45" spans="1:6" ht="15.75">
      <c r="A45" s="75">
        <v>-17</v>
      </c>
      <c r="B45" s="75">
        <v>60.32</v>
      </c>
      <c r="C45" s="72">
        <v>58.68</v>
      </c>
      <c r="D45" s="75">
        <v>57.07</v>
      </c>
      <c r="E45" s="76">
        <v>-0.6</v>
      </c>
      <c r="F45" s="76">
        <v>0.6</v>
      </c>
    </row>
    <row r="46" spans="1:6" ht="15.75">
      <c r="A46" s="75">
        <v>-16</v>
      </c>
      <c r="B46" s="75">
        <v>57.51</v>
      </c>
      <c r="C46" s="72">
        <v>55.97</v>
      </c>
      <c r="D46" s="75">
        <v>54.46</v>
      </c>
      <c r="E46" s="76">
        <v>-0.6</v>
      </c>
      <c r="F46" s="76">
        <v>0.6</v>
      </c>
    </row>
    <row r="47" spans="1:6" ht="15.75">
      <c r="A47" s="75">
        <v>-15</v>
      </c>
      <c r="B47" s="75">
        <v>54.85</v>
      </c>
      <c r="C47" s="72">
        <v>53.41</v>
      </c>
      <c r="D47" s="75">
        <v>51.99</v>
      </c>
      <c r="E47" s="76">
        <v>-0.6</v>
      </c>
      <c r="F47" s="76">
        <v>0.6</v>
      </c>
    </row>
    <row r="48" spans="1:6" ht="15.75">
      <c r="A48" s="75">
        <v>-14</v>
      </c>
      <c r="B48" s="75">
        <v>52.33</v>
      </c>
      <c r="C48" s="72">
        <v>50.98</v>
      </c>
      <c r="D48" s="75">
        <v>49.65</v>
      </c>
      <c r="E48" s="76">
        <v>-0.6</v>
      </c>
      <c r="F48" s="76">
        <v>0.6</v>
      </c>
    </row>
    <row r="49" spans="1:6" ht="15.75">
      <c r="A49" s="75">
        <v>-13</v>
      </c>
      <c r="B49" s="75">
        <v>49.95</v>
      </c>
      <c r="C49" s="72">
        <v>48.68</v>
      </c>
      <c r="D49" s="75">
        <v>47.43</v>
      </c>
      <c r="E49" s="76">
        <v>-0.6</v>
      </c>
      <c r="F49" s="76">
        <v>0.6</v>
      </c>
    </row>
    <row r="50" spans="1:6" ht="15.75">
      <c r="A50" s="75">
        <v>-12</v>
      </c>
      <c r="B50" s="75">
        <v>47.69</v>
      </c>
      <c r="C50" s="72">
        <v>46.5</v>
      </c>
      <c r="D50" s="75">
        <v>45.32</v>
      </c>
      <c r="E50" s="76">
        <v>-0.6</v>
      </c>
      <c r="F50" s="76">
        <v>0.6</v>
      </c>
    </row>
    <row r="51" spans="1:6" ht="15.75">
      <c r="A51" s="75">
        <v>-11</v>
      </c>
      <c r="B51" s="75">
        <v>45.55</v>
      </c>
      <c r="C51" s="72">
        <v>44.43</v>
      </c>
      <c r="D51" s="75">
        <v>43.33</v>
      </c>
      <c r="E51" s="76">
        <v>-0.6</v>
      </c>
      <c r="F51" s="76">
        <v>0.6</v>
      </c>
    </row>
    <row r="52" spans="1:6" ht="15.75">
      <c r="A52" s="75">
        <v>-10</v>
      </c>
      <c r="B52" s="75">
        <v>43.52</v>
      </c>
      <c r="C52" s="72">
        <v>42.47</v>
      </c>
      <c r="D52" s="75">
        <v>41.43</v>
      </c>
      <c r="E52" s="76">
        <v>-0.6</v>
      </c>
      <c r="F52" s="76">
        <v>0.6</v>
      </c>
    </row>
    <row r="53" spans="1:6" ht="15.75">
      <c r="A53" s="75">
        <v>-9</v>
      </c>
      <c r="B53" s="75">
        <v>41.55</v>
      </c>
      <c r="C53" s="72">
        <v>40.57</v>
      </c>
      <c r="D53" s="75">
        <v>39.6</v>
      </c>
      <c r="E53" s="76">
        <v>-0.6</v>
      </c>
      <c r="F53" s="76">
        <v>0.6</v>
      </c>
    </row>
    <row r="54" spans="1:6" ht="15.75">
      <c r="A54" s="75">
        <v>-8</v>
      </c>
      <c r="B54" s="75">
        <v>39.69</v>
      </c>
      <c r="C54" s="72">
        <v>38.770000000000003</v>
      </c>
      <c r="D54" s="75">
        <v>37.86</v>
      </c>
      <c r="E54" s="76">
        <v>-0.6</v>
      </c>
      <c r="F54" s="76">
        <v>0.6</v>
      </c>
    </row>
    <row r="55" spans="1:6" ht="15.75">
      <c r="A55" s="75">
        <v>-7</v>
      </c>
      <c r="B55" s="75">
        <v>37.92</v>
      </c>
      <c r="C55" s="72">
        <v>37.06</v>
      </c>
      <c r="D55" s="75">
        <v>36.21</v>
      </c>
      <c r="E55" s="76">
        <v>-0.6</v>
      </c>
      <c r="F55" s="76">
        <v>0.6</v>
      </c>
    </row>
    <row r="56" spans="1:6" ht="15.75">
      <c r="A56" s="75">
        <v>-6</v>
      </c>
      <c r="B56" s="75">
        <v>36.25</v>
      </c>
      <c r="C56" s="72">
        <v>35.44</v>
      </c>
      <c r="D56" s="75">
        <v>34.64</v>
      </c>
      <c r="E56" s="76">
        <v>-0.6</v>
      </c>
      <c r="F56" s="76">
        <v>0.6</v>
      </c>
    </row>
    <row r="57" spans="1:6" ht="15.75">
      <c r="A57" s="75">
        <v>-5</v>
      </c>
      <c r="B57" s="75">
        <v>34.659999999999997</v>
      </c>
      <c r="C57" s="72">
        <v>33.9</v>
      </c>
      <c r="D57" s="75">
        <v>33.15</v>
      </c>
      <c r="E57" s="76">
        <v>-0.6</v>
      </c>
      <c r="F57" s="76">
        <v>0.6</v>
      </c>
    </row>
    <row r="58" spans="1:6" ht="15.75">
      <c r="A58" s="75">
        <v>-4</v>
      </c>
      <c r="B58" s="75">
        <v>33.15</v>
      </c>
      <c r="C58" s="72">
        <v>32.44</v>
      </c>
      <c r="D58" s="75">
        <v>31.73</v>
      </c>
      <c r="E58" s="76">
        <v>-0.5</v>
      </c>
      <c r="F58" s="76">
        <v>0.5</v>
      </c>
    </row>
    <row r="59" spans="1:6" ht="15.75">
      <c r="A59" s="75">
        <v>-3</v>
      </c>
      <c r="B59" s="75">
        <v>31.72</v>
      </c>
      <c r="C59" s="72">
        <v>31.05</v>
      </c>
      <c r="D59" s="75">
        <v>30.39</v>
      </c>
      <c r="E59" s="76">
        <v>-0.5</v>
      </c>
      <c r="F59" s="76">
        <v>0.5</v>
      </c>
    </row>
    <row r="60" spans="1:6" ht="15.75">
      <c r="A60" s="75">
        <v>-2</v>
      </c>
      <c r="B60" s="75">
        <v>30.36</v>
      </c>
      <c r="C60" s="72">
        <v>29.73</v>
      </c>
      <c r="D60" s="75">
        <v>29.11</v>
      </c>
      <c r="E60" s="76">
        <v>-0.5</v>
      </c>
      <c r="F60" s="76">
        <v>0.5</v>
      </c>
    </row>
    <row r="61" spans="1:6" ht="15.75">
      <c r="A61" s="75">
        <v>-1</v>
      </c>
      <c r="B61" s="75">
        <v>29.06</v>
      </c>
      <c r="C61" s="72">
        <v>28.48</v>
      </c>
      <c r="D61" s="75">
        <v>27.89</v>
      </c>
      <c r="E61" s="76">
        <v>-0.5</v>
      </c>
      <c r="F61" s="76">
        <v>0.5</v>
      </c>
    </row>
    <row r="62" spans="1:6" ht="15.75">
      <c r="A62" s="75">
        <v>0</v>
      </c>
      <c r="B62" s="75">
        <v>27.83</v>
      </c>
      <c r="C62" s="72">
        <v>27.28</v>
      </c>
      <c r="D62" s="75">
        <v>26.74</v>
      </c>
      <c r="E62" s="76">
        <v>-0.5</v>
      </c>
      <c r="F62" s="76">
        <v>0.5</v>
      </c>
    </row>
    <row r="63" spans="1:6" ht="15.75">
      <c r="A63" s="75">
        <v>1</v>
      </c>
      <c r="B63" s="75">
        <v>26.65</v>
      </c>
      <c r="C63" s="72">
        <v>26.13</v>
      </c>
      <c r="D63" s="75">
        <v>25.62</v>
      </c>
      <c r="E63" s="76">
        <v>-0.5</v>
      </c>
      <c r="F63" s="76">
        <v>0.5</v>
      </c>
    </row>
    <row r="64" spans="1:6" ht="15.75">
      <c r="A64" s="75">
        <v>2</v>
      </c>
      <c r="B64" s="75">
        <v>25.52</v>
      </c>
      <c r="C64" s="72">
        <v>25.03</v>
      </c>
      <c r="D64" s="75">
        <v>24.55</v>
      </c>
      <c r="E64" s="76">
        <v>-0.5</v>
      </c>
      <c r="F64" s="76">
        <v>0.5</v>
      </c>
    </row>
    <row r="65" spans="1:6" ht="15.75">
      <c r="A65" s="75">
        <v>3</v>
      </c>
      <c r="B65" s="75">
        <v>24.44</v>
      </c>
      <c r="C65" s="72">
        <v>23.99</v>
      </c>
      <c r="D65" s="75">
        <v>23.54</v>
      </c>
      <c r="E65" s="76">
        <v>-0.5</v>
      </c>
      <c r="F65" s="76">
        <v>0.5</v>
      </c>
    </row>
    <row r="66" spans="1:6" ht="15.75">
      <c r="A66" s="75">
        <v>4</v>
      </c>
      <c r="B66" s="75">
        <v>23.42</v>
      </c>
      <c r="C66" s="72">
        <v>23</v>
      </c>
      <c r="D66" s="75">
        <v>22.57</v>
      </c>
      <c r="E66" s="76">
        <v>-0.5</v>
      </c>
      <c r="F66" s="76">
        <v>0.5</v>
      </c>
    </row>
    <row r="67" spans="1:6" ht="15.75">
      <c r="A67" s="75">
        <v>5</v>
      </c>
      <c r="B67" s="75">
        <v>22.45</v>
      </c>
      <c r="C67" s="72">
        <v>22.05</v>
      </c>
      <c r="D67" s="75">
        <v>21.66</v>
      </c>
      <c r="E67" s="76">
        <v>-0.5</v>
      </c>
      <c r="F67" s="76">
        <v>0.5</v>
      </c>
    </row>
    <row r="68" spans="1:6" ht="15.75">
      <c r="A68" s="75">
        <v>6</v>
      </c>
      <c r="B68" s="75">
        <v>21.53</v>
      </c>
      <c r="C68" s="72">
        <v>21.15</v>
      </c>
      <c r="D68" s="75">
        <v>20.78</v>
      </c>
      <c r="E68" s="76">
        <v>-0.5</v>
      </c>
      <c r="F68" s="76">
        <v>0.5</v>
      </c>
    </row>
    <row r="69" spans="1:6" ht="15.75">
      <c r="A69" s="75">
        <v>7</v>
      </c>
      <c r="B69" s="75">
        <v>20.64</v>
      </c>
      <c r="C69" s="72">
        <v>20.3</v>
      </c>
      <c r="D69" s="75">
        <v>19.95</v>
      </c>
      <c r="E69" s="76">
        <v>-0.5</v>
      </c>
      <c r="F69" s="76">
        <v>0.5</v>
      </c>
    </row>
    <row r="70" spans="1:6" ht="15.75">
      <c r="A70" s="75">
        <v>8</v>
      </c>
      <c r="B70" s="75">
        <v>19.809999999999999</v>
      </c>
      <c r="C70" s="72">
        <v>19.48</v>
      </c>
      <c r="D70" s="75">
        <v>19.149999999999999</v>
      </c>
      <c r="E70" s="76">
        <v>-0.5</v>
      </c>
      <c r="F70" s="76">
        <v>0.5</v>
      </c>
    </row>
    <row r="71" spans="1:6" ht="15.75">
      <c r="A71" s="75">
        <v>9</v>
      </c>
      <c r="B71" s="75">
        <v>19.010000000000002</v>
      </c>
      <c r="C71" s="72">
        <v>18.7</v>
      </c>
      <c r="D71" s="75">
        <v>18.39</v>
      </c>
      <c r="E71" s="76">
        <v>-0.4</v>
      </c>
      <c r="F71" s="76">
        <v>0.5</v>
      </c>
    </row>
    <row r="72" spans="1:6" ht="15.75">
      <c r="A72" s="75">
        <v>10</v>
      </c>
      <c r="B72" s="75">
        <v>18.25</v>
      </c>
      <c r="C72" s="72">
        <v>17.96</v>
      </c>
      <c r="D72" s="75">
        <v>17.670000000000002</v>
      </c>
      <c r="E72" s="76">
        <v>-0.4</v>
      </c>
      <c r="F72" s="76">
        <v>0.4</v>
      </c>
    </row>
    <row r="73" spans="1:6" ht="15.75">
      <c r="A73" s="75">
        <v>11</v>
      </c>
      <c r="B73" s="75">
        <v>17.510000000000002</v>
      </c>
      <c r="C73" s="72">
        <v>17.239999999999998</v>
      </c>
      <c r="D73" s="75">
        <v>16.97</v>
      </c>
      <c r="E73" s="76">
        <v>-0.4</v>
      </c>
      <c r="F73" s="76">
        <v>0.4</v>
      </c>
    </row>
    <row r="74" spans="1:6" ht="15.75">
      <c r="A74" s="75">
        <v>12</v>
      </c>
      <c r="B74" s="75">
        <v>16.809999999999999</v>
      </c>
      <c r="C74" s="72">
        <v>16.559999999999999</v>
      </c>
      <c r="D74" s="75">
        <v>16.3</v>
      </c>
      <c r="E74" s="76">
        <v>-0.4</v>
      </c>
      <c r="F74" s="76">
        <v>0.4</v>
      </c>
    </row>
    <row r="75" spans="1:6" ht="15.75">
      <c r="A75" s="75">
        <v>13</v>
      </c>
      <c r="B75" s="75">
        <v>16.14</v>
      </c>
      <c r="C75" s="72">
        <v>15.9</v>
      </c>
      <c r="D75" s="75">
        <v>15.67</v>
      </c>
      <c r="E75" s="76">
        <v>-0.4</v>
      </c>
      <c r="F75" s="76">
        <v>0.4</v>
      </c>
    </row>
    <row r="76" spans="1:6" ht="15.75">
      <c r="A76" s="75">
        <v>14</v>
      </c>
      <c r="B76" s="75">
        <v>15.5</v>
      </c>
      <c r="C76" s="72">
        <v>15.28</v>
      </c>
      <c r="D76" s="75">
        <v>15.06</v>
      </c>
      <c r="E76" s="76">
        <v>-0.4</v>
      </c>
      <c r="F76" s="76">
        <v>0.4</v>
      </c>
    </row>
    <row r="77" spans="1:6" ht="15.75">
      <c r="A77" s="75">
        <v>15</v>
      </c>
      <c r="B77" s="75">
        <v>14.89</v>
      </c>
      <c r="C77" s="72">
        <v>14.69</v>
      </c>
      <c r="D77" s="75">
        <v>14.48</v>
      </c>
      <c r="E77" s="76">
        <v>-0.4</v>
      </c>
      <c r="F77" s="76">
        <v>0.4</v>
      </c>
    </row>
    <row r="78" spans="1:6" ht="15.75">
      <c r="A78" s="75">
        <v>16</v>
      </c>
      <c r="B78" s="75">
        <v>14.31</v>
      </c>
      <c r="C78" s="72">
        <v>14.12</v>
      </c>
      <c r="D78" s="75">
        <v>13.92</v>
      </c>
      <c r="E78" s="76">
        <v>-0.4</v>
      </c>
      <c r="F78" s="76">
        <v>0.4</v>
      </c>
    </row>
    <row r="79" spans="1:6" ht="15.75">
      <c r="A79" s="75">
        <v>17</v>
      </c>
      <c r="B79" s="75">
        <v>13.75</v>
      </c>
      <c r="C79" s="72">
        <v>13.58</v>
      </c>
      <c r="D79" s="75">
        <v>13.39</v>
      </c>
      <c r="E79" s="76">
        <v>-0.4</v>
      </c>
      <c r="F79" s="76">
        <v>0.4</v>
      </c>
    </row>
    <row r="80" spans="1:6" ht="15.75">
      <c r="A80" s="75">
        <v>18</v>
      </c>
      <c r="B80" s="75">
        <v>13.22</v>
      </c>
      <c r="C80" s="72">
        <v>13.06</v>
      </c>
      <c r="D80" s="75">
        <v>12.89</v>
      </c>
      <c r="E80" s="76">
        <v>-0.4</v>
      </c>
      <c r="F80" s="76">
        <v>0.4</v>
      </c>
    </row>
    <row r="81" spans="1:6" ht="15.75">
      <c r="A81" s="75">
        <v>19</v>
      </c>
      <c r="B81" s="75">
        <v>12.72</v>
      </c>
      <c r="C81" s="72">
        <v>12.56</v>
      </c>
      <c r="D81" s="75">
        <v>12.4</v>
      </c>
      <c r="E81" s="76">
        <v>-0.4</v>
      </c>
      <c r="F81" s="76">
        <v>0.4</v>
      </c>
    </row>
    <row r="82" spans="1:6" ht="15.75">
      <c r="A82" s="75">
        <v>20</v>
      </c>
      <c r="B82" s="75">
        <v>12.24</v>
      </c>
      <c r="C82" s="72">
        <v>12.09</v>
      </c>
      <c r="D82" s="75">
        <v>11.94</v>
      </c>
      <c r="E82" s="76">
        <v>-0.4</v>
      </c>
      <c r="F82" s="76">
        <v>0.4</v>
      </c>
    </row>
    <row r="83" spans="1:6" ht="15.75">
      <c r="A83" s="75">
        <v>21</v>
      </c>
      <c r="B83" s="75">
        <v>11.77</v>
      </c>
      <c r="C83" s="72">
        <v>11.63</v>
      </c>
      <c r="D83" s="75">
        <v>11.5</v>
      </c>
      <c r="E83" s="76">
        <v>-0.3</v>
      </c>
      <c r="F83" s="76">
        <v>0.4</v>
      </c>
    </row>
    <row r="84" spans="1:6" ht="15.75">
      <c r="A84" s="75">
        <v>22</v>
      </c>
      <c r="B84" s="75">
        <v>11.32</v>
      </c>
      <c r="C84" s="72">
        <v>11.2</v>
      </c>
      <c r="D84" s="75">
        <v>11.07</v>
      </c>
      <c r="E84" s="76">
        <v>-0.3</v>
      </c>
      <c r="F84" s="76">
        <v>0.3</v>
      </c>
    </row>
    <row r="85" spans="1:6" ht="15.75">
      <c r="A85" s="75">
        <v>23</v>
      </c>
      <c r="B85" s="75">
        <v>10.9</v>
      </c>
      <c r="C85" s="72">
        <v>10.78</v>
      </c>
      <c r="D85" s="75">
        <v>10.66</v>
      </c>
      <c r="E85" s="76">
        <v>-0.3</v>
      </c>
      <c r="F85" s="76">
        <v>0.3</v>
      </c>
    </row>
    <row r="86" spans="1:6" ht="15.75">
      <c r="A86" s="75">
        <v>24</v>
      </c>
      <c r="B86" s="75">
        <v>10.49</v>
      </c>
      <c r="C86" s="72">
        <v>10.38</v>
      </c>
      <c r="D86" s="75">
        <v>10.27</v>
      </c>
      <c r="E86" s="76">
        <v>-0.3</v>
      </c>
      <c r="F86" s="76">
        <v>0.3</v>
      </c>
    </row>
    <row r="87" spans="1:6" ht="15.75">
      <c r="A87" s="75">
        <v>25</v>
      </c>
      <c r="B87" s="75">
        <v>10.1</v>
      </c>
      <c r="C87" s="72">
        <v>10</v>
      </c>
      <c r="D87" s="75">
        <v>9.9</v>
      </c>
      <c r="E87" s="76">
        <v>-0.3</v>
      </c>
      <c r="F87" s="76">
        <v>0.3</v>
      </c>
    </row>
    <row r="88" spans="1:6" ht="15.75">
      <c r="A88" s="75">
        <v>26</v>
      </c>
      <c r="B88" s="75">
        <v>9.7319999999999993</v>
      </c>
      <c r="C88" s="72">
        <v>9.6319999999999997</v>
      </c>
      <c r="D88" s="75">
        <v>9.532</v>
      </c>
      <c r="E88" s="76">
        <v>-0.3</v>
      </c>
      <c r="F88" s="76">
        <v>0.3</v>
      </c>
    </row>
    <row r="89" spans="1:6" ht="15.75">
      <c r="A89" s="75">
        <v>27</v>
      </c>
      <c r="B89" s="75">
        <v>9.3800000000000008</v>
      </c>
      <c r="C89" s="72">
        <v>9.2810000000000006</v>
      </c>
      <c r="D89" s="75">
        <v>9.18</v>
      </c>
      <c r="E89" s="76">
        <v>-0.3</v>
      </c>
      <c r="F89" s="76">
        <v>0.3</v>
      </c>
    </row>
    <row r="90" spans="1:6" ht="15.75">
      <c r="A90" s="75">
        <v>28</v>
      </c>
      <c r="B90" s="75">
        <v>9.0429999999999993</v>
      </c>
      <c r="C90" s="72">
        <v>8.9440000000000008</v>
      </c>
      <c r="D90" s="75">
        <v>8.8439999999999994</v>
      </c>
      <c r="E90" s="76">
        <v>-0.4</v>
      </c>
      <c r="F90" s="76">
        <v>0.4</v>
      </c>
    </row>
    <row r="91" spans="1:6" ht="15.75">
      <c r="A91" s="75">
        <v>29</v>
      </c>
      <c r="B91" s="75">
        <v>8.7210000000000001</v>
      </c>
      <c r="C91" s="72">
        <v>8.6219999999999999</v>
      </c>
      <c r="D91" s="75">
        <v>8.5220000000000002</v>
      </c>
      <c r="E91" s="76">
        <v>-0.4</v>
      </c>
      <c r="F91" s="76">
        <v>0.4</v>
      </c>
    </row>
    <row r="92" spans="1:6" ht="15.75">
      <c r="A92" s="75">
        <v>30</v>
      </c>
      <c r="B92" s="75">
        <v>8.4109999999999996</v>
      </c>
      <c r="C92" s="72">
        <v>8.3130000000000006</v>
      </c>
      <c r="D92" s="75">
        <v>8.2140000000000004</v>
      </c>
      <c r="E92" s="76">
        <v>-0.4</v>
      </c>
      <c r="F92" s="76">
        <v>0.4</v>
      </c>
    </row>
    <row r="93" spans="1:6" ht="15.75">
      <c r="A93" s="75">
        <v>31</v>
      </c>
      <c r="B93" s="75">
        <v>8.1120000000000001</v>
      </c>
      <c r="C93" s="72">
        <v>8.0139999999999993</v>
      </c>
      <c r="D93" s="75">
        <v>7.9160000000000004</v>
      </c>
      <c r="E93" s="76">
        <v>-0.4</v>
      </c>
      <c r="F93" s="76">
        <v>0.4</v>
      </c>
    </row>
    <row r="94" spans="1:6" ht="15.75">
      <c r="A94" s="75">
        <v>32</v>
      </c>
      <c r="B94" s="75">
        <v>7.8259999999999996</v>
      </c>
      <c r="C94" s="72">
        <v>7.7279999999999998</v>
      </c>
      <c r="D94" s="75">
        <v>7.6310000000000002</v>
      </c>
      <c r="E94" s="76">
        <v>-0.4</v>
      </c>
      <c r="F94" s="76">
        <v>0.4</v>
      </c>
    </row>
    <row r="95" spans="1:6" ht="15.75">
      <c r="A95" s="75">
        <v>33</v>
      </c>
      <c r="B95" s="75">
        <v>7.5510000000000002</v>
      </c>
      <c r="C95" s="72">
        <v>7.4539999999999997</v>
      </c>
      <c r="D95" s="75">
        <v>7.3579999999999997</v>
      </c>
      <c r="E95" s="76">
        <v>-0.4</v>
      </c>
      <c r="F95" s="76">
        <v>0.4</v>
      </c>
    </row>
    <row r="96" spans="1:6" ht="15.75">
      <c r="A96" s="75">
        <v>34</v>
      </c>
      <c r="B96" s="75">
        <v>7.2880000000000003</v>
      </c>
      <c r="C96" s="72">
        <v>7.1920000000000002</v>
      </c>
      <c r="D96" s="75">
        <v>7.0960000000000001</v>
      </c>
      <c r="E96" s="76">
        <v>-0.4</v>
      </c>
      <c r="F96" s="76">
        <v>0.4</v>
      </c>
    </row>
    <row r="97" spans="1:6" ht="15.75">
      <c r="A97" s="75">
        <v>35</v>
      </c>
      <c r="B97" s="75">
        <v>7.0350000000000001</v>
      </c>
      <c r="C97" s="72">
        <v>6.94</v>
      </c>
      <c r="D97" s="75">
        <v>6.8449999999999998</v>
      </c>
      <c r="E97" s="76">
        <v>-0.4</v>
      </c>
      <c r="F97" s="76">
        <v>0.4</v>
      </c>
    </row>
    <row r="98" spans="1:6" ht="15.75">
      <c r="A98" s="75">
        <v>36</v>
      </c>
      <c r="B98" s="75">
        <v>6.7930000000000001</v>
      </c>
      <c r="C98" s="72">
        <v>6.6989999999999998</v>
      </c>
      <c r="D98" s="75">
        <v>6.6050000000000004</v>
      </c>
      <c r="E98" s="76">
        <v>-0.4</v>
      </c>
      <c r="F98" s="76">
        <v>0.4</v>
      </c>
    </row>
    <row r="99" spans="1:6" ht="15.75">
      <c r="A99" s="75">
        <v>37</v>
      </c>
      <c r="B99" s="75">
        <v>6.56</v>
      </c>
      <c r="C99" s="72">
        <v>6.4669999999999996</v>
      </c>
      <c r="D99" s="75">
        <v>6.3739999999999997</v>
      </c>
      <c r="E99" s="76">
        <v>-0.5</v>
      </c>
      <c r="F99" s="76">
        <v>0.5</v>
      </c>
    </row>
    <row r="100" spans="1:6" ht="15.75">
      <c r="A100" s="75">
        <v>38</v>
      </c>
      <c r="B100" s="75">
        <v>6.3369999999999997</v>
      </c>
      <c r="C100" s="72">
        <v>6.2450000000000001</v>
      </c>
      <c r="D100" s="75">
        <v>6.1529999999999996</v>
      </c>
      <c r="E100" s="76">
        <v>-0.5</v>
      </c>
      <c r="F100" s="76">
        <v>0.5</v>
      </c>
    </row>
    <row r="101" spans="1:6" ht="15.75">
      <c r="A101" s="75">
        <v>39</v>
      </c>
      <c r="B101" s="75">
        <v>6.1230000000000002</v>
      </c>
      <c r="C101" s="72">
        <v>6.032</v>
      </c>
      <c r="D101" s="75">
        <v>5.9409999999999998</v>
      </c>
      <c r="E101" s="76">
        <v>-0.5</v>
      </c>
      <c r="F101" s="76">
        <v>0.5</v>
      </c>
    </row>
    <row r="102" spans="1:6" ht="15.75">
      <c r="A102" s="75">
        <v>40</v>
      </c>
      <c r="B102" s="75">
        <v>5.9180000000000001</v>
      </c>
      <c r="C102" s="72">
        <v>5.827</v>
      </c>
      <c r="D102" s="75">
        <v>5.7380000000000004</v>
      </c>
      <c r="E102" s="76">
        <v>-0.5</v>
      </c>
      <c r="F102" s="76">
        <v>0.5</v>
      </c>
    </row>
    <row r="103" spans="1:6" ht="15.75">
      <c r="A103" s="75">
        <v>41</v>
      </c>
      <c r="B103" s="75">
        <v>5.718</v>
      </c>
      <c r="C103" s="72">
        <v>5.6289999999999996</v>
      </c>
      <c r="D103" s="75">
        <v>5.54</v>
      </c>
      <c r="E103" s="76">
        <v>-0.5</v>
      </c>
      <c r="F103" s="76">
        <v>0.5</v>
      </c>
    </row>
    <row r="104" spans="1:6" ht="15.75">
      <c r="A104" s="75">
        <v>42</v>
      </c>
      <c r="B104" s="75">
        <v>5.5259999999999998</v>
      </c>
      <c r="C104" s="72">
        <v>5.4379999999999997</v>
      </c>
      <c r="D104" s="75">
        <v>5.351</v>
      </c>
      <c r="E104" s="76">
        <v>-0.5</v>
      </c>
      <c r="F104" s="76">
        <v>0.5</v>
      </c>
    </row>
    <row r="105" spans="1:6" ht="15.75">
      <c r="A105" s="75">
        <v>43</v>
      </c>
      <c r="B105" s="75">
        <v>5.3419999999999996</v>
      </c>
      <c r="C105" s="72">
        <v>5.2549999999999999</v>
      </c>
      <c r="D105" s="75">
        <v>5.1689999999999996</v>
      </c>
      <c r="E105" s="76">
        <v>-0.5</v>
      </c>
      <c r="F105" s="76">
        <v>0.5</v>
      </c>
    </row>
    <row r="106" spans="1:6" ht="15.75">
      <c r="A106" s="75">
        <v>44</v>
      </c>
      <c r="B106" s="75">
        <v>5.165</v>
      </c>
      <c r="C106" s="72">
        <v>5.08</v>
      </c>
      <c r="D106" s="75">
        <v>4.9939999999999998</v>
      </c>
      <c r="E106" s="76">
        <v>-0.5</v>
      </c>
      <c r="F106" s="76">
        <v>0.5</v>
      </c>
    </row>
    <row r="107" spans="1:6" ht="15.75">
      <c r="A107" s="75">
        <v>45</v>
      </c>
      <c r="B107" s="75">
        <v>4.9950000000000001</v>
      </c>
      <c r="C107" s="72">
        <v>4.9109999999999996</v>
      </c>
      <c r="D107" s="75">
        <v>4.827</v>
      </c>
      <c r="E107" s="76">
        <v>-0.6</v>
      </c>
      <c r="F107" s="76">
        <v>0.6</v>
      </c>
    </row>
    <row r="108" spans="1:6" ht="15.75">
      <c r="A108" s="75">
        <v>46</v>
      </c>
      <c r="B108" s="75">
        <v>4.8319999999999999</v>
      </c>
      <c r="C108" s="72">
        <v>4.7489999999999997</v>
      </c>
      <c r="D108" s="75">
        <v>4.6660000000000004</v>
      </c>
      <c r="E108" s="76">
        <v>-0.6</v>
      </c>
      <c r="F108" s="76">
        <v>0.6</v>
      </c>
    </row>
    <row r="109" spans="1:6" ht="15.75">
      <c r="A109" s="75">
        <v>47</v>
      </c>
      <c r="B109" s="75">
        <v>4.6749999999999998</v>
      </c>
      <c r="C109" s="72">
        <v>4.593</v>
      </c>
      <c r="D109" s="75">
        <v>4.5110000000000001</v>
      </c>
      <c r="E109" s="76">
        <v>-0.6</v>
      </c>
      <c r="F109" s="76">
        <v>0.6</v>
      </c>
    </row>
    <row r="110" spans="1:6" ht="15.75">
      <c r="A110" s="75">
        <v>48</v>
      </c>
      <c r="B110" s="75">
        <v>4.524</v>
      </c>
      <c r="C110" s="72">
        <v>4.4429999999999996</v>
      </c>
      <c r="D110" s="75">
        <v>4.3630000000000004</v>
      </c>
      <c r="E110" s="76">
        <v>-0.6</v>
      </c>
      <c r="F110" s="76">
        <v>0.6</v>
      </c>
    </row>
    <row r="111" spans="1:6" ht="15.75">
      <c r="A111" s="75">
        <v>49</v>
      </c>
      <c r="B111" s="75">
        <v>4.3789999999999996</v>
      </c>
      <c r="C111" s="72">
        <v>4.2990000000000004</v>
      </c>
      <c r="D111" s="75">
        <v>4.22</v>
      </c>
      <c r="E111" s="76">
        <v>-0.6</v>
      </c>
      <c r="F111" s="76">
        <v>0.6</v>
      </c>
    </row>
    <row r="112" spans="1:6" ht="15.75">
      <c r="A112" s="75">
        <v>50</v>
      </c>
      <c r="B112" s="75">
        <v>4.2389999999999999</v>
      </c>
      <c r="C112" s="72">
        <v>4.16</v>
      </c>
      <c r="D112" s="75">
        <v>4.0819999999999999</v>
      </c>
      <c r="E112" s="76">
        <v>-0.6</v>
      </c>
      <c r="F112" s="76">
        <v>0.6</v>
      </c>
    </row>
    <row r="113" spans="1:6" ht="15.75">
      <c r="A113" s="75">
        <v>51</v>
      </c>
      <c r="B113" s="75">
        <v>4.1029999999999998</v>
      </c>
      <c r="C113" s="72">
        <v>4.0259999999999998</v>
      </c>
      <c r="D113" s="75">
        <v>3.9489999999999998</v>
      </c>
      <c r="E113" s="76">
        <v>-0.6</v>
      </c>
      <c r="F113" s="76">
        <v>0.6</v>
      </c>
    </row>
    <row r="114" spans="1:6" ht="15.75">
      <c r="A114" s="75">
        <v>52</v>
      </c>
      <c r="B114" s="75">
        <v>3.972</v>
      </c>
      <c r="C114" s="72">
        <v>3.8959999999999999</v>
      </c>
      <c r="D114" s="75">
        <v>3.82</v>
      </c>
      <c r="E114" s="76">
        <v>-0.6</v>
      </c>
      <c r="F114" s="76">
        <v>0.6</v>
      </c>
    </row>
    <row r="115" spans="1:6" ht="15.75">
      <c r="A115" s="75">
        <v>53</v>
      </c>
      <c r="B115" s="75">
        <v>3.8460000000000001</v>
      </c>
      <c r="C115" s="72">
        <v>3.7709999999999999</v>
      </c>
      <c r="D115" s="75">
        <v>3.6970000000000001</v>
      </c>
      <c r="E115" s="76">
        <v>-0.7</v>
      </c>
      <c r="F115" s="76">
        <v>0.7</v>
      </c>
    </row>
    <row r="116" spans="1:6" ht="15.75">
      <c r="A116" s="75">
        <v>54</v>
      </c>
      <c r="B116" s="75">
        <v>3.7250000000000001</v>
      </c>
      <c r="C116" s="72">
        <v>3.6509999999999998</v>
      </c>
      <c r="D116" s="75">
        <v>3.5779999999999998</v>
      </c>
      <c r="E116" s="76">
        <v>-0.7</v>
      </c>
      <c r="F116" s="76">
        <v>0.7</v>
      </c>
    </row>
    <row r="117" spans="1:6" ht="15.75">
      <c r="A117" s="75">
        <v>55</v>
      </c>
      <c r="B117" s="75">
        <v>3.609</v>
      </c>
      <c r="C117" s="72">
        <v>3.536</v>
      </c>
      <c r="D117" s="75">
        <v>3.464</v>
      </c>
      <c r="E117" s="76">
        <v>-0.7</v>
      </c>
      <c r="F117" s="76">
        <v>0.7</v>
      </c>
    </row>
    <row r="118" spans="1:6" ht="15.75">
      <c r="A118" s="75">
        <v>56</v>
      </c>
      <c r="B118" s="75">
        <v>3.496</v>
      </c>
      <c r="C118" s="72">
        <v>3.4249999999999998</v>
      </c>
      <c r="D118" s="75">
        <v>3.3540000000000001</v>
      </c>
      <c r="E118" s="76">
        <v>-0.7</v>
      </c>
      <c r="F118" s="76">
        <v>0.7</v>
      </c>
    </row>
    <row r="119" spans="1:6" ht="15.75">
      <c r="A119" s="75">
        <v>57</v>
      </c>
      <c r="B119" s="75">
        <v>3.3879999999999999</v>
      </c>
      <c r="C119" s="72">
        <v>3.3180000000000001</v>
      </c>
      <c r="D119" s="75">
        <v>3.2480000000000002</v>
      </c>
      <c r="E119" s="76">
        <v>-0.7</v>
      </c>
      <c r="F119" s="76">
        <v>0.7</v>
      </c>
    </row>
    <row r="120" spans="1:6" ht="15.75">
      <c r="A120" s="75">
        <v>58</v>
      </c>
      <c r="B120" s="75">
        <v>3.2839999999999998</v>
      </c>
      <c r="C120" s="72">
        <v>3.2149999999999999</v>
      </c>
      <c r="D120" s="75">
        <v>3.1459999999999999</v>
      </c>
      <c r="E120" s="76">
        <v>-0.7</v>
      </c>
      <c r="F120" s="76">
        <v>0.7</v>
      </c>
    </row>
    <row r="121" spans="1:6" ht="15.75">
      <c r="A121" s="75">
        <v>59</v>
      </c>
      <c r="B121" s="75">
        <v>3.1840000000000002</v>
      </c>
      <c r="C121" s="72">
        <v>3.1160000000000001</v>
      </c>
      <c r="D121" s="75">
        <v>3.048</v>
      </c>
      <c r="E121" s="76">
        <v>-0.7</v>
      </c>
      <c r="F121" s="76">
        <v>0.7</v>
      </c>
    </row>
    <row r="122" spans="1:6" ht="15.75">
      <c r="A122" s="75">
        <v>60</v>
      </c>
      <c r="B122" s="75">
        <v>3.0870000000000002</v>
      </c>
      <c r="C122" s="72">
        <v>3.02</v>
      </c>
      <c r="D122" s="75">
        <v>2.9540000000000002</v>
      </c>
      <c r="E122" s="76">
        <v>-0.7</v>
      </c>
      <c r="F122" s="76">
        <v>0.8</v>
      </c>
    </row>
    <row r="123" spans="1:6" ht="15.75">
      <c r="A123" s="75">
        <v>61</v>
      </c>
      <c r="B123" s="75">
        <v>2.9929999999999999</v>
      </c>
      <c r="C123" s="72">
        <v>2.927</v>
      </c>
      <c r="D123" s="75">
        <v>2.8620000000000001</v>
      </c>
      <c r="E123" s="76">
        <v>-0.8</v>
      </c>
      <c r="F123" s="76">
        <v>0.8</v>
      </c>
    </row>
    <row r="124" spans="1:6" ht="15.75">
      <c r="A124" s="75">
        <v>62</v>
      </c>
      <c r="B124" s="75">
        <v>2.9020000000000001</v>
      </c>
      <c r="C124" s="72">
        <v>2.8380000000000001</v>
      </c>
      <c r="D124" s="75">
        <v>2.774</v>
      </c>
      <c r="E124" s="76">
        <v>-0.8</v>
      </c>
      <c r="F124" s="76">
        <v>0.8</v>
      </c>
    </row>
    <row r="125" spans="1:6" ht="15.75">
      <c r="A125" s="75">
        <v>63</v>
      </c>
      <c r="B125" s="75">
        <v>2.8149999999999999</v>
      </c>
      <c r="C125" s="72">
        <v>2.7509999999999999</v>
      </c>
      <c r="D125" s="75">
        <v>2.6880000000000002</v>
      </c>
      <c r="E125" s="76">
        <v>-0.8</v>
      </c>
      <c r="F125" s="76">
        <v>0.8</v>
      </c>
    </row>
    <row r="126" spans="1:6" ht="15.75">
      <c r="A126" s="75">
        <v>64</v>
      </c>
      <c r="B126" s="75">
        <v>2.7309999999999999</v>
      </c>
      <c r="C126" s="72">
        <v>2.6680000000000001</v>
      </c>
      <c r="D126" s="75">
        <v>2.6059999999999999</v>
      </c>
      <c r="E126" s="76">
        <v>-0.8</v>
      </c>
      <c r="F126" s="76">
        <v>0.8</v>
      </c>
    </row>
    <row r="127" spans="1:6" ht="15.75">
      <c r="A127" s="75">
        <v>65</v>
      </c>
      <c r="B127" s="75">
        <v>2.65</v>
      </c>
      <c r="C127" s="72">
        <v>2.5880000000000001</v>
      </c>
      <c r="D127" s="75">
        <v>2.5270000000000001</v>
      </c>
      <c r="E127" s="76">
        <v>-0.8</v>
      </c>
      <c r="F127" s="76">
        <v>0.8</v>
      </c>
    </row>
    <row r="128" spans="1:6" ht="15.75">
      <c r="A128" s="75">
        <v>66</v>
      </c>
      <c r="B128" s="75">
        <v>2.5710000000000002</v>
      </c>
      <c r="C128" s="72">
        <v>2.5110000000000001</v>
      </c>
      <c r="D128" s="75">
        <v>2.4510000000000001</v>
      </c>
      <c r="E128" s="76">
        <v>-0.8</v>
      </c>
      <c r="F128" s="76">
        <v>0.8</v>
      </c>
    </row>
    <row r="129" spans="1:6" ht="15.75">
      <c r="A129" s="75">
        <v>67</v>
      </c>
      <c r="B129" s="75">
        <v>2.496</v>
      </c>
      <c r="C129" s="72">
        <v>2.4359999999999999</v>
      </c>
      <c r="D129" s="75">
        <v>2.3780000000000001</v>
      </c>
      <c r="E129" s="76">
        <v>-0.8</v>
      </c>
      <c r="F129" s="76">
        <v>0.9</v>
      </c>
    </row>
    <row r="130" spans="1:6" ht="15.75">
      <c r="A130" s="75">
        <v>68</v>
      </c>
      <c r="B130" s="75">
        <v>2.423</v>
      </c>
      <c r="C130" s="72">
        <v>2.3639999999999999</v>
      </c>
      <c r="D130" s="75">
        <v>2.3069999999999999</v>
      </c>
      <c r="E130" s="76">
        <v>-0.9</v>
      </c>
      <c r="F130" s="76">
        <v>0.9</v>
      </c>
    </row>
    <row r="131" spans="1:6" ht="15.75">
      <c r="A131" s="75">
        <v>69</v>
      </c>
      <c r="B131" s="75">
        <v>2.3519999999999999</v>
      </c>
      <c r="C131" s="72">
        <v>2.2949999999999999</v>
      </c>
      <c r="D131" s="75">
        <v>2.238</v>
      </c>
      <c r="E131" s="76">
        <v>-0.9</v>
      </c>
      <c r="F131" s="76">
        <v>0.9</v>
      </c>
    </row>
    <row r="132" spans="1:6" ht="15.75">
      <c r="A132" s="75">
        <v>70</v>
      </c>
      <c r="B132" s="75">
        <v>2.2839999999999998</v>
      </c>
      <c r="C132" s="72">
        <v>2.2280000000000002</v>
      </c>
      <c r="D132" s="75">
        <v>2.1720000000000002</v>
      </c>
      <c r="E132" s="76">
        <v>-0.9</v>
      </c>
      <c r="F132" s="76">
        <v>0.9</v>
      </c>
    </row>
    <row r="133" spans="1:6" ht="15.75">
      <c r="A133" s="75">
        <v>71</v>
      </c>
      <c r="B133" s="75">
        <v>2.218</v>
      </c>
      <c r="C133" s="72">
        <v>2.1629999999999998</v>
      </c>
      <c r="D133" s="75">
        <v>2.1080000000000001</v>
      </c>
      <c r="E133" s="76">
        <v>-0.9</v>
      </c>
      <c r="F133" s="76">
        <v>0.9</v>
      </c>
    </row>
    <row r="134" spans="1:6" ht="15.75">
      <c r="A134" s="75">
        <v>72</v>
      </c>
      <c r="B134" s="75">
        <v>2.1539999999999999</v>
      </c>
      <c r="C134" s="72">
        <v>2.1</v>
      </c>
      <c r="D134" s="75">
        <v>2.0459999999999998</v>
      </c>
      <c r="E134" s="76">
        <v>-0.9</v>
      </c>
      <c r="F134" s="76">
        <v>0.9</v>
      </c>
    </row>
    <row r="135" spans="1:6" ht="15.75">
      <c r="A135" s="75">
        <v>73</v>
      </c>
      <c r="B135" s="75">
        <v>2.0920000000000001</v>
      </c>
      <c r="C135" s="72">
        <v>2.0390000000000001</v>
      </c>
      <c r="D135" s="75">
        <v>1.986</v>
      </c>
      <c r="E135" s="76">
        <v>-0.9</v>
      </c>
      <c r="F135" s="76">
        <v>0.9</v>
      </c>
    </row>
    <row r="136" spans="1:6" ht="15.75">
      <c r="A136" s="75">
        <v>74</v>
      </c>
      <c r="B136" s="75">
        <v>2.0329999999999999</v>
      </c>
      <c r="C136" s="72">
        <v>1.98</v>
      </c>
      <c r="D136" s="75">
        <v>1.929</v>
      </c>
      <c r="E136" s="76">
        <v>-0.9</v>
      </c>
      <c r="F136" s="76">
        <v>1</v>
      </c>
    </row>
    <row r="137" spans="1:6" ht="15.75">
      <c r="A137" s="75">
        <v>75</v>
      </c>
      <c r="B137" s="75">
        <v>1.9750000000000001</v>
      </c>
      <c r="C137" s="72">
        <v>1.9239999999999999</v>
      </c>
      <c r="D137" s="75">
        <v>1.873</v>
      </c>
      <c r="E137" s="76">
        <v>-1</v>
      </c>
      <c r="F137" s="76">
        <v>1</v>
      </c>
    </row>
    <row r="138" spans="1:6" ht="15.75">
      <c r="A138" s="75">
        <v>76</v>
      </c>
      <c r="B138" s="75">
        <v>1.92</v>
      </c>
      <c r="C138" s="72">
        <v>1.869</v>
      </c>
      <c r="D138" s="75">
        <v>1.819</v>
      </c>
      <c r="E138" s="76">
        <v>-1</v>
      </c>
      <c r="F138" s="76">
        <v>1</v>
      </c>
    </row>
    <row r="139" spans="1:6" ht="15.75">
      <c r="A139" s="75">
        <v>77</v>
      </c>
      <c r="B139" s="75">
        <v>1.8660000000000001</v>
      </c>
      <c r="C139" s="72">
        <v>1.8160000000000001</v>
      </c>
      <c r="D139" s="75">
        <v>1.7669999999999999</v>
      </c>
      <c r="E139" s="76">
        <v>-1</v>
      </c>
      <c r="F139" s="76">
        <v>1</v>
      </c>
    </row>
    <row r="140" spans="1:6" ht="15.75">
      <c r="A140" s="75">
        <v>78</v>
      </c>
      <c r="B140" s="75">
        <v>1.8140000000000001</v>
      </c>
      <c r="C140" s="72">
        <v>1.7649999999999999</v>
      </c>
      <c r="D140" s="75">
        <v>1.7170000000000001</v>
      </c>
      <c r="E140" s="76">
        <v>-1</v>
      </c>
      <c r="F140" s="76">
        <v>1</v>
      </c>
    </row>
    <row r="141" spans="1:6" ht="15.75">
      <c r="A141" s="75">
        <v>79</v>
      </c>
      <c r="B141" s="75">
        <v>1.764</v>
      </c>
      <c r="C141" s="72">
        <v>1.716</v>
      </c>
      <c r="D141" s="75">
        <v>1.6679999999999999</v>
      </c>
      <c r="E141" s="76">
        <v>-1</v>
      </c>
      <c r="F141" s="76">
        <v>1</v>
      </c>
    </row>
    <row r="142" spans="1:6" ht="15.75">
      <c r="A142" s="75">
        <v>80</v>
      </c>
      <c r="B142" s="75">
        <v>1.7150000000000001</v>
      </c>
      <c r="C142" s="72">
        <v>1.6679999999999999</v>
      </c>
      <c r="D142" s="75">
        <v>1.621</v>
      </c>
      <c r="E142" s="76">
        <v>-1</v>
      </c>
      <c r="F142" s="76">
        <v>1</v>
      </c>
    </row>
    <row r="143" spans="1:6" ht="15.75">
      <c r="A143" s="75">
        <v>81</v>
      </c>
      <c r="B143" s="75">
        <v>1.6679999999999999</v>
      </c>
      <c r="C143" s="72">
        <v>1.6220000000000001</v>
      </c>
      <c r="D143" s="75">
        <v>1.5760000000000001</v>
      </c>
      <c r="E143" s="76">
        <v>-1</v>
      </c>
      <c r="F143" s="76">
        <v>1.1000000000000001</v>
      </c>
    </row>
    <row r="144" spans="1:6" ht="15.75">
      <c r="A144" s="75">
        <v>82</v>
      </c>
      <c r="B144" s="75">
        <v>1.6220000000000001</v>
      </c>
      <c r="C144" s="72">
        <v>1.577</v>
      </c>
      <c r="D144" s="75">
        <v>1.532</v>
      </c>
      <c r="E144" s="76">
        <v>-1.1000000000000001</v>
      </c>
      <c r="F144" s="76">
        <v>1.1000000000000001</v>
      </c>
    </row>
    <row r="145" spans="1:6" ht="15.75">
      <c r="A145" s="75">
        <v>83</v>
      </c>
      <c r="B145" s="75">
        <v>1.5780000000000001</v>
      </c>
      <c r="C145" s="72">
        <v>1.5329999999999999</v>
      </c>
      <c r="D145" s="75">
        <v>1.4890000000000001</v>
      </c>
      <c r="E145" s="76">
        <v>-1.1000000000000001</v>
      </c>
      <c r="F145" s="76">
        <v>1.1000000000000001</v>
      </c>
    </row>
    <row r="146" spans="1:6" ht="15.75">
      <c r="A146" s="75">
        <v>84</v>
      </c>
      <c r="B146" s="75">
        <v>1.5349999999999999</v>
      </c>
      <c r="C146" s="72">
        <v>1.492</v>
      </c>
      <c r="D146" s="75">
        <v>1.448</v>
      </c>
      <c r="E146" s="76">
        <v>-1.1000000000000001</v>
      </c>
      <c r="F146" s="76">
        <v>1.1000000000000001</v>
      </c>
    </row>
    <row r="147" spans="1:6" ht="15.75">
      <c r="A147" s="75">
        <v>85</v>
      </c>
      <c r="B147" s="75">
        <v>1.494</v>
      </c>
      <c r="C147" s="72">
        <v>1.4510000000000001</v>
      </c>
      <c r="D147" s="75">
        <v>1.409</v>
      </c>
      <c r="E147" s="76">
        <v>-1.1000000000000001</v>
      </c>
      <c r="F147" s="76">
        <v>1.1000000000000001</v>
      </c>
    </row>
    <row r="148" spans="1:6" ht="15.75">
      <c r="A148" s="75">
        <v>86</v>
      </c>
      <c r="B148" s="75">
        <v>1.454</v>
      </c>
      <c r="C148" s="72">
        <v>1.4119999999999999</v>
      </c>
      <c r="D148" s="75">
        <v>1.37</v>
      </c>
      <c r="E148" s="76">
        <v>-1.1000000000000001</v>
      </c>
      <c r="F148" s="76">
        <v>1.1000000000000001</v>
      </c>
    </row>
    <row r="149" spans="1:6" ht="15.75">
      <c r="A149" s="75">
        <v>87</v>
      </c>
      <c r="B149" s="75">
        <v>1.415</v>
      </c>
      <c r="C149" s="72">
        <v>1.373</v>
      </c>
      <c r="D149" s="75">
        <v>1.3320000000000001</v>
      </c>
      <c r="E149" s="76">
        <v>-1.1000000000000001</v>
      </c>
      <c r="F149" s="76">
        <v>1.1000000000000001</v>
      </c>
    </row>
    <row r="150" spans="1:6" ht="15.75">
      <c r="A150" s="75">
        <v>88</v>
      </c>
      <c r="B150" s="75">
        <v>1.377</v>
      </c>
      <c r="C150" s="72">
        <v>1.3360000000000001</v>
      </c>
      <c r="D150" s="75">
        <v>1.296</v>
      </c>
      <c r="E150" s="76">
        <v>-1.2</v>
      </c>
      <c r="F150" s="76">
        <v>1.2</v>
      </c>
    </row>
    <row r="151" spans="1:6" ht="15.75">
      <c r="A151" s="75">
        <v>89</v>
      </c>
      <c r="B151" s="75">
        <v>1.341</v>
      </c>
      <c r="C151" s="72">
        <v>1.3009999999999999</v>
      </c>
      <c r="D151" s="75">
        <v>1.2609999999999999</v>
      </c>
      <c r="E151" s="76">
        <v>-1.2</v>
      </c>
      <c r="F151" s="76">
        <v>1.2</v>
      </c>
    </row>
    <row r="152" spans="1:6" ht="15.75">
      <c r="A152" s="75">
        <v>90</v>
      </c>
      <c r="B152" s="75">
        <v>1.3049999999999999</v>
      </c>
      <c r="C152" s="72">
        <v>1.266</v>
      </c>
      <c r="D152" s="75">
        <v>1.2270000000000001</v>
      </c>
      <c r="E152" s="76">
        <v>-1.2</v>
      </c>
      <c r="F152" s="76">
        <v>1.2</v>
      </c>
    </row>
    <row r="153" spans="1:6" ht="15.75">
      <c r="A153" s="75">
        <v>91</v>
      </c>
      <c r="B153" s="75">
        <v>1.2709999999999999</v>
      </c>
      <c r="C153" s="72">
        <v>1.232</v>
      </c>
      <c r="D153" s="75">
        <v>1.194</v>
      </c>
      <c r="E153" s="76">
        <v>-1.2</v>
      </c>
      <c r="F153" s="76">
        <v>1.2</v>
      </c>
    </row>
    <row r="154" spans="1:6" ht="15.75">
      <c r="A154" s="75">
        <v>92</v>
      </c>
      <c r="B154" s="75">
        <v>1.238</v>
      </c>
      <c r="C154" s="72">
        <v>1.2</v>
      </c>
      <c r="D154" s="75">
        <v>1.1619999999999999</v>
      </c>
      <c r="E154" s="76">
        <v>-1.2</v>
      </c>
      <c r="F154" s="76">
        <v>1.2</v>
      </c>
    </row>
    <row r="155" spans="1:6" ht="15.75">
      <c r="A155" s="75">
        <v>93</v>
      </c>
      <c r="B155" s="75">
        <v>1.2050000000000001</v>
      </c>
      <c r="C155" s="72">
        <v>1.1679999999999999</v>
      </c>
      <c r="D155" s="75">
        <v>1.131</v>
      </c>
      <c r="E155" s="76">
        <v>-1.2</v>
      </c>
      <c r="F155" s="76">
        <v>1.2</v>
      </c>
    </row>
    <row r="156" spans="1:6" ht="15.75">
      <c r="A156" s="75">
        <v>94</v>
      </c>
      <c r="B156" s="75">
        <v>1.1739999999999999</v>
      </c>
      <c r="C156" s="72">
        <v>1.137</v>
      </c>
      <c r="D156" s="75">
        <v>1.101</v>
      </c>
      <c r="E156" s="76">
        <v>-1.2</v>
      </c>
      <c r="F156" s="76">
        <v>1.3</v>
      </c>
    </row>
    <row r="157" spans="1:6" ht="15.75">
      <c r="A157" s="75">
        <v>95</v>
      </c>
      <c r="B157" s="75">
        <v>1.1439999999999999</v>
      </c>
      <c r="C157" s="72">
        <v>1.1080000000000001</v>
      </c>
      <c r="D157" s="75">
        <v>1.0720000000000001</v>
      </c>
      <c r="E157" s="76">
        <v>-1.3</v>
      </c>
      <c r="F157" s="76">
        <v>1.3</v>
      </c>
    </row>
    <row r="158" spans="1:6" ht="15.75">
      <c r="A158" s="75">
        <v>96</v>
      </c>
      <c r="B158" s="75">
        <v>1.115</v>
      </c>
      <c r="C158" s="72">
        <v>1.079</v>
      </c>
      <c r="D158" s="75">
        <v>1.044</v>
      </c>
      <c r="E158" s="76">
        <v>-1.3</v>
      </c>
      <c r="F158" s="76">
        <v>1.3</v>
      </c>
    </row>
    <row r="159" spans="1:6" ht="15.75">
      <c r="A159" s="75">
        <v>97</v>
      </c>
      <c r="B159" s="75">
        <v>1.0860000000000001</v>
      </c>
      <c r="C159" s="72">
        <v>1.0509999999999999</v>
      </c>
      <c r="D159" s="75">
        <v>1.0169999999999999</v>
      </c>
      <c r="E159" s="76">
        <v>-1.3</v>
      </c>
      <c r="F159" s="76">
        <v>1.3</v>
      </c>
    </row>
    <row r="160" spans="1:6" ht="15.75">
      <c r="A160" s="75">
        <v>98</v>
      </c>
      <c r="B160" s="75">
        <v>1.0589999999999999</v>
      </c>
      <c r="C160" s="72">
        <v>1.024</v>
      </c>
      <c r="D160" s="75">
        <v>0.99129999999999996</v>
      </c>
      <c r="E160" s="76">
        <v>-1.3</v>
      </c>
      <c r="F160" s="76">
        <v>1.3</v>
      </c>
    </row>
    <row r="161" spans="1:6" ht="15.75">
      <c r="A161" s="75">
        <v>99</v>
      </c>
      <c r="B161" s="75">
        <v>1.032</v>
      </c>
      <c r="C161" s="72">
        <v>0.99839999999999995</v>
      </c>
      <c r="D161" s="75">
        <v>0.96579999999999999</v>
      </c>
      <c r="E161" s="76">
        <v>-1.3</v>
      </c>
      <c r="F161" s="76">
        <v>1.3</v>
      </c>
    </row>
    <row r="162" spans="1:6" ht="15.75">
      <c r="A162" s="75">
        <v>100</v>
      </c>
      <c r="B162" s="75">
        <v>1.006</v>
      </c>
      <c r="C162" s="72">
        <v>0.97309999999999997</v>
      </c>
      <c r="D162" s="75">
        <v>0.94110000000000005</v>
      </c>
      <c r="E162" s="76">
        <v>-1.3</v>
      </c>
      <c r="F162" s="76">
        <v>1.4</v>
      </c>
    </row>
    <row r="163" spans="1:6" ht="15.75">
      <c r="A163" s="75">
        <v>101</v>
      </c>
      <c r="B163" s="75">
        <v>0.98080000000000001</v>
      </c>
      <c r="C163" s="72">
        <v>0.94840000000000002</v>
      </c>
      <c r="D163" s="75">
        <v>0.91700000000000004</v>
      </c>
      <c r="E163" s="76">
        <v>-1.4</v>
      </c>
      <c r="F163" s="76">
        <v>1.4</v>
      </c>
    </row>
    <row r="164" spans="1:6" ht="15.75">
      <c r="A164" s="75">
        <v>102</v>
      </c>
      <c r="B164" s="75">
        <v>0.95630000000000004</v>
      </c>
      <c r="C164" s="72">
        <v>0.92459999999999998</v>
      </c>
      <c r="D164" s="75">
        <v>0.89370000000000005</v>
      </c>
      <c r="E164" s="76">
        <v>-1.4</v>
      </c>
      <c r="F164" s="76">
        <v>1.4</v>
      </c>
    </row>
    <row r="165" spans="1:6" ht="15.75">
      <c r="A165" s="75">
        <v>103</v>
      </c>
      <c r="B165" s="75">
        <v>0.93259999999999998</v>
      </c>
      <c r="C165" s="72">
        <v>0.90139999999999998</v>
      </c>
      <c r="D165" s="75">
        <v>0.87109999999999999</v>
      </c>
      <c r="E165" s="76">
        <v>-1.4</v>
      </c>
      <c r="F165" s="76">
        <v>1.4</v>
      </c>
    </row>
    <row r="166" spans="1:6" ht="15.75">
      <c r="A166" s="75">
        <v>104</v>
      </c>
      <c r="B166" s="75">
        <v>0.90959999999999996</v>
      </c>
      <c r="C166" s="72">
        <v>0.87890000000000001</v>
      </c>
      <c r="D166" s="75">
        <v>0.84919999999999995</v>
      </c>
      <c r="E166" s="76">
        <v>-1.4</v>
      </c>
      <c r="F166" s="76">
        <v>1.4</v>
      </c>
    </row>
    <row r="167" spans="1:6" ht="15.75">
      <c r="A167" s="75">
        <v>105</v>
      </c>
      <c r="B167" s="75">
        <v>0.88729999999999998</v>
      </c>
      <c r="C167" s="72">
        <v>0.85719999999999996</v>
      </c>
      <c r="D167" s="75">
        <v>0.82789999999999997</v>
      </c>
      <c r="E167" s="76">
        <v>-1.4</v>
      </c>
      <c r="F167" s="76">
        <v>1.4</v>
      </c>
    </row>
    <row r="168" spans="1:6" ht="15.75">
      <c r="A168" s="75">
        <v>106</v>
      </c>
      <c r="B168" s="75">
        <v>0.86560000000000004</v>
      </c>
      <c r="C168" s="72">
        <v>0.83599999999999997</v>
      </c>
      <c r="D168" s="75">
        <v>0.80730000000000002</v>
      </c>
      <c r="E168" s="76">
        <v>-1.4</v>
      </c>
      <c r="F168" s="76">
        <v>1.5</v>
      </c>
    </row>
    <row r="169" spans="1:6" ht="15.75">
      <c r="A169" s="75">
        <v>107</v>
      </c>
      <c r="B169" s="75">
        <v>0.84460000000000002</v>
      </c>
      <c r="C169" s="72">
        <v>0.8155</v>
      </c>
      <c r="D169" s="75">
        <v>0.7873</v>
      </c>
      <c r="E169" s="76">
        <v>-1.5</v>
      </c>
      <c r="F169" s="76">
        <v>1.5</v>
      </c>
    </row>
    <row r="170" spans="1:6" ht="15.75">
      <c r="A170" s="75">
        <v>108</v>
      </c>
      <c r="B170" s="75">
        <v>0.82420000000000004</v>
      </c>
      <c r="C170" s="72">
        <v>0.79559999999999997</v>
      </c>
      <c r="D170" s="75">
        <v>0.76790000000000003</v>
      </c>
      <c r="E170" s="76">
        <v>-1.5</v>
      </c>
      <c r="F170" s="76">
        <v>1.5</v>
      </c>
    </row>
    <row r="171" spans="1:6" ht="15.75">
      <c r="A171" s="75">
        <v>109</v>
      </c>
      <c r="B171" s="75">
        <v>0.8044</v>
      </c>
      <c r="C171" s="72">
        <v>0.77629999999999999</v>
      </c>
      <c r="D171" s="75">
        <v>0.74909999999999999</v>
      </c>
      <c r="E171" s="76">
        <v>-1.5</v>
      </c>
      <c r="F171" s="76">
        <v>1.5</v>
      </c>
    </row>
    <row r="172" spans="1:6" ht="15.75">
      <c r="A172" s="75">
        <v>110</v>
      </c>
      <c r="B172" s="75">
        <v>0.78510000000000002</v>
      </c>
      <c r="C172" s="72">
        <v>0.75760000000000005</v>
      </c>
      <c r="D172" s="75">
        <v>0.73080000000000001</v>
      </c>
      <c r="E172" s="76">
        <v>-1.5</v>
      </c>
      <c r="F172" s="76">
        <v>1.5</v>
      </c>
    </row>
  </sheetData>
  <mergeCells count="1">
    <mergeCell ref="E11:F11"/>
  </mergeCells>
  <phoneticPr fontId="2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bq24600</vt:lpstr>
      <vt:lpstr>bq24610_bq24617</vt:lpstr>
      <vt:lpstr>BQ24616</vt:lpstr>
      <vt:lpstr>bq24618</vt:lpstr>
      <vt:lpstr>bq24620</vt:lpstr>
      <vt:lpstr>bq24630</vt:lpstr>
      <vt:lpstr>bq24640</vt:lpstr>
      <vt:lpstr>bq24650</vt:lpstr>
      <vt:lpstr>103AT</vt:lpstr>
    </vt:vector>
  </TitlesOfParts>
  <Company>Texas Instruments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Lessons &amp; Learned</dc:title>
  <dc:creator>NSP</dc:creator>
  <cp:lastModifiedBy>Jed Wang</cp:lastModifiedBy>
  <cp:lastPrinted>2010-10-29T19:14:01Z</cp:lastPrinted>
  <dcterms:created xsi:type="dcterms:W3CDTF">2001-10-24T11:38:57Z</dcterms:created>
  <dcterms:modified xsi:type="dcterms:W3CDTF">2025-05-18T23:15:18Z</dcterms:modified>
</cp:coreProperties>
</file>