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480" windowHeight="9045"/>
  </bookViews>
  <sheets>
    <sheet name="Industry Volumes" sheetId="1" r:id="rId1"/>
    <sheet name="12 month moving averag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E76" i="2" l="1"/>
  <c r="B74" i="2" l="1"/>
  <c r="C74" i="2"/>
  <c r="E74" i="2"/>
  <c r="B75" i="2"/>
  <c r="C75" i="2"/>
  <c r="E75" i="2"/>
  <c r="B76" i="2"/>
  <c r="C76" i="2"/>
  <c r="L142" i="1"/>
  <c r="J142" i="1"/>
  <c r="I142" i="1"/>
  <c r="G142" i="1"/>
  <c r="F142" i="1"/>
  <c r="D142" i="1"/>
  <c r="L141" i="1"/>
  <c r="J141" i="1"/>
  <c r="I141" i="1"/>
  <c r="G141" i="1"/>
  <c r="F141" i="1"/>
  <c r="D141" i="1"/>
  <c r="L140" i="1"/>
  <c r="J140" i="1"/>
  <c r="I140" i="1"/>
  <c r="G140" i="1"/>
  <c r="F140" i="1"/>
  <c r="D140" i="1"/>
  <c r="L139" i="1"/>
  <c r="J139" i="1"/>
  <c r="I139" i="1"/>
  <c r="G139" i="1"/>
  <c r="F139" i="1"/>
  <c r="D139" i="1"/>
  <c r="C142" i="1"/>
  <c r="C141" i="1"/>
  <c r="C140" i="1"/>
  <c r="C139" i="1"/>
  <c r="E75" i="1" l="1"/>
  <c r="H75" i="1" s="1"/>
  <c r="K75" i="1" s="1"/>
  <c r="E76" i="1"/>
  <c r="H76" i="1" s="1"/>
  <c r="K76" i="1" s="1"/>
  <c r="E77" i="1"/>
  <c r="H77" i="1" s="1"/>
  <c r="K77" i="1" s="1"/>
  <c r="E78" i="1"/>
  <c r="H78" i="1" s="1"/>
  <c r="K78" i="1" s="1"/>
  <c r="E79" i="1"/>
  <c r="H79" i="1" s="1"/>
  <c r="K79" i="1" s="1"/>
  <c r="E80" i="1"/>
  <c r="H80" i="1" s="1"/>
  <c r="K80" i="1" s="1"/>
  <c r="E81" i="1"/>
  <c r="H81" i="1" s="1"/>
  <c r="K81" i="1" s="1"/>
  <c r="E82" i="1"/>
  <c r="H82" i="1" s="1"/>
  <c r="K82" i="1" s="1"/>
  <c r="E83" i="1"/>
  <c r="H83" i="1" s="1"/>
  <c r="K83" i="1" s="1"/>
  <c r="E84" i="1"/>
  <c r="H84" i="1" s="1"/>
  <c r="K84" i="1" s="1"/>
  <c r="E85" i="1"/>
  <c r="H85" i="1" s="1"/>
  <c r="K85" i="1" s="1"/>
  <c r="E86" i="1"/>
  <c r="E87" i="1"/>
  <c r="E88" i="1"/>
  <c r="H88" i="1" l="1"/>
  <c r="H141" i="1" s="1"/>
  <c r="E141" i="1"/>
  <c r="H87" i="1"/>
  <c r="E140" i="1"/>
  <c r="H86" i="1"/>
  <c r="D74" i="2"/>
  <c r="D75" i="2"/>
  <c r="D76" i="2"/>
  <c r="K88" i="1"/>
  <c r="B68" i="2"/>
  <c r="C68" i="2"/>
  <c r="B69" i="2"/>
  <c r="C69" i="2"/>
  <c r="B70" i="2"/>
  <c r="C70" i="2"/>
  <c r="B71" i="2"/>
  <c r="C71" i="2"/>
  <c r="B72" i="2"/>
  <c r="C72" i="2"/>
  <c r="B73" i="2"/>
  <c r="C73" i="2"/>
  <c r="K86" i="1" l="1"/>
  <c r="K87" i="1"/>
  <c r="K140" i="1" s="1"/>
  <c r="H140" i="1"/>
  <c r="K14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I134" i="1" s="1"/>
  <c r="J71" i="1"/>
  <c r="I72" i="1"/>
  <c r="I135" i="1" s="1"/>
  <c r="J72" i="1"/>
  <c r="I73" i="1"/>
  <c r="I136" i="1" s="1"/>
  <c r="J73" i="1"/>
  <c r="J136" i="1" s="1"/>
  <c r="G138" i="1"/>
  <c r="F138" i="1"/>
  <c r="D138" i="1"/>
  <c r="C138" i="1"/>
  <c r="G137" i="1"/>
  <c r="F137" i="1"/>
  <c r="D137" i="1"/>
  <c r="C137" i="1"/>
  <c r="G136" i="1"/>
  <c r="F136" i="1"/>
  <c r="D136" i="1"/>
  <c r="G135" i="1"/>
  <c r="F135" i="1"/>
  <c r="D135" i="1"/>
  <c r="G134" i="1"/>
  <c r="F134" i="1"/>
  <c r="D134" i="1"/>
  <c r="C136" i="1"/>
  <c r="C135" i="1"/>
  <c r="C134" i="1"/>
  <c r="G151" i="1"/>
  <c r="F151" i="1"/>
  <c r="D151" i="1"/>
  <c r="C151" i="1"/>
  <c r="L62" i="1"/>
  <c r="L63" i="1"/>
  <c r="L64" i="1"/>
  <c r="L65" i="1"/>
  <c r="L66" i="1"/>
  <c r="L67" i="1"/>
  <c r="L68" i="1"/>
  <c r="L69" i="1"/>
  <c r="L70" i="1"/>
  <c r="L71" i="1"/>
  <c r="L72" i="1"/>
  <c r="L73" i="1"/>
  <c r="J134" i="1" l="1"/>
  <c r="J137" i="1"/>
  <c r="I137" i="1"/>
  <c r="I138" i="1"/>
  <c r="J138" i="1"/>
  <c r="J135" i="1"/>
  <c r="I151" i="1"/>
  <c r="J151" i="1"/>
  <c r="I131" i="1"/>
  <c r="I132" i="1"/>
  <c r="J132" i="1"/>
  <c r="D132" i="1"/>
  <c r="F132" i="1"/>
  <c r="C132" i="1" l="1"/>
  <c r="J133" i="1"/>
  <c r="G132" i="1"/>
  <c r="J131" i="1"/>
  <c r="I126" i="1"/>
  <c r="I127" i="1"/>
  <c r="J130" i="1"/>
  <c r="I130" i="1" l="1"/>
  <c r="I133" i="1"/>
  <c r="I129" i="1"/>
  <c r="I128" i="1"/>
  <c r="C131" i="1"/>
  <c r="D131" i="1"/>
  <c r="F131" i="1"/>
  <c r="D130" i="1" l="1"/>
  <c r="D133" i="1"/>
  <c r="F130" i="1"/>
  <c r="F133" i="1"/>
  <c r="G131" i="1"/>
  <c r="J128" i="1"/>
  <c r="G128" i="1"/>
  <c r="G130" i="1"/>
  <c r="D128" i="1"/>
  <c r="G133" i="1" l="1"/>
  <c r="C133" i="1"/>
  <c r="C130" i="1"/>
  <c r="C41" i="1" l="1"/>
  <c r="D40" i="1"/>
  <c r="C40" i="1"/>
  <c r="G127" i="1" l="1"/>
  <c r="J127" i="1"/>
  <c r="F127" i="1"/>
  <c r="F128" i="1"/>
  <c r="D127" i="1"/>
  <c r="C128" i="1"/>
  <c r="G129" i="1" l="1"/>
  <c r="G126" i="1"/>
  <c r="F129" i="1"/>
  <c r="F126" i="1"/>
  <c r="D129" i="1"/>
  <c r="D126" i="1"/>
  <c r="J129" i="1"/>
  <c r="J126" i="1"/>
  <c r="B66" i="2"/>
  <c r="B67" i="2"/>
  <c r="C66" i="2"/>
  <c r="C67" i="2"/>
  <c r="C129" i="1"/>
  <c r="D39" i="1"/>
  <c r="C39" i="1"/>
  <c r="D38" i="1"/>
  <c r="C38" i="1"/>
  <c r="C127" i="1" l="1"/>
  <c r="C126" i="1"/>
  <c r="B65" i="2" l="1"/>
  <c r="B64" i="2"/>
  <c r="C65" i="2"/>
  <c r="I149" i="1" l="1"/>
  <c r="C49" i="2"/>
  <c r="B59" i="2"/>
  <c r="C59" i="2"/>
  <c r="E59" i="2"/>
  <c r="B60" i="2"/>
  <c r="C60" i="2"/>
  <c r="E60" i="2"/>
  <c r="B61" i="2"/>
  <c r="C61" i="2"/>
  <c r="E61" i="2"/>
  <c r="B62" i="2"/>
  <c r="C62" i="2"/>
  <c r="B63" i="2"/>
  <c r="C63" i="2"/>
  <c r="C64" i="2"/>
  <c r="D145" i="1"/>
  <c r="F145" i="1"/>
  <c r="G145" i="1"/>
  <c r="I145" i="1"/>
  <c r="J145" i="1"/>
  <c r="L145" i="1"/>
  <c r="D146" i="1"/>
  <c r="F146" i="1"/>
  <c r="G146" i="1"/>
  <c r="I146" i="1"/>
  <c r="J146" i="1"/>
  <c r="L146" i="1"/>
  <c r="D147" i="1"/>
  <c r="F147" i="1"/>
  <c r="G147" i="1"/>
  <c r="I147" i="1"/>
  <c r="J147" i="1"/>
  <c r="L147" i="1"/>
  <c r="F148" i="1"/>
  <c r="G148" i="1"/>
  <c r="I148" i="1"/>
  <c r="J148" i="1"/>
  <c r="L148" i="1"/>
  <c r="D149" i="1"/>
  <c r="F149" i="1"/>
  <c r="G149" i="1"/>
  <c r="J149" i="1"/>
  <c r="L149" i="1"/>
  <c r="D150" i="1"/>
  <c r="D157" i="1" s="1"/>
  <c r="F150" i="1"/>
  <c r="G150" i="1"/>
  <c r="I150" i="1"/>
  <c r="J150" i="1"/>
  <c r="J157" i="1" s="1"/>
  <c r="L150" i="1"/>
  <c r="C145" i="1"/>
  <c r="C146" i="1"/>
  <c r="C150" i="1"/>
  <c r="C157" i="1" s="1"/>
  <c r="C149" i="1"/>
  <c r="D125" i="1"/>
  <c r="F125" i="1"/>
  <c r="G125" i="1"/>
  <c r="I125" i="1"/>
  <c r="J125" i="1"/>
  <c r="C125" i="1"/>
  <c r="C123" i="1"/>
  <c r="D123" i="1"/>
  <c r="F123" i="1"/>
  <c r="G123" i="1"/>
  <c r="I123" i="1"/>
  <c r="J123" i="1"/>
  <c r="C124" i="1"/>
  <c r="D124" i="1"/>
  <c r="F124" i="1"/>
  <c r="G124" i="1"/>
  <c r="I124" i="1"/>
  <c r="J124" i="1"/>
  <c r="D122" i="1"/>
  <c r="F122" i="1"/>
  <c r="G122" i="1"/>
  <c r="I122" i="1"/>
  <c r="J122" i="1"/>
  <c r="C122" i="1"/>
  <c r="L118" i="1"/>
  <c r="D121" i="1"/>
  <c r="F121" i="1"/>
  <c r="G121" i="1"/>
  <c r="I121" i="1"/>
  <c r="J121" i="1"/>
  <c r="L121" i="1"/>
  <c r="C121" i="1"/>
  <c r="D118" i="1"/>
  <c r="F118" i="1"/>
  <c r="G118" i="1"/>
  <c r="I118" i="1"/>
  <c r="J118" i="1"/>
  <c r="D119" i="1"/>
  <c r="F119" i="1"/>
  <c r="G119" i="1"/>
  <c r="I119" i="1"/>
  <c r="J119" i="1"/>
  <c r="L119" i="1"/>
  <c r="D120" i="1"/>
  <c r="F120" i="1"/>
  <c r="G120" i="1"/>
  <c r="I120" i="1"/>
  <c r="J120" i="1"/>
  <c r="L120" i="1"/>
  <c r="C119" i="1"/>
  <c r="C120" i="1"/>
  <c r="C118" i="1"/>
  <c r="F90" i="1"/>
  <c r="G90" i="1"/>
  <c r="I90" i="1"/>
  <c r="J90" i="1"/>
  <c r="F91" i="1"/>
  <c r="G91" i="1"/>
  <c r="I91" i="1"/>
  <c r="J91" i="1"/>
  <c r="F92" i="1"/>
  <c r="G92" i="1"/>
  <c r="I92" i="1"/>
  <c r="J92" i="1"/>
  <c r="F93" i="1"/>
  <c r="G93" i="1"/>
  <c r="I93" i="1"/>
  <c r="J93" i="1"/>
  <c r="F94" i="1"/>
  <c r="G94" i="1"/>
  <c r="I94" i="1"/>
  <c r="J94" i="1"/>
  <c r="F95" i="1"/>
  <c r="G95" i="1"/>
  <c r="I95" i="1"/>
  <c r="J95" i="1"/>
  <c r="F96" i="1"/>
  <c r="G96" i="1"/>
  <c r="I96" i="1"/>
  <c r="J96" i="1"/>
  <c r="F97" i="1"/>
  <c r="G97" i="1"/>
  <c r="I97" i="1"/>
  <c r="J97" i="1"/>
  <c r="F98" i="1"/>
  <c r="G98" i="1"/>
  <c r="I98" i="1"/>
  <c r="J98" i="1"/>
  <c r="F99" i="1"/>
  <c r="G99" i="1"/>
  <c r="I99" i="1"/>
  <c r="J99" i="1"/>
  <c r="F100" i="1"/>
  <c r="G100" i="1"/>
  <c r="I100" i="1"/>
  <c r="J100" i="1"/>
  <c r="F101" i="1"/>
  <c r="G101" i="1"/>
  <c r="I101" i="1"/>
  <c r="J101" i="1"/>
  <c r="F102" i="1"/>
  <c r="G102" i="1"/>
  <c r="I102" i="1"/>
  <c r="J102" i="1"/>
  <c r="F103" i="1"/>
  <c r="G103" i="1"/>
  <c r="I103" i="1"/>
  <c r="J103" i="1"/>
  <c r="F104" i="1"/>
  <c r="G104" i="1"/>
  <c r="I104" i="1"/>
  <c r="J104" i="1"/>
  <c r="F105" i="1"/>
  <c r="G105" i="1"/>
  <c r="I105" i="1"/>
  <c r="J105" i="1"/>
  <c r="F106" i="1"/>
  <c r="G106" i="1"/>
  <c r="I106" i="1"/>
  <c r="J106" i="1"/>
  <c r="F107" i="1"/>
  <c r="G107" i="1"/>
  <c r="I107" i="1"/>
  <c r="J107" i="1"/>
  <c r="F108" i="1"/>
  <c r="G108" i="1"/>
  <c r="I108" i="1"/>
  <c r="J108" i="1"/>
  <c r="F109" i="1"/>
  <c r="G109" i="1"/>
  <c r="I109" i="1"/>
  <c r="J109" i="1"/>
  <c r="F110" i="1"/>
  <c r="G110" i="1"/>
  <c r="I110" i="1"/>
  <c r="J110" i="1"/>
  <c r="F111" i="1"/>
  <c r="G111" i="1"/>
  <c r="I111" i="1"/>
  <c r="J111" i="1"/>
  <c r="F112" i="1"/>
  <c r="G112" i="1"/>
  <c r="I112" i="1"/>
  <c r="J112" i="1"/>
  <c r="F113" i="1"/>
  <c r="G113" i="1"/>
  <c r="I113" i="1"/>
  <c r="J113" i="1"/>
  <c r="F114" i="1"/>
  <c r="G114" i="1"/>
  <c r="I114" i="1"/>
  <c r="J114" i="1"/>
  <c r="F115" i="1"/>
  <c r="G115" i="1"/>
  <c r="I115" i="1"/>
  <c r="J115" i="1"/>
  <c r="F116" i="1"/>
  <c r="G116" i="1"/>
  <c r="I116" i="1"/>
  <c r="J116" i="1"/>
  <c r="F117" i="1"/>
  <c r="G117" i="1"/>
  <c r="I117" i="1"/>
  <c r="J117" i="1"/>
  <c r="E71" i="1"/>
  <c r="E72" i="1"/>
  <c r="E73" i="1"/>
  <c r="E74" i="1"/>
  <c r="E139" i="1" l="1"/>
  <c r="E142" i="1"/>
  <c r="F155" i="1"/>
  <c r="I153" i="1"/>
  <c r="L154" i="1"/>
  <c r="F152" i="1"/>
  <c r="G153" i="1"/>
  <c r="J154" i="1"/>
  <c r="D73" i="2"/>
  <c r="D70" i="2"/>
  <c r="D152" i="1"/>
  <c r="E136" i="1"/>
  <c r="D72" i="2"/>
  <c r="E135" i="1"/>
  <c r="D71" i="2"/>
  <c r="H71" i="1"/>
  <c r="E134" i="1"/>
  <c r="E137" i="1"/>
  <c r="F156" i="1"/>
  <c r="F157" i="1"/>
  <c r="E151" i="1"/>
  <c r="I156" i="1"/>
  <c r="I157" i="1"/>
  <c r="G156" i="1"/>
  <c r="G157" i="1"/>
  <c r="H72" i="1"/>
  <c r="H135" i="1" s="1"/>
  <c r="F153" i="1"/>
  <c r="D156" i="1"/>
  <c r="I154" i="1"/>
  <c r="C152" i="1"/>
  <c r="L152" i="1"/>
  <c r="J152" i="1"/>
  <c r="H74" i="1"/>
  <c r="C156" i="1"/>
  <c r="D153" i="1"/>
  <c r="G154" i="1"/>
  <c r="F154" i="1"/>
  <c r="G155" i="1"/>
  <c r="L153" i="1"/>
  <c r="I152" i="1"/>
  <c r="J155" i="1"/>
  <c r="J153" i="1"/>
  <c r="G152" i="1"/>
  <c r="I155" i="1"/>
  <c r="L155" i="1"/>
  <c r="L156" i="1"/>
  <c r="J156" i="1"/>
  <c r="H73" i="1"/>
  <c r="H136" i="1" s="1"/>
  <c r="H139" i="1" l="1"/>
  <c r="H142" i="1"/>
  <c r="K72" i="1"/>
  <c r="K135" i="1" s="1"/>
  <c r="K71" i="1"/>
  <c r="K134" i="1" s="1"/>
  <c r="H137" i="1"/>
  <c r="H134" i="1"/>
  <c r="H151" i="1"/>
  <c r="K74" i="1"/>
  <c r="D148" i="1"/>
  <c r="B149" i="1"/>
  <c r="K73" i="1"/>
  <c r="B56" i="2"/>
  <c r="C58" i="2"/>
  <c r="C116" i="1"/>
  <c r="E58" i="2"/>
  <c r="D116" i="1"/>
  <c r="B57" i="2"/>
  <c r="C57" i="2"/>
  <c r="C56" i="2"/>
  <c r="B58" i="2"/>
  <c r="C114" i="1"/>
  <c r="E69" i="1"/>
  <c r="C115" i="1"/>
  <c r="D114" i="1"/>
  <c r="C117" i="1"/>
  <c r="D115" i="1"/>
  <c r="D117" i="1"/>
  <c r="E70" i="1"/>
  <c r="D69" i="2" s="1"/>
  <c r="E68" i="1"/>
  <c r="K139" i="1" l="1"/>
  <c r="K142" i="1"/>
  <c r="D68" i="2"/>
  <c r="K136" i="1"/>
  <c r="K137" i="1"/>
  <c r="K151" i="1"/>
  <c r="H70" i="1"/>
  <c r="H132" i="1" s="1"/>
  <c r="E132" i="1"/>
  <c r="E130" i="1"/>
  <c r="E133" i="1"/>
  <c r="H69" i="1"/>
  <c r="H131" i="1" s="1"/>
  <c r="E131" i="1"/>
  <c r="H68" i="1"/>
  <c r="D67" i="2"/>
  <c r="D154" i="1"/>
  <c r="D155" i="1"/>
  <c r="B50" i="2"/>
  <c r="C51" i="2"/>
  <c r="C54" i="2"/>
  <c r="C50" i="2"/>
  <c r="B54" i="2"/>
  <c r="C52" i="2"/>
  <c r="B53" i="2"/>
  <c r="B52" i="2"/>
  <c r="C55" i="2"/>
  <c r="B51" i="2"/>
  <c r="B55" i="2"/>
  <c r="C53" i="2"/>
  <c r="E61" i="1"/>
  <c r="C111" i="1"/>
  <c r="E38" i="1"/>
  <c r="C110" i="1"/>
  <c r="E64" i="1"/>
  <c r="D107" i="1"/>
  <c r="D112" i="1"/>
  <c r="C107" i="1"/>
  <c r="L108" i="1"/>
  <c r="C113" i="1"/>
  <c r="L107" i="1"/>
  <c r="L109" i="1"/>
  <c r="E66" i="1"/>
  <c r="E127" i="1" s="1"/>
  <c r="D110" i="1"/>
  <c r="C106" i="1"/>
  <c r="D111" i="1"/>
  <c r="D109" i="1"/>
  <c r="D108" i="1"/>
  <c r="C108" i="1"/>
  <c r="E63" i="1"/>
  <c r="L110" i="1"/>
  <c r="E62" i="1"/>
  <c r="C109" i="1"/>
  <c r="D113" i="1"/>
  <c r="D106" i="1"/>
  <c r="L106" i="1"/>
  <c r="E67" i="1"/>
  <c r="C112" i="1"/>
  <c r="E65" i="1"/>
  <c r="E138" i="1" l="1"/>
  <c r="K70" i="1"/>
  <c r="K132" i="1" s="1"/>
  <c r="H133" i="1"/>
  <c r="K68" i="1"/>
  <c r="H130" i="1"/>
  <c r="E129" i="1"/>
  <c r="E126" i="1"/>
  <c r="K69" i="1"/>
  <c r="K131" i="1" s="1"/>
  <c r="D66" i="2"/>
  <c r="E128" i="1"/>
  <c r="H67" i="1"/>
  <c r="H128" i="1" s="1"/>
  <c r="H66" i="1"/>
  <c r="H127" i="1" s="1"/>
  <c r="D65" i="2"/>
  <c r="D60" i="2"/>
  <c r="D61" i="2"/>
  <c r="E150" i="1"/>
  <c r="E157" i="1" s="1"/>
  <c r="H65" i="1"/>
  <c r="D64" i="2"/>
  <c r="D63" i="2"/>
  <c r="D62" i="2"/>
  <c r="H38" i="1"/>
  <c r="K38" i="1" s="1"/>
  <c r="H63" i="1"/>
  <c r="H123" i="1" s="1"/>
  <c r="E123" i="1"/>
  <c r="H62" i="1"/>
  <c r="E125" i="1"/>
  <c r="E122" i="1"/>
  <c r="H64" i="1"/>
  <c r="H124" i="1" s="1"/>
  <c r="E124" i="1"/>
  <c r="H61" i="1"/>
  <c r="E120" i="1"/>
  <c r="B2" i="2"/>
  <c r="C2" i="2"/>
  <c r="E2" i="2"/>
  <c r="B3" i="2"/>
  <c r="C3" i="2"/>
  <c r="E3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C13" i="2"/>
  <c r="E13" i="2"/>
  <c r="B14" i="2"/>
  <c r="C14" i="2"/>
  <c r="E14" i="2"/>
  <c r="B15" i="2"/>
  <c r="C15" i="2"/>
  <c r="E15" i="2"/>
  <c r="B16" i="2"/>
  <c r="C16" i="2"/>
  <c r="E16" i="2"/>
  <c r="B17" i="2"/>
  <c r="C17" i="2"/>
  <c r="E17" i="2"/>
  <c r="B18" i="2"/>
  <c r="C18" i="2"/>
  <c r="E18" i="2"/>
  <c r="B19" i="2"/>
  <c r="C19" i="2"/>
  <c r="E19" i="2"/>
  <c r="B20" i="2"/>
  <c r="C20" i="2"/>
  <c r="E20" i="2"/>
  <c r="B21" i="2"/>
  <c r="C21" i="2"/>
  <c r="E21" i="2"/>
  <c r="B22" i="2"/>
  <c r="C22" i="2"/>
  <c r="E22" i="2"/>
  <c r="B23" i="2"/>
  <c r="C23" i="2"/>
  <c r="E23" i="2"/>
  <c r="B24" i="2"/>
  <c r="C24" i="2"/>
  <c r="E24" i="2"/>
  <c r="B25" i="2"/>
  <c r="C25" i="2"/>
  <c r="E25" i="2"/>
  <c r="B26" i="2"/>
  <c r="C26" i="2"/>
  <c r="E26" i="2"/>
  <c r="B27" i="2"/>
  <c r="C27" i="2"/>
  <c r="E27" i="2"/>
  <c r="B28" i="2"/>
  <c r="C28" i="2"/>
  <c r="E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B148" i="1"/>
  <c r="B147" i="1"/>
  <c r="B91" i="1"/>
  <c r="B92" i="1"/>
  <c r="B112" i="1" s="1"/>
  <c r="B94" i="1"/>
  <c r="B114" i="1" s="1"/>
  <c r="B108" i="1"/>
  <c r="B99" i="1"/>
  <c r="B100" i="1"/>
  <c r="B102" i="1"/>
  <c r="B103" i="1"/>
  <c r="B104" i="1"/>
  <c r="E1" i="2"/>
  <c r="D1" i="2"/>
  <c r="C1" i="2"/>
  <c r="B1" i="2"/>
  <c r="A1" i="2"/>
  <c r="D105" i="1"/>
  <c r="C105" i="1"/>
  <c r="L104" i="1"/>
  <c r="D104" i="1"/>
  <c r="C104" i="1"/>
  <c r="C100" i="1"/>
  <c r="D102" i="1"/>
  <c r="C102" i="1"/>
  <c r="C103" i="1"/>
  <c r="L103" i="1"/>
  <c r="D103" i="1"/>
  <c r="E60" i="1"/>
  <c r="D59" i="2" s="1"/>
  <c r="E59" i="1"/>
  <c r="L90" i="1"/>
  <c r="L91" i="1"/>
  <c r="L92" i="1"/>
  <c r="L93" i="1"/>
  <c r="D101" i="1"/>
  <c r="C101" i="1"/>
  <c r="C99" i="1"/>
  <c r="D99" i="1"/>
  <c r="D100" i="1"/>
  <c r="E57" i="1"/>
  <c r="H57" i="1" s="1"/>
  <c r="E58" i="1"/>
  <c r="H58" i="1" s="1"/>
  <c r="D98" i="1"/>
  <c r="C98" i="1"/>
  <c r="C97" i="1"/>
  <c r="D97" i="1"/>
  <c r="C96" i="1"/>
  <c r="D96" i="1"/>
  <c r="A96" i="1"/>
  <c r="E53" i="1"/>
  <c r="H53" i="1" s="1"/>
  <c r="K53" i="1" s="1"/>
  <c r="E54" i="1"/>
  <c r="H54" i="1" s="1"/>
  <c r="K54" i="1" s="1"/>
  <c r="E55" i="1"/>
  <c r="H55" i="1" s="1"/>
  <c r="K55" i="1" s="1"/>
  <c r="E56" i="1"/>
  <c r="H56" i="1" s="1"/>
  <c r="C93" i="1"/>
  <c r="D93" i="1"/>
  <c r="A95" i="1"/>
  <c r="C95" i="1"/>
  <c r="D95" i="1"/>
  <c r="D90" i="1"/>
  <c r="D91" i="1"/>
  <c r="D92" i="1"/>
  <c r="D94" i="1"/>
  <c r="C91" i="1"/>
  <c r="C92" i="1"/>
  <c r="C94" i="1"/>
  <c r="C90" i="1"/>
  <c r="A91" i="1"/>
  <c r="A92" i="1"/>
  <c r="A94" i="1"/>
  <c r="A90" i="1"/>
  <c r="E52" i="1"/>
  <c r="H52" i="1" s="1"/>
  <c r="K52" i="1" s="1"/>
  <c r="E40" i="1"/>
  <c r="H40" i="1" s="1"/>
  <c r="E48" i="1"/>
  <c r="H48" i="1" s="1"/>
  <c r="E26" i="1"/>
  <c r="E27" i="1"/>
  <c r="H27" i="1" s="1"/>
  <c r="K27" i="1" s="1"/>
  <c r="E28" i="1"/>
  <c r="H28" i="1" s="1"/>
  <c r="K28" i="1" s="1"/>
  <c r="E29" i="1"/>
  <c r="H29" i="1" s="1"/>
  <c r="K29" i="1" s="1"/>
  <c r="E30" i="1"/>
  <c r="H30" i="1" s="1"/>
  <c r="K30" i="1" s="1"/>
  <c r="E31" i="1"/>
  <c r="H31" i="1" s="1"/>
  <c r="K31" i="1" s="1"/>
  <c r="E32" i="1"/>
  <c r="H32" i="1" s="1"/>
  <c r="K32" i="1" s="1"/>
  <c r="E33" i="1"/>
  <c r="H33" i="1" s="1"/>
  <c r="K33" i="1" s="1"/>
  <c r="E34" i="1"/>
  <c r="H34" i="1" s="1"/>
  <c r="K34" i="1" s="1"/>
  <c r="E35" i="1"/>
  <c r="H35" i="1" s="1"/>
  <c r="K35" i="1" s="1"/>
  <c r="E36" i="1"/>
  <c r="H36" i="1" s="1"/>
  <c r="K36" i="1" s="1"/>
  <c r="E37" i="1"/>
  <c r="H37" i="1" s="1"/>
  <c r="K37" i="1" s="1"/>
  <c r="E39" i="1"/>
  <c r="H39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9" i="1"/>
  <c r="H49" i="1" s="1"/>
  <c r="E50" i="1"/>
  <c r="E90" i="1" s="1"/>
  <c r="E51" i="1"/>
  <c r="H51" i="1" s="1"/>
  <c r="K51" i="1" s="1"/>
  <c r="C147" i="1"/>
  <c r="C153" i="1" s="1"/>
  <c r="C148" i="1"/>
  <c r="E3" i="1"/>
  <c r="H3" i="1" s="1"/>
  <c r="K3" i="1" s="1"/>
  <c r="E4" i="1"/>
  <c r="H4" i="1" s="1"/>
  <c r="K4" i="1" s="1"/>
  <c r="E5" i="1"/>
  <c r="H5" i="1" s="1"/>
  <c r="K5" i="1" s="1"/>
  <c r="E6" i="1"/>
  <c r="H6" i="1" s="1"/>
  <c r="K6" i="1" s="1"/>
  <c r="E7" i="1"/>
  <c r="H7" i="1" s="1"/>
  <c r="K7" i="1" s="1"/>
  <c r="E8" i="1"/>
  <c r="H8" i="1" s="1"/>
  <c r="K8" i="1" s="1"/>
  <c r="E9" i="1"/>
  <c r="H9" i="1" s="1"/>
  <c r="K9" i="1" s="1"/>
  <c r="E10" i="1"/>
  <c r="H10" i="1" s="1"/>
  <c r="K10" i="1" s="1"/>
  <c r="E11" i="1"/>
  <c r="H11" i="1" s="1"/>
  <c r="K11" i="1" s="1"/>
  <c r="E12" i="1"/>
  <c r="H12" i="1" s="1"/>
  <c r="K12" i="1" s="1"/>
  <c r="E13" i="1"/>
  <c r="H13" i="1" s="1"/>
  <c r="K13" i="1" s="1"/>
  <c r="E14" i="1"/>
  <c r="E15" i="1"/>
  <c r="H15" i="1" s="1"/>
  <c r="K15" i="1" s="1"/>
  <c r="E16" i="1"/>
  <c r="H16" i="1" s="1"/>
  <c r="K16" i="1" s="1"/>
  <c r="E17" i="1"/>
  <c r="H17" i="1" s="1"/>
  <c r="K17" i="1" s="1"/>
  <c r="E18" i="1"/>
  <c r="H18" i="1" s="1"/>
  <c r="K18" i="1" s="1"/>
  <c r="E19" i="1"/>
  <c r="H19" i="1" s="1"/>
  <c r="K19" i="1" s="1"/>
  <c r="E20" i="1"/>
  <c r="H20" i="1" s="1"/>
  <c r="K20" i="1" s="1"/>
  <c r="E21" i="1"/>
  <c r="H21" i="1" s="1"/>
  <c r="K21" i="1" s="1"/>
  <c r="E22" i="1"/>
  <c r="H22" i="1" s="1"/>
  <c r="K22" i="1" s="1"/>
  <c r="E23" i="1"/>
  <c r="H23" i="1" s="1"/>
  <c r="K23" i="1" s="1"/>
  <c r="E24" i="1"/>
  <c r="H24" i="1" s="1"/>
  <c r="K24" i="1" s="1"/>
  <c r="E25" i="1"/>
  <c r="H25" i="1" s="1"/>
  <c r="K25" i="1" s="1"/>
  <c r="E2" i="1"/>
  <c r="H138" i="1" l="1"/>
  <c r="K130" i="1"/>
  <c r="K133" i="1"/>
  <c r="K62" i="1"/>
  <c r="H129" i="1"/>
  <c r="H126" i="1"/>
  <c r="K66" i="1"/>
  <c r="K127" i="1" s="1"/>
  <c r="K67" i="1"/>
  <c r="K128" i="1" s="1"/>
  <c r="K65" i="1"/>
  <c r="K63" i="1"/>
  <c r="K123" i="1" s="1"/>
  <c r="H14" i="1"/>
  <c r="E146" i="1"/>
  <c r="H150" i="1"/>
  <c r="H157" i="1" s="1"/>
  <c r="H50" i="1"/>
  <c r="H109" i="1" s="1"/>
  <c r="E149" i="1"/>
  <c r="E156" i="1" s="1"/>
  <c r="H2" i="1"/>
  <c r="E145" i="1"/>
  <c r="H26" i="1"/>
  <c r="H147" i="1" s="1"/>
  <c r="E147" i="1"/>
  <c r="C154" i="1"/>
  <c r="C155" i="1"/>
  <c r="H148" i="1"/>
  <c r="E148" i="1"/>
  <c r="H108" i="1"/>
  <c r="K64" i="1"/>
  <c r="K124" i="1" s="1"/>
  <c r="H125" i="1"/>
  <c r="H122" i="1"/>
  <c r="K56" i="1"/>
  <c r="H117" i="1"/>
  <c r="H114" i="1"/>
  <c r="K57" i="1"/>
  <c r="K115" i="1" s="1"/>
  <c r="H115" i="1"/>
  <c r="H113" i="1"/>
  <c r="K61" i="1"/>
  <c r="K120" i="1" s="1"/>
  <c r="H120" i="1"/>
  <c r="K58" i="1"/>
  <c r="K116" i="1" s="1"/>
  <c r="H116" i="1"/>
  <c r="H111" i="1"/>
  <c r="E118" i="1"/>
  <c r="H59" i="1"/>
  <c r="H102" i="1" s="1"/>
  <c r="E121" i="1"/>
  <c r="H112" i="1"/>
  <c r="H60" i="1"/>
  <c r="H103" i="1" s="1"/>
  <c r="E119" i="1"/>
  <c r="H107" i="1"/>
  <c r="H110" i="1"/>
  <c r="H96" i="1"/>
  <c r="K43" i="1"/>
  <c r="K96" i="1" s="1"/>
  <c r="K48" i="1"/>
  <c r="H95" i="1"/>
  <c r="H97" i="1"/>
  <c r="K42" i="1"/>
  <c r="H94" i="1"/>
  <c r="K41" i="1"/>
  <c r="K94" i="1" s="1"/>
  <c r="H104" i="1"/>
  <c r="K49" i="1"/>
  <c r="K39" i="1"/>
  <c r="K91" i="1" s="1"/>
  <c r="H91" i="1"/>
  <c r="H100" i="1"/>
  <c r="K46" i="1"/>
  <c r="K47" i="1"/>
  <c r="H99" i="1"/>
  <c r="K45" i="1"/>
  <c r="H98" i="1"/>
  <c r="K44" i="1"/>
  <c r="H101" i="1"/>
  <c r="H92" i="1"/>
  <c r="K40" i="1"/>
  <c r="K92" i="1" s="1"/>
  <c r="D58" i="2"/>
  <c r="E116" i="1"/>
  <c r="D57" i="2"/>
  <c r="E115" i="1"/>
  <c r="D56" i="2"/>
  <c r="E117" i="1"/>
  <c r="E114" i="1"/>
  <c r="E112" i="1"/>
  <c r="D54" i="2"/>
  <c r="E111" i="1"/>
  <c r="D53" i="2"/>
  <c r="D52" i="2"/>
  <c r="E108" i="1"/>
  <c r="D51" i="2"/>
  <c r="E107" i="1"/>
  <c r="D50" i="2"/>
  <c r="D55" i="2"/>
  <c r="D31" i="2"/>
  <c r="B111" i="1"/>
  <c r="D20" i="2"/>
  <c r="E109" i="1"/>
  <c r="E106" i="1"/>
  <c r="E113" i="1"/>
  <c r="E110" i="1"/>
  <c r="B96" i="1"/>
  <c r="B116" i="1" s="1"/>
  <c r="B107" i="1"/>
  <c r="B106" i="1"/>
  <c r="B109" i="1"/>
  <c r="E99" i="1"/>
  <c r="E102" i="1"/>
  <c r="D49" i="2"/>
  <c r="D40" i="2"/>
  <c r="E95" i="1"/>
  <c r="E96" i="1"/>
  <c r="E103" i="1"/>
  <c r="E98" i="1"/>
  <c r="D3" i="2"/>
  <c r="D30" i="2"/>
  <c r="D18" i="2"/>
  <c r="D10" i="2"/>
  <c r="D2" i="2"/>
  <c r="D46" i="2"/>
  <c r="D37" i="2"/>
  <c r="D29" i="2"/>
  <c r="D17" i="2"/>
  <c r="D9" i="2"/>
  <c r="D45" i="2"/>
  <c r="D36" i="2"/>
  <c r="D28" i="2"/>
  <c r="D12" i="2"/>
  <c r="D4" i="2"/>
  <c r="D11" i="2"/>
  <c r="D16" i="2"/>
  <c r="D35" i="2"/>
  <c r="D23" i="2"/>
  <c r="D43" i="2"/>
  <c r="D26" i="2"/>
  <c r="D39" i="2"/>
  <c r="E94" i="1"/>
  <c r="D38" i="2"/>
  <c r="D8" i="2"/>
  <c r="D27" i="2"/>
  <c r="D7" i="2"/>
  <c r="D22" i="2"/>
  <c r="D14" i="2"/>
  <c r="D6" i="2"/>
  <c r="D33" i="2"/>
  <c r="D25" i="2"/>
  <c r="D19" i="2"/>
  <c r="D48" i="2"/>
  <c r="D24" i="2"/>
  <c r="D44" i="2"/>
  <c r="D47" i="2"/>
  <c r="D15" i="2"/>
  <c r="D34" i="2"/>
  <c r="D21" i="2"/>
  <c r="D13" i="2"/>
  <c r="D5" i="2"/>
  <c r="E91" i="1"/>
  <c r="D41" i="2"/>
  <c r="E101" i="1"/>
  <c r="B101" i="1"/>
  <c r="D42" i="2"/>
  <c r="D32" i="2"/>
  <c r="B150" i="1"/>
  <c r="B97" i="1"/>
  <c r="E97" i="1"/>
  <c r="E93" i="1"/>
  <c r="E92" i="1"/>
  <c r="E100" i="1"/>
  <c r="B105" i="1"/>
  <c r="B90" i="1"/>
  <c r="B110" i="1" s="1"/>
  <c r="B98" i="1"/>
  <c r="B93" i="1"/>
  <c r="B113" i="1" s="1"/>
  <c r="B95" i="1"/>
  <c r="E105" i="1"/>
  <c r="E104" i="1"/>
  <c r="K122" i="1" l="1"/>
  <c r="K138" i="1"/>
  <c r="K126" i="1"/>
  <c r="K129" i="1"/>
  <c r="K111" i="1"/>
  <c r="K112" i="1"/>
  <c r="K113" i="1"/>
  <c r="K110" i="1"/>
  <c r="E153" i="1"/>
  <c r="K108" i="1"/>
  <c r="K107" i="1"/>
  <c r="K2" i="1"/>
  <c r="K145" i="1" s="1"/>
  <c r="H145" i="1"/>
  <c r="H106" i="1"/>
  <c r="H149" i="1"/>
  <c r="H156" i="1" s="1"/>
  <c r="H93" i="1"/>
  <c r="H90" i="1"/>
  <c r="K26" i="1"/>
  <c r="K147" i="1" s="1"/>
  <c r="K50" i="1"/>
  <c r="K150" i="1"/>
  <c r="K157" i="1" s="1"/>
  <c r="E152" i="1"/>
  <c r="K14" i="1"/>
  <c r="K146" i="1" s="1"/>
  <c r="H146" i="1"/>
  <c r="H153" i="1" s="1"/>
  <c r="E154" i="1"/>
  <c r="E155" i="1"/>
  <c r="H154" i="1"/>
  <c r="K148" i="1"/>
  <c r="K104" i="1"/>
  <c r="K125" i="1"/>
  <c r="K99" i="1"/>
  <c r="K114" i="1"/>
  <c r="K117" i="1"/>
  <c r="K100" i="1"/>
  <c r="K60" i="1"/>
  <c r="K119" i="1" s="1"/>
  <c r="H119" i="1"/>
  <c r="K59" i="1"/>
  <c r="K102" i="1" s="1"/>
  <c r="H118" i="1"/>
  <c r="H121" i="1"/>
  <c r="H105" i="1"/>
  <c r="K101" i="1"/>
  <c r="K98" i="1"/>
  <c r="K97" i="1"/>
  <c r="K95" i="1"/>
  <c r="B117" i="1"/>
  <c r="B115" i="1"/>
  <c r="K153" i="1" l="1"/>
  <c r="H155" i="1"/>
  <c r="K106" i="1"/>
  <c r="K149" i="1"/>
  <c r="K156" i="1" s="1"/>
  <c r="K93" i="1"/>
  <c r="K90" i="1"/>
  <c r="H152" i="1"/>
  <c r="K109" i="1"/>
  <c r="K152" i="1"/>
  <c r="K154" i="1"/>
  <c r="K105" i="1"/>
  <c r="K118" i="1"/>
  <c r="K121" i="1"/>
  <c r="K103" i="1"/>
  <c r="L94" i="1"/>
  <c r="E30" i="2"/>
  <c r="E29" i="2"/>
  <c r="E31" i="2"/>
  <c r="L102" i="1"/>
  <c r="L105" i="1"/>
  <c r="E35" i="2"/>
  <c r="K155" i="1" l="1"/>
  <c r="E39" i="2"/>
  <c r="E36" i="2"/>
  <c r="E41" i="2"/>
  <c r="E33" i="2"/>
  <c r="E38" i="2"/>
  <c r="E32" i="2"/>
  <c r="E37" i="2"/>
  <c r="E34" i="2"/>
  <c r="E40" i="2"/>
  <c r="L115" i="1" l="1"/>
  <c r="L99" i="1"/>
  <c r="L111" i="1" l="1"/>
  <c r="L95" i="1"/>
  <c r="E42" i="2"/>
  <c r="E50" i="2"/>
  <c r="L114" i="1"/>
  <c r="L98" i="1"/>
  <c r="L113" i="1"/>
  <c r="L112" i="1"/>
  <c r="L96" i="1"/>
  <c r="E45" i="2"/>
  <c r="E44" i="2"/>
  <c r="E43" i="2"/>
  <c r="L97" i="1"/>
  <c r="E47" i="2" l="1"/>
  <c r="L101" i="1"/>
  <c r="E55" i="2"/>
  <c r="L117" i="1"/>
  <c r="E52" i="2"/>
  <c r="E54" i="2"/>
  <c r="E51" i="2"/>
  <c r="E48" i="2"/>
  <c r="E53" i="2"/>
  <c r="E49" i="2"/>
  <c r="E46" i="2"/>
  <c r="E57" i="2"/>
  <c r="L116" i="1"/>
  <c r="L100" i="1"/>
  <c r="E56" i="2"/>
  <c r="L136" i="1" l="1"/>
  <c r="L135" i="1"/>
  <c r="L132" i="1"/>
  <c r="L131" i="1"/>
  <c r="L128" i="1"/>
  <c r="L127" i="1"/>
  <c r="L123" i="1"/>
  <c r="L130" i="1" l="1"/>
  <c r="L133" i="1"/>
  <c r="E63" i="2"/>
  <c r="L122" i="1"/>
  <c r="E62" i="2"/>
  <c r="L126" i="1"/>
  <c r="L129" i="1"/>
  <c r="L137" i="1"/>
  <c r="L134" i="1"/>
  <c r="L124" i="1"/>
  <c r="E64" i="2" l="1"/>
  <c r="E72" i="2"/>
  <c r="E65" i="2"/>
  <c r="L138" i="1"/>
  <c r="L151" i="1"/>
  <c r="L157" i="1" s="1"/>
  <c r="E67" i="2"/>
  <c r="E69" i="2"/>
  <c r="E70" i="2"/>
  <c r="E68" i="2"/>
  <c r="E66" i="2"/>
  <c r="E73" i="2"/>
  <c r="L125" i="1"/>
  <c r="E71" i="2"/>
</calcChain>
</file>

<file path=xl/comments1.xml><?xml version="1.0" encoding="utf-8"?>
<comments xmlns="http://schemas.openxmlformats.org/spreadsheetml/2006/main">
  <authors>
    <author>Lester Jones</author>
    <author xml:space="preserve"> 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Lester Jones:</t>
        </r>
        <r>
          <rPr>
            <sz val="8"/>
            <color indexed="81"/>
            <rFont val="Tahoma"/>
            <family val="2"/>
          </rPr>
          <t xml:space="preserve">
Estimate made by the Beer Institute each month based on beer institute members reporting of domestic tax paid.</t>
        </r>
      </text>
    </comment>
    <comment ref="C1" authorId="0">
      <text>
        <r>
          <rPr>
            <sz val="8"/>
            <color indexed="81"/>
            <rFont val="Tahoma"/>
            <family val="2"/>
          </rPr>
          <t xml:space="preserve">Lester Jones:
Complete reports on domestic malt beverage production are available on the ttb.gov website.
</t>
        </r>
      </text>
    </comment>
    <comment ref="D1" authorId="1">
      <text>
        <r>
          <rPr>
            <sz val="8"/>
            <color indexed="81"/>
            <rFont val="Tahoma"/>
            <family val="2"/>
          </rPr>
          <t xml:space="preserve">Beer Import volumes reported by the US Department of Commerce :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Lester Jones:</t>
        </r>
        <r>
          <rPr>
            <sz val="8"/>
            <color indexed="81"/>
            <rFont val="Tahoma"/>
            <family val="2"/>
          </rPr>
          <t xml:space="preserve">
The Taxable Industry is the sum of domestic tax paid volumes plus imported volumes.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Lester Jones:
The Beer Institute maintians a serperate proprietary database of shipments from brewers/importers to distributors at the individual state level.  This data includes a mixture of actal shipment volumes and estimates made by the Beer Instittute. 
Please note: Volumes and trends may differ from Tax Paid and Import volumes and are sbject to revision.</t>
        </r>
      </text>
    </comment>
  </commentList>
</comments>
</file>

<file path=xl/sharedStrings.xml><?xml version="1.0" encoding="utf-8"?>
<sst xmlns="http://schemas.openxmlformats.org/spreadsheetml/2006/main" count="42" uniqueCount="28">
  <si>
    <t>Month</t>
  </si>
  <si>
    <t>BI Tax Paid</t>
  </si>
  <si>
    <t>Imports</t>
  </si>
  <si>
    <t>Taxable Industry</t>
  </si>
  <si>
    <t>State Shipments</t>
  </si>
  <si>
    <t>1st Qtr</t>
  </si>
  <si>
    <t>2nd Qtr</t>
  </si>
  <si>
    <t>All Volumes in 31 gallon barrels</t>
  </si>
  <si>
    <t>3rd Qtr</t>
  </si>
  <si>
    <t>4th Qtr</t>
  </si>
  <si>
    <t>TTB Tax Paid</t>
  </si>
  <si>
    <t>2008 Total</t>
  </si>
  <si>
    <t>2009 Total</t>
  </si>
  <si>
    <t>2010 Total</t>
  </si>
  <si>
    <t>Import NA</t>
  </si>
  <si>
    <t>Domestic NA</t>
  </si>
  <si>
    <t>Total Industry</t>
  </si>
  <si>
    <t>Exports</t>
  </si>
  <si>
    <t>Total US Consumption</t>
  </si>
  <si>
    <t>Export NA</t>
  </si>
  <si>
    <t>3nd Qtr</t>
  </si>
  <si>
    <t>2011 Total</t>
  </si>
  <si>
    <t>2006 Total</t>
  </si>
  <si>
    <t>2007 Total</t>
  </si>
  <si>
    <t>Annual Totals</t>
  </si>
  <si>
    <t>2012 Total</t>
  </si>
  <si>
    <t>© Beer Institute, 2013</t>
  </si>
  <si>
    <t>YTD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</si>
</sst>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" fontId="8" fillId="2" borderId="1" applyNumberFormat="0" applyProtection="0">
      <alignment vertical="center"/>
    </xf>
    <xf numFmtId="0" fontId="1" fillId="0" borderId="2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2" applyNumberFormat="0" applyFont="0" applyFill="0" applyAlignment="0" applyProtection="0"/>
  </cellStyleXfs>
  <cellXfs count="56">
    <xf numFmtId="0" fontId="0" fillId="0" borderId="0" xfId="0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3" fillId="0" borderId="0" xfId="0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4" applyNumberFormat="1" applyFont="1" applyAlignment="1">
      <alignment horizontal="center"/>
    </xf>
    <xf numFmtId="165" fontId="0" fillId="0" borderId="5" xfId="14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0" xfId="14" applyNumberFormat="1" applyFont="1" applyBorder="1" applyAlignment="1">
      <alignment horizontal="center"/>
    </xf>
    <xf numFmtId="14" fontId="0" fillId="0" borderId="6" xfId="0" applyNumberFormat="1" applyBorder="1"/>
    <xf numFmtId="164" fontId="4" fillId="0" borderId="6" xfId="1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9" fontId="0" fillId="0" borderId="0" xfId="14" applyFont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5" fontId="0" fillId="0" borderId="4" xfId="14" applyNumberFormat="1" applyFont="1" applyBorder="1" applyAlignment="1">
      <alignment horizontal="center"/>
    </xf>
    <xf numFmtId="165" fontId="3" fillId="0" borderId="5" xfId="14" applyNumberFormat="1" applyFon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 applyAlignment="1">
      <alignment horizontal="center"/>
    </xf>
    <xf numFmtId="0" fontId="1" fillId="0" borderId="0" xfId="0" applyFont="1"/>
    <xf numFmtId="164" fontId="0" fillId="0" borderId="0" xfId="1" applyNumberFormat="1" applyFont="1"/>
    <xf numFmtId="14" fontId="0" fillId="0" borderId="0" xfId="0" applyNumberFormat="1" applyFill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center"/>
    </xf>
    <xf numFmtId="0" fontId="0" fillId="0" borderId="0" xfId="0" applyFill="1"/>
    <xf numFmtId="14" fontId="1" fillId="0" borderId="0" xfId="1" applyNumberFormat="1" applyFont="1" applyFill="1" applyBorder="1" applyAlignment="1">
      <alignment horizontal="right"/>
    </xf>
    <xf numFmtId="14" fontId="0" fillId="0" borderId="3" xfId="0" applyNumberFormat="1" applyBorder="1"/>
    <xf numFmtId="164" fontId="4" fillId="0" borderId="3" xfId="1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4" fontId="0" fillId="0" borderId="7" xfId="0" applyNumberFormat="1" applyBorder="1"/>
    <xf numFmtId="3" fontId="0" fillId="0" borderId="7" xfId="0" applyNumberFormat="1" applyBorder="1" applyAlignment="1">
      <alignment horizontal="right"/>
    </xf>
    <xf numFmtId="164" fontId="4" fillId="0" borderId="7" xfId="1" applyNumberFormat="1" applyFont="1" applyBorder="1" applyAlignment="1">
      <alignment horizontal="center"/>
    </xf>
    <xf numFmtId="165" fontId="3" fillId="0" borderId="0" xfId="14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65" fontId="1" fillId="0" borderId="0" xfId="14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0" fillId="0" borderId="3" xfId="14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</cellXfs>
  <cellStyles count="20">
    <cellStyle name="Comma" xfId="1" builtinId="3"/>
    <cellStyle name="Comma0" xfId="2"/>
    <cellStyle name="Currency0" xfId="3"/>
    <cellStyle name="Date" xfId="4"/>
    <cellStyle name="Fixed" xfId="5"/>
    <cellStyle name="Heading 1 2" xfId="6"/>
    <cellStyle name="Heading 1 3" xfId="7"/>
    <cellStyle name="Heading 1 4" xfId="8"/>
    <cellStyle name="Heading 1 5" xfId="9"/>
    <cellStyle name="Heading 2 2" xfId="10"/>
    <cellStyle name="Heading 2 3" xfId="11"/>
    <cellStyle name="Heading 2 4" xfId="12"/>
    <cellStyle name="Heading 2 5" xfId="13"/>
    <cellStyle name="Normal" xfId="0" builtinId="0"/>
    <cellStyle name="Percent" xfId="14" builtinId="5"/>
    <cellStyle name="SAPBEXaggData" xfId="15"/>
    <cellStyle name="Total 2" xfId="16"/>
    <cellStyle name="Total 3" xfId="17"/>
    <cellStyle name="Total 4" xfId="18"/>
    <cellStyle name="Total 5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month moving average'!$C$1</c:f>
              <c:strCache>
                <c:ptCount val="1"/>
                <c:pt idx="0">
                  <c:v>Imports</c:v>
                </c:pt>
              </c:strCache>
            </c:strRef>
          </c:tx>
          <c:marker>
            <c:symbol val="none"/>
          </c:marker>
          <c:cat>
            <c:numRef>
              <c:f>'12 month moving average'!$A$5:$A$76</c:f>
              <c:numCache>
                <c:formatCode>m/d/yyyy</c:formatCode>
                <c:ptCount val="72"/>
                <c:pt idx="0">
                  <c:v>39173</c:v>
                </c:pt>
                <c:pt idx="1">
                  <c:v>39203</c:v>
                </c:pt>
                <c:pt idx="2">
                  <c:v>39234</c:v>
                </c:pt>
                <c:pt idx="3">
                  <c:v>39264</c:v>
                </c:pt>
                <c:pt idx="4">
                  <c:v>39295</c:v>
                </c:pt>
                <c:pt idx="5">
                  <c:v>39326</c:v>
                </c:pt>
                <c:pt idx="6">
                  <c:v>39356</c:v>
                </c:pt>
                <c:pt idx="7">
                  <c:v>39387</c:v>
                </c:pt>
                <c:pt idx="8">
                  <c:v>39417</c:v>
                </c:pt>
                <c:pt idx="9">
                  <c:v>39448</c:v>
                </c:pt>
                <c:pt idx="10">
                  <c:v>39479</c:v>
                </c:pt>
                <c:pt idx="11">
                  <c:v>39508</c:v>
                </c:pt>
                <c:pt idx="12">
                  <c:v>39539</c:v>
                </c:pt>
                <c:pt idx="13">
                  <c:v>39569</c:v>
                </c:pt>
                <c:pt idx="14">
                  <c:v>39600</c:v>
                </c:pt>
                <c:pt idx="15">
                  <c:v>39630</c:v>
                </c:pt>
                <c:pt idx="16">
                  <c:v>39661</c:v>
                </c:pt>
                <c:pt idx="17">
                  <c:v>39692</c:v>
                </c:pt>
                <c:pt idx="18">
                  <c:v>39722</c:v>
                </c:pt>
                <c:pt idx="19">
                  <c:v>39753</c:v>
                </c:pt>
                <c:pt idx="20">
                  <c:v>39783</c:v>
                </c:pt>
                <c:pt idx="21">
                  <c:v>39814</c:v>
                </c:pt>
                <c:pt idx="22">
                  <c:v>39845</c:v>
                </c:pt>
                <c:pt idx="23">
                  <c:v>39873</c:v>
                </c:pt>
                <c:pt idx="24">
                  <c:v>39904</c:v>
                </c:pt>
                <c:pt idx="25">
                  <c:v>39934</c:v>
                </c:pt>
                <c:pt idx="26">
                  <c:v>39965</c:v>
                </c:pt>
                <c:pt idx="27">
                  <c:v>39995</c:v>
                </c:pt>
                <c:pt idx="28">
                  <c:v>40026</c:v>
                </c:pt>
                <c:pt idx="29">
                  <c:v>40057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40299</c:v>
                </c:pt>
                <c:pt idx="38">
                  <c:v>40330</c:v>
                </c:pt>
                <c:pt idx="39">
                  <c:v>40360</c:v>
                </c:pt>
                <c:pt idx="40">
                  <c:v>40391</c:v>
                </c:pt>
                <c:pt idx="41">
                  <c:v>40422</c:v>
                </c:pt>
                <c:pt idx="42">
                  <c:v>40452</c:v>
                </c:pt>
                <c:pt idx="43">
                  <c:v>40483</c:v>
                </c:pt>
                <c:pt idx="44">
                  <c:v>40513</c:v>
                </c:pt>
                <c:pt idx="45">
                  <c:v>40544</c:v>
                </c:pt>
                <c:pt idx="46">
                  <c:v>40575</c:v>
                </c:pt>
                <c:pt idx="47">
                  <c:v>40603</c:v>
                </c:pt>
                <c:pt idx="48">
                  <c:v>40634</c:v>
                </c:pt>
                <c:pt idx="49">
                  <c:v>40664</c:v>
                </c:pt>
                <c:pt idx="50">
                  <c:v>40695</c:v>
                </c:pt>
                <c:pt idx="51">
                  <c:v>40725</c:v>
                </c:pt>
                <c:pt idx="52">
                  <c:v>40756</c:v>
                </c:pt>
                <c:pt idx="53">
                  <c:v>40787</c:v>
                </c:pt>
                <c:pt idx="54">
                  <c:v>40817</c:v>
                </c:pt>
                <c:pt idx="55">
                  <c:v>40848</c:v>
                </c:pt>
                <c:pt idx="56">
                  <c:v>40878</c:v>
                </c:pt>
                <c:pt idx="57">
                  <c:v>40909</c:v>
                </c:pt>
                <c:pt idx="58">
                  <c:v>40940</c:v>
                </c:pt>
                <c:pt idx="59">
                  <c:v>40969</c:v>
                </c:pt>
                <c:pt idx="60">
                  <c:v>41000</c:v>
                </c:pt>
                <c:pt idx="61">
                  <c:v>41030</c:v>
                </c:pt>
                <c:pt idx="62">
                  <c:v>41061</c:v>
                </c:pt>
                <c:pt idx="63">
                  <c:v>41091</c:v>
                </c:pt>
                <c:pt idx="64">
                  <c:v>41122</c:v>
                </c:pt>
                <c:pt idx="65">
                  <c:v>41153</c:v>
                </c:pt>
                <c:pt idx="66">
                  <c:v>41183</c:v>
                </c:pt>
                <c:pt idx="67">
                  <c:v>41214</c:v>
                </c:pt>
                <c:pt idx="68">
                  <c:v>41244</c:v>
                </c:pt>
                <c:pt idx="69">
                  <c:v>41275</c:v>
                </c:pt>
                <c:pt idx="70">
                  <c:v>41306</c:v>
                </c:pt>
                <c:pt idx="71">
                  <c:v>41334</c:v>
                </c:pt>
              </c:numCache>
            </c:numRef>
          </c:cat>
          <c:val>
            <c:numRef>
              <c:f>'12 month moving average'!$C$5:$C$76</c:f>
              <c:numCache>
                <c:formatCode>_(* #,##0_);_(* \(#,##0\);_(* "-"??_);_(@_)</c:formatCode>
                <c:ptCount val="72"/>
                <c:pt idx="0">
                  <c:v>2480570.5356007689</c:v>
                </c:pt>
                <c:pt idx="1">
                  <c:v>2501560.9166666665</c:v>
                </c:pt>
                <c:pt idx="2">
                  <c:v>2527079.25</c:v>
                </c:pt>
                <c:pt idx="3">
                  <c:v>2550156.5833333335</c:v>
                </c:pt>
                <c:pt idx="4">
                  <c:v>2556189.6666666665</c:v>
                </c:pt>
                <c:pt idx="5">
                  <c:v>2533928.6214559353</c:v>
                </c:pt>
                <c:pt idx="6">
                  <c:v>2501220.7066883603</c:v>
                </c:pt>
                <c:pt idx="7">
                  <c:v>2488271.2066883603</c:v>
                </c:pt>
                <c:pt idx="8">
                  <c:v>2474558.7066883603</c:v>
                </c:pt>
                <c:pt idx="9">
                  <c:v>2431730.0400216938</c:v>
                </c:pt>
                <c:pt idx="10">
                  <c:v>2427162.3733550268</c:v>
                </c:pt>
                <c:pt idx="11">
                  <c:v>2435553.0400216938</c:v>
                </c:pt>
                <c:pt idx="12">
                  <c:v>2456016.6233550268</c:v>
                </c:pt>
                <c:pt idx="13">
                  <c:v>2442468.1233550268</c:v>
                </c:pt>
                <c:pt idx="14">
                  <c:v>2436206.2066883598</c:v>
                </c:pt>
                <c:pt idx="15">
                  <c:v>2430706.7066883598</c:v>
                </c:pt>
                <c:pt idx="16">
                  <c:v>2424581.3733550268</c:v>
                </c:pt>
                <c:pt idx="17">
                  <c:v>2426140.085232425</c:v>
                </c:pt>
                <c:pt idx="18">
                  <c:v>2427898.75</c:v>
                </c:pt>
                <c:pt idx="19">
                  <c:v>2416620.3333333335</c:v>
                </c:pt>
                <c:pt idx="20">
                  <c:v>2391643.6666666665</c:v>
                </c:pt>
                <c:pt idx="21">
                  <c:v>2357510.1666666665</c:v>
                </c:pt>
                <c:pt idx="22">
                  <c:v>2329616.4166666665</c:v>
                </c:pt>
                <c:pt idx="23">
                  <c:v>2335185.9166666665</c:v>
                </c:pt>
                <c:pt idx="24">
                  <c:v>2317522.4166666665</c:v>
                </c:pt>
                <c:pt idx="25">
                  <c:v>2281939.25</c:v>
                </c:pt>
                <c:pt idx="26">
                  <c:v>2275927.4166666665</c:v>
                </c:pt>
                <c:pt idx="27">
                  <c:v>2256974.8333333335</c:v>
                </c:pt>
                <c:pt idx="28">
                  <c:v>2231079.0833333335</c:v>
                </c:pt>
                <c:pt idx="29">
                  <c:v>2229287.9166666665</c:v>
                </c:pt>
                <c:pt idx="30">
                  <c:v>2204610.0833333335</c:v>
                </c:pt>
                <c:pt idx="31">
                  <c:v>2174840.5</c:v>
                </c:pt>
                <c:pt idx="32">
                  <c:v>2156790.3333333335</c:v>
                </c:pt>
                <c:pt idx="33">
                  <c:v>2181096.8333333335</c:v>
                </c:pt>
                <c:pt idx="34">
                  <c:v>2191829.0833333335</c:v>
                </c:pt>
                <c:pt idx="35">
                  <c:v>2190709.5</c:v>
                </c:pt>
                <c:pt idx="36">
                  <c:v>2179945.75</c:v>
                </c:pt>
                <c:pt idx="37">
                  <c:v>2184904.25</c:v>
                </c:pt>
                <c:pt idx="38">
                  <c:v>2180783.3333333335</c:v>
                </c:pt>
                <c:pt idx="39">
                  <c:v>2185155.1666666665</c:v>
                </c:pt>
                <c:pt idx="40">
                  <c:v>2216216.25</c:v>
                </c:pt>
                <c:pt idx="41">
                  <c:v>2238591.4166666665</c:v>
                </c:pt>
                <c:pt idx="42">
                  <c:v>2257119.4166666665</c:v>
                </c:pt>
                <c:pt idx="43">
                  <c:v>2253297.4166666665</c:v>
                </c:pt>
                <c:pt idx="44">
                  <c:v>2261866.1666666665</c:v>
                </c:pt>
                <c:pt idx="45">
                  <c:v>2278056.0833333335</c:v>
                </c:pt>
                <c:pt idx="46">
                  <c:v>2300521.4166666665</c:v>
                </c:pt>
                <c:pt idx="47">
                  <c:v>2315537.3333333335</c:v>
                </c:pt>
                <c:pt idx="48">
                  <c:v>2319826.0833333335</c:v>
                </c:pt>
                <c:pt idx="49">
                  <c:v>2350591.75</c:v>
                </c:pt>
                <c:pt idx="50">
                  <c:v>2344664.7338709678</c:v>
                </c:pt>
                <c:pt idx="51">
                  <c:v>2327586.6559139783</c:v>
                </c:pt>
                <c:pt idx="52">
                  <c:v>2291418.5456989245</c:v>
                </c:pt>
                <c:pt idx="53">
                  <c:v>2260137.1397849456</c:v>
                </c:pt>
                <c:pt idx="54">
                  <c:v>2250369.1182795693</c:v>
                </c:pt>
                <c:pt idx="55">
                  <c:v>2270814.5591397849</c:v>
                </c:pt>
                <c:pt idx="56">
                  <c:v>2278186.5967741935</c:v>
                </c:pt>
                <c:pt idx="57">
                  <c:v>2288777.8333333335</c:v>
                </c:pt>
                <c:pt idx="58">
                  <c:v>2291874.6424731188</c:v>
                </c:pt>
                <c:pt idx="59">
                  <c:v>2301502.403225807</c:v>
                </c:pt>
                <c:pt idx="60">
                  <c:v>2309967.4516129037</c:v>
                </c:pt>
                <c:pt idx="61">
                  <c:v>2287409.8198924731</c:v>
                </c:pt>
                <c:pt idx="62">
                  <c:v>2288808.3951612907</c:v>
                </c:pt>
                <c:pt idx="63">
                  <c:v>2304251.6989247315</c:v>
                </c:pt>
                <c:pt idx="64">
                  <c:v>2325746.4166666665</c:v>
                </c:pt>
                <c:pt idx="65">
                  <c:v>2347739.0591397849</c:v>
                </c:pt>
                <c:pt idx="66">
                  <c:v>2341370.8091397849</c:v>
                </c:pt>
                <c:pt idx="67">
                  <c:v>2322125.4758064514</c:v>
                </c:pt>
                <c:pt idx="68">
                  <c:v>2309388.7580645164</c:v>
                </c:pt>
                <c:pt idx="69">
                  <c:v>2300608.551075269</c:v>
                </c:pt>
                <c:pt idx="70">
                  <c:v>2307876.5188172045</c:v>
                </c:pt>
                <c:pt idx="71">
                  <c:v>2279346.2741935481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7776"/>
        <c:axId val="89638016"/>
      </c:lineChart>
      <c:dateAx>
        <c:axId val="882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638016"/>
        <c:crosses val="autoZero"/>
        <c:auto val="1"/>
        <c:lblOffset val="100"/>
        <c:baseTimeUnit val="months"/>
        <c:majorUnit val="2"/>
        <c:majorTimeUnit val="months"/>
      </c:dateAx>
      <c:valAx>
        <c:axId val="8963801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88267776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month moving average'!$B$1</c:f>
              <c:strCache>
                <c:ptCount val="1"/>
                <c:pt idx="0">
                  <c:v>TTB Tax Paid</c:v>
                </c:pt>
              </c:strCache>
            </c:strRef>
          </c:tx>
          <c:marker>
            <c:symbol val="none"/>
          </c:marker>
          <c:cat>
            <c:numRef>
              <c:f>'12 month moving average'!$A$2:$A$76</c:f>
              <c:numCache>
                <c:formatCode>m/d/yyyy</c:formatCode>
                <c:ptCount val="75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</c:numCache>
            </c:numRef>
          </c:cat>
          <c:val>
            <c:numRef>
              <c:f>'12 month moving average'!$B$2:$B$76</c:f>
              <c:numCache>
                <c:formatCode>_(* #,##0_);_(* \(#,##0\);_(* "-"??_);_(@_)</c:formatCode>
                <c:ptCount val="75"/>
                <c:pt idx="0">
                  <c:v>15094983</c:v>
                </c:pt>
                <c:pt idx="1">
                  <c:v>15098608.5</c:v>
                </c:pt>
                <c:pt idx="2">
                  <c:v>15042122.333333334</c:v>
                </c:pt>
                <c:pt idx="3">
                  <c:v>15066042.5</c:v>
                </c:pt>
                <c:pt idx="4">
                  <c:v>15069783.083333334</c:v>
                </c:pt>
                <c:pt idx="5">
                  <c:v>15065602.916666666</c:v>
                </c:pt>
                <c:pt idx="6">
                  <c:v>15121801.666666666</c:v>
                </c:pt>
                <c:pt idx="7">
                  <c:v>15096192.916666666</c:v>
                </c:pt>
                <c:pt idx="8">
                  <c:v>15117669.333333334</c:v>
                </c:pt>
                <c:pt idx="9">
                  <c:v>15189266.75</c:v>
                </c:pt>
                <c:pt idx="10">
                  <c:v>15210846</c:v>
                </c:pt>
                <c:pt idx="11">
                  <c:v>15223914</c:v>
                </c:pt>
                <c:pt idx="12">
                  <c:v>15258630.5</c:v>
                </c:pt>
                <c:pt idx="13">
                  <c:v>15333581.583333334</c:v>
                </c:pt>
                <c:pt idx="14">
                  <c:v>15289313.75</c:v>
                </c:pt>
                <c:pt idx="15">
                  <c:v>15353839.666666666</c:v>
                </c:pt>
                <c:pt idx="16">
                  <c:v>15344860.25</c:v>
                </c:pt>
                <c:pt idx="17">
                  <c:v>15320521.75</c:v>
                </c:pt>
                <c:pt idx="18">
                  <c:v>15321539.75</c:v>
                </c:pt>
                <c:pt idx="19">
                  <c:v>15305200</c:v>
                </c:pt>
                <c:pt idx="20">
                  <c:v>15368645.916666666</c:v>
                </c:pt>
                <c:pt idx="21">
                  <c:v>15382378</c:v>
                </c:pt>
                <c:pt idx="22">
                  <c:v>15346189</c:v>
                </c:pt>
                <c:pt idx="23">
                  <c:v>15380911</c:v>
                </c:pt>
                <c:pt idx="24">
                  <c:v>15358122.583333334</c:v>
                </c:pt>
                <c:pt idx="25">
                  <c:v>15335690.75</c:v>
                </c:pt>
                <c:pt idx="26">
                  <c:v>15366152.75</c:v>
                </c:pt>
                <c:pt idx="27">
                  <c:v>15372800.416666666</c:v>
                </c:pt>
                <c:pt idx="28">
                  <c:v>15375814.916666666</c:v>
                </c:pt>
                <c:pt idx="29">
                  <c:v>15404775.416666666</c:v>
                </c:pt>
                <c:pt idx="30">
                  <c:v>15433201.666666666</c:v>
                </c:pt>
                <c:pt idx="31">
                  <c:v>15378755.5</c:v>
                </c:pt>
                <c:pt idx="32">
                  <c:v>15321039.916666666</c:v>
                </c:pt>
                <c:pt idx="33">
                  <c:v>15278751.083333334</c:v>
                </c:pt>
                <c:pt idx="34">
                  <c:v>15251858.916666666</c:v>
                </c:pt>
                <c:pt idx="35">
                  <c:v>15268185.75</c:v>
                </c:pt>
                <c:pt idx="36">
                  <c:v>15170362.916666666</c:v>
                </c:pt>
                <c:pt idx="37">
                  <c:v>15096702.333333334</c:v>
                </c:pt>
                <c:pt idx="38">
                  <c:v>15109134</c:v>
                </c:pt>
                <c:pt idx="39">
                  <c:v>15054490.333333334</c:v>
                </c:pt>
                <c:pt idx="40">
                  <c:v>15023119.166666666</c:v>
                </c:pt>
                <c:pt idx="41">
                  <c:v>15028511</c:v>
                </c:pt>
                <c:pt idx="42">
                  <c:v>15007358.666666666</c:v>
                </c:pt>
                <c:pt idx="43">
                  <c:v>15097447.416666666</c:v>
                </c:pt>
                <c:pt idx="44">
                  <c:v>15061434.416666666</c:v>
                </c:pt>
                <c:pt idx="45">
                  <c:v>15008615.5</c:v>
                </c:pt>
                <c:pt idx="46">
                  <c:v>15048756.583333334</c:v>
                </c:pt>
                <c:pt idx="47">
                  <c:v>15062337.833333334</c:v>
                </c:pt>
                <c:pt idx="48">
                  <c:v>15025905.166666666</c:v>
                </c:pt>
                <c:pt idx="49">
                  <c:v>14992818.666666666</c:v>
                </c:pt>
                <c:pt idx="50">
                  <c:v>15028978.5</c:v>
                </c:pt>
                <c:pt idx="51">
                  <c:v>14996104.666666666</c:v>
                </c:pt>
                <c:pt idx="52">
                  <c:v>14959148.25</c:v>
                </c:pt>
                <c:pt idx="53">
                  <c:v>14989246.916666666</c:v>
                </c:pt>
                <c:pt idx="54">
                  <c:v>14867470.416666666</c:v>
                </c:pt>
                <c:pt idx="55">
                  <c:v>14815506.833333334</c:v>
                </c:pt>
                <c:pt idx="56">
                  <c:v>14868764.25</c:v>
                </c:pt>
                <c:pt idx="57">
                  <c:v>14854664.25</c:v>
                </c:pt>
                <c:pt idx="58">
                  <c:v>14849282</c:v>
                </c:pt>
                <c:pt idx="59">
                  <c:v>14827979.5</c:v>
                </c:pt>
                <c:pt idx="60">
                  <c:v>14879565.583333334</c:v>
                </c:pt>
                <c:pt idx="61">
                  <c:v>14961795.5</c:v>
                </c:pt>
                <c:pt idx="62">
                  <c:v>14898767.916666666</c:v>
                </c:pt>
                <c:pt idx="63">
                  <c:v>14906547.083333334</c:v>
                </c:pt>
                <c:pt idx="64">
                  <c:v>14971772.916666666</c:v>
                </c:pt>
                <c:pt idx="65">
                  <c:v>14908768.5</c:v>
                </c:pt>
                <c:pt idx="66">
                  <c:v>15005147.833333334</c:v>
                </c:pt>
                <c:pt idx="67">
                  <c:v>15030237.75</c:v>
                </c:pt>
                <c:pt idx="68">
                  <c:v>14959238.083333334</c:v>
                </c:pt>
                <c:pt idx="69">
                  <c:v>15013127.666666666</c:v>
                </c:pt>
                <c:pt idx="70">
                  <c:v>15035530.916666666</c:v>
                </c:pt>
                <c:pt idx="71">
                  <c:v>15013447.583333334</c:v>
                </c:pt>
                <c:pt idx="72">
                  <c:v>15043349.833333334</c:v>
                </c:pt>
                <c:pt idx="73">
                  <c:v>14972451.333333334</c:v>
                </c:pt>
                <c:pt idx="74">
                  <c:v>14900916.666666666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6784"/>
        <c:axId val="89639744"/>
      </c:lineChart>
      <c:dateAx>
        <c:axId val="92086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639744"/>
        <c:crosses val="autoZero"/>
        <c:auto val="1"/>
        <c:lblOffset val="100"/>
        <c:baseTimeUnit val="months"/>
        <c:majorUnit val="2"/>
        <c:majorTimeUnit val="months"/>
      </c:dateAx>
      <c:valAx>
        <c:axId val="896397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92086784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month moving average'!$E$1</c:f>
              <c:strCache>
                <c:ptCount val="1"/>
                <c:pt idx="0">
                  <c:v>State Shipments</c:v>
                </c:pt>
              </c:strCache>
            </c:strRef>
          </c:tx>
          <c:marker>
            <c:symbol val="none"/>
          </c:marker>
          <c:cat>
            <c:numRef>
              <c:f>'12 month moving average'!$A$5:$A$76</c:f>
              <c:numCache>
                <c:formatCode>m/d/yyyy</c:formatCode>
                <c:ptCount val="72"/>
                <c:pt idx="0">
                  <c:v>39173</c:v>
                </c:pt>
                <c:pt idx="1">
                  <c:v>39203</c:v>
                </c:pt>
                <c:pt idx="2">
                  <c:v>39234</c:v>
                </c:pt>
                <c:pt idx="3">
                  <c:v>39264</c:v>
                </c:pt>
                <c:pt idx="4">
                  <c:v>39295</c:v>
                </c:pt>
                <c:pt idx="5">
                  <c:v>39326</c:v>
                </c:pt>
                <c:pt idx="6">
                  <c:v>39356</c:v>
                </c:pt>
                <c:pt idx="7">
                  <c:v>39387</c:v>
                </c:pt>
                <c:pt idx="8">
                  <c:v>39417</c:v>
                </c:pt>
                <c:pt idx="9">
                  <c:v>39448</c:v>
                </c:pt>
                <c:pt idx="10">
                  <c:v>39479</c:v>
                </c:pt>
                <c:pt idx="11">
                  <c:v>39508</c:v>
                </c:pt>
                <c:pt idx="12">
                  <c:v>39539</c:v>
                </c:pt>
                <c:pt idx="13">
                  <c:v>39569</c:v>
                </c:pt>
                <c:pt idx="14">
                  <c:v>39600</c:v>
                </c:pt>
                <c:pt idx="15">
                  <c:v>39630</c:v>
                </c:pt>
                <c:pt idx="16">
                  <c:v>39661</c:v>
                </c:pt>
                <c:pt idx="17">
                  <c:v>39692</c:v>
                </c:pt>
                <c:pt idx="18">
                  <c:v>39722</c:v>
                </c:pt>
                <c:pt idx="19">
                  <c:v>39753</c:v>
                </c:pt>
                <c:pt idx="20">
                  <c:v>39783</c:v>
                </c:pt>
                <c:pt idx="21">
                  <c:v>39814</c:v>
                </c:pt>
                <c:pt idx="22">
                  <c:v>39845</c:v>
                </c:pt>
                <c:pt idx="23">
                  <c:v>39873</c:v>
                </c:pt>
                <c:pt idx="24">
                  <c:v>39904</c:v>
                </c:pt>
                <c:pt idx="25">
                  <c:v>39934</c:v>
                </c:pt>
                <c:pt idx="26">
                  <c:v>39965</c:v>
                </c:pt>
                <c:pt idx="27">
                  <c:v>39995</c:v>
                </c:pt>
                <c:pt idx="28">
                  <c:v>40026</c:v>
                </c:pt>
                <c:pt idx="29">
                  <c:v>40057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40299</c:v>
                </c:pt>
                <c:pt idx="38">
                  <c:v>40330</c:v>
                </c:pt>
                <c:pt idx="39">
                  <c:v>40360</c:v>
                </c:pt>
                <c:pt idx="40">
                  <c:v>40391</c:v>
                </c:pt>
                <c:pt idx="41">
                  <c:v>40422</c:v>
                </c:pt>
                <c:pt idx="42">
                  <c:v>40452</c:v>
                </c:pt>
                <c:pt idx="43">
                  <c:v>40483</c:v>
                </c:pt>
                <c:pt idx="44">
                  <c:v>40513</c:v>
                </c:pt>
                <c:pt idx="45">
                  <c:v>40544</c:v>
                </c:pt>
                <c:pt idx="46">
                  <c:v>40575</c:v>
                </c:pt>
                <c:pt idx="47">
                  <c:v>40603</c:v>
                </c:pt>
                <c:pt idx="48">
                  <c:v>40634</c:v>
                </c:pt>
                <c:pt idx="49">
                  <c:v>40664</c:v>
                </c:pt>
                <c:pt idx="50">
                  <c:v>40695</c:v>
                </c:pt>
                <c:pt idx="51">
                  <c:v>40725</c:v>
                </c:pt>
                <c:pt idx="52">
                  <c:v>40756</c:v>
                </c:pt>
                <c:pt idx="53">
                  <c:v>40787</c:v>
                </c:pt>
                <c:pt idx="54">
                  <c:v>40817</c:v>
                </c:pt>
                <c:pt idx="55">
                  <c:v>40848</c:v>
                </c:pt>
                <c:pt idx="56">
                  <c:v>40878</c:v>
                </c:pt>
                <c:pt idx="57">
                  <c:v>40909</c:v>
                </c:pt>
                <c:pt idx="58">
                  <c:v>40940</c:v>
                </c:pt>
                <c:pt idx="59">
                  <c:v>40969</c:v>
                </c:pt>
                <c:pt idx="60">
                  <c:v>41000</c:v>
                </c:pt>
                <c:pt idx="61">
                  <c:v>41030</c:v>
                </c:pt>
                <c:pt idx="62">
                  <c:v>41061</c:v>
                </c:pt>
                <c:pt idx="63">
                  <c:v>41091</c:v>
                </c:pt>
                <c:pt idx="64">
                  <c:v>41122</c:v>
                </c:pt>
                <c:pt idx="65">
                  <c:v>41153</c:v>
                </c:pt>
                <c:pt idx="66">
                  <c:v>41183</c:v>
                </c:pt>
                <c:pt idx="67">
                  <c:v>41214</c:v>
                </c:pt>
                <c:pt idx="68">
                  <c:v>41244</c:v>
                </c:pt>
                <c:pt idx="69">
                  <c:v>41275</c:v>
                </c:pt>
                <c:pt idx="70">
                  <c:v>41306</c:v>
                </c:pt>
                <c:pt idx="71">
                  <c:v>41334</c:v>
                </c:pt>
              </c:numCache>
            </c:numRef>
          </c:cat>
          <c:val>
            <c:numRef>
              <c:f>'12 month moving average'!$E$5:$E$76</c:f>
              <c:numCache>
                <c:formatCode>_(* #,##0_);_(* \(#,##0\);_(* "-"??_);_(@_)</c:formatCode>
                <c:ptCount val="72"/>
                <c:pt idx="0">
                  <c:v>17521115.356012035</c:v>
                </c:pt>
                <c:pt idx="1">
                  <c:v>17522907.615995269</c:v>
                </c:pt>
                <c:pt idx="2">
                  <c:v>17518560.231362514</c:v>
                </c:pt>
                <c:pt idx="3">
                  <c:v>17597696.793889023</c:v>
                </c:pt>
                <c:pt idx="4">
                  <c:v>17590224.815698262</c:v>
                </c:pt>
                <c:pt idx="5">
                  <c:v>17589350.110236291</c:v>
                </c:pt>
                <c:pt idx="6">
                  <c:v>17638357.683615323</c:v>
                </c:pt>
                <c:pt idx="7">
                  <c:v>17656862.247723322</c:v>
                </c:pt>
                <c:pt idx="8">
                  <c:v>17658766.376310956</c:v>
                </c:pt>
                <c:pt idx="9">
                  <c:v>17655998.53552771</c:v>
                </c:pt>
                <c:pt idx="10">
                  <c:v>17715107.397115652</c:v>
                </c:pt>
                <c:pt idx="11">
                  <c:v>17673981.431023136</c:v>
                </c:pt>
                <c:pt idx="12">
                  <c:v>17747610.682421323</c:v>
                </c:pt>
                <c:pt idx="13">
                  <c:v>17734879.807588767</c:v>
                </c:pt>
                <c:pt idx="14">
                  <c:v>17713202.548285916</c:v>
                </c:pt>
                <c:pt idx="15">
                  <c:v>17750215.723171122</c:v>
                </c:pt>
                <c:pt idx="16">
                  <c:v>17689994.801323932</c:v>
                </c:pt>
                <c:pt idx="17">
                  <c:v>17767651.913700398</c:v>
                </c:pt>
                <c:pt idx="18">
                  <c:v>17773494.6655345</c:v>
                </c:pt>
                <c:pt idx="19">
                  <c:v>17693839.424653254</c:v>
                </c:pt>
                <c:pt idx="20">
                  <c:v>17751956.066748217</c:v>
                </c:pt>
                <c:pt idx="21">
                  <c:v>17690166.076212991</c:v>
                </c:pt>
                <c:pt idx="22">
                  <c:v>17678707.705321684</c:v>
                </c:pt>
                <c:pt idx="23">
                  <c:v>17719397.614076268</c:v>
                </c:pt>
                <c:pt idx="24">
                  <c:v>17705641.350975353</c:v>
                </c:pt>
                <c:pt idx="25">
                  <c:v>17648893.715727452</c:v>
                </c:pt>
                <c:pt idx="26">
                  <c:v>17647095.657315757</c:v>
                </c:pt>
                <c:pt idx="27">
                  <c:v>17647270.887515508</c:v>
                </c:pt>
                <c:pt idx="28">
                  <c:v>17585839.784406736</c:v>
                </c:pt>
                <c:pt idx="29">
                  <c:v>17514560.079528764</c:v>
                </c:pt>
                <c:pt idx="30">
                  <c:v>17449528.484538507</c:v>
                </c:pt>
                <c:pt idx="31">
                  <c:v>17443612.385873381</c:v>
                </c:pt>
                <c:pt idx="32">
                  <c:v>17397715.519199587</c:v>
                </c:pt>
                <c:pt idx="33">
                  <c:v>17304389.064107332</c:v>
                </c:pt>
                <c:pt idx="34">
                  <c:v>17219531.361340877</c:v>
                </c:pt>
                <c:pt idx="35">
                  <c:v>17218055.590883043</c:v>
                </c:pt>
                <c:pt idx="36">
                  <c:v>17152812.2639778</c:v>
                </c:pt>
                <c:pt idx="37">
                  <c:v>17140974.194465786</c:v>
                </c:pt>
                <c:pt idx="38">
                  <c:v>17152922.746281724</c:v>
                </c:pt>
                <c:pt idx="39">
                  <c:v>17095774.36703765</c:v>
                </c:pt>
                <c:pt idx="40">
                  <c:v>17184012.129130051</c:v>
                </c:pt>
                <c:pt idx="41">
                  <c:v>17163890.564305741</c:v>
                </c:pt>
                <c:pt idx="42">
                  <c:v>17112578.826002229</c:v>
                </c:pt>
                <c:pt idx="43">
                  <c:v>17134175.429195449</c:v>
                </c:pt>
                <c:pt idx="44">
                  <c:v>17148046.646259136</c:v>
                </c:pt>
                <c:pt idx="45">
                  <c:v>17119462.987031128</c:v>
                </c:pt>
                <c:pt idx="46">
                  <c:v>17086099.970238063</c:v>
                </c:pt>
                <c:pt idx="47">
                  <c:v>17137644.493156951</c:v>
                </c:pt>
                <c:pt idx="48">
                  <c:v>17114909.954337116</c:v>
                </c:pt>
                <c:pt idx="49">
                  <c:v>17082561.113380939</c:v>
                </c:pt>
                <c:pt idx="50">
                  <c:v>17089237.863536116</c:v>
                </c:pt>
                <c:pt idx="51">
                  <c:v>16966878.164765265</c:v>
                </c:pt>
                <c:pt idx="52">
                  <c:v>16927384.242599521</c:v>
                </c:pt>
                <c:pt idx="53">
                  <c:v>16964101.534697723</c:v>
                </c:pt>
                <c:pt idx="54">
                  <c:v>16950221.394259289</c:v>
                </c:pt>
                <c:pt idx="55">
                  <c:v>16960761.893646538</c:v>
                </c:pt>
                <c:pt idx="56">
                  <c:v>16945532.291740488</c:v>
                </c:pt>
                <c:pt idx="57">
                  <c:v>17004940.843774229</c:v>
                </c:pt>
                <c:pt idx="58">
                  <c:v>17104639.817323912</c:v>
                </c:pt>
                <c:pt idx="59">
                  <c:v>17028899.522005063</c:v>
                </c:pt>
                <c:pt idx="60">
                  <c:v>17042711.589800268</c:v>
                </c:pt>
                <c:pt idx="61">
                  <c:v>17113621.639310423</c:v>
                </c:pt>
                <c:pt idx="62">
                  <c:v>17059970.87875839</c:v>
                </c:pt>
                <c:pt idx="63">
                  <c:v>17190068.297476057</c:v>
                </c:pt>
                <c:pt idx="64">
                  <c:v>17229130.24541631</c:v>
                </c:pt>
                <c:pt idx="65">
                  <c:v>17150555.994707812</c:v>
                </c:pt>
                <c:pt idx="66">
                  <c:v>17181408.651036549</c:v>
                </c:pt>
                <c:pt idx="67">
                  <c:v>17199270.58449842</c:v>
                </c:pt>
                <c:pt idx="68">
                  <c:v>17171915.347828832</c:v>
                </c:pt>
                <c:pt idx="69">
                  <c:v>17204354.754253518</c:v>
                </c:pt>
                <c:pt idx="70">
                  <c:v>17143589.127722036</c:v>
                </c:pt>
                <c:pt idx="71">
                  <c:v>17063583.456027217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7808"/>
        <c:axId val="89642624"/>
      </c:lineChart>
      <c:dateAx>
        <c:axId val="92087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642624"/>
        <c:crosses val="autoZero"/>
        <c:auto val="1"/>
        <c:lblOffset val="100"/>
        <c:baseTimeUnit val="months"/>
        <c:majorUnit val="2"/>
        <c:majorTimeUnit val="months"/>
      </c:dateAx>
      <c:valAx>
        <c:axId val="8964262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92087808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month moving average'!$D$1</c:f>
              <c:strCache>
                <c:ptCount val="1"/>
                <c:pt idx="0">
                  <c:v>Taxable Industry</c:v>
                </c:pt>
              </c:strCache>
            </c:strRef>
          </c:tx>
          <c:marker>
            <c:symbol val="none"/>
          </c:marker>
          <c:cat>
            <c:numRef>
              <c:f>'12 month moving average'!$A$5:$A$76</c:f>
              <c:numCache>
                <c:formatCode>m/d/yyyy</c:formatCode>
                <c:ptCount val="72"/>
                <c:pt idx="0">
                  <c:v>39173</c:v>
                </c:pt>
                <c:pt idx="1">
                  <c:v>39203</c:v>
                </c:pt>
                <c:pt idx="2">
                  <c:v>39234</c:v>
                </c:pt>
                <c:pt idx="3">
                  <c:v>39264</c:v>
                </c:pt>
                <c:pt idx="4">
                  <c:v>39295</c:v>
                </c:pt>
                <c:pt idx="5">
                  <c:v>39326</c:v>
                </c:pt>
                <c:pt idx="6">
                  <c:v>39356</c:v>
                </c:pt>
                <c:pt idx="7">
                  <c:v>39387</c:v>
                </c:pt>
                <c:pt idx="8">
                  <c:v>39417</c:v>
                </c:pt>
                <c:pt idx="9">
                  <c:v>39448</c:v>
                </c:pt>
                <c:pt idx="10">
                  <c:v>39479</c:v>
                </c:pt>
                <c:pt idx="11">
                  <c:v>39508</c:v>
                </c:pt>
                <c:pt idx="12">
                  <c:v>39539</c:v>
                </c:pt>
                <c:pt idx="13">
                  <c:v>39569</c:v>
                </c:pt>
                <c:pt idx="14">
                  <c:v>39600</c:v>
                </c:pt>
                <c:pt idx="15">
                  <c:v>39630</c:v>
                </c:pt>
                <c:pt idx="16">
                  <c:v>39661</c:v>
                </c:pt>
                <c:pt idx="17">
                  <c:v>39692</c:v>
                </c:pt>
                <c:pt idx="18">
                  <c:v>39722</c:v>
                </c:pt>
                <c:pt idx="19">
                  <c:v>39753</c:v>
                </c:pt>
                <c:pt idx="20">
                  <c:v>39783</c:v>
                </c:pt>
                <c:pt idx="21">
                  <c:v>39814</c:v>
                </c:pt>
                <c:pt idx="22">
                  <c:v>39845</c:v>
                </c:pt>
                <c:pt idx="23">
                  <c:v>39873</c:v>
                </c:pt>
                <c:pt idx="24">
                  <c:v>39904</c:v>
                </c:pt>
                <c:pt idx="25">
                  <c:v>39934</c:v>
                </c:pt>
                <c:pt idx="26">
                  <c:v>39965</c:v>
                </c:pt>
                <c:pt idx="27">
                  <c:v>39995</c:v>
                </c:pt>
                <c:pt idx="28">
                  <c:v>40026</c:v>
                </c:pt>
                <c:pt idx="29">
                  <c:v>40057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40299</c:v>
                </c:pt>
                <c:pt idx="38">
                  <c:v>40330</c:v>
                </c:pt>
                <c:pt idx="39">
                  <c:v>40360</c:v>
                </c:pt>
                <c:pt idx="40">
                  <c:v>40391</c:v>
                </c:pt>
                <c:pt idx="41">
                  <c:v>40422</c:v>
                </c:pt>
                <c:pt idx="42">
                  <c:v>40452</c:v>
                </c:pt>
                <c:pt idx="43">
                  <c:v>40483</c:v>
                </c:pt>
                <c:pt idx="44">
                  <c:v>40513</c:v>
                </c:pt>
                <c:pt idx="45">
                  <c:v>40544</c:v>
                </c:pt>
                <c:pt idx="46">
                  <c:v>40575</c:v>
                </c:pt>
                <c:pt idx="47">
                  <c:v>40603</c:v>
                </c:pt>
                <c:pt idx="48">
                  <c:v>40634</c:v>
                </c:pt>
                <c:pt idx="49">
                  <c:v>40664</c:v>
                </c:pt>
                <c:pt idx="50">
                  <c:v>40695</c:v>
                </c:pt>
                <c:pt idx="51">
                  <c:v>40725</c:v>
                </c:pt>
                <c:pt idx="52">
                  <c:v>40756</c:v>
                </c:pt>
                <c:pt idx="53">
                  <c:v>40787</c:v>
                </c:pt>
                <c:pt idx="54">
                  <c:v>40817</c:v>
                </c:pt>
                <c:pt idx="55">
                  <c:v>40848</c:v>
                </c:pt>
                <c:pt idx="56">
                  <c:v>40878</c:v>
                </c:pt>
                <c:pt idx="57">
                  <c:v>40909</c:v>
                </c:pt>
                <c:pt idx="58">
                  <c:v>40940</c:v>
                </c:pt>
                <c:pt idx="59">
                  <c:v>40969</c:v>
                </c:pt>
                <c:pt idx="60">
                  <c:v>41000</c:v>
                </c:pt>
                <c:pt idx="61">
                  <c:v>41030</c:v>
                </c:pt>
                <c:pt idx="62">
                  <c:v>41061</c:v>
                </c:pt>
                <c:pt idx="63">
                  <c:v>41091</c:v>
                </c:pt>
                <c:pt idx="64">
                  <c:v>41122</c:v>
                </c:pt>
                <c:pt idx="65">
                  <c:v>41153</c:v>
                </c:pt>
                <c:pt idx="66">
                  <c:v>41183</c:v>
                </c:pt>
                <c:pt idx="67">
                  <c:v>41214</c:v>
                </c:pt>
                <c:pt idx="68">
                  <c:v>41244</c:v>
                </c:pt>
                <c:pt idx="69">
                  <c:v>41275</c:v>
                </c:pt>
                <c:pt idx="70">
                  <c:v>41306</c:v>
                </c:pt>
                <c:pt idx="71">
                  <c:v>41334</c:v>
                </c:pt>
              </c:numCache>
            </c:numRef>
          </c:cat>
          <c:val>
            <c:numRef>
              <c:f>'12 month moving average'!$D$5:$D$76</c:f>
              <c:numCache>
                <c:formatCode>_(* #,##0_);_(* \(#,##0\);_(* "-"??_);_(@_)</c:formatCode>
                <c:ptCount val="72"/>
                <c:pt idx="0">
                  <c:v>17546613.03560077</c:v>
                </c:pt>
                <c:pt idx="1">
                  <c:v>17571344</c:v>
                </c:pt>
                <c:pt idx="2">
                  <c:v>17592682.166666668</c:v>
                </c:pt>
                <c:pt idx="3">
                  <c:v>17671958.25</c:v>
                </c:pt>
                <c:pt idx="4">
                  <c:v>17652382.583333332</c:v>
                </c:pt>
                <c:pt idx="5">
                  <c:v>17651597.95478927</c:v>
                </c:pt>
                <c:pt idx="6">
                  <c:v>17690487.456688359</c:v>
                </c:pt>
                <c:pt idx="7">
                  <c:v>17699117.206688359</c:v>
                </c:pt>
                <c:pt idx="8">
                  <c:v>17698472.706688359</c:v>
                </c:pt>
                <c:pt idx="9">
                  <c:v>17690360.540021691</c:v>
                </c:pt>
                <c:pt idx="10">
                  <c:v>17760743.956688359</c:v>
                </c:pt>
                <c:pt idx="11">
                  <c:v>17724866.790021691</c:v>
                </c:pt>
                <c:pt idx="12">
                  <c:v>17809856.290021691</c:v>
                </c:pt>
                <c:pt idx="13">
                  <c:v>17787328.373355027</c:v>
                </c:pt>
                <c:pt idx="14">
                  <c:v>17756727.956688359</c:v>
                </c:pt>
                <c:pt idx="15">
                  <c:v>17752246.456688359</c:v>
                </c:pt>
                <c:pt idx="16">
                  <c:v>17729781.373355027</c:v>
                </c:pt>
                <c:pt idx="17">
                  <c:v>17794786.00189909</c:v>
                </c:pt>
                <c:pt idx="18">
                  <c:v>17810276.75</c:v>
                </c:pt>
                <c:pt idx="19">
                  <c:v>17762809.333333332</c:v>
                </c:pt>
                <c:pt idx="20">
                  <c:v>17772554.666666668</c:v>
                </c:pt>
                <c:pt idx="21">
                  <c:v>17715632.75</c:v>
                </c:pt>
                <c:pt idx="22">
                  <c:v>17665307.166666668</c:v>
                </c:pt>
                <c:pt idx="23">
                  <c:v>17701338.666666668</c:v>
                </c:pt>
                <c:pt idx="24">
                  <c:v>17690322.833333332</c:v>
                </c:pt>
                <c:pt idx="25">
                  <c:v>17657754.166666668</c:v>
                </c:pt>
                <c:pt idx="26">
                  <c:v>17680702.833333332</c:v>
                </c:pt>
                <c:pt idx="27">
                  <c:v>17690176.5</c:v>
                </c:pt>
                <c:pt idx="28">
                  <c:v>17609834.583333332</c:v>
                </c:pt>
                <c:pt idx="29">
                  <c:v>17550327.833333332</c:v>
                </c:pt>
                <c:pt idx="30">
                  <c:v>17483361.166666668</c:v>
                </c:pt>
                <c:pt idx="31">
                  <c:v>17426699.416666668</c:v>
                </c:pt>
                <c:pt idx="32">
                  <c:v>17424976.083333332</c:v>
                </c:pt>
                <c:pt idx="33">
                  <c:v>17351459.75</c:v>
                </c:pt>
                <c:pt idx="34">
                  <c:v>17288531.416666668</c:v>
                </c:pt>
                <c:pt idx="35">
                  <c:v>17299843.5</c:v>
                </c:pt>
                <c:pt idx="36">
                  <c:v>17234436.083333332</c:v>
                </c:pt>
                <c:pt idx="37">
                  <c:v>17208023.416666668</c:v>
                </c:pt>
                <c:pt idx="38">
                  <c:v>17209294.333333332</c:v>
                </c:pt>
                <c:pt idx="39">
                  <c:v>17192513.833333332</c:v>
                </c:pt>
                <c:pt idx="40">
                  <c:v>17313663.666666668</c:v>
                </c:pt>
                <c:pt idx="41">
                  <c:v>17300025.833333332</c:v>
                </c:pt>
                <c:pt idx="42">
                  <c:v>17265734.916666668</c:v>
                </c:pt>
                <c:pt idx="43">
                  <c:v>17302054</c:v>
                </c:pt>
                <c:pt idx="44">
                  <c:v>17324204</c:v>
                </c:pt>
                <c:pt idx="45">
                  <c:v>17303961.25</c:v>
                </c:pt>
                <c:pt idx="46">
                  <c:v>17293340.083333332</c:v>
                </c:pt>
                <c:pt idx="47">
                  <c:v>17344515.833333332</c:v>
                </c:pt>
                <c:pt idx="48">
                  <c:v>17315930.75</c:v>
                </c:pt>
                <c:pt idx="49">
                  <c:v>17309740</c:v>
                </c:pt>
                <c:pt idx="50">
                  <c:v>17333911.650537636</c:v>
                </c:pt>
                <c:pt idx="51">
                  <c:v>17195057.072580647</c:v>
                </c:pt>
                <c:pt idx="52">
                  <c:v>17106925.379032258</c:v>
                </c:pt>
                <c:pt idx="53">
                  <c:v>17128901.389784947</c:v>
                </c:pt>
                <c:pt idx="54">
                  <c:v>17105033.368279573</c:v>
                </c:pt>
                <c:pt idx="55">
                  <c:v>17120096.559139784</c:v>
                </c:pt>
                <c:pt idx="56">
                  <c:v>17106166.096774194</c:v>
                </c:pt>
                <c:pt idx="57">
                  <c:v>17168343.416666668</c:v>
                </c:pt>
                <c:pt idx="58">
                  <c:v>17253670.142473117</c:v>
                </c:pt>
                <c:pt idx="59">
                  <c:v>17200270.31989247</c:v>
                </c:pt>
                <c:pt idx="60">
                  <c:v>17216514.534946237</c:v>
                </c:pt>
                <c:pt idx="61">
                  <c:v>17259182.736559141</c:v>
                </c:pt>
                <c:pt idx="62">
                  <c:v>17197576.89516129</c:v>
                </c:pt>
                <c:pt idx="63">
                  <c:v>17309399.532258067</c:v>
                </c:pt>
                <c:pt idx="64">
                  <c:v>17355984.166666668</c:v>
                </c:pt>
                <c:pt idx="65">
                  <c:v>17306977.14247312</c:v>
                </c:pt>
                <c:pt idx="66">
                  <c:v>17354498.475806452</c:v>
                </c:pt>
                <c:pt idx="67">
                  <c:v>17357656.39247312</c:v>
                </c:pt>
                <c:pt idx="68">
                  <c:v>17322836.341397848</c:v>
                </c:pt>
                <c:pt idx="69">
                  <c:v>17343958.384408604</c:v>
                </c:pt>
                <c:pt idx="70">
                  <c:v>17280327.852150537</c:v>
                </c:pt>
                <c:pt idx="71">
                  <c:v>17180262.940860216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8320"/>
        <c:axId val="93061696"/>
      </c:lineChart>
      <c:dateAx>
        <c:axId val="92088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3061696"/>
        <c:crosses val="autoZero"/>
        <c:auto val="1"/>
        <c:lblOffset val="100"/>
        <c:baseTimeUnit val="months"/>
        <c:majorUnit val="2"/>
        <c:majorTimeUnit val="months"/>
      </c:dateAx>
      <c:valAx>
        <c:axId val="930616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92088320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38100</xdr:rowOff>
    </xdr:from>
    <xdr:to>
      <xdr:col>14</xdr:col>
      <xdr:colOff>590550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565784</xdr:colOff>
      <xdr:row>18</xdr:row>
      <xdr:rowOff>118110</xdr:rowOff>
    </xdr:from>
    <xdr:to>
      <xdr:col>14</xdr:col>
      <xdr:colOff>575309</xdr:colOff>
      <xdr:row>35</xdr:row>
      <xdr:rowOff>108585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</xdr:row>
      <xdr:rowOff>48895</xdr:rowOff>
    </xdr:from>
    <xdr:to>
      <xdr:col>23</xdr:col>
      <xdr:colOff>438150</xdr:colOff>
      <xdr:row>18</xdr:row>
      <xdr:rowOff>30480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</xdr:colOff>
      <xdr:row>18</xdr:row>
      <xdr:rowOff>137160</xdr:rowOff>
    </xdr:from>
    <xdr:to>
      <xdr:col>23</xdr:col>
      <xdr:colOff>402590</xdr:colOff>
      <xdr:row>35</xdr:row>
      <xdr:rowOff>95885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jones/Desktop/Work/Sle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wers Utilization Index"/>
      <sheetName val="Estimate Error"/>
      <sheetName val="Chart1"/>
      <sheetName val="Share"/>
      <sheetName val="Chart15"/>
      <sheetName val="All other "/>
      <sheetName val="Pabst Chart"/>
      <sheetName val="MillerCoors"/>
      <sheetName val="AB Chart"/>
      <sheetName val="Adams Industry Sales Data"/>
      <sheetName val="Forecast"/>
      <sheetName val="Inventory"/>
      <sheetName val="Chart16"/>
      <sheetName val="TTB Summary by type"/>
      <sheetName val="Package Mix"/>
      <sheetName val="Annual Summaries"/>
      <sheetName val="Chart17"/>
      <sheetName val="Craft"/>
      <sheetName val="Quarterly Summary"/>
      <sheetName val="STRs Vs Shipments"/>
      <sheetName val="Industry Tables"/>
      <sheetName val="Summary Tables"/>
      <sheetName val="Industry Summary"/>
      <sheetName val="Tax Withdraws"/>
      <sheetName val="NAs"/>
      <sheetName val="Exports"/>
      <sheetName val="Imports"/>
      <sheetName val="Chart18"/>
      <sheetName val="Chart19"/>
      <sheetName val="Draft Beer Stats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>
        <row r="88">
          <cell r="G88">
            <v>14333206</v>
          </cell>
          <cell r="H88">
            <v>1432145</v>
          </cell>
        </row>
        <row r="89">
          <cell r="G89">
            <v>14044988</v>
          </cell>
          <cell r="H89">
            <v>1747744</v>
          </cell>
        </row>
        <row r="90">
          <cell r="G90">
            <v>15823649</v>
          </cell>
          <cell r="H90">
            <v>2501670</v>
          </cell>
        </row>
        <row r="91">
          <cell r="G91">
            <v>15906860</v>
          </cell>
        </row>
        <row r="112">
          <cell r="J112">
            <v>14189572.090599675</v>
          </cell>
          <cell r="O112">
            <v>262636</v>
          </cell>
          <cell r="P112">
            <v>6165</v>
          </cell>
        </row>
        <row r="113">
          <cell r="J113">
            <v>14365078.797954185</v>
          </cell>
          <cell r="O113">
            <v>282648</v>
          </cell>
          <cell r="P113">
            <v>9039</v>
          </cell>
        </row>
        <row r="114">
          <cell r="J114">
            <v>18354951.60416403</v>
          </cell>
          <cell r="O114">
            <v>387399</v>
          </cell>
          <cell r="P114">
            <v>8439</v>
          </cell>
        </row>
        <row r="115">
          <cell r="J115">
            <v>17054326.184323199</v>
          </cell>
          <cell r="O115">
            <v>377776</v>
          </cell>
          <cell r="P115">
            <v>8504</v>
          </cell>
        </row>
        <row r="116">
          <cell r="J116">
            <v>18429631.401724897</v>
          </cell>
          <cell r="O116">
            <v>394063</v>
          </cell>
          <cell r="P116">
            <v>12446</v>
          </cell>
        </row>
        <row r="117">
          <cell r="J117">
            <v>19856739.075047307</v>
          </cell>
          <cell r="O117">
            <v>391783</v>
          </cell>
          <cell r="P117">
            <v>13602</v>
          </cell>
        </row>
        <row r="118">
          <cell r="J118">
            <v>17726541.043429397</v>
          </cell>
          <cell r="O118">
            <v>400093</v>
          </cell>
          <cell r="P118">
            <v>8449</v>
          </cell>
        </row>
        <row r="119">
          <cell r="J119">
            <v>18842676.006926596</v>
          </cell>
          <cell r="O119">
            <v>369031</v>
          </cell>
          <cell r="P119">
            <v>10505</v>
          </cell>
        </row>
        <row r="120">
          <cell r="J120">
            <v>17664775.334895551</v>
          </cell>
          <cell r="O120">
            <v>343140</v>
          </cell>
          <cell r="P120">
            <v>13602</v>
          </cell>
        </row>
        <row r="121">
          <cell r="J121">
            <v>15892915.166992148</v>
          </cell>
          <cell r="O121">
            <v>414294</v>
          </cell>
          <cell r="P121">
            <v>7883</v>
          </cell>
        </row>
        <row r="122">
          <cell r="J122">
            <v>15582160.205274686</v>
          </cell>
          <cell r="O122">
            <v>442101</v>
          </cell>
          <cell r="P122">
            <v>10493</v>
          </cell>
        </row>
        <row r="123">
          <cell r="J123">
            <v>15387020.589554155</v>
          </cell>
          <cell r="O123">
            <v>385447</v>
          </cell>
          <cell r="P123">
            <v>6732</v>
          </cell>
        </row>
      </sheetData>
      <sheetData sheetId="23"/>
      <sheetData sheetId="24"/>
      <sheetData sheetId="25"/>
      <sheetData sheetId="26"/>
      <sheetData sheetId="27" refreshError="1"/>
      <sheetData sheetId="28" refreshError="1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"/>
  <sheetViews>
    <sheetView tabSelected="1" zoomScaleNormal="100" workbookViewId="0">
      <pane ySplit="1" topLeftCell="A2" activePane="bottomLeft" state="frozen"/>
      <selection pane="bottomLeft" activeCell="Q20" sqref="Q20"/>
    </sheetView>
  </sheetViews>
  <sheetFormatPr defaultRowHeight="12.75" x14ac:dyDescent="0.2"/>
  <cols>
    <col min="1" max="1" width="13.42578125" customWidth="1"/>
    <col min="2" max="2" width="14.42578125" style="9" hidden="1" customWidth="1"/>
    <col min="3" max="3" width="12.5703125" style="9" bestFit="1" customWidth="1"/>
    <col min="4" max="4" width="11.42578125" style="9" bestFit="1" customWidth="1"/>
    <col min="5" max="5" width="12.42578125" style="9" bestFit="1" customWidth="1"/>
    <col min="6" max="6" width="12.28515625" style="9" bestFit="1" customWidth="1"/>
    <col min="7" max="7" width="9.7109375" style="9" bestFit="1" customWidth="1"/>
    <col min="8" max="8" width="12.7109375" style="9" bestFit="1" customWidth="1"/>
    <col min="9" max="9" width="10.42578125" style="9" bestFit="1" customWidth="1"/>
    <col min="10" max="10" width="10" style="9" bestFit="1" customWidth="1"/>
    <col min="11" max="11" width="12.42578125" style="9" bestFit="1" customWidth="1"/>
    <col min="12" max="12" width="15.42578125" style="9" bestFit="1" customWidth="1"/>
  </cols>
  <sheetData>
    <row r="1" spans="1:12" ht="27" customHeight="1" x14ac:dyDescent="0.2">
      <c r="A1" s="2" t="s">
        <v>0</v>
      </c>
      <c r="B1" s="2" t="s">
        <v>1</v>
      </c>
      <c r="C1" s="2" t="s">
        <v>10</v>
      </c>
      <c r="D1" s="2" t="s">
        <v>2</v>
      </c>
      <c r="E1" s="48" t="s">
        <v>3</v>
      </c>
      <c r="F1" s="5" t="s">
        <v>15</v>
      </c>
      <c r="G1" s="5" t="s">
        <v>14</v>
      </c>
      <c r="H1" s="48" t="s">
        <v>18</v>
      </c>
      <c r="I1" s="48" t="s">
        <v>17</v>
      </c>
      <c r="J1" s="48" t="s">
        <v>19</v>
      </c>
      <c r="K1" s="48" t="s">
        <v>16</v>
      </c>
      <c r="L1" s="5" t="s">
        <v>4</v>
      </c>
    </row>
    <row r="2" spans="1:12" x14ac:dyDescent="0.2">
      <c r="A2" s="1">
        <v>38718</v>
      </c>
      <c r="B2" s="6">
        <v>13459000</v>
      </c>
      <c r="C2" s="6">
        <v>13550173</v>
      </c>
      <c r="D2" s="6">
        <v>1865378</v>
      </c>
      <c r="E2" s="7">
        <f t="shared" ref="E2:E25" si="0">D2+C2</f>
        <v>15415551</v>
      </c>
      <c r="F2" s="7">
        <v>76210.399999999994</v>
      </c>
      <c r="G2" s="7">
        <v>7789</v>
      </c>
      <c r="H2" s="7">
        <f>G2+F2+E2</f>
        <v>15499550.4</v>
      </c>
      <c r="I2" s="7">
        <v>275106</v>
      </c>
      <c r="J2" s="7">
        <v>4518</v>
      </c>
      <c r="K2" s="7">
        <f>H2+I2+J2</f>
        <v>15779174.4</v>
      </c>
      <c r="L2" s="8">
        <v>15360350.948420383</v>
      </c>
    </row>
    <row r="3" spans="1:12" x14ac:dyDescent="0.2">
      <c r="A3" s="1">
        <v>38749</v>
      </c>
      <c r="B3" s="6">
        <v>13364000</v>
      </c>
      <c r="C3" s="6">
        <v>13371251</v>
      </c>
      <c r="D3" s="6">
        <v>1952937</v>
      </c>
      <c r="E3" s="7">
        <f t="shared" si="0"/>
        <v>15324188</v>
      </c>
      <c r="F3" s="7">
        <v>77916.412499999991</v>
      </c>
      <c r="G3" s="7">
        <v>9541</v>
      </c>
      <c r="H3" s="7">
        <f t="shared" ref="H3:H66" si="1">G3+F3+E3</f>
        <v>15411645.4125</v>
      </c>
      <c r="I3" s="7">
        <v>246082</v>
      </c>
      <c r="J3" s="7">
        <v>3530</v>
      </c>
      <c r="K3" s="7">
        <f t="shared" ref="K3:K66" si="2">H3+I3+J3</f>
        <v>15661257.4125</v>
      </c>
      <c r="L3" s="8">
        <v>15311884.663892016</v>
      </c>
    </row>
    <row r="4" spans="1:12" x14ac:dyDescent="0.2">
      <c r="A4" s="1">
        <v>38777</v>
      </c>
      <c r="B4" s="6">
        <v>16650000</v>
      </c>
      <c r="C4" s="6">
        <v>16667153</v>
      </c>
      <c r="D4" s="6">
        <v>2462869</v>
      </c>
      <c r="E4" s="7">
        <f t="shared" si="0"/>
        <v>19130022</v>
      </c>
      <c r="F4" s="7">
        <v>95803.224999999991</v>
      </c>
      <c r="G4" s="7">
        <v>14819</v>
      </c>
      <c r="H4" s="7">
        <f t="shared" si="1"/>
        <v>19240644.225000001</v>
      </c>
      <c r="I4" s="7">
        <v>321554</v>
      </c>
      <c r="J4" s="7">
        <v>4726</v>
      </c>
      <c r="K4" s="7">
        <f t="shared" si="2"/>
        <v>19566924.225000001</v>
      </c>
      <c r="L4" s="8">
        <v>18517987.022331342</v>
      </c>
    </row>
    <row r="5" spans="1:12" x14ac:dyDescent="0.2">
      <c r="A5" s="1">
        <v>38808</v>
      </c>
      <c r="B5" s="6">
        <v>14754000</v>
      </c>
      <c r="C5" s="6">
        <v>14765735</v>
      </c>
      <c r="D5" s="6">
        <v>2535921</v>
      </c>
      <c r="E5" s="7">
        <f t="shared" si="0"/>
        <v>17301656</v>
      </c>
      <c r="F5" s="7">
        <v>73748.75</v>
      </c>
      <c r="G5" s="7">
        <v>11505</v>
      </c>
      <c r="H5" s="7">
        <f t="shared" si="1"/>
        <v>17386909.75</v>
      </c>
      <c r="I5" s="7">
        <v>310592</v>
      </c>
      <c r="J5" s="7">
        <v>3739</v>
      </c>
      <c r="K5" s="7">
        <f t="shared" si="2"/>
        <v>17701240.75</v>
      </c>
      <c r="L5" s="8">
        <v>16917017.056992114</v>
      </c>
    </row>
    <row r="6" spans="1:12" x14ac:dyDescent="0.2">
      <c r="A6" s="1">
        <v>38838</v>
      </c>
      <c r="B6" s="6">
        <v>16950000</v>
      </c>
      <c r="C6" s="24">
        <v>16982913</v>
      </c>
      <c r="D6" s="24">
        <v>2711404.4272092259</v>
      </c>
      <c r="E6" s="25">
        <f t="shared" si="0"/>
        <v>19694317.427209225</v>
      </c>
      <c r="F6" s="25">
        <v>101907.196375</v>
      </c>
      <c r="G6" s="25">
        <v>17993</v>
      </c>
      <c r="H6" s="25">
        <f t="shared" si="1"/>
        <v>19814217.623584226</v>
      </c>
      <c r="I6" s="25">
        <v>357998</v>
      </c>
      <c r="J6" s="25">
        <v>7905</v>
      </c>
      <c r="K6" s="25">
        <f t="shared" si="2"/>
        <v>20180120.623584226</v>
      </c>
      <c r="L6" s="23">
        <v>19772109.328509856</v>
      </c>
    </row>
    <row r="7" spans="1:12" x14ac:dyDescent="0.2">
      <c r="A7" s="1">
        <v>38869</v>
      </c>
      <c r="B7" s="6">
        <v>17290000</v>
      </c>
      <c r="C7" s="24">
        <v>17284865</v>
      </c>
      <c r="D7" s="24">
        <v>2524428</v>
      </c>
      <c r="E7" s="24">
        <f t="shared" si="0"/>
        <v>19809293</v>
      </c>
      <c r="F7" s="24">
        <v>86417.5</v>
      </c>
      <c r="G7" s="24">
        <v>23267</v>
      </c>
      <c r="H7" s="24">
        <f t="shared" si="1"/>
        <v>19918977.5</v>
      </c>
      <c r="I7" s="24">
        <v>373474</v>
      </c>
      <c r="J7" s="24">
        <v>9275</v>
      </c>
      <c r="K7" s="24">
        <f t="shared" si="2"/>
        <v>20301726.5</v>
      </c>
      <c r="L7" s="23">
        <v>19967107.879561502</v>
      </c>
    </row>
    <row r="8" spans="1:12" x14ac:dyDescent="0.2">
      <c r="A8" s="1">
        <v>38899</v>
      </c>
      <c r="B8" s="6">
        <v>15964000</v>
      </c>
      <c r="C8" s="6">
        <v>15960878</v>
      </c>
      <c r="D8" s="6">
        <v>2592141</v>
      </c>
      <c r="E8" s="7">
        <f t="shared" si="0"/>
        <v>18553019</v>
      </c>
      <c r="F8" s="7">
        <v>98373.75</v>
      </c>
      <c r="G8" s="7">
        <v>14868</v>
      </c>
      <c r="H8" s="7">
        <f t="shared" si="1"/>
        <v>18666260.75</v>
      </c>
      <c r="I8" s="7">
        <v>364444</v>
      </c>
      <c r="J8" s="7">
        <v>8079</v>
      </c>
      <c r="K8" s="7">
        <f t="shared" si="2"/>
        <v>19038783.75</v>
      </c>
      <c r="L8" s="8">
        <v>18484738.368270889</v>
      </c>
    </row>
    <row r="9" spans="1:12" x14ac:dyDescent="0.2">
      <c r="A9" s="1">
        <v>38930</v>
      </c>
      <c r="B9" s="6">
        <v>16968000</v>
      </c>
      <c r="C9" s="6">
        <v>16958155</v>
      </c>
      <c r="D9" s="6">
        <v>2634363</v>
      </c>
      <c r="E9" s="7">
        <f t="shared" si="0"/>
        <v>19592518</v>
      </c>
      <c r="F9" s="7">
        <v>101572.58499999999</v>
      </c>
      <c r="G9" s="7">
        <v>16135</v>
      </c>
      <c r="H9" s="7">
        <f t="shared" si="1"/>
        <v>19710225.585000001</v>
      </c>
      <c r="I9" s="7">
        <v>304530</v>
      </c>
      <c r="J9" s="7">
        <v>5598</v>
      </c>
      <c r="K9" s="7">
        <f t="shared" si="2"/>
        <v>20020353.585000001</v>
      </c>
      <c r="L9" s="8">
        <v>19807237.965567492</v>
      </c>
    </row>
    <row r="10" spans="1:12" x14ac:dyDescent="0.2">
      <c r="A10" s="1">
        <v>38961</v>
      </c>
      <c r="B10" s="6">
        <v>15086000</v>
      </c>
      <c r="C10" s="6">
        <v>15068582</v>
      </c>
      <c r="D10" s="6">
        <v>2397604</v>
      </c>
      <c r="E10" s="7">
        <f t="shared" si="0"/>
        <v>17466186</v>
      </c>
      <c r="F10" s="7">
        <v>81903.547999999995</v>
      </c>
      <c r="G10" s="7">
        <v>16936</v>
      </c>
      <c r="H10" s="7">
        <f t="shared" si="1"/>
        <v>17565025.548</v>
      </c>
      <c r="I10" s="7">
        <v>244537</v>
      </c>
      <c r="J10" s="7">
        <v>4826</v>
      </c>
      <c r="K10" s="7">
        <f t="shared" si="2"/>
        <v>17814388.548</v>
      </c>
      <c r="L10" s="8">
        <v>17399594.183170557</v>
      </c>
    </row>
    <row r="11" spans="1:12" x14ac:dyDescent="0.2">
      <c r="A11" s="1">
        <v>38991</v>
      </c>
      <c r="B11" s="6">
        <v>13942000</v>
      </c>
      <c r="C11" s="6">
        <v>13939864</v>
      </c>
      <c r="D11" s="6">
        <v>2708943</v>
      </c>
      <c r="E11" s="7">
        <f t="shared" si="0"/>
        <v>16648807</v>
      </c>
      <c r="F11" s="7">
        <v>73823.75</v>
      </c>
      <c r="G11" s="7">
        <v>18607</v>
      </c>
      <c r="H11" s="7">
        <f t="shared" si="1"/>
        <v>16741237.75</v>
      </c>
      <c r="I11" s="7">
        <v>311552</v>
      </c>
      <c r="J11" s="7">
        <v>6714</v>
      </c>
      <c r="K11" s="7">
        <f t="shared" si="2"/>
        <v>17059503.75</v>
      </c>
      <c r="L11" s="8">
        <v>16797392.949221026</v>
      </c>
    </row>
    <row r="12" spans="1:12" x14ac:dyDescent="0.2">
      <c r="A12" s="1">
        <v>39022</v>
      </c>
      <c r="B12" s="6">
        <v>13323000</v>
      </c>
      <c r="C12" s="6">
        <v>13312078</v>
      </c>
      <c r="D12" s="6">
        <v>2459353</v>
      </c>
      <c r="E12" s="7">
        <f t="shared" si="0"/>
        <v>15771431</v>
      </c>
      <c r="F12" s="7">
        <v>67387.5</v>
      </c>
      <c r="G12" s="7">
        <v>18910</v>
      </c>
      <c r="H12" s="7">
        <f t="shared" si="1"/>
        <v>15857728.5</v>
      </c>
      <c r="I12" s="7">
        <v>232595</v>
      </c>
      <c r="J12" s="7">
        <v>6078</v>
      </c>
      <c r="K12" s="7">
        <f t="shared" si="2"/>
        <v>16096401.5</v>
      </c>
      <c r="L12" s="8">
        <v>16001316.27956949</v>
      </c>
    </row>
    <row r="13" spans="1:12" x14ac:dyDescent="0.2">
      <c r="A13" s="1">
        <v>39052</v>
      </c>
      <c r="B13" s="6">
        <v>12651000</v>
      </c>
      <c r="C13" s="6">
        <v>12638253</v>
      </c>
      <c r="D13" s="6">
        <v>2448963</v>
      </c>
      <c r="E13" s="7">
        <f t="shared" si="0"/>
        <v>15087216</v>
      </c>
      <c r="F13" s="7">
        <v>67948.75</v>
      </c>
      <c r="G13" s="7">
        <v>14586</v>
      </c>
      <c r="H13" s="7">
        <f t="shared" si="1"/>
        <v>15169750.75</v>
      </c>
      <c r="I13" s="7">
        <v>313271</v>
      </c>
      <c r="J13" s="7">
        <v>4172</v>
      </c>
      <c r="K13" s="7">
        <f t="shared" si="2"/>
        <v>15487193.75</v>
      </c>
      <c r="L13" s="8">
        <v>15233834.359556951</v>
      </c>
    </row>
    <row r="14" spans="1:12" x14ac:dyDescent="0.2">
      <c r="A14" s="17">
        <v>39083</v>
      </c>
      <c r="B14" s="6">
        <v>14150000</v>
      </c>
      <c r="C14" s="18">
        <v>14190069</v>
      </c>
      <c r="D14" s="18">
        <v>2355691</v>
      </c>
      <c r="E14" s="19">
        <f t="shared" si="0"/>
        <v>16545760</v>
      </c>
      <c r="F14" s="19">
        <v>65623.694463157895</v>
      </c>
      <c r="G14" s="19">
        <v>28240</v>
      </c>
      <c r="H14" s="19">
        <f t="shared" si="1"/>
        <v>16639623.694463158</v>
      </c>
      <c r="I14" s="19">
        <v>303271</v>
      </c>
      <c r="J14" s="19">
        <v>4433</v>
      </c>
      <c r="K14" s="19">
        <f t="shared" si="2"/>
        <v>16947327.694463156</v>
      </c>
      <c r="L14" s="20">
        <v>16427187.438264525</v>
      </c>
    </row>
    <row r="15" spans="1:12" x14ac:dyDescent="0.2">
      <c r="A15" s="1">
        <v>39114</v>
      </c>
      <c r="B15" s="6">
        <v>13239000</v>
      </c>
      <c r="C15" s="6">
        <v>13414757</v>
      </c>
      <c r="D15" s="6">
        <v>2137281</v>
      </c>
      <c r="E15" s="7">
        <f t="shared" si="0"/>
        <v>15552038</v>
      </c>
      <c r="F15" s="7">
        <v>57323.257694736851</v>
      </c>
      <c r="G15" s="7">
        <v>11511</v>
      </c>
      <c r="H15" s="7">
        <f t="shared" si="1"/>
        <v>15620872.257694736</v>
      </c>
      <c r="I15" s="7">
        <v>291301</v>
      </c>
      <c r="J15" s="7">
        <v>9413</v>
      </c>
      <c r="K15" s="7">
        <f t="shared" si="2"/>
        <v>15921586.257694736</v>
      </c>
      <c r="L15" s="8">
        <v>15211921.544308785</v>
      </c>
    </row>
    <row r="16" spans="1:12" x14ac:dyDescent="0.2">
      <c r="A16" s="1">
        <v>39142</v>
      </c>
      <c r="B16" s="6">
        <v>16150000</v>
      </c>
      <c r="C16" s="6">
        <v>15989319</v>
      </c>
      <c r="D16" s="6">
        <v>2334148</v>
      </c>
      <c r="E16" s="7">
        <f t="shared" si="0"/>
        <v>18323467</v>
      </c>
      <c r="F16" s="7">
        <v>70871.810094736837</v>
      </c>
      <c r="G16" s="7">
        <v>14684</v>
      </c>
      <c r="H16" s="7">
        <f t="shared" si="1"/>
        <v>18409022.810094737</v>
      </c>
      <c r="I16" s="7">
        <v>331542</v>
      </c>
      <c r="J16" s="7">
        <v>9406</v>
      </c>
      <c r="K16" s="7">
        <f t="shared" si="2"/>
        <v>18749970.810094737</v>
      </c>
      <c r="L16" s="8">
        <v>17759359.262686513</v>
      </c>
    </row>
    <row r="17" spans="1:12" x14ac:dyDescent="0.2">
      <c r="A17" s="1">
        <v>39173</v>
      </c>
      <c r="B17" s="6">
        <v>15095000</v>
      </c>
      <c r="C17" s="6">
        <v>15052777</v>
      </c>
      <c r="D17" s="6">
        <v>2462527</v>
      </c>
      <c r="E17" s="7">
        <f t="shared" si="0"/>
        <v>17515304</v>
      </c>
      <c r="F17" s="7">
        <v>69999.063515789472</v>
      </c>
      <c r="G17" s="7">
        <v>19703</v>
      </c>
      <c r="H17" s="7">
        <f t="shared" si="1"/>
        <v>17605006.06351579</v>
      </c>
      <c r="I17" s="7">
        <v>325058</v>
      </c>
      <c r="J17" s="7">
        <v>6171</v>
      </c>
      <c r="K17" s="7">
        <f t="shared" si="2"/>
        <v>17936235.06351579</v>
      </c>
      <c r="L17" s="8">
        <v>17391584.713456843</v>
      </c>
    </row>
    <row r="18" spans="1:12" x14ac:dyDescent="0.2">
      <c r="A18" s="1">
        <v>39203</v>
      </c>
      <c r="B18" s="6">
        <v>17010000</v>
      </c>
      <c r="C18" s="6">
        <v>17027800</v>
      </c>
      <c r="D18" s="6">
        <v>2963289</v>
      </c>
      <c r="E18" s="7">
        <f t="shared" si="0"/>
        <v>19991089</v>
      </c>
      <c r="F18" s="7">
        <v>78560.03548421053</v>
      </c>
      <c r="G18" s="7">
        <v>22090</v>
      </c>
      <c r="H18" s="7">
        <f t="shared" si="1"/>
        <v>20091739.03548421</v>
      </c>
      <c r="I18" s="7">
        <v>372808</v>
      </c>
      <c r="J18" s="7">
        <v>8528</v>
      </c>
      <c r="K18" s="7">
        <f t="shared" si="2"/>
        <v>20473075.03548421</v>
      </c>
      <c r="L18" s="8">
        <v>19793616.44830865</v>
      </c>
    </row>
    <row r="19" spans="1:12" x14ac:dyDescent="0.2">
      <c r="A19" s="1">
        <v>39234</v>
      </c>
      <c r="B19" s="6">
        <v>17375000</v>
      </c>
      <c r="C19" s="6">
        <v>17234703</v>
      </c>
      <c r="D19" s="6">
        <v>2830648</v>
      </c>
      <c r="E19" s="7">
        <f t="shared" si="0"/>
        <v>20065351</v>
      </c>
      <c r="F19" s="7">
        <v>82079.737610526325</v>
      </c>
      <c r="G19" s="7">
        <v>18936</v>
      </c>
      <c r="H19" s="7">
        <f t="shared" si="1"/>
        <v>20166366.737610526</v>
      </c>
      <c r="I19" s="7">
        <v>372086</v>
      </c>
      <c r="J19" s="7">
        <v>7077</v>
      </c>
      <c r="K19" s="7">
        <f t="shared" si="2"/>
        <v>20545529.737610526</v>
      </c>
      <c r="L19" s="8">
        <v>19914939.263968457</v>
      </c>
    </row>
    <row r="20" spans="1:12" x14ac:dyDescent="0.2">
      <c r="A20" s="1">
        <v>39264</v>
      </c>
      <c r="B20" s="6">
        <v>16650000</v>
      </c>
      <c r="C20" s="6">
        <v>16635263</v>
      </c>
      <c r="D20" s="6">
        <v>2869069</v>
      </c>
      <c r="E20" s="7">
        <f t="shared" si="0"/>
        <v>19504332</v>
      </c>
      <c r="F20" s="7">
        <v>84562.346368421044</v>
      </c>
      <c r="G20" s="7">
        <v>26247</v>
      </c>
      <c r="H20" s="7">
        <f t="shared" si="1"/>
        <v>19615141.346368421</v>
      </c>
      <c r="I20" s="7">
        <v>345275</v>
      </c>
      <c r="J20" s="7">
        <v>5270</v>
      </c>
      <c r="K20" s="7">
        <f t="shared" si="2"/>
        <v>19965686.346368421</v>
      </c>
      <c r="L20" s="8">
        <v>19434377.118588995</v>
      </c>
    </row>
    <row r="21" spans="1:12" x14ac:dyDescent="0.2">
      <c r="A21" s="1">
        <v>39295</v>
      </c>
      <c r="B21" s="6">
        <v>16950000</v>
      </c>
      <c r="C21" s="6">
        <v>16650850</v>
      </c>
      <c r="D21" s="6">
        <v>2706760</v>
      </c>
      <c r="E21" s="7">
        <f t="shared" si="0"/>
        <v>19357610</v>
      </c>
      <c r="F21" s="7">
        <v>78016.000610526331</v>
      </c>
      <c r="G21" s="7">
        <v>27800</v>
      </c>
      <c r="H21" s="7">
        <f t="shared" si="1"/>
        <v>19463426.000610527</v>
      </c>
      <c r="I21" s="7">
        <v>299548</v>
      </c>
      <c r="J21" s="7">
        <v>10978</v>
      </c>
      <c r="K21" s="7">
        <f t="shared" si="2"/>
        <v>19773952.000610527</v>
      </c>
      <c r="L21" s="8">
        <v>19717574.227278337</v>
      </c>
    </row>
    <row r="22" spans="1:12" x14ac:dyDescent="0.2">
      <c r="A22" s="1">
        <v>39326</v>
      </c>
      <c r="B22" s="6">
        <v>15450000</v>
      </c>
      <c r="C22" s="6">
        <v>15326299</v>
      </c>
      <c r="D22" s="6">
        <v>2130471.4574712259</v>
      </c>
      <c r="E22" s="7">
        <f t="shared" si="0"/>
        <v>17456770.457471225</v>
      </c>
      <c r="F22" s="7">
        <v>69735.352526315794</v>
      </c>
      <c r="G22" s="7">
        <v>25496</v>
      </c>
      <c r="H22" s="7">
        <f t="shared" si="1"/>
        <v>17552001.80999754</v>
      </c>
      <c r="I22" s="7">
        <v>313745</v>
      </c>
      <c r="J22" s="7">
        <v>5907</v>
      </c>
      <c r="K22" s="7">
        <f t="shared" si="2"/>
        <v>17871653.80999754</v>
      </c>
      <c r="L22" s="8">
        <v>17389097.71762694</v>
      </c>
    </row>
    <row r="23" spans="1:12" x14ac:dyDescent="0.2">
      <c r="A23" s="1">
        <v>39356</v>
      </c>
      <c r="B23" s="6">
        <v>14750000</v>
      </c>
      <c r="C23" s="6">
        <v>14799033</v>
      </c>
      <c r="D23" s="6">
        <v>2316448.0227890969</v>
      </c>
      <c r="E23" s="7">
        <f t="shared" si="0"/>
        <v>17115481.022789098</v>
      </c>
      <c r="F23" s="7">
        <v>70135.264557894741</v>
      </c>
      <c r="G23" s="7">
        <v>18059</v>
      </c>
      <c r="H23" s="7">
        <f t="shared" si="1"/>
        <v>17203675.287346993</v>
      </c>
      <c r="I23" s="7">
        <v>422011</v>
      </c>
      <c r="J23" s="7">
        <v>3861</v>
      </c>
      <c r="K23" s="7">
        <f t="shared" si="2"/>
        <v>17629547.287346993</v>
      </c>
      <c r="L23" s="8">
        <v>17385483.829769365</v>
      </c>
    </row>
    <row r="24" spans="1:12" x14ac:dyDescent="0.2">
      <c r="A24" s="1">
        <v>39387</v>
      </c>
      <c r="B24" s="6">
        <v>13500000</v>
      </c>
      <c r="C24" s="6">
        <v>13571029</v>
      </c>
      <c r="D24" s="6">
        <v>2303959</v>
      </c>
      <c r="E24" s="7">
        <f t="shared" si="0"/>
        <v>15874988</v>
      </c>
      <c r="F24" s="7">
        <v>59345.086800000005</v>
      </c>
      <c r="G24" s="7">
        <v>15995</v>
      </c>
      <c r="H24" s="7">
        <f t="shared" si="1"/>
        <v>15950328.0868</v>
      </c>
      <c r="I24" s="7">
        <v>359370</v>
      </c>
      <c r="J24" s="7">
        <v>4229</v>
      </c>
      <c r="K24" s="7">
        <f t="shared" si="2"/>
        <v>16313927.0868</v>
      </c>
      <c r="L24" s="8">
        <v>16223371.048865492</v>
      </c>
    </row>
    <row r="25" spans="1:12" x14ac:dyDescent="0.2">
      <c r="A25" s="1">
        <v>39417</v>
      </c>
      <c r="B25" s="6">
        <v>12700000</v>
      </c>
      <c r="C25" s="6">
        <v>12795069</v>
      </c>
      <c r="D25" s="6">
        <v>2284413</v>
      </c>
      <c r="E25" s="7">
        <f t="shared" si="0"/>
        <v>15079482</v>
      </c>
      <c r="F25" s="7">
        <v>57828.856905263157</v>
      </c>
      <c r="G25" s="7">
        <v>18215</v>
      </c>
      <c r="H25" s="7">
        <f t="shared" si="1"/>
        <v>15155525.856905263</v>
      </c>
      <c r="I25" s="7">
        <v>259000</v>
      </c>
      <c r="J25" s="7">
        <v>7992</v>
      </c>
      <c r="K25" s="7">
        <f t="shared" si="2"/>
        <v>15422517.856905263</v>
      </c>
      <c r="L25" s="8">
        <v>15256683.902608605</v>
      </c>
    </row>
    <row r="26" spans="1:12" x14ac:dyDescent="0.2">
      <c r="A26" s="17">
        <v>39448</v>
      </c>
      <c r="B26" s="18">
        <v>14350000</v>
      </c>
      <c r="C26" s="18">
        <v>14606667</v>
      </c>
      <c r="D26" s="18">
        <v>1841747</v>
      </c>
      <c r="E26" s="19">
        <f t="shared" ref="E26:E33" si="3">D26+C26</f>
        <v>16448414</v>
      </c>
      <c r="F26" s="19">
        <v>56852.814795918363</v>
      </c>
      <c r="G26" s="19">
        <v>20040</v>
      </c>
      <c r="H26" s="19">
        <f t="shared" si="1"/>
        <v>16525306.814795919</v>
      </c>
      <c r="I26" s="19">
        <v>258979</v>
      </c>
      <c r="J26" s="19">
        <v>5621</v>
      </c>
      <c r="K26" s="19">
        <f t="shared" si="2"/>
        <v>16789906.814795919</v>
      </c>
      <c r="L26" s="20">
        <v>16393973.348865511</v>
      </c>
    </row>
    <row r="27" spans="1:12" x14ac:dyDescent="0.2">
      <c r="A27" s="1">
        <v>39479</v>
      </c>
      <c r="B27" s="6">
        <v>14250000</v>
      </c>
      <c r="C27" s="6">
        <v>14314170</v>
      </c>
      <c r="D27" s="6">
        <v>2082469</v>
      </c>
      <c r="E27" s="7">
        <f t="shared" si="3"/>
        <v>16396639</v>
      </c>
      <c r="F27" s="7">
        <v>56514.369489795921</v>
      </c>
      <c r="G27" s="7">
        <v>12090</v>
      </c>
      <c r="H27" s="7">
        <f t="shared" si="1"/>
        <v>16465243.369489796</v>
      </c>
      <c r="I27" s="7">
        <v>286593</v>
      </c>
      <c r="J27" s="7">
        <v>11560</v>
      </c>
      <c r="K27" s="7">
        <f t="shared" si="2"/>
        <v>16763396.369489796</v>
      </c>
      <c r="L27" s="8">
        <v>15921227.883364098</v>
      </c>
    </row>
    <row r="28" spans="1:12" x14ac:dyDescent="0.2">
      <c r="A28" s="1">
        <v>39508</v>
      </c>
      <c r="B28" s="6">
        <v>15450000</v>
      </c>
      <c r="C28" s="6">
        <v>15458105</v>
      </c>
      <c r="D28" s="6">
        <v>2434836</v>
      </c>
      <c r="E28" s="7">
        <f t="shared" si="3"/>
        <v>17892941</v>
      </c>
      <c r="F28" s="7">
        <v>61082.032653061222</v>
      </c>
      <c r="G28" s="7">
        <v>19913</v>
      </c>
      <c r="H28" s="7">
        <f t="shared" si="1"/>
        <v>17973936.03265306</v>
      </c>
      <c r="I28" s="7">
        <v>309564</v>
      </c>
      <c r="J28" s="7">
        <v>5293</v>
      </c>
      <c r="K28" s="7">
        <f t="shared" si="2"/>
        <v>18288793.03265306</v>
      </c>
      <c r="L28" s="8">
        <v>17265847.669576332</v>
      </c>
    </row>
    <row r="29" spans="1:12" x14ac:dyDescent="0.2">
      <c r="A29" s="1">
        <v>39539</v>
      </c>
      <c r="B29" s="6">
        <v>15900000</v>
      </c>
      <c r="C29" s="6">
        <v>15827088</v>
      </c>
      <c r="D29" s="6">
        <v>2708090</v>
      </c>
      <c r="E29" s="7">
        <f t="shared" si="3"/>
        <v>18535178</v>
      </c>
      <c r="F29" s="7">
        <v>65676.648448979598</v>
      </c>
      <c r="G29" s="7">
        <v>17374</v>
      </c>
      <c r="H29" s="7">
        <f t="shared" si="1"/>
        <v>18618228.648448981</v>
      </c>
      <c r="I29" s="7">
        <v>361949</v>
      </c>
      <c r="J29" s="7">
        <v>4141</v>
      </c>
      <c r="K29" s="7">
        <f t="shared" si="2"/>
        <v>18984318.648448981</v>
      </c>
      <c r="L29" s="8">
        <v>18275135.730235074</v>
      </c>
    </row>
    <row r="30" spans="1:12" x14ac:dyDescent="0.2">
      <c r="A30" s="1">
        <v>39569</v>
      </c>
      <c r="B30" s="6">
        <v>17150000</v>
      </c>
      <c r="C30" s="6">
        <v>16920047</v>
      </c>
      <c r="D30" s="6">
        <v>2800707</v>
      </c>
      <c r="E30" s="7">
        <f t="shared" si="3"/>
        <v>19720754</v>
      </c>
      <c r="F30" s="7">
        <v>65839.35206122449</v>
      </c>
      <c r="G30" s="7">
        <v>16787</v>
      </c>
      <c r="H30" s="7">
        <f t="shared" si="1"/>
        <v>19803380.352061223</v>
      </c>
      <c r="I30" s="7">
        <v>357334</v>
      </c>
      <c r="J30" s="7">
        <v>7673</v>
      </c>
      <c r="K30" s="7">
        <f t="shared" si="2"/>
        <v>20168387.352061223</v>
      </c>
      <c r="L30" s="8">
        <v>19640845.950317971</v>
      </c>
    </row>
    <row r="31" spans="1:12" x14ac:dyDescent="0.2">
      <c r="A31" s="1">
        <v>39600</v>
      </c>
      <c r="B31" s="6">
        <v>17000000</v>
      </c>
      <c r="C31" s="6">
        <v>16942641</v>
      </c>
      <c r="D31" s="6">
        <v>2755505</v>
      </c>
      <c r="E31" s="7">
        <f t="shared" si="3"/>
        <v>19698146</v>
      </c>
      <c r="F31" s="7">
        <v>75761.38212244898</v>
      </c>
      <c r="G31" s="7">
        <v>12107</v>
      </c>
      <c r="H31" s="7">
        <f t="shared" si="1"/>
        <v>19786014.38212245</v>
      </c>
      <c r="I31" s="7">
        <v>393036</v>
      </c>
      <c r="J31" s="7">
        <v>7732</v>
      </c>
      <c r="K31" s="7">
        <f t="shared" si="2"/>
        <v>20186782.38212245</v>
      </c>
      <c r="L31" s="8">
        <v>19654812.152334254</v>
      </c>
    </row>
    <row r="32" spans="1:12" x14ac:dyDescent="0.2">
      <c r="A32" s="1">
        <v>39630</v>
      </c>
      <c r="B32" s="6">
        <v>16800000</v>
      </c>
      <c r="C32" s="6">
        <v>16647479</v>
      </c>
      <c r="D32" s="6">
        <v>2803075</v>
      </c>
      <c r="E32" s="7">
        <f t="shared" si="3"/>
        <v>19450554</v>
      </c>
      <c r="F32" s="7">
        <v>68622.918142857146</v>
      </c>
      <c r="G32" s="7">
        <v>15757</v>
      </c>
      <c r="H32" s="7">
        <f t="shared" si="1"/>
        <v>19534933.918142859</v>
      </c>
      <c r="I32" s="7">
        <v>386200</v>
      </c>
      <c r="J32" s="7">
        <v>8526</v>
      </c>
      <c r="K32" s="7">
        <f t="shared" si="2"/>
        <v>19929659.918142859</v>
      </c>
      <c r="L32" s="8">
        <v>19878535.217211515</v>
      </c>
    </row>
    <row r="33" spans="1:12" x14ac:dyDescent="0.2">
      <c r="A33" s="1">
        <v>39661</v>
      </c>
      <c r="B33" s="6">
        <v>16400000</v>
      </c>
      <c r="C33" s="6">
        <v>16454773</v>
      </c>
      <c r="D33" s="6">
        <v>2633256</v>
      </c>
      <c r="E33" s="7">
        <f t="shared" si="3"/>
        <v>19088029</v>
      </c>
      <c r="F33" s="7">
        <v>71088.921836734691</v>
      </c>
      <c r="G33" s="7">
        <v>18688</v>
      </c>
      <c r="H33" s="7">
        <f t="shared" si="1"/>
        <v>19177805.921836734</v>
      </c>
      <c r="I33" s="7">
        <v>344311</v>
      </c>
      <c r="J33" s="7">
        <v>8197</v>
      </c>
      <c r="K33" s="7">
        <f t="shared" si="2"/>
        <v>19530313.921836734</v>
      </c>
      <c r="L33" s="8">
        <v>18994923.165112056</v>
      </c>
    </row>
    <row r="34" spans="1:12" x14ac:dyDescent="0.2">
      <c r="A34" s="1">
        <v>39692</v>
      </c>
      <c r="B34" s="6">
        <v>16100000</v>
      </c>
      <c r="C34" s="6">
        <v>16087650</v>
      </c>
      <c r="D34" s="6">
        <v>2149176</v>
      </c>
      <c r="E34" s="7">
        <f t="shared" ref="E34:E51" si="4">D34+C34</f>
        <v>18236826</v>
      </c>
      <c r="F34" s="7">
        <v>68177.446591836735</v>
      </c>
      <c r="G34" s="7">
        <v>12311</v>
      </c>
      <c r="H34" s="7">
        <f t="shared" si="1"/>
        <v>18317314.446591835</v>
      </c>
      <c r="I34" s="7">
        <v>340179</v>
      </c>
      <c r="J34" s="7">
        <v>6821</v>
      </c>
      <c r="K34" s="7">
        <f t="shared" si="2"/>
        <v>18664314.446591835</v>
      </c>
      <c r="L34" s="8">
        <v>18320983.066144515</v>
      </c>
    </row>
    <row r="35" spans="1:12" x14ac:dyDescent="0.2">
      <c r="A35" s="1">
        <v>39722</v>
      </c>
      <c r="B35" s="6">
        <v>14650000</v>
      </c>
      <c r="C35" s="6">
        <v>14963818</v>
      </c>
      <c r="D35" s="6">
        <v>2337552</v>
      </c>
      <c r="E35" s="7">
        <f t="shared" si="4"/>
        <v>17301370</v>
      </c>
      <c r="F35" s="7">
        <v>59183.907734693879</v>
      </c>
      <c r="G35" s="7">
        <v>15284</v>
      </c>
      <c r="H35" s="7">
        <f t="shared" si="1"/>
        <v>17375837.907734692</v>
      </c>
      <c r="I35" s="7">
        <v>358744</v>
      </c>
      <c r="J35" s="7">
        <v>5518</v>
      </c>
      <c r="K35" s="7">
        <f t="shared" si="2"/>
        <v>17740099.907734692</v>
      </c>
      <c r="L35" s="8">
        <v>17455596.851778589</v>
      </c>
    </row>
    <row r="36" spans="1:12" x14ac:dyDescent="0.2">
      <c r="A36" s="1">
        <v>39753</v>
      </c>
      <c r="B36" s="6">
        <v>13100000</v>
      </c>
      <c r="C36" s="6">
        <v>13136761</v>
      </c>
      <c r="D36" s="6">
        <v>2168618</v>
      </c>
      <c r="E36" s="7">
        <f t="shared" si="4"/>
        <v>15305379</v>
      </c>
      <c r="F36" s="7">
        <v>46989.160673469385</v>
      </c>
      <c r="G36" s="7">
        <v>17805</v>
      </c>
      <c r="H36" s="7">
        <f t="shared" si="1"/>
        <v>15370173.160673469</v>
      </c>
      <c r="I36" s="7">
        <v>363830</v>
      </c>
      <c r="J36" s="7">
        <v>9962</v>
      </c>
      <c r="K36" s="7">
        <f t="shared" si="2"/>
        <v>15743965.160673469</v>
      </c>
      <c r="L36" s="8">
        <v>15267508.158290528</v>
      </c>
    </row>
    <row r="37" spans="1:12" x14ac:dyDescent="0.2">
      <c r="A37" s="1">
        <v>39783</v>
      </c>
      <c r="B37" s="6">
        <v>13500000</v>
      </c>
      <c r="C37" s="6">
        <v>13211733</v>
      </c>
      <c r="D37" s="6">
        <v>1984693</v>
      </c>
      <c r="E37" s="7">
        <f t="shared" si="4"/>
        <v>15196426</v>
      </c>
      <c r="F37" s="7">
        <v>47283.356224489798</v>
      </c>
      <c r="G37" s="7">
        <v>11487</v>
      </c>
      <c r="H37" s="7">
        <f t="shared" si="1"/>
        <v>15255196.35622449</v>
      </c>
      <c r="I37" s="7">
        <v>340439</v>
      </c>
      <c r="J37" s="7">
        <v>4856</v>
      </c>
      <c r="K37" s="7">
        <f t="shared" si="2"/>
        <v>15600491.35622449</v>
      </c>
      <c r="L37" s="8">
        <v>15954083.607748108</v>
      </c>
    </row>
    <row r="38" spans="1:12" x14ac:dyDescent="0.2">
      <c r="A38" s="17">
        <v>39814</v>
      </c>
      <c r="B38" s="18">
        <v>14300000</v>
      </c>
      <c r="C38" s="18">
        <f>'[1]Industry Summary'!G88</f>
        <v>14333206</v>
      </c>
      <c r="D38" s="18">
        <f>'[1]Industry Summary'!H88</f>
        <v>1432145</v>
      </c>
      <c r="E38" s="19">
        <f t="shared" si="4"/>
        <v>15765351</v>
      </c>
      <c r="F38" s="19">
        <v>46661.330326530609</v>
      </c>
      <c r="G38" s="19">
        <v>7824</v>
      </c>
      <c r="H38" s="19">
        <f t="shared" si="1"/>
        <v>15819836.330326531</v>
      </c>
      <c r="I38" s="19">
        <v>334415</v>
      </c>
      <c r="J38" s="19">
        <v>5091</v>
      </c>
      <c r="K38" s="19">
        <f t="shared" si="2"/>
        <v>16159342.330326531</v>
      </c>
      <c r="L38" s="20">
        <v>15652493.462442821</v>
      </c>
    </row>
    <row r="39" spans="1:12" x14ac:dyDescent="0.2">
      <c r="A39" s="22">
        <v>39845</v>
      </c>
      <c r="B39" s="24">
        <v>14100000</v>
      </c>
      <c r="C39" s="24">
        <f>'[1]Industry Summary'!G89</f>
        <v>14044988</v>
      </c>
      <c r="D39" s="24">
        <f>'[1]Industry Summary'!H89</f>
        <v>1747744</v>
      </c>
      <c r="E39" s="25">
        <f t="shared" si="4"/>
        <v>15792732</v>
      </c>
      <c r="F39" s="25">
        <v>52398.871183673473</v>
      </c>
      <c r="G39" s="25">
        <v>7557</v>
      </c>
      <c r="H39" s="25">
        <f t="shared" si="1"/>
        <v>15852687.871183673</v>
      </c>
      <c r="I39" s="25">
        <v>262123</v>
      </c>
      <c r="J39" s="25">
        <v>8023</v>
      </c>
      <c r="K39" s="25">
        <f t="shared" si="2"/>
        <v>16122833.871183673</v>
      </c>
      <c r="L39" s="23">
        <v>15783727.432668442</v>
      </c>
    </row>
    <row r="40" spans="1:12" x14ac:dyDescent="0.2">
      <c r="A40" s="22">
        <v>39873</v>
      </c>
      <c r="B40" s="24">
        <v>15850000</v>
      </c>
      <c r="C40" s="24">
        <f>'[1]Industry Summary'!G90</f>
        <v>15823649</v>
      </c>
      <c r="D40" s="24">
        <f>'[1]Industry Summary'!H90</f>
        <v>2501670</v>
      </c>
      <c r="E40" s="25">
        <f>D40+C40</f>
        <v>18325319</v>
      </c>
      <c r="F40" s="25">
        <v>63341.884897959186</v>
      </c>
      <c r="G40" s="25">
        <v>9122</v>
      </c>
      <c r="H40" s="25">
        <f t="shared" si="1"/>
        <v>18397782.884897958</v>
      </c>
      <c r="I40" s="25">
        <v>301073</v>
      </c>
      <c r="J40" s="25">
        <v>6959</v>
      </c>
      <c r="K40" s="25">
        <f t="shared" si="2"/>
        <v>18705814.884897958</v>
      </c>
      <c r="L40" s="23">
        <v>17754126.574631345</v>
      </c>
    </row>
    <row r="41" spans="1:12" x14ac:dyDescent="0.2">
      <c r="A41" s="1">
        <v>39904</v>
      </c>
      <c r="B41" s="6">
        <v>15700000</v>
      </c>
      <c r="C41" s="24">
        <f>'[1]Industry Summary'!G91</f>
        <v>15906860</v>
      </c>
      <c r="D41" s="6">
        <v>2496128</v>
      </c>
      <c r="E41" s="7">
        <f t="shared" si="4"/>
        <v>18402988</v>
      </c>
      <c r="F41" s="7">
        <v>64003.057428571432</v>
      </c>
      <c r="G41" s="7">
        <v>6636</v>
      </c>
      <c r="H41" s="7">
        <f t="shared" si="1"/>
        <v>18473627.057428572</v>
      </c>
      <c r="I41" s="7">
        <v>296032</v>
      </c>
      <c r="J41" s="7">
        <v>4643</v>
      </c>
      <c r="K41" s="7">
        <f t="shared" si="2"/>
        <v>18774302.057428572</v>
      </c>
      <c r="L41" s="8">
        <v>18110060.57302412</v>
      </c>
    </row>
    <row r="42" spans="1:12" x14ac:dyDescent="0.2">
      <c r="A42" s="1">
        <v>39934</v>
      </c>
      <c r="B42" s="6">
        <v>16500000</v>
      </c>
      <c r="C42" s="24">
        <v>16956221</v>
      </c>
      <c r="D42" s="6">
        <v>2373709</v>
      </c>
      <c r="E42" s="7">
        <f t="shared" si="4"/>
        <v>19329930</v>
      </c>
      <c r="F42" s="7">
        <v>64240.531183673469</v>
      </c>
      <c r="G42" s="7">
        <v>9101</v>
      </c>
      <c r="H42" s="7">
        <f t="shared" si="1"/>
        <v>19403271.531183675</v>
      </c>
      <c r="I42" s="7">
        <v>341320</v>
      </c>
      <c r="J42" s="7">
        <v>8528</v>
      </c>
      <c r="K42" s="7">
        <f t="shared" si="2"/>
        <v>19753119.531183675</v>
      </c>
      <c r="L42" s="8">
        <v>18959874.327343121</v>
      </c>
    </row>
    <row r="43" spans="1:12" x14ac:dyDescent="0.2">
      <c r="A43" s="1">
        <v>39965</v>
      </c>
      <c r="B43" s="6">
        <v>17100000</v>
      </c>
      <c r="C43" s="24">
        <v>17290167</v>
      </c>
      <c r="D43" s="6">
        <v>2683363</v>
      </c>
      <c r="E43" s="7">
        <f t="shared" si="4"/>
        <v>19973530</v>
      </c>
      <c r="F43" s="7">
        <v>71837.812061224497</v>
      </c>
      <c r="G43" s="7">
        <v>10628</v>
      </c>
      <c r="H43" s="7">
        <f t="shared" si="1"/>
        <v>20055995.812061224</v>
      </c>
      <c r="I43" s="7">
        <v>356256</v>
      </c>
      <c r="J43" s="7">
        <v>9741</v>
      </c>
      <c r="K43" s="7">
        <f t="shared" si="2"/>
        <v>20421992.812061224</v>
      </c>
      <c r="L43" s="8">
        <v>19633235.45139394</v>
      </c>
    </row>
    <row r="44" spans="1:12" x14ac:dyDescent="0.2">
      <c r="A44" s="1">
        <v>39995</v>
      </c>
      <c r="B44" s="6">
        <v>16800000</v>
      </c>
      <c r="C44" s="24">
        <v>16988594</v>
      </c>
      <c r="D44" s="6">
        <v>2575644</v>
      </c>
      <c r="E44" s="7">
        <f t="shared" si="4"/>
        <v>19564238</v>
      </c>
      <c r="F44" s="7">
        <v>63034.690673469391</v>
      </c>
      <c r="G44" s="7">
        <v>12447</v>
      </c>
      <c r="H44" s="7">
        <f t="shared" si="1"/>
        <v>19639719.69067347</v>
      </c>
      <c r="I44" s="7">
        <v>517655</v>
      </c>
      <c r="J44" s="7">
        <v>10398</v>
      </c>
      <c r="K44" s="7">
        <f t="shared" si="2"/>
        <v>20167772.69067347</v>
      </c>
      <c r="L44" s="8">
        <v>19880637.979608528</v>
      </c>
    </row>
    <row r="45" spans="1:12" x14ac:dyDescent="0.2">
      <c r="A45" s="1">
        <v>40026</v>
      </c>
      <c r="B45" s="6">
        <v>15750000</v>
      </c>
      <c r="C45" s="24">
        <v>15801419</v>
      </c>
      <c r="D45" s="6">
        <v>2322507</v>
      </c>
      <c r="E45" s="7">
        <f t="shared" si="4"/>
        <v>18123926</v>
      </c>
      <c r="F45" s="7">
        <v>65679.269959183672</v>
      </c>
      <c r="G45" s="7">
        <v>9231</v>
      </c>
      <c r="H45" s="7">
        <f t="shared" si="1"/>
        <v>18198836.269959185</v>
      </c>
      <c r="I45" s="7">
        <v>333918</v>
      </c>
      <c r="J45" s="7">
        <v>8388</v>
      </c>
      <c r="K45" s="7">
        <f t="shared" si="2"/>
        <v>18541142.269959185</v>
      </c>
      <c r="L45" s="8">
        <v>18257749.927806757</v>
      </c>
    </row>
    <row r="46" spans="1:12" x14ac:dyDescent="0.2">
      <c r="A46" s="1">
        <v>40057</v>
      </c>
      <c r="B46" s="6">
        <v>15400000</v>
      </c>
      <c r="C46" s="24">
        <v>15395063</v>
      </c>
      <c r="D46" s="6">
        <v>2127682</v>
      </c>
      <c r="E46" s="7">
        <f t="shared" si="4"/>
        <v>17522745</v>
      </c>
      <c r="F46" s="7">
        <v>54609.050265306119</v>
      </c>
      <c r="G46" s="7">
        <v>10979</v>
      </c>
      <c r="H46" s="7">
        <f t="shared" si="1"/>
        <v>17588333.050265305</v>
      </c>
      <c r="I46" s="7">
        <v>306350</v>
      </c>
      <c r="J46" s="7">
        <v>11162</v>
      </c>
      <c r="K46" s="7">
        <f t="shared" si="2"/>
        <v>17905845.050265305</v>
      </c>
      <c r="L46" s="8">
        <v>17465626.60760884</v>
      </c>
    </row>
    <row r="47" spans="1:12" x14ac:dyDescent="0.2">
      <c r="A47" s="1">
        <v>40087</v>
      </c>
      <c r="B47" s="6">
        <v>14450000</v>
      </c>
      <c r="C47" s="24">
        <v>14456352</v>
      </c>
      <c r="D47" s="6">
        <v>2041418</v>
      </c>
      <c r="E47" s="7">
        <f t="shared" si="4"/>
        <v>16497770</v>
      </c>
      <c r="F47" s="7">
        <v>65018.548163265303</v>
      </c>
      <c r="G47" s="7">
        <v>8555</v>
      </c>
      <c r="H47" s="7">
        <f t="shared" si="1"/>
        <v>16571343.548163265</v>
      </c>
      <c r="I47" s="7">
        <v>320237</v>
      </c>
      <c r="J47" s="7">
        <v>4721</v>
      </c>
      <c r="K47" s="7">
        <f t="shared" si="2"/>
        <v>16896301.548163265</v>
      </c>
      <c r="L47" s="8">
        <v>16675217.711895512</v>
      </c>
    </row>
    <row r="48" spans="1:12" x14ac:dyDescent="0.2">
      <c r="A48" s="22">
        <v>40118</v>
      </c>
      <c r="B48" s="24">
        <v>12750000</v>
      </c>
      <c r="C48" s="24">
        <v>12814055</v>
      </c>
      <c r="D48" s="24">
        <v>1811383</v>
      </c>
      <c r="E48" s="25">
        <f>D48+C48</f>
        <v>14625438</v>
      </c>
      <c r="F48" s="25">
        <v>52865.856897959187</v>
      </c>
      <c r="G48" s="25">
        <v>10563</v>
      </c>
      <c r="H48" s="25">
        <f t="shared" si="1"/>
        <v>14688866.856897959</v>
      </c>
      <c r="I48" s="25">
        <v>336373</v>
      </c>
      <c r="J48" s="25">
        <v>7832</v>
      </c>
      <c r="K48" s="25">
        <f t="shared" si="2"/>
        <v>15033071.856897959</v>
      </c>
      <c r="L48" s="23">
        <v>15196514.97430902</v>
      </c>
    </row>
    <row r="49" spans="1:12" x14ac:dyDescent="0.2">
      <c r="A49" s="41">
        <v>40148</v>
      </c>
      <c r="B49" s="42">
        <v>13100000</v>
      </c>
      <c r="C49" s="42">
        <v>13407655</v>
      </c>
      <c r="D49" s="42">
        <v>1768091</v>
      </c>
      <c r="E49" s="43">
        <f t="shared" si="4"/>
        <v>15175746</v>
      </c>
      <c r="F49" s="43">
        <v>46229.203204081634</v>
      </c>
      <c r="G49" s="43">
        <v>10564</v>
      </c>
      <c r="H49" s="43">
        <f t="shared" si="1"/>
        <v>15232539.203204082</v>
      </c>
      <c r="I49" s="43">
        <v>301165</v>
      </c>
      <c r="J49" s="43">
        <v>6347</v>
      </c>
      <c r="K49" s="43">
        <f t="shared" si="2"/>
        <v>15540051.203204082</v>
      </c>
      <c r="L49" s="29">
        <v>15403321.207662543</v>
      </c>
    </row>
    <row r="50" spans="1:12" x14ac:dyDescent="0.2">
      <c r="A50" s="22">
        <v>40179</v>
      </c>
      <c r="B50" s="24">
        <v>13150000</v>
      </c>
      <c r="C50" s="24">
        <v>13159332</v>
      </c>
      <c r="D50" s="24">
        <v>1723823</v>
      </c>
      <c r="E50" s="25">
        <f t="shared" si="4"/>
        <v>14883155</v>
      </c>
      <c r="F50" s="25">
        <v>47770.380040816322</v>
      </c>
      <c r="G50" s="25">
        <v>8503</v>
      </c>
      <c r="H50" s="25">
        <f t="shared" si="1"/>
        <v>14939428.380040817</v>
      </c>
      <c r="I50" s="25">
        <v>224066</v>
      </c>
      <c r="J50" s="25">
        <v>6433</v>
      </c>
      <c r="K50" s="25">
        <f t="shared" si="2"/>
        <v>15169927.380040817</v>
      </c>
      <c r="L50" s="23">
        <v>14532576.001335772</v>
      </c>
    </row>
    <row r="51" spans="1:12" x14ac:dyDescent="0.2">
      <c r="A51" s="1">
        <v>40210</v>
      </c>
      <c r="B51" s="24">
        <v>13200000</v>
      </c>
      <c r="C51" s="24">
        <v>13161061</v>
      </c>
      <c r="D51" s="6">
        <v>1876531</v>
      </c>
      <c r="E51" s="7">
        <f t="shared" si="4"/>
        <v>15037592</v>
      </c>
      <c r="F51" s="7">
        <v>49053.38212244898</v>
      </c>
      <c r="G51" s="7">
        <v>7748</v>
      </c>
      <c r="H51" s="7">
        <f t="shared" si="1"/>
        <v>15094393.38212245</v>
      </c>
      <c r="I51" s="7">
        <v>263321</v>
      </c>
      <c r="J51" s="7">
        <v>7977</v>
      </c>
      <c r="K51" s="7">
        <f t="shared" si="2"/>
        <v>15365691.38212245</v>
      </c>
      <c r="L51" s="8">
        <v>14765434.99947099</v>
      </c>
    </row>
    <row r="52" spans="1:12" x14ac:dyDescent="0.2">
      <c r="A52" s="1">
        <v>40238</v>
      </c>
      <c r="B52" s="24">
        <v>15750000</v>
      </c>
      <c r="C52" s="24">
        <v>15972829</v>
      </c>
      <c r="D52" s="6">
        <v>2488235</v>
      </c>
      <c r="E52" s="7">
        <f t="shared" ref="E52:E59" si="5">D52+C52</f>
        <v>18461064</v>
      </c>
      <c r="F52" s="7">
        <v>52487.809408163266</v>
      </c>
      <c r="G52" s="7">
        <v>10942</v>
      </c>
      <c r="H52" s="7">
        <f t="shared" si="1"/>
        <v>18524493.809408162</v>
      </c>
      <c r="I52" s="7">
        <v>377355</v>
      </c>
      <c r="J52" s="7">
        <v>6485</v>
      </c>
      <c r="K52" s="7">
        <f t="shared" si="2"/>
        <v>18908333.809408162</v>
      </c>
      <c r="L52" s="8">
        <v>17736417.329137359</v>
      </c>
    </row>
    <row r="53" spans="1:12" x14ac:dyDescent="0.2">
      <c r="A53" s="1">
        <v>40269</v>
      </c>
      <c r="B53" s="6">
        <v>15100000</v>
      </c>
      <c r="C53" s="24">
        <v>15251136</v>
      </c>
      <c r="D53" s="6">
        <v>2366963</v>
      </c>
      <c r="E53" s="7">
        <f t="shared" si="5"/>
        <v>17618099</v>
      </c>
      <c r="F53" s="7">
        <v>51105.373612244897</v>
      </c>
      <c r="G53" s="7">
        <v>10478</v>
      </c>
      <c r="H53" s="7">
        <f t="shared" si="1"/>
        <v>17679682.373612244</v>
      </c>
      <c r="I53" s="7">
        <v>396727</v>
      </c>
      <c r="J53" s="7">
        <v>13361</v>
      </c>
      <c r="K53" s="7">
        <f t="shared" si="2"/>
        <v>18089770.373612244</v>
      </c>
      <c r="L53" s="8">
        <v>17327140.65016121</v>
      </c>
    </row>
    <row r="54" spans="1:12" x14ac:dyDescent="0.2">
      <c r="A54" s="1">
        <v>40299</v>
      </c>
      <c r="B54" s="6">
        <v>16650000</v>
      </c>
      <c r="C54" s="24">
        <v>16579767</v>
      </c>
      <c r="D54" s="6">
        <v>2433211</v>
      </c>
      <c r="E54" s="7">
        <f t="shared" si="5"/>
        <v>19012978</v>
      </c>
      <c r="F54" s="7">
        <v>61357.018285714286</v>
      </c>
      <c r="G54" s="7">
        <v>10255</v>
      </c>
      <c r="H54" s="7">
        <f t="shared" si="1"/>
        <v>19084590.018285714</v>
      </c>
      <c r="I54" s="7">
        <v>359192</v>
      </c>
      <c r="J54" s="7">
        <v>9351</v>
      </c>
      <c r="K54" s="7">
        <f t="shared" si="2"/>
        <v>19453133.018285714</v>
      </c>
      <c r="L54" s="8">
        <v>18817817.493198998</v>
      </c>
    </row>
    <row r="55" spans="1:12" x14ac:dyDescent="0.2">
      <c r="A55" s="1">
        <v>40330</v>
      </c>
      <c r="B55" s="6">
        <v>17200000</v>
      </c>
      <c r="C55" s="24">
        <v>17354869</v>
      </c>
      <c r="D55" s="6">
        <v>2633912</v>
      </c>
      <c r="E55" s="7">
        <f t="shared" si="5"/>
        <v>19988781</v>
      </c>
      <c r="F55" s="7">
        <v>80029.770959183676</v>
      </c>
      <c r="G55" s="7">
        <v>12487</v>
      </c>
      <c r="H55" s="7">
        <f t="shared" si="1"/>
        <v>20081297.770959184</v>
      </c>
      <c r="I55" s="7">
        <v>421907</v>
      </c>
      <c r="J55" s="7">
        <v>9889</v>
      </c>
      <c r="K55" s="7">
        <f t="shared" si="2"/>
        <v>20513093.770959184</v>
      </c>
      <c r="L55" s="8">
        <v>19776618.073185179</v>
      </c>
    </row>
    <row r="56" spans="1:12" x14ac:dyDescent="0.2">
      <c r="A56" s="22">
        <v>40360</v>
      </c>
      <c r="B56" s="6">
        <v>16500000</v>
      </c>
      <c r="C56" s="24">
        <v>16734766</v>
      </c>
      <c r="D56" s="6">
        <v>2628106</v>
      </c>
      <c r="E56" s="7">
        <f t="shared" si="5"/>
        <v>19362872</v>
      </c>
      <c r="F56" s="7">
        <v>64723.661122448982</v>
      </c>
      <c r="G56" s="7">
        <v>12488</v>
      </c>
      <c r="H56" s="7">
        <f t="shared" si="1"/>
        <v>19440083.661122449</v>
      </c>
      <c r="I56" s="7">
        <v>371171</v>
      </c>
      <c r="J56" s="7">
        <v>6711</v>
      </c>
      <c r="K56" s="7">
        <f t="shared" si="2"/>
        <v>19817965.661122449</v>
      </c>
      <c r="L56" s="23">
        <v>19194857.428679634</v>
      </c>
    </row>
    <row r="57" spans="1:12" x14ac:dyDescent="0.2">
      <c r="A57" s="1">
        <v>40391</v>
      </c>
      <c r="B57" s="6">
        <v>16450000</v>
      </c>
      <c r="C57" s="24">
        <v>16882484</v>
      </c>
      <c r="D57" s="6">
        <v>2695240</v>
      </c>
      <c r="E57" s="7">
        <f>D57+C57</f>
        <v>19577724</v>
      </c>
      <c r="F57" s="7">
        <v>57751.581530612246</v>
      </c>
      <c r="G57" s="7">
        <v>12279</v>
      </c>
      <c r="H57" s="7">
        <f t="shared" si="1"/>
        <v>19647754.581530612</v>
      </c>
      <c r="I57" s="7">
        <v>313290</v>
      </c>
      <c r="J57" s="7">
        <v>7966</v>
      </c>
      <c r="K57" s="7">
        <f t="shared" si="2"/>
        <v>19969010.581530612</v>
      </c>
      <c r="L57" s="23">
        <v>19316603.072915565</v>
      </c>
    </row>
    <row r="58" spans="1:12" x14ac:dyDescent="0.2">
      <c r="A58" s="22">
        <v>40422</v>
      </c>
      <c r="B58" s="6">
        <v>14600000</v>
      </c>
      <c r="C58" s="24">
        <v>14962907</v>
      </c>
      <c r="D58" s="6">
        <v>2396184</v>
      </c>
      <c r="E58" s="7">
        <f t="shared" si="5"/>
        <v>17359091</v>
      </c>
      <c r="F58" s="7">
        <v>54768.291959183669</v>
      </c>
      <c r="G58" s="7">
        <v>12280</v>
      </c>
      <c r="H58" s="7">
        <f t="shared" si="1"/>
        <v>17426139.291959185</v>
      </c>
      <c r="I58" s="7">
        <v>337603</v>
      </c>
      <c r="J58" s="7">
        <v>5604</v>
      </c>
      <c r="K58" s="7">
        <f t="shared" si="2"/>
        <v>17769346.291959185</v>
      </c>
      <c r="L58" s="23">
        <v>17224167.829717137</v>
      </c>
    </row>
    <row r="59" spans="1:12" x14ac:dyDescent="0.2">
      <c r="A59" s="1">
        <v>40452</v>
      </c>
      <c r="B59" s="6">
        <v>13700000</v>
      </c>
      <c r="C59" s="24">
        <v>13822525</v>
      </c>
      <c r="D59" s="6">
        <v>2263754</v>
      </c>
      <c r="E59" s="7">
        <f t="shared" si="5"/>
        <v>16086279</v>
      </c>
      <c r="F59" s="7">
        <v>48105.830244897959</v>
      </c>
      <c r="G59" s="7">
        <v>10510</v>
      </c>
      <c r="H59" s="7">
        <f t="shared" si="1"/>
        <v>16144894.830244899</v>
      </c>
      <c r="I59" s="7">
        <v>337550</v>
      </c>
      <c r="J59" s="7">
        <v>10812</v>
      </c>
      <c r="K59" s="7">
        <f t="shared" si="2"/>
        <v>16493256.830244899</v>
      </c>
      <c r="L59" s="23">
        <v>16059476.852253353</v>
      </c>
    </row>
    <row r="60" spans="1:12" x14ac:dyDescent="0.2">
      <c r="A60" s="1">
        <v>40483</v>
      </c>
      <c r="B60" s="6">
        <v>13050000</v>
      </c>
      <c r="C60" s="24">
        <v>13295748</v>
      </c>
      <c r="D60" s="6">
        <v>1765519</v>
      </c>
      <c r="E60" s="7">
        <f>D60+C60</f>
        <v>15061267</v>
      </c>
      <c r="F60" s="7">
        <v>39924.445959183678</v>
      </c>
      <c r="G60" s="7">
        <v>12282</v>
      </c>
      <c r="H60" s="7">
        <f t="shared" si="1"/>
        <v>15113473.445959184</v>
      </c>
      <c r="I60" s="7">
        <v>352475</v>
      </c>
      <c r="J60" s="7">
        <v>4581</v>
      </c>
      <c r="K60" s="7">
        <f t="shared" si="2"/>
        <v>15470529.445959184</v>
      </c>
      <c r="L60" s="23">
        <v>15455674.21262767</v>
      </c>
    </row>
    <row r="61" spans="1:12" s="26" customFormat="1" x14ac:dyDescent="0.2">
      <c r="A61" s="44">
        <v>40513</v>
      </c>
      <c r="B61" s="45">
        <v>13550000</v>
      </c>
      <c r="C61" s="46">
        <v>13570630</v>
      </c>
      <c r="D61" s="46">
        <v>1870916</v>
      </c>
      <c r="E61" s="43">
        <f t="shared" ref="E61:E88" si="6">D61+C61</f>
        <v>15441546</v>
      </c>
      <c r="F61" s="43">
        <v>47163.014408163261</v>
      </c>
      <c r="G61" s="43">
        <v>7974</v>
      </c>
      <c r="H61" s="43">
        <f t="shared" si="1"/>
        <v>15496683.014408164</v>
      </c>
      <c r="I61" s="43">
        <v>330460</v>
      </c>
      <c r="J61" s="43">
        <v>7335</v>
      </c>
      <c r="K61" s="43">
        <f t="shared" si="2"/>
        <v>15834478.014408164</v>
      </c>
      <c r="L61" s="29">
        <v>15569775.812426765</v>
      </c>
    </row>
    <row r="62" spans="1:12" s="39" customFormat="1" x14ac:dyDescent="0.2">
      <c r="A62" s="1">
        <v>40544</v>
      </c>
      <c r="B62" s="37"/>
      <c r="C62" s="24">
        <v>12722140</v>
      </c>
      <c r="D62" s="6">
        <v>1918102</v>
      </c>
      <c r="E62" s="7">
        <f t="shared" si="6"/>
        <v>14640242</v>
      </c>
      <c r="F62" s="7">
        <v>44071.615816326528</v>
      </c>
      <c r="G62" s="7">
        <v>9732</v>
      </c>
      <c r="H62" s="7">
        <f t="shared" si="1"/>
        <v>14694045.615816327</v>
      </c>
      <c r="I62" s="7">
        <f>'[1]Industry Summary'!O112</f>
        <v>262636</v>
      </c>
      <c r="J62" s="7">
        <f>'[1]Industry Summary'!P112</f>
        <v>6165</v>
      </c>
      <c r="K62" s="7">
        <f t="shared" si="2"/>
        <v>14962846.615816327</v>
      </c>
      <c r="L62" s="38">
        <f>'[1]Industry Summary'!J112</f>
        <v>14189572.090599675</v>
      </c>
    </row>
    <row r="63" spans="1:12" s="39" customFormat="1" x14ac:dyDescent="0.2">
      <c r="A63" s="40">
        <v>40575</v>
      </c>
      <c r="B63" s="37"/>
      <c r="C63" s="24">
        <v>12764023</v>
      </c>
      <c r="D63" s="6">
        <v>2146115</v>
      </c>
      <c r="E63" s="7">
        <f t="shared" si="6"/>
        <v>14910138</v>
      </c>
      <c r="F63" s="7">
        <v>39881.720877551023</v>
      </c>
      <c r="G63" s="7">
        <v>7293</v>
      </c>
      <c r="H63" s="7">
        <f t="shared" si="1"/>
        <v>14957312.720877551</v>
      </c>
      <c r="I63" s="7">
        <f>'[1]Industry Summary'!O113</f>
        <v>282648</v>
      </c>
      <c r="J63" s="7">
        <f>'[1]Industry Summary'!P113</f>
        <v>9039</v>
      </c>
      <c r="K63" s="7">
        <f t="shared" si="2"/>
        <v>15248999.720877551</v>
      </c>
      <c r="L63" s="38">
        <f>'[1]Industry Summary'!J113</f>
        <v>14365078.797954185</v>
      </c>
    </row>
    <row r="64" spans="1:12" s="39" customFormat="1" x14ac:dyDescent="0.2">
      <c r="A64" s="36">
        <v>40603</v>
      </c>
      <c r="B64" s="37"/>
      <c r="C64" s="24">
        <v>16406747</v>
      </c>
      <c r="D64" s="6">
        <v>2668426</v>
      </c>
      <c r="E64" s="7">
        <f t="shared" si="6"/>
        <v>19075173</v>
      </c>
      <c r="F64" s="7">
        <v>54118.427612244901</v>
      </c>
      <c r="G64" s="7">
        <v>10265</v>
      </c>
      <c r="H64" s="7">
        <f t="shared" si="1"/>
        <v>19139556.427612245</v>
      </c>
      <c r="I64" s="7">
        <f>'[1]Industry Summary'!O114</f>
        <v>387399</v>
      </c>
      <c r="J64" s="7">
        <f>'[1]Industry Summary'!P114</f>
        <v>8439</v>
      </c>
      <c r="K64" s="7">
        <f t="shared" si="2"/>
        <v>19535394.427612245</v>
      </c>
      <c r="L64" s="38">
        <f>'[1]Industry Summary'!J114</f>
        <v>18354951.60416403</v>
      </c>
    </row>
    <row r="65" spans="1:12" s="39" customFormat="1" x14ac:dyDescent="0.2">
      <c r="A65" s="40">
        <v>40634</v>
      </c>
      <c r="B65" s="37"/>
      <c r="C65" s="24">
        <v>14856650</v>
      </c>
      <c r="D65" s="6">
        <v>2418428</v>
      </c>
      <c r="E65" s="7">
        <f t="shared" si="6"/>
        <v>17275078</v>
      </c>
      <c r="F65" s="7">
        <v>46564.483224489799</v>
      </c>
      <c r="G65" s="7">
        <v>8925</v>
      </c>
      <c r="H65" s="7">
        <f t="shared" si="1"/>
        <v>17330567.483224489</v>
      </c>
      <c r="I65" s="7">
        <f>'[1]Industry Summary'!O115</f>
        <v>377776</v>
      </c>
      <c r="J65" s="7">
        <f>'[1]Industry Summary'!P115</f>
        <v>8504</v>
      </c>
      <c r="K65" s="7">
        <f t="shared" si="2"/>
        <v>17716847.483224489</v>
      </c>
      <c r="L65" s="38">
        <f>'[1]Industry Summary'!J115</f>
        <v>17054326.184323199</v>
      </c>
    </row>
    <row r="66" spans="1:12" s="39" customFormat="1" x14ac:dyDescent="0.2">
      <c r="A66" s="36">
        <v>40664</v>
      </c>
      <c r="B66" s="37"/>
      <c r="C66" s="24">
        <v>16136290</v>
      </c>
      <c r="D66" s="6">
        <v>2802399</v>
      </c>
      <c r="E66" s="7">
        <f t="shared" si="6"/>
        <v>18938689</v>
      </c>
      <c r="F66" s="7">
        <v>51381.454142857147</v>
      </c>
      <c r="G66" s="7">
        <v>12446</v>
      </c>
      <c r="H66" s="7">
        <f t="shared" si="1"/>
        <v>19002516.454142857</v>
      </c>
      <c r="I66" s="7">
        <f>'[1]Industry Summary'!O116</f>
        <v>394063</v>
      </c>
      <c r="J66" s="7">
        <f>'[1]Industry Summary'!P116</f>
        <v>12446</v>
      </c>
      <c r="K66" s="7">
        <f t="shared" si="2"/>
        <v>19409025.454142857</v>
      </c>
      <c r="L66" s="38">
        <f>'[1]Industry Summary'!J116</f>
        <v>18429631.401724897</v>
      </c>
    </row>
    <row r="67" spans="1:12" s="39" customFormat="1" x14ac:dyDescent="0.2">
      <c r="A67" s="40">
        <v>40695</v>
      </c>
      <c r="B67" s="37"/>
      <c r="C67" s="24">
        <v>17716053</v>
      </c>
      <c r="D67" s="6">
        <v>2562787.8064516131</v>
      </c>
      <c r="E67" s="7">
        <f t="shared" si="6"/>
        <v>20278840.806451611</v>
      </c>
      <c r="F67" s="7">
        <v>62570.940551020409</v>
      </c>
      <c r="G67" s="7">
        <v>12109</v>
      </c>
      <c r="H67" s="7">
        <f t="shared" ref="H67:H88" si="7">G67+F67+E67</f>
        <v>20353520.747002631</v>
      </c>
      <c r="I67" s="7">
        <f>'[1]Industry Summary'!O117</f>
        <v>391783</v>
      </c>
      <c r="J67" s="7">
        <f>'[1]Industry Summary'!P117</f>
        <v>13602</v>
      </c>
      <c r="K67" s="7">
        <f t="shared" ref="K67:K88" si="8">H67+I67+J67</f>
        <v>20758905.747002631</v>
      </c>
      <c r="L67" s="38">
        <f>'[1]Industry Summary'!J117</f>
        <v>19856739.075047307</v>
      </c>
    </row>
    <row r="68" spans="1:12" s="39" customFormat="1" x14ac:dyDescent="0.2">
      <c r="A68" s="40">
        <v>40725</v>
      </c>
      <c r="B68" s="37"/>
      <c r="C68" s="24">
        <v>15273448</v>
      </c>
      <c r="D68" s="6">
        <v>2423169.064516129</v>
      </c>
      <c r="E68" s="7">
        <f t="shared" si="6"/>
        <v>17696617.064516127</v>
      </c>
      <c r="F68" s="7">
        <v>57250.705489795924</v>
      </c>
      <c r="G68" s="7">
        <v>10693</v>
      </c>
      <c r="H68" s="7">
        <f t="shared" si="7"/>
        <v>17764560.770005923</v>
      </c>
      <c r="I68" s="7">
        <f>'[1]Industry Summary'!O118</f>
        <v>400093</v>
      </c>
      <c r="J68" s="7">
        <f>'[1]Industry Summary'!P118</f>
        <v>8449</v>
      </c>
      <c r="K68" s="7">
        <f t="shared" si="8"/>
        <v>18173102.770005923</v>
      </c>
      <c r="L68" s="38">
        <f>'[1]Industry Summary'!J118</f>
        <v>17726541.043429397</v>
      </c>
    </row>
    <row r="69" spans="1:12" s="39" customFormat="1" x14ac:dyDescent="0.2">
      <c r="A69" s="36">
        <v>40756</v>
      </c>
      <c r="B69" s="37"/>
      <c r="C69" s="24">
        <v>16258921</v>
      </c>
      <c r="D69" s="6">
        <v>2261222.6774193547</v>
      </c>
      <c r="E69" s="7">
        <f t="shared" si="6"/>
        <v>18520143.677419353</v>
      </c>
      <c r="F69" s="7">
        <v>49943.742244897963</v>
      </c>
      <c r="G69" s="7">
        <v>12171</v>
      </c>
      <c r="H69" s="7">
        <f t="shared" si="7"/>
        <v>18582258.419664253</v>
      </c>
      <c r="I69" s="7">
        <f>'[1]Industry Summary'!O119</f>
        <v>369031</v>
      </c>
      <c r="J69" s="7">
        <f>'[1]Industry Summary'!P119</f>
        <v>10505</v>
      </c>
      <c r="K69" s="7">
        <f t="shared" si="8"/>
        <v>18961794.419664253</v>
      </c>
      <c r="L69" s="38">
        <f>'[1]Industry Summary'!J119</f>
        <v>18842676.006926596</v>
      </c>
    </row>
    <row r="70" spans="1:12" s="39" customFormat="1" x14ac:dyDescent="0.2">
      <c r="A70" s="40">
        <v>40787</v>
      </c>
      <c r="B70" s="37"/>
      <c r="C70" s="24">
        <v>15601996</v>
      </c>
      <c r="D70" s="6">
        <v>2020807.1290322582</v>
      </c>
      <c r="E70" s="7">
        <f t="shared" si="6"/>
        <v>17622803.129032258</v>
      </c>
      <c r="F70" s="7">
        <v>49895.415102040817</v>
      </c>
      <c r="G70" s="7">
        <v>11001</v>
      </c>
      <c r="H70" s="7">
        <f t="shared" si="7"/>
        <v>17683699.5441343</v>
      </c>
      <c r="I70" s="7">
        <f>'[1]Industry Summary'!O120</f>
        <v>343140</v>
      </c>
      <c r="J70" s="7">
        <f>'[1]Industry Summary'!P120</f>
        <v>13602</v>
      </c>
      <c r="K70" s="7">
        <f t="shared" si="8"/>
        <v>18040441.5441343</v>
      </c>
      <c r="L70" s="38">
        <f>'[1]Industry Summary'!J120</f>
        <v>17664775.334895551</v>
      </c>
    </row>
    <row r="71" spans="1:12" s="39" customFormat="1" x14ac:dyDescent="0.2">
      <c r="A71" s="36">
        <v>40817</v>
      </c>
      <c r="B71" s="37"/>
      <c r="C71" s="24">
        <v>13653325</v>
      </c>
      <c r="D71" s="6">
        <v>2146537.7419354841</v>
      </c>
      <c r="E71" s="7">
        <f t="shared" si="6"/>
        <v>15799862.741935484</v>
      </c>
      <c r="F71" s="7">
        <v>42899.989632653058</v>
      </c>
      <c r="G71" s="7">
        <v>10505</v>
      </c>
      <c r="H71" s="7">
        <f t="shared" si="7"/>
        <v>15853267.731568137</v>
      </c>
      <c r="I71" s="7">
        <f>'[1]Industry Summary'!O121</f>
        <v>414294</v>
      </c>
      <c r="J71" s="7">
        <f>'[1]Industry Summary'!P121</f>
        <v>7883</v>
      </c>
      <c r="K71" s="7">
        <f t="shared" si="8"/>
        <v>16275444.731568137</v>
      </c>
      <c r="L71" s="38">
        <f>'[1]Industry Summary'!J121</f>
        <v>15892915.166992148</v>
      </c>
    </row>
    <row r="72" spans="1:12" s="39" customFormat="1" x14ac:dyDescent="0.2">
      <c r="A72" s="40">
        <v>40848</v>
      </c>
      <c r="B72" s="37"/>
      <c r="C72" s="24">
        <v>13231161</v>
      </c>
      <c r="D72" s="6">
        <v>2010864.2903225808</v>
      </c>
      <c r="E72" s="7">
        <f t="shared" si="6"/>
        <v>15242025.290322581</v>
      </c>
      <c r="F72" s="7">
        <v>45965.833979591836</v>
      </c>
      <c r="G72" s="7">
        <v>8787</v>
      </c>
      <c r="H72" s="7">
        <f t="shared" si="7"/>
        <v>15296778.124302173</v>
      </c>
      <c r="I72" s="7">
        <f>'[1]Industry Summary'!O122</f>
        <v>442101</v>
      </c>
      <c r="J72" s="7">
        <f>'[1]Industry Summary'!P122</f>
        <v>10493</v>
      </c>
      <c r="K72" s="7">
        <f t="shared" si="8"/>
        <v>15749372.124302173</v>
      </c>
      <c r="L72" s="38">
        <f>'[1]Industry Summary'!J122</f>
        <v>15582160.205274686</v>
      </c>
    </row>
    <row r="73" spans="1:12" s="39" customFormat="1" x14ac:dyDescent="0.2">
      <c r="A73" s="44">
        <v>40878</v>
      </c>
      <c r="B73" s="45"/>
      <c r="C73" s="46">
        <v>13315000</v>
      </c>
      <c r="D73" s="46">
        <v>1959380.4516129033</v>
      </c>
      <c r="E73" s="43">
        <f t="shared" si="6"/>
        <v>15274380.451612903</v>
      </c>
      <c r="F73" s="43">
        <v>34032.957918367356</v>
      </c>
      <c r="G73" s="43">
        <v>11122</v>
      </c>
      <c r="H73" s="43">
        <f t="shared" si="7"/>
        <v>15319535.409531271</v>
      </c>
      <c r="I73" s="43">
        <f>'[1]Industry Summary'!O123</f>
        <v>385447</v>
      </c>
      <c r="J73" s="43">
        <f>'[1]Industry Summary'!P123</f>
        <v>6732</v>
      </c>
      <c r="K73" s="43">
        <f t="shared" si="8"/>
        <v>15711714.409531271</v>
      </c>
      <c r="L73" s="29">
        <f>'[1]Industry Summary'!J123</f>
        <v>15387020.589554155</v>
      </c>
    </row>
    <row r="74" spans="1:12" s="39" customFormat="1" x14ac:dyDescent="0.2">
      <c r="A74" s="40">
        <v>40909</v>
      </c>
      <c r="B74" s="37"/>
      <c r="C74" s="24">
        <v>13341173</v>
      </c>
      <c r="D74" s="6">
        <v>2045196.8387096776</v>
      </c>
      <c r="E74" s="7">
        <f t="shared" si="6"/>
        <v>15386369.838709679</v>
      </c>
      <c r="F74" s="7">
        <v>38534.13020408163</v>
      </c>
      <c r="G74" s="7">
        <v>8365</v>
      </c>
      <c r="H74" s="7">
        <f t="shared" si="7"/>
        <v>15433268.96891376</v>
      </c>
      <c r="I74" s="7">
        <v>321453</v>
      </c>
      <c r="J74" s="7">
        <v>5640</v>
      </c>
      <c r="K74" s="7">
        <f t="shared" si="8"/>
        <v>15760361.96891376</v>
      </c>
      <c r="L74" s="38">
        <v>14902474.715004606</v>
      </c>
    </row>
    <row r="75" spans="1:12" s="39" customFormat="1" x14ac:dyDescent="0.2">
      <c r="A75" s="36">
        <v>40940</v>
      </c>
      <c r="B75" s="37"/>
      <c r="C75" s="24">
        <v>13750782</v>
      </c>
      <c r="D75" s="6">
        <v>2183276.7096774192</v>
      </c>
      <c r="E75" s="7">
        <f t="shared" si="6"/>
        <v>15934058.709677419</v>
      </c>
      <c r="F75" s="7">
        <v>48458.482591836742</v>
      </c>
      <c r="G75" s="7">
        <v>9477</v>
      </c>
      <c r="H75" s="7">
        <f t="shared" si="7"/>
        <v>15991994.192269256</v>
      </c>
      <c r="I75" s="7">
        <v>357750</v>
      </c>
      <c r="J75" s="7">
        <v>7709</v>
      </c>
      <c r="K75" s="7">
        <f t="shared" si="8"/>
        <v>16357453.192269256</v>
      </c>
      <c r="L75" s="38">
        <v>15561466.480550373</v>
      </c>
    </row>
    <row r="76" spans="1:12" s="39" customFormat="1" x14ac:dyDescent="0.2">
      <c r="A76" s="36">
        <v>40969</v>
      </c>
      <c r="B76" s="37"/>
      <c r="C76" s="24">
        <v>15650416</v>
      </c>
      <c r="D76" s="6">
        <v>2783959.1290322584</v>
      </c>
      <c r="E76" s="7">
        <f t="shared" si="6"/>
        <v>18434375.129032258</v>
      </c>
      <c r="F76" s="7">
        <v>51646.20293877551</v>
      </c>
      <c r="G76" s="7">
        <v>10290</v>
      </c>
      <c r="H76" s="7">
        <f t="shared" si="7"/>
        <v>18496311.331971034</v>
      </c>
      <c r="I76" s="7">
        <v>416950</v>
      </c>
      <c r="J76" s="7">
        <v>8416</v>
      </c>
      <c r="K76" s="7">
        <f t="shared" si="8"/>
        <v>18921677.331971034</v>
      </c>
      <c r="L76" s="38">
        <v>17446068.060337842</v>
      </c>
    </row>
    <row r="77" spans="1:12" s="39" customFormat="1" x14ac:dyDescent="0.2">
      <c r="A77" s="36">
        <v>41000</v>
      </c>
      <c r="B77" s="37"/>
      <c r="C77" s="24">
        <v>14950000</v>
      </c>
      <c r="D77" s="6">
        <v>2520008.5806451612</v>
      </c>
      <c r="E77" s="7">
        <f t="shared" si="6"/>
        <v>17470008.580645163</v>
      </c>
      <c r="F77" s="7">
        <v>48538.077979591842</v>
      </c>
      <c r="G77" s="7">
        <v>9287</v>
      </c>
      <c r="H77" s="7">
        <f t="shared" si="7"/>
        <v>17527833.658624753</v>
      </c>
      <c r="I77" s="7">
        <v>411898</v>
      </c>
      <c r="J77" s="7">
        <v>5886</v>
      </c>
      <c r="K77" s="7">
        <f t="shared" si="8"/>
        <v>17945617.658624753</v>
      </c>
      <c r="L77" s="38">
        <v>17220070.997865688</v>
      </c>
    </row>
    <row r="78" spans="1:12" s="39" customFormat="1" x14ac:dyDescent="0.2">
      <c r="A78" s="36">
        <v>41030</v>
      </c>
      <c r="B78" s="37"/>
      <c r="C78" s="24">
        <v>16919000</v>
      </c>
      <c r="D78" s="6">
        <v>2531707.4193548388</v>
      </c>
      <c r="E78" s="7">
        <f t="shared" si="6"/>
        <v>19450707.419354837</v>
      </c>
      <c r="F78" s="7">
        <v>54210.531306122444</v>
      </c>
      <c r="G78" s="7">
        <v>9404</v>
      </c>
      <c r="H78" s="7">
        <f t="shared" si="7"/>
        <v>19514321.950660959</v>
      </c>
      <c r="I78" s="7">
        <v>461000</v>
      </c>
      <c r="J78" s="7">
        <v>6923</v>
      </c>
      <c r="K78" s="7">
        <f t="shared" si="8"/>
        <v>19982244.950660959</v>
      </c>
      <c r="L78" s="38">
        <v>19280551.995846722</v>
      </c>
    </row>
    <row r="79" spans="1:12" s="39" customFormat="1" x14ac:dyDescent="0.2">
      <c r="A79" s="36">
        <v>41061</v>
      </c>
      <c r="B79" s="37"/>
      <c r="C79" s="24">
        <v>16960000</v>
      </c>
      <c r="D79" s="6">
        <v>2579570.7096774192</v>
      </c>
      <c r="E79" s="7">
        <f t="shared" si="6"/>
        <v>19539570.709677421</v>
      </c>
      <c r="F79" s="7">
        <v>57792.707020408161</v>
      </c>
      <c r="G79" s="7">
        <v>10882.216179032259</v>
      </c>
      <c r="H79" s="7">
        <f t="shared" si="7"/>
        <v>19608245.632876862</v>
      </c>
      <c r="I79" s="7">
        <v>432795</v>
      </c>
      <c r="J79" s="7">
        <v>6628.7117666451622</v>
      </c>
      <c r="K79" s="7">
        <f t="shared" si="8"/>
        <v>20047669.344643507</v>
      </c>
      <c r="L79" s="38">
        <v>19212929.948422898</v>
      </c>
    </row>
    <row r="80" spans="1:12" s="39" customFormat="1" x14ac:dyDescent="0.2">
      <c r="A80" s="36">
        <v>41091</v>
      </c>
      <c r="B80" s="37"/>
      <c r="C80" s="24">
        <v>16430000</v>
      </c>
      <c r="D80" s="6">
        <v>2608488.7096774196</v>
      </c>
      <c r="E80" s="7">
        <f t="shared" si="6"/>
        <v>19038488.709677421</v>
      </c>
      <c r="F80" s="7">
        <v>55188.009632653062</v>
      </c>
      <c r="G80" s="7">
        <v>12551</v>
      </c>
      <c r="H80" s="7">
        <f t="shared" si="7"/>
        <v>19106227.719310075</v>
      </c>
      <c r="I80" s="7">
        <v>437938</v>
      </c>
      <c r="J80" s="7">
        <v>5195</v>
      </c>
      <c r="K80" s="7">
        <f t="shared" si="8"/>
        <v>19549360.719310075</v>
      </c>
      <c r="L80" s="38">
        <v>19287710.068041388</v>
      </c>
    </row>
    <row r="81" spans="1:12" s="39" customFormat="1" x14ac:dyDescent="0.2">
      <c r="A81" s="36">
        <v>41122</v>
      </c>
      <c r="B81" s="37"/>
      <c r="C81" s="24">
        <v>16560000</v>
      </c>
      <c r="D81" s="6">
        <v>2519159.2903225808</v>
      </c>
      <c r="E81" s="7">
        <f t="shared" si="6"/>
        <v>19079159.290322579</v>
      </c>
      <c r="F81" s="7">
        <v>58864.767877551021</v>
      </c>
      <c r="G81" s="7">
        <v>10361</v>
      </c>
      <c r="H81" s="7">
        <f t="shared" si="7"/>
        <v>19148385.058200132</v>
      </c>
      <c r="I81" s="7">
        <v>411977</v>
      </c>
      <c r="J81" s="7">
        <v>6058</v>
      </c>
      <c r="K81" s="7">
        <f t="shared" si="8"/>
        <v>19566420.058200132</v>
      </c>
      <c r="L81" s="38">
        <v>19311419.38220964</v>
      </c>
    </row>
    <row r="82" spans="1:12" s="39" customFormat="1" x14ac:dyDescent="0.2">
      <c r="A82" s="36">
        <v>41153</v>
      </c>
      <c r="B82" s="37"/>
      <c r="C82" s="24">
        <v>14750000</v>
      </c>
      <c r="D82" s="6">
        <v>2284718.8387096776</v>
      </c>
      <c r="E82" s="7">
        <f t="shared" si="6"/>
        <v>17034718.838709679</v>
      </c>
      <c r="F82" s="7">
        <v>43086.685775510203</v>
      </c>
      <c r="G82" s="7">
        <v>11327</v>
      </c>
      <c r="H82" s="7">
        <f t="shared" si="7"/>
        <v>17089132.524485189</v>
      </c>
      <c r="I82" s="7">
        <v>429588</v>
      </c>
      <c r="J82" s="7">
        <v>8107</v>
      </c>
      <c r="K82" s="7">
        <f t="shared" si="8"/>
        <v>17526827.524485189</v>
      </c>
      <c r="L82" s="38">
        <v>16721884.326393601</v>
      </c>
    </row>
    <row r="83" spans="1:12" s="39" customFormat="1" x14ac:dyDescent="0.2">
      <c r="A83" s="36">
        <v>41183</v>
      </c>
      <c r="B83" s="37"/>
      <c r="C83" s="24">
        <v>14300000</v>
      </c>
      <c r="D83" s="6">
        <v>2070118.7419354839</v>
      </c>
      <c r="E83" s="7">
        <f t="shared" si="6"/>
        <v>16370118.741935484</v>
      </c>
      <c r="F83" s="7">
        <v>48840.754979591838</v>
      </c>
      <c r="G83" s="7">
        <v>15847</v>
      </c>
      <c r="H83" s="7">
        <f t="shared" si="7"/>
        <v>16434806.496915076</v>
      </c>
      <c r="I83" s="7">
        <v>483568</v>
      </c>
      <c r="J83" s="7">
        <v>4011</v>
      </c>
      <c r="K83" s="7">
        <f t="shared" si="8"/>
        <v>16922385.496915076</v>
      </c>
      <c r="L83" s="38">
        <v>16263147.042937018</v>
      </c>
    </row>
    <row r="84" spans="1:12" s="39" customFormat="1" x14ac:dyDescent="0.2">
      <c r="A84" s="36">
        <v>41214</v>
      </c>
      <c r="B84" s="37"/>
      <c r="C84" s="24">
        <v>13500000</v>
      </c>
      <c r="D84" s="6">
        <v>1779920.2903225806</v>
      </c>
      <c r="E84" s="7">
        <f t="shared" si="6"/>
        <v>15279920.290322581</v>
      </c>
      <c r="F84" s="7">
        <v>36391.157510204081</v>
      </c>
      <c r="G84" s="7">
        <v>12120</v>
      </c>
      <c r="H84" s="7">
        <f t="shared" si="7"/>
        <v>15328431.447832786</v>
      </c>
      <c r="I84" s="7">
        <v>443112</v>
      </c>
      <c r="J84" s="7">
        <v>5904</v>
      </c>
      <c r="K84" s="7">
        <f t="shared" si="8"/>
        <v>15777447.447832786</v>
      </c>
      <c r="L84" s="38">
        <v>15796503.406817136</v>
      </c>
    </row>
    <row r="85" spans="1:12" s="39" customFormat="1" x14ac:dyDescent="0.2">
      <c r="A85" s="36">
        <v>41244</v>
      </c>
      <c r="B85" s="37"/>
      <c r="C85" s="24">
        <v>13050000</v>
      </c>
      <c r="D85" s="6">
        <v>1806539.8387096776</v>
      </c>
      <c r="E85" s="7">
        <f t="shared" si="6"/>
        <v>14856539.838709679</v>
      </c>
      <c r="F85" s="7">
        <v>33422.049306122448</v>
      </c>
      <c r="G85" s="7">
        <v>10511</v>
      </c>
      <c r="H85" s="7">
        <f t="shared" si="7"/>
        <v>14900472.888015801</v>
      </c>
      <c r="I85" s="7">
        <v>427839</v>
      </c>
      <c r="J85" s="7">
        <v>5848</v>
      </c>
      <c r="K85" s="7">
        <f t="shared" si="8"/>
        <v>15334159.888015801</v>
      </c>
      <c r="L85" s="38">
        <v>15058757.749519072</v>
      </c>
    </row>
    <row r="86" spans="1:12" s="39" customFormat="1" x14ac:dyDescent="0.2">
      <c r="A86" s="36">
        <v>41275</v>
      </c>
      <c r="B86" s="37"/>
      <c r="C86" s="24">
        <v>13700000</v>
      </c>
      <c r="D86" s="6">
        <v>1939834.3548387098</v>
      </c>
      <c r="E86" s="7">
        <f t="shared" si="6"/>
        <v>15639834.35483871</v>
      </c>
      <c r="F86" s="7">
        <v>46209.875020408159</v>
      </c>
      <c r="G86" s="7">
        <v>5630</v>
      </c>
      <c r="H86" s="7">
        <f t="shared" si="7"/>
        <v>15691674.229859119</v>
      </c>
      <c r="I86" s="7">
        <v>350090</v>
      </c>
      <c r="J86" s="7">
        <v>7536</v>
      </c>
      <c r="K86" s="7">
        <f t="shared" si="8"/>
        <v>16049300.229859119</v>
      </c>
      <c r="L86" s="38">
        <v>15291747.59210087</v>
      </c>
    </row>
    <row r="87" spans="1:12" s="39" customFormat="1" x14ac:dyDescent="0.2">
      <c r="A87" s="36">
        <v>41306</v>
      </c>
      <c r="B87" s="37"/>
      <c r="C87" s="24">
        <v>12900000</v>
      </c>
      <c r="D87" s="6">
        <v>2270492.3225806449</v>
      </c>
      <c r="E87" s="7">
        <f t="shared" si="6"/>
        <v>15170492.322580645</v>
      </c>
      <c r="F87" s="7">
        <v>40650.571367346936</v>
      </c>
      <c r="G87" s="7">
        <v>6875</v>
      </c>
      <c r="H87" s="7">
        <f t="shared" si="7"/>
        <v>15218017.893947992</v>
      </c>
      <c r="I87" s="7">
        <v>363207</v>
      </c>
      <c r="J87" s="7">
        <v>7089</v>
      </c>
      <c r="K87" s="7">
        <f t="shared" si="8"/>
        <v>15588313.893947992</v>
      </c>
      <c r="L87" s="38">
        <v>14832278.962172579</v>
      </c>
    </row>
    <row r="88" spans="1:12" s="39" customFormat="1" x14ac:dyDescent="0.2">
      <c r="A88" s="36">
        <v>41334</v>
      </c>
      <c r="B88" s="37"/>
      <c r="C88" s="24">
        <v>14792000</v>
      </c>
      <c r="D88" s="24">
        <v>2441596.1935483869</v>
      </c>
      <c r="E88" s="7">
        <f t="shared" si="6"/>
        <v>17233596.193548389</v>
      </c>
      <c r="F88" s="7">
        <v>41818.948408163298</v>
      </c>
      <c r="G88" s="7">
        <v>10112</v>
      </c>
      <c r="H88" s="7">
        <f t="shared" si="7"/>
        <v>17285527.141956553</v>
      </c>
      <c r="I88" s="7">
        <v>437797.5</v>
      </c>
      <c r="J88" s="7">
        <v>8416</v>
      </c>
      <c r="K88" s="7">
        <f t="shared" si="8"/>
        <v>17731740.641956553</v>
      </c>
      <c r="L88" s="38">
        <v>16486000</v>
      </c>
    </row>
    <row r="89" spans="1:12" s="39" customFormat="1" x14ac:dyDescent="0.2">
      <c r="A89" s="36"/>
      <c r="B89" s="37"/>
      <c r="C89" s="24"/>
      <c r="D89" s="6"/>
      <c r="E89" s="7"/>
      <c r="F89" s="7"/>
      <c r="G89" s="7"/>
      <c r="H89" s="7"/>
      <c r="I89" s="7"/>
      <c r="J89" s="7"/>
      <c r="K89" s="7"/>
      <c r="L89" s="38"/>
    </row>
    <row r="90" spans="1:12" hidden="1" x14ac:dyDescent="0.2">
      <c r="A90" s="28">
        <f>A50</f>
        <v>40179</v>
      </c>
      <c r="B90" s="30">
        <f t="shared" ref="B90:L90" si="9">B50/B38-1</f>
        <v>-8.0419580419580416E-2</v>
      </c>
      <c r="C90" s="30">
        <f t="shared" si="9"/>
        <v>-8.1898913613604685E-2</v>
      </c>
      <c r="D90" s="30">
        <f t="shared" si="9"/>
        <v>0.20366513167311973</v>
      </c>
      <c r="E90" s="30">
        <f t="shared" si="9"/>
        <v>-5.5957904140542136E-2</v>
      </c>
      <c r="F90" s="30">
        <f t="shared" si="9"/>
        <v>2.3768068902551898E-2</v>
      </c>
      <c r="G90" s="30">
        <f t="shared" si="9"/>
        <v>8.6784253578732207E-2</v>
      </c>
      <c r="H90" s="30">
        <f t="shared" si="9"/>
        <v>-5.5652152898571838E-2</v>
      </c>
      <c r="I90" s="30">
        <f t="shared" si="9"/>
        <v>-0.32997622714292119</v>
      </c>
      <c r="J90" s="30">
        <f t="shared" si="9"/>
        <v>0.26360243567079156</v>
      </c>
      <c r="K90" s="30">
        <f t="shared" si="9"/>
        <v>-6.1228664512469777E-2</v>
      </c>
      <c r="L90" s="30">
        <f t="shared" si="9"/>
        <v>-7.1548821521262518E-2</v>
      </c>
    </row>
    <row r="91" spans="1:12" hidden="1" x14ac:dyDescent="0.2">
      <c r="A91" s="27">
        <f>A51</f>
        <v>40210</v>
      </c>
      <c r="B91" s="16">
        <f t="shared" ref="B91:L91" si="10">B51/B39-1</f>
        <v>-6.3829787234042534E-2</v>
      </c>
      <c r="C91" s="16">
        <f t="shared" si="10"/>
        <v>-6.2935404430391806E-2</v>
      </c>
      <c r="D91" s="16">
        <f t="shared" si="10"/>
        <v>7.3687565226943974E-2</v>
      </c>
      <c r="E91" s="16">
        <f t="shared" si="10"/>
        <v>-4.7815666092478448E-2</v>
      </c>
      <c r="F91" s="16">
        <f t="shared" si="10"/>
        <v>-6.3846586494154978E-2</v>
      </c>
      <c r="G91" s="16">
        <f t="shared" si="10"/>
        <v>2.5274579859732693E-2</v>
      </c>
      <c r="H91" s="16">
        <f t="shared" si="10"/>
        <v>-4.7833811857206809E-2</v>
      </c>
      <c r="I91" s="16">
        <f t="shared" si="10"/>
        <v>4.5703734506319371E-3</v>
      </c>
      <c r="J91" s="16">
        <f t="shared" si="10"/>
        <v>-5.733516141094408E-3</v>
      </c>
      <c r="K91" s="16">
        <f t="shared" si="10"/>
        <v>-4.6960881387884457E-2</v>
      </c>
      <c r="L91" s="16">
        <f t="shared" si="10"/>
        <v>-6.4515333120225837E-2</v>
      </c>
    </row>
    <row r="92" spans="1:12" hidden="1" x14ac:dyDescent="0.2">
      <c r="A92" s="27">
        <f>A52</f>
        <v>40238</v>
      </c>
      <c r="B92" s="16">
        <f t="shared" ref="B92:L92" si="11">B52/B40-1</f>
        <v>-6.3091482649841879E-3</v>
      </c>
      <c r="C92" s="16">
        <f t="shared" si="11"/>
        <v>9.4276610913197612E-3</v>
      </c>
      <c r="D92" s="16">
        <f t="shared" si="11"/>
        <v>-5.3704125644069567E-3</v>
      </c>
      <c r="E92" s="16">
        <f t="shared" si="11"/>
        <v>7.4075108869864348E-3</v>
      </c>
      <c r="F92" s="16">
        <f t="shared" si="11"/>
        <v>-0.17135700188400338</v>
      </c>
      <c r="G92" s="16">
        <f t="shared" si="11"/>
        <v>0.19951764963823715</v>
      </c>
      <c r="H92" s="16">
        <f t="shared" si="11"/>
        <v>6.8872931756476241E-3</v>
      </c>
      <c r="I92" s="16">
        <f t="shared" si="11"/>
        <v>0.25336712358796709</v>
      </c>
      <c r="J92" s="16">
        <f t="shared" si="11"/>
        <v>-6.8113234660152289E-2</v>
      </c>
      <c r="K92" s="16">
        <f t="shared" si="11"/>
        <v>1.0826522434673747E-2</v>
      </c>
      <c r="L92" s="16">
        <f t="shared" si="11"/>
        <v>-9.9747207611389221E-4</v>
      </c>
    </row>
    <row r="93" spans="1:12" ht="13.5" hidden="1" thickBot="1" x14ac:dyDescent="0.25">
      <c r="A93" s="51" t="s">
        <v>5</v>
      </c>
      <c r="B93" s="31">
        <f t="shared" ref="B93:L93" si="12">SUM(B50:B52)/SUM(B38:B40)-1</f>
        <v>-4.8587570621468901E-2</v>
      </c>
      <c r="C93" s="31">
        <f t="shared" si="12"/>
        <v>-4.3179670132758918E-2</v>
      </c>
      <c r="D93" s="31">
        <f t="shared" si="12"/>
        <v>7.1640547955235556E-2</v>
      </c>
      <c r="E93" s="31">
        <f t="shared" si="12"/>
        <v>-3.0102016698861034E-2</v>
      </c>
      <c r="F93" s="31">
        <f t="shared" si="12"/>
        <v>-8.0605582885397653E-2</v>
      </c>
      <c r="G93" s="31">
        <f t="shared" si="12"/>
        <v>0.1097824756152308</v>
      </c>
      <c r="H93" s="31">
        <f t="shared" si="12"/>
        <v>-3.0197368516782674E-2</v>
      </c>
      <c r="I93" s="31">
        <f t="shared" si="12"/>
        <v>-3.6618312386991647E-2</v>
      </c>
      <c r="J93" s="31">
        <f t="shared" si="12"/>
        <v>4.0950530563443444E-2</v>
      </c>
      <c r="K93" s="31">
        <f t="shared" si="12"/>
        <v>-3.0282395558987596E-2</v>
      </c>
      <c r="L93" s="31">
        <f t="shared" si="12"/>
        <v>-4.3828093329176365E-2</v>
      </c>
    </row>
    <row r="94" spans="1:12" ht="13.5" hidden="1" thickTop="1" x14ac:dyDescent="0.2">
      <c r="A94" s="27">
        <f>A53</f>
        <v>40269</v>
      </c>
      <c r="B94" s="16">
        <f t="shared" ref="B94:L94" si="13">B53/B41-1</f>
        <v>-3.8216560509554132E-2</v>
      </c>
      <c r="C94" s="16">
        <f t="shared" si="13"/>
        <v>-4.1222717745676984E-2</v>
      </c>
      <c r="D94" s="16">
        <f t="shared" si="13"/>
        <v>-5.1746144428490792E-2</v>
      </c>
      <c r="E94" s="16">
        <f t="shared" si="13"/>
        <v>-4.2650084866653226E-2</v>
      </c>
      <c r="F94" s="16">
        <f t="shared" si="13"/>
        <v>-0.20151668271036238</v>
      </c>
      <c r="G94" s="16">
        <f t="shared" si="13"/>
        <v>0.57896323086196499</v>
      </c>
      <c r="H94" s="16">
        <f t="shared" si="13"/>
        <v>-4.2977195617742492E-2</v>
      </c>
      <c r="I94" s="16">
        <f t="shared" si="13"/>
        <v>0.34014903794184415</v>
      </c>
      <c r="J94" s="16">
        <f t="shared" si="13"/>
        <v>1.8776653026060734</v>
      </c>
      <c r="K94" s="16">
        <f t="shared" si="13"/>
        <v>-3.6461098885190002E-2</v>
      </c>
      <c r="L94" s="16">
        <f t="shared" si="13"/>
        <v>-4.3231215031335091E-2</v>
      </c>
    </row>
    <row r="95" spans="1:12" hidden="1" x14ac:dyDescent="0.2">
      <c r="A95" s="27">
        <f>A54</f>
        <v>40299</v>
      </c>
      <c r="B95" s="16">
        <f t="shared" ref="B95:L95" si="14">B54/B42-1</f>
        <v>9.0909090909090384E-3</v>
      </c>
      <c r="C95" s="16">
        <f t="shared" si="14"/>
        <v>-2.2201527097340801E-2</v>
      </c>
      <c r="D95" s="16">
        <f t="shared" si="14"/>
        <v>2.506709963184206E-2</v>
      </c>
      <c r="E95" s="16">
        <f t="shared" si="14"/>
        <v>-1.6396955395079016E-2</v>
      </c>
      <c r="F95" s="16">
        <f t="shared" si="14"/>
        <v>-4.4886193261926444E-2</v>
      </c>
      <c r="G95" s="16">
        <f t="shared" si="14"/>
        <v>0.12679925282935933</v>
      </c>
      <c r="H95" s="16">
        <f t="shared" si="14"/>
        <v>-1.6424112417629977E-2</v>
      </c>
      <c r="I95" s="16">
        <f t="shared" si="14"/>
        <v>5.2361420367983191E-2</v>
      </c>
      <c r="J95" s="16">
        <f t="shared" si="14"/>
        <v>9.6505628517823627E-2</v>
      </c>
      <c r="K95" s="16">
        <f t="shared" si="14"/>
        <v>-1.5186791758353912E-2</v>
      </c>
      <c r="L95" s="16">
        <f t="shared" si="14"/>
        <v>-7.4924987207987126E-3</v>
      </c>
    </row>
    <row r="96" spans="1:12" hidden="1" x14ac:dyDescent="0.2">
      <c r="A96" s="27">
        <f>A55</f>
        <v>40330</v>
      </c>
      <c r="B96" s="16">
        <f t="shared" ref="B96:L96" si="15">B55/B43-1</f>
        <v>5.8479532163742132E-3</v>
      </c>
      <c r="C96" s="16">
        <f t="shared" si="15"/>
        <v>3.7421269557431636E-3</v>
      </c>
      <c r="D96" s="16">
        <f t="shared" si="15"/>
        <v>-1.8428740353056972E-2</v>
      </c>
      <c r="E96" s="16">
        <f t="shared" si="15"/>
        <v>7.6356057241766528E-4</v>
      </c>
      <c r="F96" s="16">
        <f t="shared" si="15"/>
        <v>0.11403408125761816</v>
      </c>
      <c r="G96" s="16">
        <f t="shared" si="15"/>
        <v>0.17491531802785087</v>
      </c>
      <c r="H96" s="16">
        <f t="shared" si="15"/>
        <v>1.2615658247567829E-3</v>
      </c>
      <c r="I96" s="16">
        <f t="shared" si="15"/>
        <v>0.1842804051019491</v>
      </c>
      <c r="J96" s="16">
        <f t="shared" si="15"/>
        <v>1.5193511959757711E-2</v>
      </c>
      <c r="K96" s="16">
        <f t="shared" si="15"/>
        <v>4.4609240506712222E-3</v>
      </c>
      <c r="L96" s="16">
        <f t="shared" si="15"/>
        <v>7.3030561950022665E-3</v>
      </c>
    </row>
    <row r="97" spans="1:12" ht="13.5" hidden="1" thickBot="1" x14ac:dyDescent="0.25">
      <c r="A97" s="51" t="s">
        <v>6</v>
      </c>
      <c r="B97" s="31">
        <f t="shared" ref="B97:L97" si="16">SUM(B54:B56)/SUM(B42:B44)-1</f>
        <v>-9.9206349206348854E-4</v>
      </c>
      <c r="C97" s="31">
        <f t="shared" si="16"/>
        <v>-1.1038942104049099E-2</v>
      </c>
      <c r="D97" s="31">
        <f t="shared" si="16"/>
        <v>8.1901383465596833E-3</v>
      </c>
      <c r="E97" s="31">
        <f t="shared" si="16"/>
        <v>-8.5457223076736977E-3</v>
      </c>
      <c r="F97" s="31">
        <f t="shared" si="16"/>
        <v>3.5142935202566283E-2</v>
      </c>
      <c r="G97" s="31">
        <f t="shared" si="16"/>
        <v>9.4915464942814554E-2</v>
      </c>
      <c r="H97" s="31">
        <f t="shared" si="16"/>
        <v>-8.3422002354806013E-3</v>
      </c>
      <c r="I97" s="31">
        <f t="shared" si="16"/>
        <v>-5.1809902808601871E-2</v>
      </c>
      <c r="J97" s="31">
        <f t="shared" si="16"/>
        <v>-9.4743084382739706E-2</v>
      </c>
      <c r="K97" s="31">
        <f t="shared" si="16"/>
        <v>-9.2586322850983782E-3</v>
      </c>
      <c r="L97" s="31">
        <f t="shared" si="16"/>
        <v>-1.1705334265736167E-2</v>
      </c>
    </row>
    <row r="98" spans="1:12" ht="13.5" hidden="1" thickTop="1" x14ac:dyDescent="0.2">
      <c r="A98" s="27">
        <v>40360</v>
      </c>
      <c r="B98" s="16">
        <f t="shared" ref="B98:L98" si="17">B56/B44-1</f>
        <v>-1.7857142857142905E-2</v>
      </c>
      <c r="C98" s="16">
        <f t="shared" si="17"/>
        <v>-1.4941083411611378E-2</v>
      </c>
      <c r="D98" s="16">
        <f t="shared" si="17"/>
        <v>2.0368498130952872E-2</v>
      </c>
      <c r="E98" s="16">
        <f t="shared" si="17"/>
        <v>-1.0292555222442101E-2</v>
      </c>
      <c r="F98" s="16">
        <f t="shared" si="17"/>
        <v>2.6794300581702624E-2</v>
      </c>
      <c r="G98" s="16">
        <f t="shared" si="17"/>
        <v>3.2939664176105943E-3</v>
      </c>
      <c r="H98" s="16">
        <f t="shared" si="17"/>
        <v>-1.0164912366128376E-2</v>
      </c>
      <c r="I98" s="16">
        <f t="shared" si="17"/>
        <v>-0.28297611343462348</v>
      </c>
      <c r="J98" s="16">
        <f t="shared" si="17"/>
        <v>-0.35458742065781879</v>
      </c>
      <c r="K98" s="16">
        <f t="shared" si="17"/>
        <v>-1.7344851854304566E-2</v>
      </c>
      <c r="L98" s="16">
        <f t="shared" si="17"/>
        <v>-3.4494896573857292E-2</v>
      </c>
    </row>
    <row r="99" spans="1:12" hidden="1" x14ac:dyDescent="0.2">
      <c r="A99" s="27">
        <v>40391</v>
      </c>
      <c r="B99" s="16">
        <f t="shared" ref="B99:L99" si="18">B57/B45-1</f>
        <v>4.4444444444444509E-2</v>
      </c>
      <c r="C99" s="16">
        <f t="shared" si="18"/>
        <v>6.8415691021167069E-2</v>
      </c>
      <c r="D99" s="16">
        <f t="shared" si="18"/>
        <v>0.1604873526753634</v>
      </c>
      <c r="E99" s="16">
        <f t="shared" si="18"/>
        <v>8.0214297939640744E-2</v>
      </c>
      <c r="F99" s="16">
        <f t="shared" si="18"/>
        <v>-0.120703053391094</v>
      </c>
      <c r="G99" s="16">
        <f t="shared" si="18"/>
        <v>0.33019174520636985</v>
      </c>
      <c r="H99" s="16">
        <f t="shared" si="18"/>
        <v>7.9615986982813691E-2</v>
      </c>
      <c r="I99" s="16">
        <f t="shared" si="18"/>
        <v>-6.1775645517761824E-2</v>
      </c>
      <c r="J99" s="16">
        <f t="shared" si="18"/>
        <v>-5.0309966618979463E-2</v>
      </c>
      <c r="K99" s="16">
        <f t="shared" si="18"/>
        <v>7.7010806064785609E-2</v>
      </c>
      <c r="L99" s="16">
        <f t="shared" si="18"/>
        <v>5.7994722750373651E-2</v>
      </c>
    </row>
    <row r="100" spans="1:12" hidden="1" x14ac:dyDescent="0.2">
      <c r="A100" s="27">
        <v>40422</v>
      </c>
      <c r="B100" s="16">
        <f t="shared" ref="B100:L100" si="19">B58/B46-1</f>
        <v>-5.1948051948051965E-2</v>
      </c>
      <c r="C100" s="16">
        <f t="shared" si="19"/>
        <v>-2.8071077071915806E-2</v>
      </c>
      <c r="D100" s="16">
        <f t="shared" si="19"/>
        <v>0.12619460990881159</v>
      </c>
      <c r="E100" s="16">
        <f t="shared" si="19"/>
        <v>-9.3395184373225026E-3</v>
      </c>
      <c r="F100" s="16">
        <f t="shared" si="19"/>
        <v>2.9160311908724701E-3</v>
      </c>
      <c r="G100" s="16">
        <f t="shared" si="19"/>
        <v>0.11849895254576914</v>
      </c>
      <c r="H100" s="16">
        <f t="shared" si="19"/>
        <v>-9.2216674452655356E-3</v>
      </c>
      <c r="I100" s="16">
        <f t="shared" si="19"/>
        <v>0.10201730047331492</v>
      </c>
      <c r="J100" s="16">
        <f t="shared" si="19"/>
        <v>-0.49793943737681423</v>
      </c>
      <c r="K100" s="16">
        <f t="shared" si="19"/>
        <v>-7.6231397023117653E-3</v>
      </c>
      <c r="L100" s="16">
        <f t="shared" si="19"/>
        <v>-1.3824799036211588E-2</v>
      </c>
    </row>
    <row r="101" spans="1:12" ht="13.5" hidden="1" thickBot="1" x14ac:dyDescent="0.25">
      <c r="A101" s="51" t="s">
        <v>8</v>
      </c>
      <c r="B101" s="31">
        <f t="shared" ref="B101:L101" si="20">SUM(B56:B58)/SUM(B44:B46)-1</f>
        <v>-8.3420229405630764E-3</v>
      </c>
      <c r="C101" s="31">
        <f t="shared" si="20"/>
        <v>8.1992399472401445E-3</v>
      </c>
      <c r="D101" s="31">
        <f t="shared" si="20"/>
        <v>9.8735196239364109E-2</v>
      </c>
      <c r="E101" s="31">
        <f t="shared" si="20"/>
        <v>1.9720341862148993E-2</v>
      </c>
      <c r="F101" s="31">
        <f t="shared" si="20"/>
        <v>-3.316264693633153E-2</v>
      </c>
      <c r="G101" s="31">
        <f t="shared" si="20"/>
        <v>0.13442753467862945</v>
      </c>
      <c r="H101" s="31">
        <f t="shared" si="20"/>
        <v>1.9613017131460131E-2</v>
      </c>
      <c r="I101" s="31">
        <f t="shared" si="20"/>
        <v>-0.11732990881086225</v>
      </c>
      <c r="J101" s="31">
        <f t="shared" si="20"/>
        <v>-0.32279284092426874</v>
      </c>
      <c r="K101" s="31">
        <f t="shared" si="20"/>
        <v>1.6631043274457635E-2</v>
      </c>
      <c r="L101" s="31">
        <f t="shared" si="20"/>
        <v>2.3669840646605156E-3</v>
      </c>
    </row>
    <row r="102" spans="1:12" ht="13.5" hidden="1" thickTop="1" x14ac:dyDescent="0.2">
      <c r="A102" s="27">
        <v>40452</v>
      </c>
      <c r="B102" s="16">
        <f t="shared" ref="B102:L102" si="21">B59/B47-1</f>
        <v>-5.1903114186851229E-2</v>
      </c>
      <c r="C102" s="16">
        <f t="shared" si="21"/>
        <v>-4.3844186970544152E-2</v>
      </c>
      <c r="D102" s="16">
        <f t="shared" si="21"/>
        <v>0.10891253040778515</v>
      </c>
      <c r="E102" s="16">
        <f t="shared" si="21"/>
        <v>-2.4942219463600201E-2</v>
      </c>
      <c r="F102" s="16">
        <f t="shared" si="21"/>
        <v>-0.26012143297784096</v>
      </c>
      <c r="G102" s="16">
        <f t="shared" si="21"/>
        <v>0.22852133255406204</v>
      </c>
      <c r="H102" s="16">
        <f t="shared" si="21"/>
        <v>-2.5734106391490097E-2</v>
      </c>
      <c r="I102" s="16">
        <f t="shared" si="21"/>
        <v>5.4063084528021443E-2</v>
      </c>
      <c r="J102" s="16">
        <f t="shared" si="21"/>
        <v>1.290192755772082</v>
      </c>
      <c r="K102" s="16">
        <f t="shared" si="21"/>
        <v>-2.3854020169412737E-2</v>
      </c>
      <c r="L102" s="16">
        <f t="shared" si="21"/>
        <v>-3.6925506477970105E-2</v>
      </c>
    </row>
    <row r="103" spans="1:12" hidden="1" x14ac:dyDescent="0.2">
      <c r="A103" s="27">
        <v>40483</v>
      </c>
      <c r="B103" s="16">
        <f t="shared" ref="B103:L103" si="22">B60/B48-1</f>
        <v>2.3529411764705799E-2</v>
      </c>
      <c r="C103" s="16">
        <f t="shared" si="22"/>
        <v>3.75909889570476E-2</v>
      </c>
      <c r="D103" s="16">
        <f t="shared" si="22"/>
        <v>-2.5319879892877428E-2</v>
      </c>
      <c r="E103" s="16">
        <f t="shared" si="22"/>
        <v>2.9799381051015317E-2</v>
      </c>
      <c r="F103" s="16">
        <f t="shared" si="22"/>
        <v>-0.24479714693275112</v>
      </c>
      <c r="G103" s="16">
        <f t="shared" si="22"/>
        <v>0.16273785856290823</v>
      </c>
      <c r="H103" s="16">
        <f t="shared" si="22"/>
        <v>2.8906694655063125E-2</v>
      </c>
      <c r="I103" s="16">
        <f t="shared" si="22"/>
        <v>4.7869478228038442E-2</v>
      </c>
      <c r="J103" s="16">
        <f t="shared" si="22"/>
        <v>-0.41509193054136873</v>
      </c>
      <c r="K103" s="16">
        <f t="shared" si="22"/>
        <v>2.9099680572636677E-2</v>
      </c>
      <c r="L103" s="16">
        <f t="shared" si="22"/>
        <v>1.7053859964391904E-2</v>
      </c>
    </row>
    <row r="104" spans="1:12" hidden="1" x14ac:dyDescent="0.2">
      <c r="A104" s="27">
        <v>40513</v>
      </c>
      <c r="B104" s="16">
        <f t="shared" ref="B104:L104" si="23">B61/B49-1</f>
        <v>3.4351145038167941E-2</v>
      </c>
      <c r="C104" s="16">
        <f t="shared" si="23"/>
        <v>1.2155369451257503E-2</v>
      </c>
      <c r="D104" s="16">
        <f t="shared" si="23"/>
        <v>5.8155943330971072E-2</v>
      </c>
      <c r="E104" s="16">
        <f t="shared" si="23"/>
        <v>1.7514789717751E-2</v>
      </c>
      <c r="F104" s="16">
        <f t="shared" si="23"/>
        <v>2.0199595479923449E-2</v>
      </c>
      <c r="G104" s="16">
        <f t="shared" si="23"/>
        <v>-0.24517228322605078</v>
      </c>
      <c r="H104" s="16">
        <f t="shared" si="23"/>
        <v>1.7340760307941405E-2</v>
      </c>
      <c r="I104" s="16">
        <f t="shared" si="23"/>
        <v>9.7272259392691796E-2</v>
      </c>
      <c r="J104" s="16">
        <f t="shared" si="23"/>
        <v>0.15566409327241226</v>
      </c>
      <c r="K104" s="16">
        <f t="shared" si="23"/>
        <v>1.8946321820572543E-2</v>
      </c>
      <c r="L104" s="16">
        <f t="shared" si="23"/>
        <v>1.0806410028080027E-2</v>
      </c>
    </row>
    <row r="105" spans="1:12" ht="13.5" hidden="1" thickBot="1" x14ac:dyDescent="0.25">
      <c r="A105" s="51" t="s">
        <v>9</v>
      </c>
      <c r="B105" s="31">
        <f t="shared" ref="B105:L105" si="24">SUM(B59:B61)/SUM(B47:B49)-1</f>
        <v>0</v>
      </c>
      <c r="C105" s="31">
        <f t="shared" si="24"/>
        <v>2.6650728837562809E-4</v>
      </c>
      <c r="D105" s="31">
        <f t="shared" si="24"/>
        <v>4.9689088493427791E-2</v>
      </c>
      <c r="E105" s="31">
        <f t="shared" si="24"/>
        <v>6.2666210558450786E-3</v>
      </c>
      <c r="F105" s="31">
        <f t="shared" si="24"/>
        <v>-0.17622132593848427</v>
      </c>
      <c r="G105" s="31">
        <f t="shared" si="24"/>
        <v>3.6520450104440494E-2</v>
      </c>
      <c r="H105" s="31">
        <f t="shared" si="24"/>
        <v>5.6417760738400879E-3</v>
      </c>
      <c r="I105" s="31">
        <f t="shared" si="24"/>
        <v>6.5474667849964696E-2</v>
      </c>
      <c r="J105" s="31">
        <f t="shared" si="24"/>
        <v>0.20253968253968258</v>
      </c>
      <c r="K105" s="31">
        <f t="shared" si="24"/>
        <v>6.9273997959875544E-3</v>
      </c>
      <c r="L105" s="31">
        <f t="shared" si="24"/>
        <v>-4.0217197210631328E-3</v>
      </c>
    </row>
    <row r="106" spans="1:12" ht="13.5" hidden="1" thickTop="1" x14ac:dyDescent="0.2">
      <c r="A106" s="27">
        <v>40544</v>
      </c>
      <c r="B106" s="30">
        <f>B66/B54-1</f>
        <v>-1</v>
      </c>
      <c r="C106" s="16">
        <f t="shared" ref="C106:L106" si="25">C62/C50-1</f>
        <v>-3.3222962989306715E-2</v>
      </c>
      <c r="D106" s="16">
        <f t="shared" si="25"/>
        <v>0.1127024062215205</v>
      </c>
      <c r="E106" s="16">
        <f t="shared" si="25"/>
        <v>-1.6321337780866974E-2</v>
      </c>
      <c r="F106" s="16">
        <f t="shared" si="25"/>
        <v>-7.7427984063125899E-2</v>
      </c>
      <c r="G106" s="16">
        <f t="shared" si="25"/>
        <v>0.14453722215688591</v>
      </c>
      <c r="H106" s="16">
        <f t="shared" si="25"/>
        <v>-1.6425177589279305E-2</v>
      </c>
      <c r="I106" s="16">
        <f t="shared" si="25"/>
        <v>0.17213678112698938</v>
      </c>
      <c r="J106" s="16">
        <f t="shared" si="25"/>
        <v>-4.1660189647132029E-2</v>
      </c>
      <c r="K106" s="16">
        <f t="shared" si="25"/>
        <v>-1.3650741960501867E-2</v>
      </c>
      <c r="L106" s="16">
        <f t="shared" si="25"/>
        <v>-2.3602416440455576E-2</v>
      </c>
    </row>
    <row r="107" spans="1:12" hidden="1" x14ac:dyDescent="0.2">
      <c r="A107" s="27">
        <v>40575</v>
      </c>
      <c r="B107" s="16">
        <f>B67/B55-1</f>
        <v>-1</v>
      </c>
      <c r="C107" s="16">
        <f t="shared" ref="C107:L107" si="26">C63/C51-1</f>
        <v>-3.0167628582528416E-2</v>
      </c>
      <c r="D107" s="16">
        <f t="shared" si="26"/>
        <v>0.14366082947737069</v>
      </c>
      <c r="E107" s="16">
        <f t="shared" si="26"/>
        <v>-8.4756921187914003E-3</v>
      </c>
      <c r="F107" s="16">
        <f t="shared" si="26"/>
        <v>-0.18697306583271456</v>
      </c>
      <c r="G107" s="16">
        <f t="shared" si="26"/>
        <v>-5.8724832214765099E-2</v>
      </c>
      <c r="H107" s="16">
        <f t="shared" si="26"/>
        <v>-9.0815614628975139E-3</v>
      </c>
      <c r="I107" s="16">
        <f t="shared" si="26"/>
        <v>7.3397108472168959E-2</v>
      </c>
      <c r="J107" s="16">
        <f t="shared" si="26"/>
        <v>0.13313275667544189</v>
      </c>
      <c r="K107" s="16">
        <f t="shared" si="26"/>
        <v>-7.5942994261011254E-3</v>
      </c>
      <c r="L107" s="16">
        <f t="shared" si="26"/>
        <v>-2.7114419692420122E-2</v>
      </c>
    </row>
    <row r="108" spans="1:12" hidden="1" x14ac:dyDescent="0.2">
      <c r="A108" s="27">
        <v>40603</v>
      </c>
      <c r="B108" s="16" t="e">
        <f>#REF!/B56-1</f>
        <v>#REF!</v>
      </c>
      <c r="C108" s="16">
        <f t="shared" ref="C108:L108" si="27">C64/C52-1</f>
        <v>2.7166007975168327E-2</v>
      </c>
      <c r="D108" s="16">
        <f t="shared" si="27"/>
        <v>7.2417195321181405E-2</v>
      </c>
      <c r="E108" s="16">
        <f t="shared" si="27"/>
        <v>3.3265092412875008E-2</v>
      </c>
      <c r="F108" s="16">
        <f t="shared" si="27"/>
        <v>3.1066608084200809E-2</v>
      </c>
      <c r="G108" s="16">
        <f t="shared" si="27"/>
        <v>-6.1871687077316717E-2</v>
      </c>
      <c r="H108" s="16">
        <f t="shared" si="27"/>
        <v>3.3202668020634762E-2</v>
      </c>
      <c r="I108" s="16">
        <f t="shared" si="27"/>
        <v>2.6616846205827382E-2</v>
      </c>
      <c r="J108" s="16">
        <f t="shared" si="27"/>
        <v>0.30131071703932144</v>
      </c>
      <c r="K108" s="16">
        <f t="shared" si="27"/>
        <v>3.3163187434954056E-2</v>
      </c>
      <c r="L108" s="16">
        <f t="shared" si="27"/>
        <v>3.4873687484255678E-2</v>
      </c>
    </row>
    <row r="109" spans="1:12" ht="13.5" hidden="1" thickBot="1" x14ac:dyDescent="0.25">
      <c r="A109" s="51" t="s">
        <v>5</v>
      </c>
      <c r="B109" s="31">
        <f>SUM(B66:B89)/SUM(B54:B56)-1</f>
        <v>-1</v>
      </c>
      <c r="C109" s="31">
        <f t="shared" ref="C109:L109" si="28">SUM(C62:C64)/SUM(C50:C52)-1</f>
        <v>-9.4651573247362952E-3</v>
      </c>
      <c r="D109" s="31">
        <f t="shared" si="28"/>
        <v>0.10578050185354937</v>
      </c>
      <c r="E109" s="31">
        <f t="shared" si="28"/>
        <v>5.0378850018657495E-3</v>
      </c>
      <c r="F109" s="31">
        <f t="shared" si="28"/>
        <v>-7.5277536409354084E-2</v>
      </c>
      <c r="G109" s="31">
        <f t="shared" si="28"/>
        <v>3.5670944728423137E-3</v>
      </c>
      <c r="H109" s="31">
        <f t="shared" si="28"/>
        <v>4.7901001094623474E-3</v>
      </c>
      <c r="I109" s="31">
        <f t="shared" si="28"/>
        <v>7.8567942808375202E-2</v>
      </c>
      <c r="J109" s="31">
        <f t="shared" si="28"/>
        <v>0.13151471643933954</v>
      </c>
      <c r="K109" s="31">
        <f t="shared" si="28"/>
        <v>6.1339795255179741E-3</v>
      </c>
      <c r="L109" s="31">
        <f t="shared" si="28"/>
        <v>-2.6539248303515395E-3</v>
      </c>
    </row>
    <row r="110" spans="1:12" ht="13.5" hidden="1" thickTop="1" x14ac:dyDescent="0.2">
      <c r="A110" s="27">
        <v>40634</v>
      </c>
      <c r="B110" s="16">
        <f>B90/B57-1</f>
        <v>-1.0000000048887283</v>
      </c>
      <c r="C110" s="16">
        <f t="shared" ref="C110:L110" si="29">C65/C53-1</f>
        <v>-2.5866007620678255E-2</v>
      </c>
      <c r="D110" s="16">
        <f t="shared" si="29"/>
        <v>2.1743052172763067E-2</v>
      </c>
      <c r="E110" s="16">
        <f t="shared" si="29"/>
        <v>-1.946980772443152E-2</v>
      </c>
      <c r="F110" s="16">
        <f t="shared" si="29"/>
        <v>-8.8853481870781126E-2</v>
      </c>
      <c r="G110" s="16">
        <f t="shared" si="29"/>
        <v>-0.14821530826493601</v>
      </c>
      <c r="H110" s="16">
        <f t="shared" si="29"/>
        <v>-1.97466720843823E-2</v>
      </c>
      <c r="I110" s="16">
        <f t="shared" si="29"/>
        <v>-4.7768364643697048E-2</v>
      </c>
      <c r="J110" s="16">
        <f t="shared" si="29"/>
        <v>-0.36352069455879055</v>
      </c>
      <c r="K110" s="16">
        <f t="shared" si="29"/>
        <v>-2.0615125713908555E-2</v>
      </c>
      <c r="L110" s="16">
        <f t="shared" si="29"/>
        <v>-1.5744921296952263E-2</v>
      </c>
    </row>
    <row r="111" spans="1:12" hidden="1" x14ac:dyDescent="0.2">
      <c r="A111" s="27">
        <v>40664</v>
      </c>
      <c r="B111" s="16">
        <f>B91/B58-1</f>
        <v>-1.0000000043719033</v>
      </c>
      <c r="C111" s="16">
        <f t="shared" ref="C111:L111" si="30">C66/C54-1</f>
        <v>-2.6748083974883374E-2</v>
      </c>
      <c r="D111" s="16">
        <f t="shared" si="30"/>
        <v>0.15172872389611913</v>
      </c>
      <c r="E111" s="16">
        <f t="shared" si="30"/>
        <v>-3.9072784915650249E-3</v>
      </c>
      <c r="F111" s="16">
        <f t="shared" si="30"/>
        <v>-0.16258228351979331</v>
      </c>
      <c r="G111" s="16">
        <f t="shared" si="30"/>
        <v>0.21365187713310574</v>
      </c>
      <c r="H111" s="16">
        <f t="shared" si="30"/>
        <v>-4.3005149214219163E-3</v>
      </c>
      <c r="I111" s="16">
        <f t="shared" si="30"/>
        <v>9.7081783558653933E-2</v>
      </c>
      <c r="J111" s="16">
        <f t="shared" si="30"/>
        <v>0.33098064378141379</v>
      </c>
      <c r="K111" s="16">
        <f t="shared" si="30"/>
        <v>-2.2673758567011149E-3</v>
      </c>
      <c r="L111" s="16">
        <f t="shared" si="30"/>
        <v>-2.0628645782880817E-2</v>
      </c>
    </row>
    <row r="112" spans="1:12" hidden="1" x14ac:dyDescent="0.2">
      <c r="A112" s="27">
        <v>40695</v>
      </c>
      <c r="B112" s="16">
        <f>B92/B59-1</f>
        <v>-1.0000000004605218</v>
      </c>
      <c r="C112" s="16">
        <f t="shared" ref="C112:L112" si="31">C67/C55-1</f>
        <v>2.0811681148385608E-2</v>
      </c>
      <c r="D112" s="16">
        <f t="shared" si="31"/>
        <v>-2.7003253543925076E-2</v>
      </c>
      <c r="E112" s="16">
        <f t="shared" si="31"/>
        <v>1.4511130341145373E-2</v>
      </c>
      <c r="F112" s="16">
        <f t="shared" si="31"/>
        <v>-0.21815419685591153</v>
      </c>
      <c r="G112" s="16">
        <f t="shared" si="31"/>
        <v>-3.0271482341635347E-2</v>
      </c>
      <c r="H112" s="16">
        <f t="shared" si="31"/>
        <v>1.3556044990136407E-2</v>
      </c>
      <c r="I112" s="16">
        <f t="shared" si="31"/>
        <v>-7.1399621243544154E-2</v>
      </c>
      <c r="J112" s="16">
        <f t="shared" si="31"/>
        <v>0.37546769137425429</v>
      </c>
      <c r="K112" s="16">
        <f t="shared" si="31"/>
        <v>1.1983174200248969E-2</v>
      </c>
      <c r="L112" s="16">
        <f t="shared" si="31"/>
        <v>4.0512994469343866E-3</v>
      </c>
    </row>
    <row r="113" spans="1:12" ht="13.5" hidden="1" thickBot="1" x14ac:dyDescent="0.25">
      <c r="A113" s="51" t="s">
        <v>6</v>
      </c>
      <c r="B113" s="31">
        <f>SUM(B91:B93)/SUM(B58:B60)-1</f>
        <v>-1.0000000028712577</v>
      </c>
      <c r="C113" s="31">
        <f t="shared" ref="C113:L113" si="32">SUM(C65:C67)/SUM(C53:C55)-1</f>
        <v>-9.6934332961166048E-3</v>
      </c>
      <c r="D113" s="31">
        <f t="shared" si="32"/>
        <v>4.7017051787080932E-2</v>
      </c>
      <c r="E113" s="31">
        <f t="shared" si="32"/>
        <v>-2.2474481223246912E-3</v>
      </c>
      <c r="F113" s="31">
        <f t="shared" si="32"/>
        <v>-0.16611213913423484</v>
      </c>
      <c r="G113" s="31">
        <f t="shared" si="32"/>
        <v>7.8266104756170574E-3</v>
      </c>
      <c r="H113" s="31">
        <f t="shared" si="32"/>
        <v>-2.7964444376534781E-3</v>
      </c>
      <c r="I113" s="31">
        <f t="shared" si="32"/>
        <v>-1.2059506242857565E-2</v>
      </c>
      <c r="J113" s="31">
        <f t="shared" si="32"/>
        <v>5.9844790037115514E-2</v>
      </c>
      <c r="K113" s="31">
        <f t="shared" si="32"/>
        <v>-2.9491953778154611E-3</v>
      </c>
      <c r="L113" s="31">
        <f t="shared" si="32"/>
        <v>-1.038739597039684E-2</v>
      </c>
    </row>
    <row r="114" spans="1:12" ht="13.5" hidden="1" thickTop="1" x14ac:dyDescent="0.2">
      <c r="A114" s="27">
        <v>40725</v>
      </c>
      <c r="B114" s="16">
        <f>B94/B61-1</f>
        <v>-1.0000000028204103</v>
      </c>
      <c r="C114" s="16">
        <f t="shared" ref="C114:L114" si="33">C68/C56-1</f>
        <v>-8.732228463786107E-2</v>
      </c>
      <c r="D114" s="16">
        <f t="shared" si="33"/>
        <v>-7.797894585829912E-2</v>
      </c>
      <c r="E114" s="16">
        <f t="shared" si="33"/>
        <v>-8.6054121283447693E-2</v>
      </c>
      <c r="F114" s="16">
        <f t="shared" si="33"/>
        <v>-0.1154594085540861</v>
      </c>
      <c r="G114" s="16">
        <f t="shared" si="33"/>
        <v>-0.14373798846893016</v>
      </c>
      <c r="H114" s="16">
        <f t="shared" si="33"/>
        <v>-8.6189078212011272E-2</v>
      </c>
      <c r="I114" s="16">
        <f t="shared" si="33"/>
        <v>7.7920958264519502E-2</v>
      </c>
      <c r="J114" s="16">
        <f t="shared" si="33"/>
        <v>0.25897779764565643</v>
      </c>
      <c r="K114" s="16">
        <f t="shared" si="33"/>
        <v>-8.2998574083883225E-2</v>
      </c>
      <c r="L114" s="16">
        <f t="shared" si="33"/>
        <v>-7.6495300405637789E-2</v>
      </c>
    </row>
    <row r="115" spans="1:12" hidden="1" x14ac:dyDescent="0.2">
      <c r="A115" s="27">
        <v>40756</v>
      </c>
      <c r="B115" s="16" t="e">
        <f>B95/B62-1</f>
        <v>#DIV/0!</v>
      </c>
      <c r="C115" s="16">
        <f t="shared" ref="C115:L115" si="34">C69/C57-1</f>
        <v>-3.6935500723708659E-2</v>
      </c>
      <c r="D115" s="16">
        <f t="shared" si="34"/>
        <v>-0.1610310482853643</v>
      </c>
      <c r="E115" s="16">
        <f t="shared" si="34"/>
        <v>-5.4019574623722644E-2</v>
      </c>
      <c r="F115" s="16">
        <f t="shared" si="34"/>
        <v>-0.13519697779316397</v>
      </c>
      <c r="G115" s="16">
        <f t="shared" si="34"/>
        <v>-8.7955045199120674E-3</v>
      </c>
      <c r="H115" s="16">
        <f t="shared" si="34"/>
        <v>-5.422992013896355E-2</v>
      </c>
      <c r="I115" s="16">
        <f t="shared" si="34"/>
        <v>0.17792141466373002</v>
      </c>
      <c r="J115" s="16">
        <f t="shared" si="34"/>
        <v>0.31872960080341461</v>
      </c>
      <c r="K115" s="16">
        <f t="shared" si="34"/>
        <v>-5.0438961798033977E-2</v>
      </c>
      <c r="L115" s="16">
        <f t="shared" si="34"/>
        <v>-2.4534700236889861E-2</v>
      </c>
    </row>
    <row r="116" spans="1:12" hidden="1" x14ac:dyDescent="0.2">
      <c r="A116" s="27">
        <v>40787</v>
      </c>
      <c r="B116" s="16" t="e">
        <f>B96/B63-1</f>
        <v>#DIV/0!</v>
      </c>
      <c r="C116" s="16">
        <f t="shared" ref="C116:L116" si="35">C70/C58-1</f>
        <v>4.2711553309794592E-2</v>
      </c>
      <c r="D116" s="16">
        <f t="shared" si="35"/>
        <v>-0.15665611278922731</v>
      </c>
      <c r="E116" s="16">
        <f t="shared" si="35"/>
        <v>1.5191586300933535E-2</v>
      </c>
      <c r="F116" s="16">
        <f t="shared" si="35"/>
        <v>-8.897259130838675E-2</v>
      </c>
      <c r="G116" s="16">
        <f t="shared" si="35"/>
        <v>-0.10415309446254073</v>
      </c>
      <c r="H116" s="16">
        <f t="shared" si="35"/>
        <v>1.4780109802861485E-2</v>
      </c>
      <c r="I116" s="16">
        <f t="shared" si="35"/>
        <v>1.6400920607932967E-2</v>
      </c>
      <c r="J116" s="16">
        <f t="shared" si="35"/>
        <v>1.4271948608137044</v>
      </c>
      <c r="K116" s="16">
        <f t="shared" si="35"/>
        <v>1.5256343577354281E-2</v>
      </c>
      <c r="L116" s="16">
        <f t="shared" si="35"/>
        <v>2.5580771711840145E-2</v>
      </c>
    </row>
    <row r="117" spans="1:12" ht="13.5" hidden="1" thickBot="1" x14ac:dyDescent="0.25">
      <c r="A117" s="15" t="s">
        <v>20</v>
      </c>
      <c r="B117" s="14" t="e">
        <f>SUM(B95:B97)/SUM(B62:B64)-1</f>
        <v>#DIV/0!</v>
      </c>
      <c r="C117" s="31">
        <f t="shared" ref="C117:L117" si="36">SUM(C68:C70)/SUM(C56:C58)-1</f>
        <v>-2.9760957750712858E-2</v>
      </c>
      <c r="D117" s="31">
        <f t="shared" si="36"/>
        <v>-0.13139804224250151</v>
      </c>
      <c r="E117" s="31">
        <f t="shared" si="36"/>
        <v>-4.3696923733026583E-2</v>
      </c>
      <c r="F117" s="31">
        <f t="shared" si="36"/>
        <v>-0.11370610397496494</v>
      </c>
      <c r="G117" s="31">
        <f t="shared" si="36"/>
        <v>-8.5890895349151064E-2</v>
      </c>
      <c r="H117" s="31">
        <f t="shared" si="36"/>
        <v>-4.3944151679763732E-2</v>
      </c>
      <c r="I117" s="31">
        <f t="shared" si="36"/>
        <v>8.8252790431910366E-2</v>
      </c>
      <c r="J117" s="31">
        <f t="shared" si="36"/>
        <v>0.60524628963068872</v>
      </c>
      <c r="K117" s="31">
        <f t="shared" si="36"/>
        <v>-4.1367893151545987E-2</v>
      </c>
      <c r="L117" s="31">
        <f t="shared" si="36"/>
        <v>-2.6942119269464992E-2</v>
      </c>
    </row>
    <row r="118" spans="1:12" ht="13.5" hidden="1" thickTop="1" x14ac:dyDescent="0.2">
      <c r="A118" s="27">
        <v>40817</v>
      </c>
      <c r="B118" s="16"/>
      <c r="C118" s="50">
        <f t="shared" ref="C118:L118" si="37">C71/C59-1</f>
        <v>-1.2240889417816203E-2</v>
      </c>
      <c r="D118" s="50">
        <f t="shared" si="37"/>
        <v>-5.1779591803930991E-2</v>
      </c>
      <c r="E118" s="50">
        <f t="shared" si="37"/>
        <v>-1.7805003759074123E-2</v>
      </c>
      <c r="F118" s="50">
        <f t="shared" si="37"/>
        <v>-0.10821641754737255</v>
      </c>
      <c r="G118" s="50">
        <f t="shared" si="37"/>
        <v>-4.757373929591413E-4</v>
      </c>
      <c r="H118" s="50">
        <f t="shared" si="37"/>
        <v>-1.8063115414690967E-2</v>
      </c>
      <c r="I118" s="50">
        <f t="shared" si="37"/>
        <v>0.22735594726707165</v>
      </c>
      <c r="J118" s="50">
        <f t="shared" si="37"/>
        <v>-0.27090270070292266</v>
      </c>
      <c r="K118" s="50">
        <f t="shared" si="37"/>
        <v>-1.3206130294251106E-2</v>
      </c>
      <c r="L118" s="50">
        <f t="shared" si="37"/>
        <v>-1.0371551127945633E-2</v>
      </c>
    </row>
    <row r="119" spans="1:12" hidden="1" x14ac:dyDescent="0.2">
      <c r="A119" s="49">
        <v>40848</v>
      </c>
      <c r="B119" s="16"/>
      <c r="C119" s="50">
        <f t="shared" ref="C119:L119" si="38">C72/C60-1</f>
        <v>-4.857718422461077E-3</v>
      </c>
      <c r="D119" s="50">
        <f t="shared" si="38"/>
        <v>0.13896496742463871</v>
      </c>
      <c r="E119" s="50">
        <f t="shared" si="38"/>
        <v>1.2001532827389694E-2</v>
      </c>
      <c r="F119" s="50">
        <f t="shared" si="38"/>
        <v>0.15132052243341088</v>
      </c>
      <c r="G119" s="50">
        <f t="shared" si="38"/>
        <v>-0.28456277479237913</v>
      </c>
      <c r="H119" s="50">
        <f t="shared" si="38"/>
        <v>1.212856058525702E-2</v>
      </c>
      <c r="I119" s="50">
        <f t="shared" si="38"/>
        <v>0.25427618980069511</v>
      </c>
      <c r="J119" s="50">
        <f t="shared" si="38"/>
        <v>1.2905479153023358</v>
      </c>
      <c r="K119" s="50">
        <f t="shared" si="38"/>
        <v>1.8024119944765049E-2</v>
      </c>
      <c r="L119" s="50">
        <f t="shared" si="38"/>
        <v>8.1837900376855455E-3</v>
      </c>
    </row>
    <row r="120" spans="1:12" hidden="1" x14ac:dyDescent="0.2">
      <c r="A120" s="49">
        <v>40878</v>
      </c>
      <c r="B120" s="16"/>
      <c r="C120" s="50">
        <f t="shared" ref="C120:L120" si="39">C73/C61-1</f>
        <v>-1.8837003145764086E-2</v>
      </c>
      <c r="D120" s="50">
        <f t="shared" si="39"/>
        <v>4.7284031785982616E-2</v>
      </c>
      <c r="E120" s="50">
        <f t="shared" si="39"/>
        <v>-1.0825700249644465E-2</v>
      </c>
      <c r="F120" s="50">
        <f t="shared" si="39"/>
        <v>-0.27839731311837601</v>
      </c>
      <c r="G120" s="50">
        <f t="shared" si="39"/>
        <v>0.39478304489591176</v>
      </c>
      <c r="H120" s="50">
        <f t="shared" si="39"/>
        <v>-1.1431324026708656E-2</v>
      </c>
      <c r="I120" s="50">
        <f t="shared" si="39"/>
        <v>0.16639532772498944</v>
      </c>
      <c r="J120" s="50">
        <f t="shared" si="39"/>
        <v>-8.2208588957055184E-2</v>
      </c>
      <c r="K120" s="50">
        <f t="shared" si="39"/>
        <v>-7.752930331216934E-3</v>
      </c>
      <c r="L120" s="50">
        <f t="shared" si="39"/>
        <v>-1.1737819803850136E-2</v>
      </c>
    </row>
    <row r="121" spans="1:12" ht="13.5" hidden="1" thickBot="1" x14ac:dyDescent="0.25">
      <c r="A121" s="51" t="s">
        <v>9</v>
      </c>
      <c r="B121" s="47"/>
      <c r="C121" s="31">
        <f t="shared" ref="C121:L121" si="40">SUM(C71:C73)/SUM(C59:C61)-1</f>
        <v>-1.202826726491002E-2</v>
      </c>
      <c r="D121" s="31">
        <f t="shared" si="40"/>
        <v>3.6709584027048603E-2</v>
      </c>
      <c r="E121" s="31">
        <f t="shared" si="40"/>
        <v>-5.8559526364890813E-3</v>
      </c>
      <c r="F121" s="31">
        <f t="shared" si="40"/>
        <v>-9.0940231027405005E-2</v>
      </c>
      <c r="G121" s="31">
        <f t="shared" si="40"/>
        <v>-1.1441201326139239E-2</v>
      </c>
      <c r="H121" s="31">
        <f t="shared" si="40"/>
        <v>-6.1056509902276401E-3</v>
      </c>
      <c r="I121" s="31">
        <f t="shared" si="40"/>
        <v>0.21691352641146122</v>
      </c>
      <c r="J121" s="31">
        <f t="shared" si="40"/>
        <v>0.10471664906722977</v>
      </c>
      <c r="K121" s="31">
        <f t="shared" si="40"/>
        <v>-1.2915327810929522E-3</v>
      </c>
      <c r="L121" s="31">
        <f t="shared" si="40"/>
        <v>-4.7325318369388913E-3</v>
      </c>
    </row>
    <row r="122" spans="1:12" x14ac:dyDescent="0.2">
      <c r="A122" s="49">
        <v>40909</v>
      </c>
      <c r="B122" s="16"/>
      <c r="C122" s="50">
        <f t="shared" ref="C122:L122" si="41">C74/C62-1</f>
        <v>4.8657930190989962E-2</v>
      </c>
      <c r="D122" s="50">
        <f t="shared" si="41"/>
        <v>6.6260729987079658E-2</v>
      </c>
      <c r="E122" s="50">
        <f t="shared" si="41"/>
        <v>5.0964173864727069E-2</v>
      </c>
      <c r="F122" s="50">
        <f t="shared" si="41"/>
        <v>-0.12564743791838717</v>
      </c>
      <c r="G122" s="50">
        <f t="shared" si="41"/>
        <v>-0.14046444718454587</v>
      </c>
      <c r="H122" s="50">
        <f t="shared" si="41"/>
        <v>5.0307680568362434E-2</v>
      </c>
      <c r="I122" s="50">
        <f t="shared" si="41"/>
        <v>0.22394873513151281</v>
      </c>
      <c r="J122" s="50">
        <f t="shared" si="41"/>
        <v>-8.5158150851581516E-2</v>
      </c>
      <c r="K122" s="50">
        <f t="shared" si="41"/>
        <v>5.3299707841315991E-2</v>
      </c>
      <c r="L122" s="50">
        <f t="shared" si="41"/>
        <v>5.0241305365171351E-2</v>
      </c>
    </row>
    <row r="123" spans="1:12" x14ac:dyDescent="0.2">
      <c r="A123" s="49">
        <v>40940</v>
      </c>
      <c r="B123" s="16"/>
      <c r="C123" s="50">
        <f t="shared" ref="C123:L123" si="42">C75/C63-1</f>
        <v>7.7307836251940376E-2</v>
      </c>
      <c r="D123" s="50">
        <f t="shared" si="42"/>
        <v>1.7315805386672656E-2</v>
      </c>
      <c r="E123" s="50">
        <f t="shared" si="42"/>
        <v>6.8672785568947736E-2</v>
      </c>
      <c r="F123" s="50">
        <f t="shared" si="42"/>
        <v>0.21505495564293686</v>
      </c>
      <c r="G123" s="50">
        <f t="shared" si="42"/>
        <v>0.29946524064171132</v>
      </c>
      <c r="H123" s="50">
        <f t="shared" si="42"/>
        <v>6.917562604327232E-2</v>
      </c>
      <c r="I123" s="50">
        <f t="shared" si="42"/>
        <v>0.26570858452916712</v>
      </c>
      <c r="J123" s="50">
        <f t="shared" si="42"/>
        <v>-0.14714017037282889</v>
      </c>
      <c r="K123" s="50">
        <f t="shared" si="42"/>
        <v>7.2690241437548986E-2</v>
      </c>
      <c r="L123" s="50">
        <f t="shared" si="42"/>
        <v>8.328444970079607E-2</v>
      </c>
    </row>
    <row r="124" spans="1:12" x14ac:dyDescent="0.2">
      <c r="A124" s="49">
        <v>40969</v>
      </c>
      <c r="B124" s="16"/>
      <c r="C124" s="50">
        <f t="shared" ref="C124:L124" si="43">C76/C64-1</f>
        <v>-4.6098778752424185E-2</v>
      </c>
      <c r="D124" s="50">
        <f t="shared" si="43"/>
        <v>4.3296358614500985E-2</v>
      </c>
      <c r="E124" s="50">
        <f t="shared" si="43"/>
        <v>-3.3593292756387672E-2</v>
      </c>
      <c r="F124" s="50">
        <f t="shared" si="43"/>
        <v>-4.5681753564289163E-2</v>
      </c>
      <c r="G124" s="50">
        <f t="shared" si="43"/>
        <v>2.4354603019971499E-3</v>
      </c>
      <c r="H124" s="50">
        <f t="shared" si="43"/>
        <v>-3.3608150642050139E-2</v>
      </c>
      <c r="I124" s="50">
        <f t="shared" si="43"/>
        <v>7.6280527311634705E-2</v>
      </c>
      <c r="J124" s="50">
        <f t="shared" si="43"/>
        <v>-2.7254414030097873E-3</v>
      </c>
      <c r="K124" s="50">
        <f t="shared" si="43"/>
        <v>-3.1415649062798257E-2</v>
      </c>
      <c r="L124" s="50">
        <f t="shared" si="43"/>
        <v>-4.9517076559330131E-2</v>
      </c>
    </row>
    <row r="125" spans="1:12" ht="13.5" thickBot="1" x14ac:dyDescent="0.25">
      <c r="A125" s="51" t="s">
        <v>5</v>
      </c>
      <c r="B125" s="47"/>
      <c r="C125" s="31">
        <f t="shared" ref="C125:L125" si="44">SUM(C74:C76)/SUM(C62:C64)-1</f>
        <v>2.0276963333413667E-2</v>
      </c>
      <c r="D125" s="31">
        <f t="shared" si="44"/>
        <v>4.1557183028916755E-2</v>
      </c>
      <c r="E125" s="31">
        <f t="shared" si="44"/>
        <v>2.3223400203167932E-2</v>
      </c>
      <c r="F125" s="31">
        <f t="shared" si="44"/>
        <v>4.1069325898825948E-3</v>
      </c>
      <c r="G125" s="31">
        <f t="shared" si="44"/>
        <v>3.0853792598021235E-2</v>
      </c>
      <c r="H125" s="31">
        <f t="shared" si="44"/>
        <v>2.3173571028741735E-2</v>
      </c>
      <c r="I125" s="31">
        <f t="shared" si="44"/>
        <v>0.17526855319545875</v>
      </c>
      <c r="J125" s="31">
        <f t="shared" si="44"/>
        <v>-7.9431544220276651E-2</v>
      </c>
      <c r="K125" s="31">
        <f t="shared" si="44"/>
        <v>2.5976349823508604E-2</v>
      </c>
      <c r="L125" s="31">
        <f t="shared" si="44"/>
        <v>2.1326268184221453E-2</v>
      </c>
    </row>
    <row r="126" spans="1:12" ht="13.5" thickTop="1" x14ac:dyDescent="0.2">
      <c r="A126" s="49">
        <v>41000</v>
      </c>
      <c r="B126" s="47"/>
      <c r="C126" s="50">
        <f t="shared" ref="C126:L126" si="45">C77/C65-1</f>
        <v>6.2833815160214801E-3</v>
      </c>
      <c r="D126" s="50">
        <f t="shared" si="45"/>
        <v>4.2002730966214985E-2</v>
      </c>
      <c r="E126" s="50">
        <f t="shared" si="45"/>
        <v>1.1283918986945363E-2</v>
      </c>
      <c r="F126" s="50">
        <f t="shared" si="45"/>
        <v>4.2384122370417776E-2</v>
      </c>
      <c r="G126" s="50">
        <f t="shared" si="45"/>
        <v>4.0560224089635888E-2</v>
      </c>
      <c r="H126" s="50">
        <f t="shared" si="45"/>
        <v>1.1382557183497566E-2</v>
      </c>
      <c r="I126" s="50">
        <f t="shared" si="45"/>
        <v>9.0323366227605728E-2</v>
      </c>
      <c r="J126" s="50">
        <f t="shared" si="45"/>
        <v>-0.30785512699905926</v>
      </c>
      <c r="K126" s="50">
        <f t="shared" si="45"/>
        <v>1.2912578020264576E-2</v>
      </c>
      <c r="L126" s="50">
        <f t="shared" si="45"/>
        <v>9.7186374736308867E-3</v>
      </c>
    </row>
    <row r="127" spans="1:12" x14ac:dyDescent="0.2">
      <c r="A127" s="49">
        <v>41030</v>
      </c>
      <c r="B127" s="47"/>
      <c r="C127" s="50">
        <f t="shared" ref="C127:L127" si="46">C78/C66-1</f>
        <v>4.8506193183191382E-2</v>
      </c>
      <c r="D127" s="50">
        <f t="shared" si="46"/>
        <v>-9.6592805180547581E-2</v>
      </c>
      <c r="E127" s="50">
        <f t="shared" si="46"/>
        <v>2.7035578827807827E-2</v>
      </c>
      <c r="F127" s="50">
        <f t="shared" si="46"/>
        <v>5.506027827471649E-2</v>
      </c>
      <c r="G127" s="50">
        <f t="shared" si="46"/>
        <v>-0.24441587658685526</v>
      </c>
      <c r="H127" s="50">
        <f t="shared" si="46"/>
        <v>2.6933564180996683E-2</v>
      </c>
      <c r="I127" s="50">
        <f t="shared" si="46"/>
        <v>0.16986370199688872</v>
      </c>
      <c r="J127" s="50">
        <f t="shared" si="46"/>
        <v>-0.44375703037120362</v>
      </c>
      <c r="K127" s="50">
        <f t="shared" si="46"/>
        <v>2.9533656796547181E-2</v>
      </c>
      <c r="L127" s="50">
        <f t="shared" si="46"/>
        <v>4.61713300485318E-2</v>
      </c>
    </row>
    <row r="128" spans="1:12" x14ac:dyDescent="0.2">
      <c r="A128" s="49">
        <v>41061</v>
      </c>
      <c r="B128" s="47"/>
      <c r="C128" s="50">
        <f t="shared" ref="C128:L128" si="47">C79/C67-1</f>
        <v>-4.2676153655670346E-2</v>
      </c>
      <c r="D128" s="50">
        <f t="shared" si="47"/>
        <v>6.5486901348432713E-3</v>
      </c>
      <c r="E128" s="50">
        <f t="shared" si="47"/>
        <v>-3.6455244351984661E-2</v>
      </c>
      <c r="F128" s="50">
        <f t="shared" si="47"/>
        <v>-7.6365058420626908E-2</v>
      </c>
      <c r="G128" s="50">
        <f t="shared" si="47"/>
        <v>-0.10131173680466932</v>
      </c>
      <c r="H128" s="50">
        <f t="shared" si="47"/>
        <v>-3.6616520718437462E-2</v>
      </c>
      <c r="I128" s="50">
        <f t="shared" si="47"/>
        <v>0.10468039705653376</v>
      </c>
      <c r="J128" s="50">
        <f t="shared" si="47"/>
        <v>-0.5126663897481869</v>
      </c>
      <c r="K128" s="50">
        <f t="shared" si="47"/>
        <v>-3.426174823602246E-2</v>
      </c>
      <c r="L128" s="50">
        <f t="shared" si="47"/>
        <v>-3.2422701642559337E-2</v>
      </c>
    </row>
    <row r="129" spans="1:12" ht="13.5" thickBot="1" x14ac:dyDescent="0.25">
      <c r="A129" s="51" t="s">
        <v>6</v>
      </c>
      <c r="B129" s="47"/>
      <c r="C129" s="31">
        <f t="shared" ref="C129:L129" si="48">SUM(C77:C79)/SUM(C65:C67)-1</f>
        <v>2.463754485747538E-3</v>
      </c>
      <c r="D129" s="31">
        <f t="shared" si="48"/>
        <v>-1.9570353950189578E-2</v>
      </c>
      <c r="E129" s="31">
        <f t="shared" si="48"/>
        <v>-5.7212966490993722E-4</v>
      </c>
      <c r="F129" s="31">
        <f t="shared" si="48"/>
        <v>1.5224808800162748E-4</v>
      </c>
      <c r="G129" s="31">
        <f t="shared" si="48"/>
        <v>-0.11669007828458011</v>
      </c>
      <c r="H129" s="31">
        <f t="shared" si="48"/>
        <v>-6.3865956355990683E-4</v>
      </c>
      <c r="I129" s="31">
        <f t="shared" si="48"/>
        <v>0.1220937727200071</v>
      </c>
      <c r="J129" s="31">
        <f t="shared" si="48"/>
        <v>-0.43743598730478228</v>
      </c>
      <c r="K129" s="31">
        <f t="shared" si="48"/>
        <v>1.5678261474245669E-3</v>
      </c>
      <c r="L129" s="31">
        <f t="shared" si="48"/>
        <v>6.7374699549458406E-3</v>
      </c>
    </row>
    <row r="130" spans="1:12" ht="13.5" thickTop="1" x14ac:dyDescent="0.2">
      <c r="A130" s="49">
        <v>41091</v>
      </c>
      <c r="B130" s="47"/>
      <c r="C130" s="50">
        <f t="shared" ref="C130:L130" si="49">C80/C68-1</f>
        <v>7.5723045641036713E-2</v>
      </c>
      <c r="D130" s="50">
        <f t="shared" si="49"/>
        <v>7.6478215191434051E-2</v>
      </c>
      <c r="E130" s="50">
        <f t="shared" si="49"/>
        <v>7.5826449782422589E-2</v>
      </c>
      <c r="F130" s="50">
        <f t="shared" si="49"/>
        <v>-3.602917797249694E-2</v>
      </c>
      <c r="G130" s="50">
        <f t="shared" si="49"/>
        <v>0.17375853362012528</v>
      </c>
      <c r="H130" s="50">
        <f t="shared" si="49"/>
        <v>7.552491540176165E-2</v>
      </c>
      <c r="I130" s="50">
        <f t="shared" si="49"/>
        <v>9.4590507706958205E-2</v>
      </c>
      <c r="J130" s="50">
        <f t="shared" si="49"/>
        <v>-0.38513433542431053</v>
      </c>
      <c r="K130" s="50">
        <f t="shared" si="49"/>
        <v>7.573048844337249E-2</v>
      </c>
      <c r="L130" s="50">
        <f t="shared" si="49"/>
        <v>8.8069580003633074E-2</v>
      </c>
    </row>
    <row r="131" spans="1:12" x14ac:dyDescent="0.2">
      <c r="A131" s="49">
        <v>41122</v>
      </c>
      <c r="B131" s="47"/>
      <c r="C131" s="50">
        <f t="shared" ref="C131:L131" si="50">C81/C69-1</f>
        <v>1.8517772489330619E-2</v>
      </c>
      <c r="D131" s="50">
        <f t="shared" si="50"/>
        <v>0.11406953215134008</v>
      </c>
      <c r="E131" s="50">
        <f t="shared" si="50"/>
        <v>3.0184194174735612E-2</v>
      </c>
      <c r="F131" s="50">
        <f t="shared" si="50"/>
        <v>0.17862148953334378</v>
      </c>
      <c r="G131" s="50">
        <f t="shared" si="50"/>
        <v>-0.14871415660175824</v>
      </c>
      <c r="H131" s="50">
        <f t="shared" si="50"/>
        <v>3.0465975972909121E-2</v>
      </c>
      <c r="I131" s="50">
        <f t="shared" si="50"/>
        <v>0.11637504708276536</v>
      </c>
      <c r="J131" s="50">
        <f t="shared" si="50"/>
        <v>-0.42332222751070914</v>
      </c>
      <c r="K131" s="50">
        <f t="shared" si="50"/>
        <v>3.1886520081077174E-2</v>
      </c>
      <c r="L131" s="50">
        <f t="shared" si="50"/>
        <v>2.4876688168428585E-2</v>
      </c>
    </row>
    <row r="132" spans="1:12" x14ac:dyDescent="0.2">
      <c r="A132" s="49">
        <v>41153</v>
      </c>
      <c r="B132" s="47"/>
      <c r="C132" s="50">
        <f t="shared" ref="C132:L132" si="51">C82/C70-1</f>
        <v>-5.4608141163476787E-2</v>
      </c>
      <c r="D132" s="50">
        <f t="shared" si="51"/>
        <v>0.13059717866484544</v>
      </c>
      <c r="E132" s="50">
        <f t="shared" si="51"/>
        <v>-3.3370644046619047E-2</v>
      </c>
      <c r="F132" s="50">
        <f t="shared" si="51"/>
        <v>-0.13646001967527721</v>
      </c>
      <c r="G132" s="50">
        <f t="shared" si="51"/>
        <v>2.9633669666393914E-2</v>
      </c>
      <c r="H132" s="50">
        <f t="shared" si="51"/>
        <v>-3.3622320836497632E-2</v>
      </c>
      <c r="I132" s="50">
        <f t="shared" si="51"/>
        <v>0.25193215597132368</v>
      </c>
      <c r="J132" s="50">
        <f t="shared" si="51"/>
        <v>-0.40398470813115717</v>
      </c>
      <c r="K132" s="50">
        <f t="shared" si="51"/>
        <v>-2.8470146830530729E-2</v>
      </c>
      <c r="L132" s="50">
        <f t="shared" si="51"/>
        <v>-5.3376903505777062E-2</v>
      </c>
    </row>
    <row r="133" spans="1:12" ht="13.5" thickBot="1" x14ac:dyDescent="0.25">
      <c r="A133" s="51" t="s">
        <v>8</v>
      </c>
      <c r="B133" s="47"/>
      <c r="C133" s="31">
        <f t="shared" ref="C133:L133" si="52">SUM(C80:C82)/SUM(C68:C70)-1</f>
        <v>1.2849117623627615E-2</v>
      </c>
      <c r="D133" s="31">
        <f t="shared" si="52"/>
        <v>0.10546562172881124</v>
      </c>
      <c r="E133" s="31">
        <f t="shared" si="52"/>
        <v>2.4383610738159422E-2</v>
      </c>
      <c r="F133" s="31">
        <f t="shared" si="52"/>
        <v>3.1574570175263439E-4</v>
      </c>
      <c r="G133" s="31">
        <f t="shared" si="52"/>
        <v>1.1043850583198012E-2</v>
      </c>
      <c r="H133" s="31">
        <f t="shared" si="52"/>
        <v>2.4305274111116271E-2</v>
      </c>
      <c r="I133" s="31">
        <f t="shared" si="52"/>
        <v>0.15035908741090243</v>
      </c>
      <c r="J133" s="31">
        <f t="shared" si="52"/>
        <v>-0.40533235041159843</v>
      </c>
      <c r="K133" s="31">
        <f t="shared" si="52"/>
        <v>2.6592851115419869E-2</v>
      </c>
      <c r="L133" s="31">
        <f t="shared" si="52"/>
        <v>2.0043174835284505E-2</v>
      </c>
    </row>
    <row r="134" spans="1:12" ht="13.5" thickTop="1" x14ac:dyDescent="0.2">
      <c r="A134" s="49">
        <v>41183</v>
      </c>
      <c r="B134" s="47"/>
      <c r="C134" s="50">
        <f t="shared" ref="C134:L134" si="53">C83/C71-1</f>
        <v>4.7363920510205437E-2</v>
      </c>
      <c r="D134" s="50">
        <f t="shared" si="53"/>
        <v>-3.5601051175133347E-2</v>
      </c>
      <c r="E134" s="50">
        <f t="shared" si="53"/>
        <v>3.6092465441895483E-2</v>
      </c>
      <c r="F134" s="50">
        <f t="shared" si="53"/>
        <v>0.13847941218188553</v>
      </c>
      <c r="G134" s="50">
        <f t="shared" si="53"/>
        <v>0.5085197524988101</v>
      </c>
      <c r="H134" s="50">
        <f t="shared" si="53"/>
        <v>3.6682580222179517E-2</v>
      </c>
      <c r="I134" s="50">
        <f t="shared" si="53"/>
        <v>0.16720975925309078</v>
      </c>
      <c r="J134" s="50">
        <f t="shared" si="53"/>
        <v>-0.49118355955854365</v>
      </c>
      <c r="K134" s="50">
        <f t="shared" si="53"/>
        <v>3.9749498463296673E-2</v>
      </c>
      <c r="L134" s="50">
        <f t="shared" si="53"/>
        <v>2.3295403772984447E-2</v>
      </c>
    </row>
    <row r="135" spans="1:12" x14ac:dyDescent="0.2">
      <c r="A135" s="49">
        <v>41214</v>
      </c>
      <c r="B135" s="47"/>
      <c r="C135" s="50">
        <f t="shared" ref="C135:L135" si="54">C84/C72-1</f>
        <v>2.031862510024629E-2</v>
      </c>
      <c r="D135" s="50">
        <f t="shared" si="54"/>
        <v>-0.11484812829559599</v>
      </c>
      <c r="E135" s="50">
        <f t="shared" si="54"/>
        <v>2.4862181552776086E-3</v>
      </c>
      <c r="F135" s="50">
        <f t="shared" si="54"/>
        <v>-0.20829985318310063</v>
      </c>
      <c r="G135" s="50">
        <f t="shared" si="54"/>
        <v>0.3793103448275863</v>
      </c>
      <c r="H135" s="50">
        <f t="shared" si="54"/>
        <v>2.0692804245048269E-3</v>
      </c>
      <c r="I135" s="50">
        <f t="shared" si="54"/>
        <v>2.2868077656463814E-3</v>
      </c>
      <c r="J135" s="50">
        <f t="shared" si="54"/>
        <v>-0.4373391784999523</v>
      </c>
      <c r="K135" s="50">
        <f t="shared" si="54"/>
        <v>1.7826312889825946E-3</v>
      </c>
      <c r="L135" s="50">
        <f t="shared" si="54"/>
        <v>1.3755679489798389E-2</v>
      </c>
    </row>
    <row r="136" spans="1:12" x14ac:dyDescent="0.2">
      <c r="A136" s="49">
        <v>41244</v>
      </c>
      <c r="B136" s="47"/>
      <c r="C136" s="50">
        <f t="shared" ref="C136:L136" si="55">C85/C73-1</f>
        <v>-1.9902365752910267E-2</v>
      </c>
      <c r="D136" s="50">
        <f t="shared" si="55"/>
        <v>-7.8004561481366141E-2</v>
      </c>
      <c r="E136" s="50">
        <f t="shared" si="55"/>
        <v>-2.7355650478059323E-2</v>
      </c>
      <c r="F136" s="50">
        <f t="shared" si="55"/>
        <v>-1.7950500033239947E-2</v>
      </c>
      <c r="G136" s="50">
        <f t="shared" si="55"/>
        <v>-5.493616256069056E-2</v>
      </c>
      <c r="H136" s="50">
        <f t="shared" si="55"/>
        <v>-2.7354780044748894E-2</v>
      </c>
      <c r="I136" s="50">
        <f t="shared" si="55"/>
        <v>0.10998139822076713</v>
      </c>
      <c r="J136" s="50">
        <f t="shared" si="55"/>
        <v>-0.13131313131313127</v>
      </c>
      <c r="K136" s="50">
        <f t="shared" si="55"/>
        <v>-2.4030128837272624E-2</v>
      </c>
      <c r="L136" s="50">
        <f t="shared" si="55"/>
        <v>-2.1333749319730644E-2</v>
      </c>
    </row>
    <row r="137" spans="1:12" ht="13.5" thickBot="1" x14ac:dyDescent="0.25">
      <c r="A137" s="51" t="s">
        <v>9</v>
      </c>
      <c r="B137" s="47"/>
      <c r="C137" s="31">
        <f t="shared" ref="C137:L137" si="56">SUM(C83:C85)/SUM(C71:C73)-1</f>
        <v>1.6182147204568675E-2</v>
      </c>
      <c r="D137" s="31">
        <f t="shared" si="56"/>
        <v>-7.523622331131008E-2</v>
      </c>
      <c r="E137" s="31">
        <f t="shared" si="56"/>
        <v>4.108931771199309E-3</v>
      </c>
      <c r="F137" s="31">
        <f t="shared" si="56"/>
        <v>-3.4539152315652188E-2</v>
      </c>
      <c r="G137" s="31">
        <f t="shared" si="56"/>
        <v>0.26514105346222139</v>
      </c>
      <c r="H137" s="31">
        <f t="shared" si="56"/>
        <v>4.1775622262087975E-3</v>
      </c>
      <c r="I137" s="31">
        <f t="shared" si="56"/>
        <v>9.0733764842870546E-2</v>
      </c>
      <c r="J137" s="31">
        <f t="shared" si="56"/>
        <v>-0.3721921299984069</v>
      </c>
      <c r="K137" s="31">
        <f t="shared" si="56"/>
        <v>6.2313192742950996E-3</v>
      </c>
      <c r="L137" s="31">
        <f t="shared" si="56"/>
        <v>5.4695000765876411E-3</v>
      </c>
    </row>
    <row r="138" spans="1:12" ht="14.25" thickTop="1" thickBot="1" x14ac:dyDescent="0.25">
      <c r="A138" s="54" t="s">
        <v>27</v>
      </c>
      <c r="B138" s="31"/>
      <c r="C138" s="31">
        <f t="shared" ref="C138:L138" si="57">SUM(C74:C85)/SUM(C62:C73)-1</f>
        <v>1.2507980829979726E-2</v>
      </c>
      <c r="D138" s="31">
        <f t="shared" si="57"/>
        <v>1.3696051646736818E-2</v>
      </c>
      <c r="E138" s="31">
        <f t="shared" si="57"/>
        <v>1.2666207225973114E-2</v>
      </c>
      <c r="F138" s="31">
        <f t="shared" si="57"/>
        <v>-6.2286051542322918E-3</v>
      </c>
      <c r="G138" s="31">
        <f t="shared" si="57"/>
        <v>4.2968885629091513E-2</v>
      </c>
      <c r="H138" s="31">
        <f t="shared" si="57"/>
        <v>1.2631529722343826E-2</v>
      </c>
      <c r="I138" s="31">
        <f t="shared" si="57"/>
        <v>0.13155122077489012</v>
      </c>
      <c r="J138" s="31">
        <f t="shared" si="57"/>
        <v>-0.34121896644503091</v>
      </c>
      <c r="K138" s="31">
        <f t="shared" si="57"/>
        <v>1.4950498645268873E-2</v>
      </c>
      <c r="L138" s="31">
        <f t="shared" si="57"/>
        <v>1.3359453818909239E-2</v>
      </c>
    </row>
    <row r="139" spans="1:12" ht="13.5" thickTop="1" x14ac:dyDescent="0.2">
      <c r="A139" s="49">
        <v>41275</v>
      </c>
      <c r="B139" s="47"/>
      <c r="C139" s="50">
        <f>C86/C74-1</f>
        <v>2.689621070051329E-2</v>
      </c>
      <c r="D139" s="50">
        <f t="shared" ref="D139:L139" si="58">D86/D74-1</f>
        <v>-5.1517038300059825E-2</v>
      </c>
      <c r="E139" s="50">
        <f t="shared" si="58"/>
        <v>1.6473314939522421E-2</v>
      </c>
      <c r="F139" s="50">
        <f t="shared" si="58"/>
        <v>0.19919341050841965</v>
      </c>
      <c r="G139" s="50">
        <f t="shared" si="58"/>
        <v>-0.32695756126718467</v>
      </c>
      <c r="H139" s="50">
        <f t="shared" si="58"/>
        <v>1.674339127153468E-2</v>
      </c>
      <c r="I139" s="50">
        <f t="shared" si="58"/>
        <v>8.9086118343894682E-2</v>
      </c>
      <c r="J139" s="50">
        <f t="shared" si="58"/>
        <v>0.33617021276595738</v>
      </c>
      <c r="K139" s="50">
        <f t="shared" si="58"/>
        <v>1.8333224929431902E-2</v>
      </c>
      <c r="L139" s="50">
        <f t="shared" si="58"/>
        <v>2.6121357998636574E-2</v>
      </c>
    </row>
    <row r="140" spans="1:12" x14ac:dyDescent="0.2">
      <c r="A140" s="49">
        <v>41306</v>
      </c>
      <c r="B140" s="47"/>
      <c r="C140" s="50">
        <f>C87/C75-1</f>
        <v>-6.187153574247628E-2</v>
      </c>
      <c r="D140" s="50">
        <f t="shared" ref="D140:L140" si="59">D87/D75-1</f>
        <v>3.994711825424635E-2</v>
      </c>
      <c r="E140" s="50">
        <f t="shared" si="59"/>
        <v>-4.7920394985932147E-2</v>
      </c>
      <c r="F140" s="50">
        <f t="shared" si="59"/>
        <v>-0.16112578865201854</v>
      </c>
      <c r="G140" s="50">
        <f t="shared" si="59"/>
        <v>-0.27455945974464491</v>
      </c>
      <c r="H140" s="50">
        <f t="shared" si="59"/>
        <v>-4.8397735080182414E-2</v>
      </c>
      <c r="I140" s="50">
        <f t="shared" si="59"/>
        <v>1.5253668763102635E-2</v>
      </c>
      <c r="J140" s="50">
        <f t="shared" si="59"/>
        <v>-8.0425476715527355E-2</v>
      </c>
      <c r="K140" s="50">
        <f t="shared" si="59"/>
        <v>-4.7020724392766056E-2</v>
      </c>
      <c r="L140" s="50">
        <f t="shared" si="59"/>
        <v>-4.6858534784570249E-2</v>
      </c>
    </row>
    <row r="141" spans="1:12" x14ac:dyDescent="0.2">
      <c r="A141" s="49">
        <v>41334</v>
      </c>
      <c r="B141" s="47"/>
      <c r="C141" s="50">
        <f>C88/C76-1</f>
        <v>-5.4849404642023591E-2</v>
      </c>
      <c r="D141" s="50">
        <f t="shared" ref="D141:L141" si="60">D88/D76-1</f>
        <v>-0.1229769977272912</v>
      </c>
      <c r="E141" s="50">
        <f t="shared" si="60"/>
        <v>-6.513803299970633E-2</v>
      </c>
      <c r="F141" s="50">
        <f t="shared" si="60"/>
        <v>-0.19028029112347378</v>
      </c>
      <c r="G141" s="50">
        <f t="shared" si="60"/>
        <v>-1.7298347910592815E-2</v>
      </c>
      <c r="H141" s="50">
        <f t="shared" si="60"/>
        <v>-6.5460846126742633E-2</v>
      </c>
      <c r="I141" s="50">
        <f t="shared" si="60"/>
        <v>5.0000000000000044E-2</v>
      </c>
      <c r="J141" s="50">
        <f t="shared" si="60"/>
        <v>0</v>
      </c>
      <c r="K141" s="50">
        <f t="shared" si="60"/>
        <v>-6.2887484504553059E-2</v>
      </c>
      <c r="L141" s="50">
        <f t="shared" si="60"/>
        <v>-5.5030626787503811E-2</v>
      </c>
    </row>
    <row r="142" spans="1:12" ht="13.5" thickBot="1" x14ac:dyDescent="0.25">
      <c r="A142" s="51" t="s">
        <v>5</v>
      </c>
      <c r="B142" s="47"/>
      <c r="C142" s="31">
        <f>SUM(C86:C88)/SUM(C74:C76)-1</f>
        <v>-3.1593263742902833E-2</v>
      </c>
      <c r="D142" s="31">
        <f t="shared" ref="D142:L142" si="61">SUM(D86:D88)/SUM(D74:D76)-1</f>
        <v>-5.1410091623765086E-2</v>
      </c>
      <c r="E142" s="31">
        <f t="shared" si="61"/>
        <v>-3.4386243739276678E-2</v>
      </c>
      <c r="F142" s="31">
        <f t="shared" si="61"/>
        <v>-7.1837175512479257E-2</v>
      </c>
      <c r="G142" s="31">
        <f t="shared" si="61"/>
        <v>-0.19604009668704681</v>
      </c>
      <c r="H142" s="31">
        <f t="shared" si="61"/>
        <v>-3.458134573914784E-2</v>
      </c>
      <c r="I142" s="31">
        <f t="shared" si="61"/>
        <v>5.0122108866189397E-2</v>
      </c>
      <c r="J142" s="31">
        <f t="shared" si="61"/>
        <v>5.862623478061102E-2</v>
      </c>
      <c r="K142" s="31">
        <f t="shared" si="61"/>
        <v>-3.2722459527088854E-2</v>
      </c>
      <c r="L142" s="31">
        <f t="shared" si="61"/>
        <v>-2.7133843675045344E-2</v>
      </c>
    </row>
    <row r="143" spans="1:12" ht="13.5" thickTop="1" x14ac:dyDescent="0.2">
      <c r="A143" s="55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</row>
    <row r="144" spans="1:12" x14ac:dyDescent="0.2">
      <c r="A144" s="53" t="s">
        <v>24</v>
      </c>
      <c r="B144" s="16"/>
      <c r="C144" s="47"/>
      <c r="D144" s="47"/>
      <c r="E144" s="47"/>
      <c r="F144" s="47"/>
      <c r="G144" s="47"/>
      <c r="H144" s="47"/>
      <c r="I144" s="47"/>
      <c r="J144" s="47"/>
      <c r="K144" s="47"/>
      <c r="L144" s="47"/>
    </row>
    <row r="145" spans="1:12" x14ac:dyDescent="0.2">
      <c r="A145" s="3" t="s">
        <v>22</v>
      </c>
      <c r="B145" s="16"/>
      <c r="C145" s="10">
        <f t="shared" ref="C145:L145" si="62">SUM(C2:C13)</f>
        <v>180499900</v>
      </c>
      <c r="D145" s="10">
        <f t="shared" si="62"/>
        <v>29294304.427209228</v>
      </c>
      <c r="E145" s="10">
        <f t="shared" si="62"/>
        <v>209794204.42720923</v>
      </c>
      <c r="F145" s="10">
        <f t="shared" si="62"/>
        <v>1003013.3668749998</v>
      </c>
      <c r="G145" s="10">
        <f t="shared" si="62"/>
        <v>184956</v>
      </c>
      <c r="H145" s="10">
        <f t="shared" si="62"/>
        <v>210982173.79408422</v>
      </c>
      <c r="I145" s="10">
        <f t="shared" si="62"/>
        <v>3655735</v>
      </c>
      <c r="J145" s="10">
        <f t="shared" si="62"/>
        <v>69160</v>
      </c>
      <c r="K145" s="10">
        <f t="shared" si="62"/>
        <v>214707068.79408422</v>
      </c>
      <c r="L145" s="10">
        <f t="shared" si="62"/>
        <v>209570571.00506359</v>
      </c>
    </row>
    <row r="146" spans="1:12" x14ac:dyDescent="0.2">
      <c r="A146" s="32" t="s">
        <v>23</v>
      </c>
      <c r="B146" s="16"/>
      <c r="C146" s="33">
        <f t="shared" ref="C146:L146" si="63">SUM(C14:C25)</f>
        <v>182686968</v>
      </c>
      <c r="D146" s="33">
        <f t="shared" si="63"/>
        <v>29694704.480260324</v>
      </c>
      <c r="E146" s="33">
        <f t="shared" si="63"/>
        <v>212381672.48026031</v>
      </c>
      <c r="F146" s="33">
        <f t="shared" si="63"/>
        <v>844080.50663157913</v>
      </c>
      <c r="G146" s="33">
        <f t="shared" si="63"/>
        <v>246976</v>
      </c>
      <c r="H146" s="33">
        <f t="shared" si="63"/>
        <v>213472728.98689187</v>
      </c>
      <c r="I146" s="33">
        <f t="shared" si="63"/>
        <v>3995015</v>
      </c>
      <c r="J146" s="33">
        <f t="shared" si="63"/>
        <v>83265</v>
      </c>
      <c r="K146" s="33">
        <f t="shared" si="63"/>
        <v>217551008.98689187</v>
      </c>
      <c r="L146" s="33">
        <f t="shared" si="63"/>
        <v>211905196.51573148</v>
      </c>
    </row>
    <row r="147" spans="1:12" x14ac:dyDescent="0.2">
      <c r="A147" s="32" t="s">
        <v>11</v>
      </c>
      <c r="B147" s="33">
        <f t="shared" ref="B147:L147" si="64">SUM(B26:B37)</f>
        <v>184650000</v>
      </c>
      <c r="C147" s="33">
        <f t="shared" si="64"/>
        <v>184570932</v>
      </c>
      <c r="D147" s="33">
        <f t="shared" si="64"/>
        <v>28699724</v>
      </c>
      <c r="E147" s="33">
        <f t="shared" si="64"/>
        <v>213270656</v>
      </c>
      <c r="F147" s="33">
        <f t="shared" si="64"/>
        <v>743072.31077551015</v>
      </c>
      <c r="G147" s="33">
        <f t="shared" si="64"/>
        <v>189643</v>
      </c>
      <c r="H147" s="33">
        <f t="shared" si="64"/>
        <v>214203371.31077549</v>
      </c>
      <c r="I147" s="33">
        <f t="shared" si="64"/>
        <v>4101158</v>
      </c>
      <c r="J147" s="33">
        <f t="shared" si="64"/>
        <v>85900</v>
      </c>
      <c r="K147" s="33">
        <f t="shared" si="64"/>
        <v>218390429.31077549</v>
      </c>
      <c r="L147" s="33">
        <f t="shared" si="64"/>
        <v>213023472.8009786</v>
      </c>
    </row>
    <row r="148" spans="1:12" x14ac:dyDescent="0.2">
      <c r="A148" s="32" t="s">
        <v>12</v>
      </c>
      <c r="B148" s="33">
        <f t="shared" ref="B148:L148" si="65">SUM(B38:B49)</f>
        <v>181800000</v>
      </c>
      <c r="C148" s="33">
        <f t="shared" si="65"/>
        <v>183218229</v>
      </c>
      <c r="D148" s="33">
        <f t="shared" si="65"/>
        <v>25881484</v>
      </c>
      <c r="E148" s="33">
        <f t="shared" si="65"/>
        <v>209099713</v>
      </c>
      <c r="F148" s="33">
        <f t="shared" si="65"/>
        <v>709920.10624489794</v>
      </c>
      <c r="G148" s="33">
        <f t="shared" si="65"/>
        <v>113207</v>
      </c>
      <c r="H148" s="33">
        <f t="shared" si="65"/>
        <v>209922840.10624492</v>
      </c>
      <c r="I148" s="33">
        <f t="shared" si="65"/>
        <v>4006917</v>
      </c>
      <c r="J148" s="33">
        <f t="shared" si="65"/>
        <v>91833</v>
      </c>
      <c r="K148" s="33">
        <f t="shared" si="65"/>
        <v>214021590.10624492</v>
      </c>
      <c r="L148" s="33">
        <f t="shared" si="65"/>
        <v>208772586.23039505</v>
      </c>
    </row>
    <row r="149" spans="1:12" x14ac:dyDescent="0.2">
      <c r="A149" s="32" t="s">
        <v>13</v>
      </c>
      <c r="B149" s="33">
        <f>SUM(B49:B60)</f>
        <v>178450000</v>
      </c>
      <c r="C149" s="33">
        <f t="shared" ref="C149:L149" si="66">SUM(C50:C61)</f>
        <v>180748054</v>
      </c>
      <c r="D149" s="33">
        <f t="shared" si="66"/>
        <v>27142394</v>
      </c>
      <c r="E149" s="33">
        <f t="shared" si="66"/>
        <v>207890448</v>
      </c>
      <c r="F149" s="33">
        <f t="shared" si="66"/>
        <v>654240.55965306121</v>
      </c>
      <c r="G149" s="33">
        <f t="shared" si="66"/>
        <v>128226</v>
      </c>
      <c r="H149" s="33">
        <f t="shared" si="66"/>
        <v>208672914.55965307</v>
      </c>
      <c r="I149" s="33">
        <f t="shared" si="66"/>
        <v>4085117</v>
      </c>
      <c r="J149" s="33">
        <f t="shared" si="66"/>
        <v>96505</v>
      </c>
      <c r="K149" s="33">
        <f t="shared" si="66"/>
        <v>212854536.55965307</v>
      </c>
      <c r="L149" s="33">
        <f t="shared" si="66"/>
        <v>205776559.75510964</v>
      </c>
    </row>
    <row r="150" spans="1:12" x14ac:dyDescent="0.2">
      <c r="A150" s="32" t="s">
        <v>21</v>
      </c>
      <c r="B150" s="33">
        <f>SUM(B50:B61)</f>
        <v>178900000</v>
      </c>
      <c r="C150" s="33">
        <f t="shared" ref="C150:L150" si="67">SUM(C62:C73)</f>
        <v>177935754</v>
      </c>
      <c r="D150" s="33">
        <f t="shared" si="67"/>
        <v>27338239.161290321</v>
      </c>
      <c r="E150" s="33">
        <f t="shared" si="67"/>
        <v>205273993.16129032</v>
      </c>
      <c r="F150" s="33">
        <f t="shared" si="67"/>
        <v>578577.28659183672</v>
      </c>
      <c r="G150" s="33">
        <f t="shared" si="67"/>
        <v>125049</v>
      </c>
      <c r="H150" s="33">
        <f t="shared" si="67"/>
        <v>205977619.44788215</v>
      </c>
      <c r="I150" s="33">
        <f t="shared" si="67"/>
        <v>4450411</v>
      </c>
      <c r="J150" s="33">
        <f t="shared" si="67"/>
        <v>115859</v>
      </c>
      <c r="K150" s="33">
        <f t="shared" si="67"/>
        <v>210543889.44788215</v>
      </c>
      <c r="L150" s="33">
        <f t="shared" si="67"/>
        <v>203346387.50088587</v>
      </c>
    </row>
    <row r="151" spans="1:12" x14ac:dyDescent="0.2">
      <c r="A151" s="32" t="s">
        <v>25</v>
      </c>
      <c r="B151" s="33"/>
      <c r="C151" s="33">
        <f t="shared" ref="C151:L151" si="68">SUM(C74:C85)</f>
        <v>180161371</v>
      </c>
      <c r="D151" s="33">
        <f t="shared" si="68"/>
        <v>27712665.096774194</v>
      </c>
      <c r="E151" s="33">
        <f t="shared" si="68"/>
        <v>207874036.09677419</v>
      </c>
      <c r="F151" s="33">
        <f t="shared" si="68"/>
        <v>574973.55712244904</v>
      </c>
      <c r="G151" s="33">
        <f t="shared" si="68"/>
        <v>130422.21617903226</v>
      </c>
      <c r="H151" s="33">
        <f t="shared" si="68"/>
        <v>208579431.8700757</v>
      </c>
      <c r="I151" s="33">
        <f t="shared" si="68"/>
        <v>5035868</v>
      </c>
      <c r="J151" s="33">
        <f t="shared" si="68"/>
        <v>76325.711766645167</v>
      </c>
      <c r="K151" s="33">
        <f t="shared" si="68"/>
        <v>213691625.58184233</v>
      </c>
      <c r="L151" s="33">
        <f t="shared" si="68"/>
        <v>206062984.17394596</v>
      </c>
    </row>
    <row r="152" spans="1:12" x14ac:dyDescent="0.2">
      <c r="A152" s="3" t="s">
        <v>23</v>
      </c>
      <c r="B152" s="10"/>
      <c r="C152" s="30">
        <f t="shared" ref="C152:L155" si="69">C146/C145-1</f>
        <v>1.2116726934474853E-2</v>
      </c>
      <c r="D152" s="30">
        <f t="shared" si="69"/>
        <v>1.3668187754585892E-2</v>
      </c>
      <c r="E152" s="30">
        <f t="shared" si="69"/>
        <v>1.2333362878710119E-2</v>
      </c>
      <c r="F152" s="30">
        <f t="shared" si="69"/>
        <v>-0.15845537606202975</v>
      </c>
      <c r="G152" s="30">
        <f t="shared" si="69"/>
        <v>0.33532299573952717</v>
      </c>
      <c r="H152" s="30">
        <f t="shared" si="69"/>
        <v>1.1804576415249235E-2</v>
      </c>
      <c r="I152" s="30">
        <f t="shared" si="69"/>
        <v>9.2807602301589132E-2</v>
      </c>
      <c r="J152" s="30">
        <f t="shared" si="69"/>
        <v>0.20394736842105265</v>
      </c>
      <c r="K152" s="30">
        <f t="shared" si="69"/>
        <v>1.3245675649063759E-2</v>
      </c>
      <c r="L152" s="30">
        <f t="shared" si="69"/>
        <v>1.1140044613475286E-2</v>
      </c>
    </row>
    <row r="153" spans="1:12" x14ac:dyDescent="0.2">
      <c r="A153" s="32" t="s">
        <v>11</v>
      </c>
      <c r="B153" s="33"/>
      <c r="C153" s="13">
        <f t="shared" si="69"/>
        <v>1.0312525412321749E-2</v>
      </c>
      <c r="D153" s="13">
        <f t="shared" si="69"/>
        <v>-3.350700058058298E-2</v>
      </c>
      <c r="E153" s="13">
        <f t="shared" si="69"/>
        <v>4.1857826495002026E-3</v>
      </c>
      <c r="F153" s="13">
        <f t="shared" si="69"/>
        <v>-0.11966654254243625</v>
      </c>
      <c r="G153" s="13">
        <f t="shared" si="69"/>
        <v>-0.23213996501684375</v>
      </c>
      <c r="H153" s="13">
        <f t="shared" si="69"/>
        <v>3.4226494754208137E-3</v>
      </c>
      <c r="I153" s="13">
        <f t="shared" si="69"/>
        <v>2.6568861443573955E-2</v>
      </c>
      <c r="J153" s="13">
        <f t="shared" si="69"/>
        <v>3.1645949678736462E-2</v>
      </c>
      <c r="K153" s="13">
        <f t="shared" si="69"/>
        <v>3.8584988770804518E-3</v>
      </c>
      <c r="L153" s="13">
        <f t="shared" si="69"/>
        <v>5.2772480507059516E-3</v>
      </c>
    </row>
    <row r="154" spans="1:12" x14ac:dyDescent="0.2">
      <c r="A154" s="32" t="s">
        <v>12</v>
      </c>
      <c r="B154" s="33"/>
      <c r="C154" s="13">
        <f t="shared" si="69"/>
        <v>-7.3289059406168588E-3</v>
      </c>
      <c r="D154" s="13">
        <f t="shared" si="69"/>
        <v>-9.8197460017385496E-2</v>
      </c>
      <c r="E154" s="13">
        <f t="shared" si="69"/>
        <v>-1.9557041171196055E-2</v>
      </c>
      <c r="F154" s="13">
        <f t="shared" si="69"/>
        <v>-4.4615044928820957E-2</v>
      </c>
      <c r="G154" s="13">
        <f t="shared" si="69"/>
        <v>-0.40305205043160042</v>
      </c>
      <c r="H154" s="13">
        <f t="shared" si="69"/>
        <v>-1.9983491288380284E-2</v>
      </c>
      <c r="I154" s="13">
        <f t="shared" si="69"/>
        <v>-2.2979119555988858E-2</v>
      </c>
      <c r="J154" s="13">
        <f t="shared" si="69"/>
        <v>6.9068684516880197E-2</v>
      </c>
      <c r="K154" s="13">
        <f t="shared" si="69"/>
        <v>-2.0004719155131023E-2</v>
      </c>
      <c r="L154" s="13">
        <f t="shared" si="69"/>
        <v>-1.9955014884932565E-2</v>
      </c>
    </row>
    <row r="155" spans="1:12" x14ac:dyDescent="0.2">
      <c r="A155" s="32" t="s">
        <v>13</v>
      </c>
      <c r="B155" s="33"/>
      <c r="C155" s="13">
        <f t="shared" si="69"/>
        <v>-1.3482146473536738E-2</v>
      </c>
      <c r="D155" s="13">
        <f t="shared" si="69"/>
        <v>4.8718612889431023E-2</v>
      </c>
      <c r="E155" s="13">
        <f t="shared" si="69"/>
        <v>-5.7831977990328021E-3</v>
      </c>
      <c r="F155" s="13">
        <f t="shared" si="69"/>
        <v>-7.8430722136258568E-2</v>
      </c>
      <c r="G155" s="13">
        <f t="shared" si="69"/>
        <v>0.13266847456429365</v>
      </c>
      <c r="H155" s="13">
        <f t="shared" si="69"/>
        <v>-5.9542141577316743E-3</v>
      </c>
      <c r="I155" s="13">
        <f t="shared" si="69"/>
        <v>1.9516251522055494E-2</v>
      </c>
      <c r="J155" s="13">
        <f t="shared" si="69"/>
        <v>5.087495780383966E-2</v>
      </c>
      <c r="K155" s="13">
        <f t="shared" si="69"/>
        <v>-5.4529711045157025E-3</v>
      </c>
      <c r="L155" s="13">
        <f t="shared" si="69"/>
        <v>-1.4350669929332094E-2</v>
      </c>
    </row>
    <row r="156" spans="1:12" x14ac:dyDescent="0.2">
      <c r="A156" s="32" t="s">
        <v>21</v>
      </c>
      <c r="B156" s="33"/>
      <c r="C156" s="13">
        <f>C150/C149-1</f>
        <v>-1.5559226988966612E-2</v>
      </c>
      <c r="D156" s="13">
        <f t="shared" ref="D156:L157" si="70">D150/D149-1</f>
        <v>7.2154711662619775E-3</v>
      </c>
      <c r="E156" s="13">
        <f t="shared" si="70"/>
        <v>-1.2585738613203112E-2</v>
      </c>
      <c r="F156" s="13">
        <f t="shared" si="70"/>
        <v>-0.11565053854403062</v>
      </c>
      <c r="G156" s="13">
        <f t="shared" si="70"/>
        <v>-2.4776566374994147E-2</v>
      </c>
      <c r="H156" s="13">
        <f t="shared" si="70"/>
        <v>-1.2916362995449626E-2</v>
      </c>
      <c r="I156" s="13">
        <f t="shared" si="70"/>
        <v>8.9420694682673663E-2</v>
      </c>
      <c r="J156" s="13">
        <f t="shared" si="70"/>
        <v>0.20054919434226215</v>
      </c>
      <c r="K156" s="13">
        <f t="shared" si="70"/>
        <v>-1.0855522034520337E-2</v>
      </c>
      <c r="L156" s="13">
        <f t="shared" si="70"/>
        <v>-1.1809762283497505E-2</v>
      </c>
    </row>
    <row r="157" spans="1:12" x14ac:dyDescent="0.2">
      <c r="A157" s="4" t="s">
        <v>25</v>
      </c>
      <c r="B157" s="11"/>
      <c r="C157" s="52">
        <f>C151/C150-1</f>
        <v>1.2507980829979726E-2</v>
      </c>
      <c r="D157" s="52">
        <f t="shared" si="70"/>
        <v>1.3696051646736818E-2</v>
      </c>
      <c r="E157" s="52">
        <f t="shared" si="70"/>
        <v>1.2666207225973114E-2</v>
      </c>
      <c r="F157" s="52">
        <f t="shared" si="70"/>
        <v>-6.2286051542322918E-3</v>
      </c>
      <c r="G157" s="52">
        <f t="shared" si="70"/>
        <v>4.2968885629091513E-2</v>
      </c>
      <c r="H157" s="52">
        <f t="shared" si="70"/>
        <v>1.2631529722343826E-2</v>
      </c>
      <c r="I157" s="52">
        <f t="shared" si="70"/>
        <v>0.13155122077489012</v>
      </c>
      <c r="J157" s="52">
        <f t="shared" si="70"/>
        <v>-0.34121896644503091</v>
      </c>
      <c r="K157" s="52">
        <f t="shared" si="70"/>
        <v>1.4950498645268873E-2</v>
      </c>
      <c r="L157" s="52">
        <f t="shared" si="70"/>
        <v>1.3359453818909239E-2</v>
      </c>
    </row>
    <row r="158" spans="1:12" x14ac:dyDescent="0.2">
      <c r="A158" s="3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x14ac:dyDescent="0.2">
      <c r="A159" t="s">
        <v>7</v>
      </c>
      <c r="C159" s="12"/>
      <c r="L159" s="12"/>
    </row>
    <row r="160" spans="1:12" x14ac:dyDescent="0.2">
      <c r="A160" s="34" t="s">
        <v>26</v>
      </c>
      <c r="D160" s="21"/>
      <c r="L160" s="12"/>
    </row>
    <row r="161" spans="12:12" x14ac:dyDescent="0.2">
      <c r="L161" s="12"/>
    </row>
    <row r="162" spans="12:12" x14ac:dyDescent="0.2">
      <c r="L162" s="12"/>
    </row>
  </sheetData>
  <phoneticPr fontId="2" type="noConversion"/>
  <pageMargins left="0.75" right="0.75" top="1" bottom="1" header="0.5" footer="0.5"/>
  <pageSetup scale="66" orientation="portrait" verticalDpi="300" r:id="rId1"/>
  <headerFooter alignWithMargins="0"/>
  <ignoredErrors>
    <ignoredError sqref="L145:L150 I145:J150 F145:G150 C145:D147 C149:D150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zoomScale="70" zoomScaleNormal="70" workbookViewId="0">
      <selection activeCell="M42" sqref="M42"/>
    </sheetView>
  </sheetViews>
  <sheetFormatPr defaultRowHeight="12.75" x14ac:dyDescent="0.2"/>
  <cols>
    <col min="1" max="1" width="9" bestFit="1" customWidth="1"/>
    <col min="2" max="2" width="14" bestFit="1" customWidth="1"/>
    <col min="3" max="3" width="12.7109375" bestFit="1" customWidth="1"/>
    <col min="4" max="4" width="14.7109375" bestFit="1" customWidth="1"/>
    <col min="5" max="5" width="15.28515625" bestFit="1" customWidth="1"/>
  </cols>
  <sheetData>
    <row r="1" spans="1:5" x14ac:dyDescent="0.2">
      <c r="A1" t="str">
        <f>'Industry Volumes'!A1</f>
        <v>Month</v>
      </c>
      <c r="B1" t="str">
        <f>'Industry Volumes'!C1</f>
        <v>TTB Tax Paid</v>
      </c>
      <c r="C1" t="str">
        <f>'Industry Volumes'!D1</f>
        <v>Imports</v>
      </c>
      <c r="D1" t="str">
        <f>'Industry Volumes'!E1</f>
        <v>Taxable Industry</v>
      </c>
      <c r="E1" t="str">
        <f>'Industry Volumes'!L1</f>
        <v>State Shipments</v>
      </c>
    </row>
    <row r="2" spans="1:5" x14ac:dyDescent="0.2">
      <c r="A2" s="1">
        <v>39083</v>
      </c>
      <c r="B2" s="35">
        <f>AVERAGE('Industry Volumes'!C3:C14)</f>
        <v>15094983</v>
      </c>
      <c r="C2" s="35">
        <f>AVERAGE('Industry Volumes'!D3:D14)</f>
        <v>2482051.4522674358</v>
      </c>
      <c r="D2" s="35">
        <f>AVERAGE('Industry Volumes'!E3:E14)</f>
        <v>17577034.452267434</v>
      </c>
      <c r="E2" s="35">
        <f>AVERAGE('Industry Volumes'!L3:L14)</f>
        <v>17553117.291242309</v>
      </c>
    </row>
    <row r="3" spans="1:5" x14ac:dyDescent="0.2">
      <c r="A3" s="1">
        <v>39114</v>
      </c>
      <c r="B3" s="35">
        <f>AVERAGE('Industry Volumes'!C4:C15)</f>
        <v>15098608.5</v>
      </c>
      <c r="C3" s="35">
        <f>AVERAGE('Industry Volumes'!D4:D15)</f>
        <v>2497413.4522674358</v>
      </c>
      <c r="D3" s="35">
        <f>AVERAGE('Industry Volumes'!E4:E15)</f>
        <v>17596021.952267434</v>
      </c>
      <c r="E3" s="35">
        <f>AVERAGE('Industry Volumes'!L4:L15)</f>
        <v>17544787.031277042</v>
      </c>
    </row>
    <row r="4" spans="1:5" x14ac:dyDescent="0.2">
      <c r="A4" s="1">
        <v>39142</v>
      </c>
      <c r="B4" s="35">
        <f>AVERAGE('Industry Volumes'!C5:C16)</f>
        <v>15042122.333333334</v>
      </c>
      <c r="C4" s="35">
        <f>AVERAGE('Industry Volumes'!D5:D16)</f>
        <v>2486686.7022674358</v>
      </c>
      <c r="D4" s="35">
        <f>AVERAGE('Industry Volumes'!E5:E16)</f>
        <v>17528809.03560077</v>
      </c>
      <c r="E4" s="35">
        <f>AVERAGE('Industry Volumes'!L5:L16)</f>
        <v>17481568.051306639</v>
      </c>
    </row>
    <row r="5" spans="1:5" x14ac:dyDescent="0.2">
      <c r="A5" s="1">
        <v>39173</v>
      </c>
      <c r="B5" s="35">
        <f>AVERAGE('Industry Volumes'!C6:C17)</f>
        <v>15066042.5</v>
      </c>
      <c r="C5" s="35">
        <f>AVERAGE('Industry Volumes'!D6:D17)</f>
        <v>2480570.5356007689</v>
      </c>
      <c r="D5" s="35">
        <f>AVERAGE('Industry Volumes'!E6:E17)</f>
        <v>17546613.03560077</v>
      </c>
      <c r="E5" s="35">
        <f>AVERAGE('Industry Volumes'!L6:L17)</f>
        <v>17521115.356012035</v>
      </c>
    </row>
    <row r="6" spans="1:5" x14ac:dyDescent="0.2">
      <c r="A6" s="1">
        <v>39203</v>
      </c>
      <c r="B6" s="35">
        <f>AVERAGE('Industry Volumes'!C7:C18)</f>
        <v>15069783.083333334</v>
      </c>
      <c r="C6" s="35">
        <f>AVERAGE('Industry Volumes'!D7:D18)</f>
        <v>2501560.9166666665</v>
      </c>
      <c r="D6" s="35">
        <f>AVERAGE('Industry Volumes'!E7:E18)</f>
        <v>17571344</v>
      </c>
      <c r="E6" s="35">
        <f>AVERAGE('Industry Volumes'!L7:L18)</f>
        <v>17522907.615995269</v>
      </c>
    </row>
    <row r="7" spans="1:5" x14ac:dyDescent="0.2">
      <c r="A7" s="1">
        <v>39234</v>
      </c>
      <c r="B7" s="35">
        <f>AVERAGE('Industry Volumes'!C8:C19)</f>
        <v>15065602.916666666</v>
      </c>
      <c r="C7" s="35">
        <f>AVERAGE('Industry Volumes'!D8:D19)</f>
        <v>2527079.25</v>
      </c>
      <c r="D7" s="35">
        <f>AVERAGE('Industry Volumes'!E8:E19)</f>
        <v>17592682.166666668</v>
      </c>
      <c r="E7" s="35">
        <f>AVERAGE('Industry Volumes'!L8:L19)</f>
        <v>17518560.231362514</v>
      </c>
    </row>
    <row r="8" spans="1:5" x14ac:dyDescent="0.2">
      <c r="A8" s="1">
        <v>39264</v>
      </c>
      <c r="B8" s="35">
        <f>AVERAGE('Industry Volumes'!C9:C20)</f>
        <v>15121801.666666666</v>
      </c>
      <c r="C8" s="35">
        <f>AVERAGE('Industry Volumes'!D9:D20)</f>
        <v>2550156.5833333335</v>
      </c>
      <c r="D8" s="35">
        <f>AVERAGE('Industry Volumes'!E9:E20)</f>
        <v>17671958.25</v>
      </c>
      <c r="E8" s="35">
        <f>AVERAGE('Industry Volumes'!L9:L20)</f>
        <v>17597696.793889023</v>
      </c>
    </row>
    <row r="9" spans="1:5" x14ac:dyDescent="0.2">
      <c r="A9" s="1">
        <v>39295</v>
      </c>
      <c r="B9" s="35">
        <f>AVERAGE('Industry Volumes'!C10:C21)</f>
        <v>15096192.916666666</v>
      </c>
      <c r="C9" s="35">
        <f>AVERAGE('Industry Volumes'!D10:D21)</f>
        <v>2556189.6666666665</v>
      </c>
      <c r="D9" s="35">
        <f>AVERAGE('Industry Volumes'!E10:E21)</f>
        <v>17652382.583333332</v>
      </c>
      <c r="E9" s="35">
        <f>AVERAGE('Industry Volumes'!L10:L21)</f>
        <v>17590224.815698262</v>
      </c>
    </row>
    <row r="10" spans="1:5" x14ac:dyDescent="0.2">
      <c r="A10" s="1">
        <v>39326</v>
      </c>
      <c r="B10" s="35">
        <f>AVERAGE('Industry Volumes'!C11:C22)</f>
        <v>15117669.333333334</v>
      </c>
      <c r="C10" s="35">
        <f>AVERAGE('Industry Volumes'!D11:D22)</f>
        <v>2533928.6214559353</v>
      </c>
      <c r="D10" s="35">
        <f>AVERAGE('Industry Volumes'!E11:E22)</f>
        <v>17651597.95478927</v>
      </c>
      <c r="E10" s="35">
        <f>AVERAGE('Industry Volumes'!L11:L22)</f>
        <v>17589350.110236291</v>
      </c>
    </row>
    <row r="11" spans="1:5" x14ac:dyDescent="0.2">
      <c r="A11" s="1">
        <v>39356</v>
      </c>
      <c r="B11" s="35">
        <f>AVERAGE('Industry Volumes'!C12:C23)</f>
        <v>15189266.75</v>
      </c>
      <c r="C11" s="35">
        <f>AVERAGE('Industry Volumes'!D12:D23)</f>
        <v>2501220.7066883603</v>
      </c>
      <c r="D11" s="35">
        <f>AVERAGE('Industry Volumes'!E12:E23)</f>
        <v>17690487.456688359</v>
      </c>
      <c r="E11" s="35">
        <f>AVERAGE('Industry Volumes'!L12:L23)</f>
        <v>17638357.683615323</v>
      </c>
    </row>
    <row r="12" spans="1:5" x14ac:dyDescent="0.2">
      <c r="A12" s="1">
        <v>39387</v>
      </c>
      <c r="B12" s="35">
        <f>AVERAGE('Industry Volumes'!C13:C24)</f>
        <v>15210846</v>
      </c>
      <c r="C12" s="35">
        <f>AVERAGE('Industry Volumes'!D13:D24)</f>
        <v>2488271.2066883603</v>
      </c>
      <c r="D12" s="35">
        <f>AVERAGE('Industry Volumes'!E13:E24)</f>
        <v>17699117.206688359</v>
      </c>
      <c r="E12" s="35">
        <f>AVERAGE('Industry Volumes'!L13:L24)</f>
        <v>17656862.247723322</v>
      </c>
    </row>
    <row r="13" spans="1:5" x14ac:dyDescent="0.2">
      <c r="A13" s="1">
        <v>39417</v>
      </c>
      <c r="B13" s="35">
        <f>AVERAGE('Industry Volumes'!C14:C25)</f>
        <v>15223914</v>
      </c>
      <c r="C13" s="35">
        <f>AVERAGE('Industry Volumes'!D14:D25)</f>
        <v>2474558.7066883603</v>
      </c>
      <c r="D13" s="35">
        <f>AVERAGE('Industry Volumes'!E14:E25)</f>
        <v>17698472.706688359</v>
      </c>
      <c r="E13" s="35">
        <f>AVERAGE('Industry Volumes'!L14:L25)</f>
        <v>17658766.376310956</v>
      </c>
    </row>
    <row r="14" spans="1:5" x14ac:dyDescent="0.2">
      <c r="A14" s="1">
        <v>39448</v>
      </c>
      <c r="B14" s="35">
        <f>AVERAGE('Industry Volumes'!C15:C26)</f>
        <v>15258630.5</v>
      </c>
      <c r="C14" s="35">
        <f>AVERAGE('Industry Volumes'!D15:D26)</f>
        <v>2431730.0400216938</v>
      </c>
      <c r="D14" s="35">
        <f>AVERAGE('Industry Volumes'!E15:E26)</f>
        <v>17690360.540021691</v>
      </c>
      <c r="E14" s="35">
        <f>AVERAGE('Industry Volumes'!L15:L26)</f>
        <v>17655998.53552771</v>
      </c>
    </row>
    <row r="15" spans="1:5" x14ac:dyDescent="0.2">
      <c r="A15" s="1">
        <v>39479</v>
      </c>
      <c r="B15" s="35">
        <f>AVERAGE('Industry Volumes'!C16:C27)</f>
        <v>15333581.583333334</v>
      </c>
      <c r="C15" s="35">
        <f>AVERAGE('Industry Volumes'!D16:D27)</f>
        <v>2427162.3733550268</v>
      </c>
      <c r="D15" s="35">
        <f>AVERAGE('Industry Volumes'!E16:E27)</f>
        <v>17760743.956688359</v>
      </c>
      <c r="E15" s="35">
        <f>AVERAGE('Industry Volumes'!L16:L27)</f>
        <v>17715107.397115652</v>
      </c>
    </row>
    <row r="16" spans="1:5" x14ac:dyDescent="0.2">
      <c r="A16" s="1">
        <v>39508</v>
      </c>
      <c r="B16" s="35">
        <f>AVERAGE('Industry Volumes'!C17:C28)</f>
        <v>15289313.75</v>
      </c>
      <c r="C16" s="35">
        <f>AVERAGE('Industry Volumes'!D17:D28)</f>
        <v>2435553.0400216938</v>
      </c>
      <c r="D16" s="35">
        <f>AVERAGE('Industry Volumes'!E17:E28)</f>
        <v>17724866.790021691</v>
      </c>
      <c r="E16" s="35">
        <f>AVERAGE('Industry Volumes'!L17:L28)</f>
        <v>17673981.431023136</v>
      </c>
    </row>
    <row r="17" spans="1:5" x14ac:dyDescent="0.2">
      <c r="A17" s="1">
        <v>39539</v>
      </c>
      <c r="B17" s="35">
        <f>AVERAGE('Industry Volumes'!C18:C29)</f>
        <v>15353839.666666666</v>
      </c>
      <c r="C17" s="35">
        <f>AVERAGE('Industry Volumes'!D18:D29)</f>
        <v>2456016.6233550268</v>
      </c>
      <c r="D17" s="35">
        <f>AVERAGE('Industry Volumes'!E18:E29)</f>
        <v>17809856.290021691</v>
      </c>
      <c r="E17" s="35">
        <f>AVERAGE('Industry Volumes'!L18:L29)</f>
        <v>17747610.682421323</v>
      </c>
    </row>
    <row r="18" spans="1:5" x14ac:dyDescent="0.2">
      <c r="A18" s="1">
        <v>39569</v>
      </c>
      <c r="B18" s="35">
        <f>AVERAGE('Industry Volumes'!C19:C30)</f>
        <v>15344860.25</v>
      </c>
      <c r="C18" s="35">
        <f>AVERAGE('Industry Volumes'!D19:D30)</f>
        <v>2442468.1233550268</v>
      </c>
      <c r="D18" s="35">
        <f>AVERAGE('Industry Volumes'!E19:E30)</f>
        <v>17787328.373355027</v>
      </c>
      <c r="E18" s="35">
        <f>AVERAGE('Industry Volumes'!L19:L30)</f>
        <v>17734879.807588767</v>
      </c>
    </row>
    <row r="19" spans="1:5" x14ac:dyDescent="0.2">
      <c r="A19" s="1">
        <v>39600</v>
      </c>
      <c r="B19" s="35">
        <f>AVERAGE('Industry Volumes'!C20:C31)</f>
        <v>15320521.75</v>
      </c>
      <c r="C19" s="35">
        <f>AVERAGE('Industry Volumes'!D20:D31)</f>
        <v>2436206.2066883598</v>
      </c>
      <c r="D19" s="35">
        <f>AVERAGE('Industry Volumes'!E20:E31)</f>
        <v>17756727.956688359</v>
      </c>
      <c r="E19" s="35">
        <f>AVERAGE('Industry Volumes'!L20:L31)</f>
        <v>17713202.548285916</v>
      </c>
    </row>
    <row r="20" spans="1:5" x14ac:dyDescent="0.2">
      <c r="A20" s="1">
        <v>39630</v>
      </c>
      <c r="B20" s="35">
        <f>AVERAGE('Industry Volumes'!C21:C32)</f>
        <v>15321539.75</v>
      </c>
      <c r="C20" s="35">
        <f>AVERAGE('Industry Volumes'!D21:D32)</f>
        <v>2430706.7066883598</v>
      </c>
      <c r="D20" s="35">
        <f>AVERAGE('Industry Volumes'!E21:E32)</f>
        <v>17752246.456688359</v>
      </c>
      <c r="E20" s="35">
        <f>AVERAGE('Industry Volumes'!L21:L32)</f>
        <v>17750215.723171122</v>
      </c>
    </row>
    <row r="21" spans="1:5" x14ac:dyDescent="0.2">
      <c r="A21" s="1">
        <v>39661</v>
      </c>
      <c r="B21" s="35">
        <f>AVERAGE('Industry Volumes'!C22:C33)</f>
        <v>15305200</v>
      </c>
      <c r="C21" s="35">
        <f>AVERAGE('Industry Volumes'!D22:D33)</f>
        <v>2424581.3733550268</v>
      </c>
      <c r="D21" s="35">
        <f>AVERAGE('Industry Volumes'!E22:E33)</f>
        <v>17729781.373355027</v>
      </c>
      <c r="E21" s="35">
        <f>AVERAGE('Industry Volumes'!L22:L33)</f>
        <v>17689994.801323932</v>
      </c>
    </row>
    <row r="22" spans="1:5" x14ac:dyDescent="0.2">
      <c r="A22" s="1">
        <v>39692</v>
      </c>
      <c r="B22" s="35">
        <f>AVERAGE('Industry Volumes'!C23:C34)</f>
        <v>15368645.916666666</v>
      </c>
      <c r="C22" s="35">
        <f>AVERAGE('Industry Volumes'!D23:D34)</f>
        <v>2426140.085232425</v>
      </c>
      <c r="D22" s="35">
        <f>AVERAGE('Industry Volumes'!E23:E34)</f>
        <v>17794786.00189909</v>
      </c>
      <c r="E22" s="35">
        <f>AVERAGE('Industry Volumes'!L23:L34)</f>
        <v>17767651.913700398</v>
      </c>
    </row>
    <row r="23" spans="1:5" x14ac:dyDescent="0.2">
      <c r="A23" s="1">
        <v>39722</v>
      </c>
      <c r="B23" s="35">
        <f>AVERAGE('Industry Volumes'!C24:C35)</f>
        <v>15382378</v>
      </c>
      <c r="C23" s="35">
        <f>AVERAGE('Industry Volumes'!D24:D35)</f>
        <v>2427898.75</v>
      </c>
      <c r="D23" s="35">
        <f>AVERAGE('Industry Volumes'!E24:E35)</f>
        <v>17810276.75</v>
      </c>
      <c r="E23" s="35">
        <f>AVERAGE('Industry Volumes'!L24:L35)</f>
        <v>17773494.6655345</v>
      </c>
    </row>
    <row r="24" spans="1:5" x14ac:dyDescent="0.2">
      <c r="A24" s="1">
        <v>39753</v>
      </c>
      <c r="B24" s="35">
        <f>AVERAGE('Industry Volumes'!C25:C36)</f>
        <v>15346189</v>
      </c>
      <c r="C24" s="35">
        <f>AVERAGE('Industry Volumes'!D25:D36)</f>
        <v>2416620.3333333335</v>
      </c>
      <c r="D24" s="35">
        <f>AVERAGE('Industry Volumes'!E25:E36)</f>
        <v>17762809.333333332</v>
      </c>
      <c r="E24" s="35">
        <f>AVERAGE('Industry Volumes'!L25:L36)</f>
        <v>17693839.424653254</v>
      </c>
    </row>
    <row r="25" spans="1:5" x14ac:dyDescent="0.2">
      <c r="A25" s="1">
        <v>39783</v>
      </c>
      <c r="B25" s="35">
        <f>AVERAGE('Industry Volumes'!C26:C37)</f>
        <v>15380911</v>
      </c>
      <c r="C25" s="35">
        <f>AVERAGE('Industry Volumes'!D26:D37)</f>
        <v>2391643.6666666665</v>
      </c>
      <c r="D25" s="35">
        <f>AVERAGE('Industry Volumes'!E26:E37)</f>
        <v>17772554.666666668</v>
      </c>
      <c r="E25" s="35">
        <f>AVERAGE('Industry Volumes'!L26:L37)</f>
        <v>17751956.066748217</v>
      </c>
    </row>
    <row r="26" spans="1:5" x14ac:dyDescent="0.2">
      <c r="A26" s="1">
        <v>39814</v>
      </c>
      <c r="B26" s="35">
        <f>AVERAGE('Industry Volumes'!C27:C38)</f>
        <v>15358122.583333334</v>
      </c>
      <c r="C26" s="35">
        <f>AVERAGE('Industry Volumes'!D27:D38)</f>
        <v>2357510.1666666665</v>
      </c>
      <c r="D26" s="35">
        <f>AVERAGE('Industry Volumes'!E27:E38)</f>
        <v>17715632.75</v>
      </c>
      <c r="E26" s="35">
        <f>AVERAGE('Industry Volumes'!L27:L38)</f>
        <v>17690166.076212991</v>
      </c>
    </row>
    <row r="27" spans="1:5" x14ac:dyDescent="0.2">
      <c r="A27" s="1">
        <v>39845</v>
      </c>
      <c r="B27" s="35">
        <f>AVERAGE('Industry Volumes'!C28:C39)</f>
        <v>15335690.75</v>
      </c>
      <c r="C27" s="35">
        <f>AVERAGE('Industry Volumes'!D28:D39)</f>
        <v>2329616.4166666665</v>
      </c>
      <c r="D27" s="35">
        <f>AVERAGE('Industry Volumes'!E28:E39)</f>
        <v>17665307.166666668</v>
      </c>
      <c r="E27" s="35">
        <f>AVERAGE('Industry Volumes'!L28:L39)</f>
        <v>17678707.705321684</v>
      </c>
    </row>
    <row r="28" spans="1:5" x14ac:dyDescent="0.2">
      <c r="A28" s="1">
        <v>39873</v>
      </c>
      <c r="B28" s="35">
        <f>AVERAGE('Industry Volumes'!C29:C40)</f>
        <v>15366152.75</v>
      </c>
      <c r="C28" s="35">
        <f>AVERAGE('Industry Volumes'!D29:D40)</f>
        <v>2335185.9166666665</v>
      </c>
      <c r="D28" s="35">
        <f>AVERAGE('Industry Volumes'!E29:E40)</f>
        <v>17701338.666666668</v>
      </c>
      <c r="E28" s="35">
        <f>AVERAGE('Industry Volumes'!L29:L40)</f>
        <v>17719397.614076268</v>
      </c>
    </row>
    <row r="29" spans="1:5" x14ac:dyDescent="0.2">
      <c r="A29" s="1">
        <v>39904</v>
      </c>
      <c r="B29" s="35">
        <f>AVERAGE('Industry Volumes'!C30:C41)</f>
        <v>15372800.416666666</v>
      </c>
      <c r="C29" s="35">
        <f>AVERAGE('Industry Volumes'!D30:D41)</f>
        <v>2317522.4166666665</v>
      </c>
      <c r="D29" s="35">
        <f>AVERAGE('Industry Volumes'!E30:E41)</f>
        <v>17690322.833333332</v>
      </c>
      <c r="E29" s="35">
        <f>AVERAGE('Industry Volumes'!L30:L41)</f>
        <v>17705641.350975353</v>
      </c>
    </row>
    <row r="30" spans="1:5" x14ac:dyDescent="0.2">
      <c r="A30" s="1">
        <v>39934</v>
      </c>
      <c r="B30" s="35">
        <f>AVERAGE('Industry Volumes'!C31:C42)</f>
        <v>15375814.916666666</v>
      </c>
      <c r="C30" s="35">
        <f>AVERAGE('Industry Volumes'!D31:D42)</f>
        <v>2281939.25</v>
      </c>
      <c r="D30" s="35">
        <f>AVERAGE('Industry Volumes'!E31:E42)</f>
        <v>17657754.166666668</v>
      </c>
      <c r="E30" s="35">
        <f>AVERAGE('Industry Volumes'!L31:L42)</f>
        <v>17648893.715727452</v>
      </c>
    </row>
    <row r="31" spans="1:5" x14ac:dyDescent="0.2">
      <c r="A31" s="1">
        <v>39965</v>
      </c>
      <c r="B31" s="35">
        <f>AVERAGE('Industry Volumes'!C32:C43)</f>
        <v>15404775.416666666</v>
      </c>
      <c r="C31" s="35">
        <f>AVERAGE('Industry Volumes'!D32:D43)</f>
        <v>2275927.4166666665</v>
      </c>
      <c r="D31" s="35">
        <f>AVERAGE('Industry Volumes'!E32:E43)</f>
        <v>17680702.833333332</v>
      </c>
      <c r="E31" s="35">
        <f>AVERAGE('Industry Volumes'!L32:L43)</f>
        <v>17647095.657315757</v>
      </c>
    </row>
    <row r="32" spans="1:5" x14ac:dyDescent="0.2">
      <c r="A32" s="1">
        <v>39995</v>
      </c>
      <c r="B32" s="35">
        <f>AVERAGE('Industry Volumes'!C33:C44)</f>
        <v>15433201.666666666</v>
      </c>
      <c r="C32" s="35">
        <f>AVERAGE('Industry Volumes'!D33:D44)</f>
        <v>2256974.8333333335</v>
      </c>
      <c r="D32" s="35">
        <f>AVERAGE('Industry Volumes'!E33:E44)</f>
        <v>17690176.5</v>
      </c>
      <c r="E32" s="35">
        <f>AVERAGE('Industry Volumes'!L33:L44)</f>
        <v>17647270.887515508</v>
      </c>
    </row>
    <row r="33" spans="1:5" x14ac:dyDescent="0.2">
      <c r="A33" s="1">
        <v>40026</v>
      </c>
      <c r="B33" s="35">
        <f>AVERAGE('Industry Volumes'!C34:C45)</f>
        <v>15378755.5</v>
      </c>
      <c r="C33" s="35">
        <f>AVERAGE('Industry Volumes'!D34:D45)</f>
        <v>2231079.0833333335</v>
      </c>
      <c r="D33" s="35">
        <f>AVERAGE('Industry Volumes'!E34:E45)</f>
        <v>17609834.583333332</v>
      </c>
      <c r="E33" s="35">
        <f>AVERAGE('Industry Volumes'!L34:L45)</f>
        <v>17585839.784406736</v>
      </c>
    </row>
    <row r="34" spans="1:5" x14ac:dyDescent="0.2">
      <c r="A34" s="1">
        <v>40057</v>
      </c>
      <c r="B34" s="35">
        <f>AVERAGE('Industry Volumes'!C35:C46)</f>
        <v>15321039.916666666</v>
      </c>
      <c r="C34" s="35">
        <f>AVERAGE('Industry Volumes'!D35:D46)</f>
        <v>2229287.9166666665</v>
      </c>
      <c r="D34" s="35">
        <f>AVERAGE('Industry Volumes'!E35:E46)</f>
        <v>17550327.833333332</v>
      </c>
      <c r="E34" s="35">
        <f>AVERAGE('Industry Volumes'!L35:L46)</f>
        <v>17514560.079528764</v>
      </c>
    </row>
    <row r="35" spans="1:5" x14ac:dyDescent="0.2">
      <c r="A35" s="1">
        <v>40087</v>
      </c>
      <c r="B35" s="35">
        <f>AVERAGE('Industry Volumes'!C36:C47)</f>
        <v>15278751.083333334</v>
      </c>
      <c r="C35" s="35">
        <f>AVERAGE('Industry Volumes'!D36:D47)</f>
        <v>2204610.0833333335</v>
      </c>
      <c r="D35" s="35">
        <f>AVERAGE('Industry Volumes'!E36:E47)</f>
        <v>17483361.166666668</v>
      </c>
      <c r="E35" s="35">
        <f>AVERAGE('Industry Volumes'!L36:L47)</f>
        <v>17449528.484538507</v>
      </c>
    </row>
    <row r="36" spans="1:5" x14ac:dyDescent="0.2">
      <c r="A36" s="1">
        <v>40118</v>
      </c>
      <c r="B36" s="35">
        <f>AVERAGE('Industry Volumes'!C37:C48)</f>
        <v>15251858.916666666</v>
      </c>
      <c r="C36" s="35">
        <f>AVERAGE('Industry Volumes'!D37:D48)</f>
        <v>2174840.5</v>
      </c>
      <c r="D36" s="35">
        <f>AVERAGE('Industry Volumes'!E37:E48)</f>
        <v>17426699.416666668</v>
      </c>
      <c r="E36" s="35">
        <f>AVERAGE('Industry Volumes'!L37:L48)</f>
        <v>17443612.385873381</v>
      </c>
    </row>
    <row r="37" spans="1:5" x14ac:dyDescent="0.2">
      <c r="A37" s="1">
        <v>40148</v>
      </c>
      <c r="B37" s="35">
        <f>AVERAGE('Industry Volumes'!C38:C49)</f>
        <v>15268185.75</v>
      </c>
      <c r="C37" s="35">
        <f>AVERAGE('Industry Volumes'!D38:D49)</f>
        <v>2156790.3333333335</v>
      </c>
      <c r="D37" s="35">
        <f>AVERAGE('Industry Volumes'!E38:E49)</f>
        <v>17424976.083333332</v>
      </c>
      <c r="E37" s="35">
        <f>AVERAGE('Industry Volumes'!L38:L49)</f>
        <v>17397715.519199587</v>
      </c>
    </row>
    <row r="38" spans="1:5" x14ac:dyDescent="0.2">
      <c r="A38" s="1">
        <v>40179</v>
      </c>
      <c r="B38" s="35">
        <f>AVERAGE('Industry Volumes'!C39:C50)</f>
        <v>15170362.916666666</v>
      </c>
      <c r="C38" s="35">
        <f>AVERAGE('Industry Volumes'!D39:D50)</f>
        <v>2181096.8333333335</v>
      </c>
      <c r="D38" s="35">
        <f>AVERAGE('Industry Volumes'!E39:E50)</f>
        <v>17351459.75</v>
      </c>
      <c r="E38" s="35">
        <f>AVERAGE('Industry Volumes'!L39:L50)</f>
        <v>17304389.064107332</v>
      </c>
    </row>
    <row r="39" spans="1:5" x14ac:dyDescent="0.2">
      <c r="A39" s="1">
        <v>40210</v>
      </c>
      <c r="B39" s="35">
        <f>AVERAGE('Industry Volumes'!C40:C51)</f>
        <v>15096702.333333334</v>
      </c>
      <c r="C39" s="35">
        <f>AVERAGE('Industry Volumes'!D40:D51)</f>
        <v>2191829.0833333335</v>
      </c>
      <c r="D39" s="35">
        <f>AVERAGE('Industry Volumes'!E40:E51)</f>
        <v>17288531.416666668</v>
      </c>
      <c r="E39" s="35">
        <f>AVERAGE('Industry Volumes'!L40:L51)</f>
        <v>17219531.361340877</v>
      </c>
    </row>
    <row r="40" spans="1:5" x14ac:dyDescent="0.2">
      <c r="A40" s="1">
        <v>40238</v>
      </c>
      <c r="B40" s="35">
        <f>AVERAGE('Industry Volumes'!C41:C52)</f>
        <v>15109134</v>
      </c>
      <c r="C40" s="35">
        <f>AVERAGE('Industry Volumes'!D41:D52)</f>
        <v>2190709.5</v>
      </c>
      <c r="D40" s="35">
        <f>AVERAGE('Industry Volumes'!E41:E52)</f>
        <v>17299843.5</v>
      </c>
      <c r="E40" s="35">
        <f>AVERAGE('Industry Volumes'!L41:L52)</f>
        <v>17218055.590883043</v>
      </c>
    </row>
    <row r="41" spans="1:5" x14ac:dyDescent="0.2">
      <c r="A41" s="1">
        <v>40269</v>
      </c>
      <c r="B41" s="35">
        <f>AVERAGE('Industry Volumes'!C42:C53)</f>
        <v>15054490.333333334</v>
      </c>
      <c r="C41" s="35">
        <f>AVERAGE('Industry Volumes'!D42:D53)</f>
        <v>2179945.75</v>
      </c>
      <c r="D41" s="35">
        <f>AVERAGE('Industry Volumes'!E42:E53)</f>
        <v>17234436.083333332</v>
      </c>
      <c r="E41" s="35">
        <f>AVERAGE('Industry Volumes'!L42:L53)</f>
        <v>17152812.2639778</v>
      </c>
    </row>
    <row r="42" spans="1:5" x14ac:dyDescent="0.2">
      <c r="A42" s="1">
        <v>40299</v>
      </c>
      <c r="B42" s="35">
        <f>AVERAGE('Industry Volumes'!C43:C54)</f>
        <v>15023119.166666666</v>
      </c>
      <c r="C42" s="35">
        <f>AVERAGE('Industry Volumes'!D43:D54)</f>
        <v>2184904.25</v>
      </c>
      <c r="D42" s="35">
        <f>AVERAGE('Industry Volumes'!E43:E54)</f>
        <v>17208023.416666668</v>
      </c>
      <c r="E42" s="35">
        <f>AVERAGE('Industry Volumes'!L43:L54)</f>
        <v>17140974.194465786</v>
      </c>
    </row>
    <row r="43" spans="1:5" x14ac:dyDescent="0.2">
      <c r="A43" s="1">
        <v>40330</v>
      </c>
      <c r="B43" s="35">
        <f>AVERAGE('Industry Volumes'!C44:C55)</f>
        <v>15028511</v>
      </c>
      <c r="C43" s="35">
        <f>AVERAGE('Industry Volumes'!D44:D55)</f>
        <v>2180783.3333333335</v>
      </c>
      <c r="D43" s="35">
        <f>AVERAGE('Industry Volumes'!E44:E55)</f>
        <v>17209294.333333332</v>
      </c>
      <c r="E43" s="35">
        <f>AVERAGE('Industry Volumes'!L44:L55)</f>
        <v>17152922.746281724</v>
      </c>
    </row>
    <row r="44" spans="1:5" x14ac:dyDescent="0.2">
      <c r="A44" s="1">
        <v>40360</v>
      </c>
      <c r="B44" s="35">
        <f>AVERAGE('Industry Volumes'!C45:C56)</f>
        <v>15007358.666666666</v>
      </c>
      <c r="C44" s="35">
        <f>AVERAGE('Industry Volumes'!D45:D56)</f>
        <v>2185155.1666666665</v>
      </c>
      <c r="D44" s="35">
        <f>AVERAGE('Industry Volumes'!E45:E56)</f>
        <v>17192513.833333332</v>
      </c>
      <c r="E44" s="35">
        <f>AVERAGE('Industry Volumes'!L45:L56)</f>
        <v>17095774.36703765</v>
      </c>
    </row>
    <row r="45" spans="1:5" x14ac:dyDescent="0.2">
      <c r="A45" s="1">
        <v>40391</v>
      </c>
      <c r="B45" s="35">
        <f>AVERAGE('Industry Volumes'!C46:C57)</f>
        <v>15097447.416666666</v>
      </c>
      <c r="C45" s="35">
        <f>AVERAGE('Industry Volumes'!D46:D57)</f>
        <v>2216216.25</v>
      </c>
      <c r="D45" s="35">
        <f>AVERAGE('Industry Volumes'!E46:E57)</f>
        <v>17313663.666666668</v>
      </c>
      <c r="E45" s="35">
        <f>AVERAGE('Industry Volumes'!L46:L57)</f>
        <v>17184012.129130051</v>
      </c>
    </row>
    <row r="46" spans="1:5" x14ac:dyDescent="0.2">
      <c r="A46" s="1">
        <v>40422</v>
      </c>
      <c r="B46" s="35">
        <f>AVERAGE('Industry Volumes'!C47:C58)</f>
        <v>15061434.416666666</v>
      </c>
      <c r="C46" s="35">
        <f>AVERAGE('Industry Volumes'!D47:D58)</f>
        <v>2238591.4166666665</v>
      </c>
      <c r="D46" s="35">
        <f>AVERAGE('Industry Volumes'!E47:E58)</f>
        <v>17300025.833333332</v>
      </c>
      <c r="E46" s="35">
        <f>AVERAGE('Industry Volumes'!L47:L58)</f>
        <v>17163890.564305741</v>
      </c>
    </row>
    <row r="47" spans="1:5" x14ac:dyDescent="0.2">
      <c r="A47" s="1">
        <v>40452</v>
      </c>
      <c r="B47" s="35">
        <f>AVERAGE('Industry Volumes'!C48:C59)</f>
        <v>15008615.5</v>
      </c>
      <c r="C47" s="35">
        <f>AVERAGE('Industry Volumes'!D48:D59)</f>
        <v>2257119.4166666665</v>
      </c>
      <c r="D47" s="35">
        <f>AVERAGE('Industry Volumes'!E48:E59)</f>
        <v>17265734.916666668</v>
      </c>
      <c r="E47" s="35">
        <f>AVERAGE('Industry Volumes'!L48:L59)</f>
        <v>17112578.826002229</v>
      </c>
    </row>
    <row r="48" spans="1:5" x14ac:dyDescent="0.2">
      <c r="A48" s="1">
        <v>40483</v>
      </c>
      <c r="B48" s="35">
        <f>AVERAGE('Industry Volumes'!C49:C60)</f>
        <v>15048756.583333334</v>
      </c>
      <c r="C48" s="35">
        <f>AVERAGE('Industry Volumes'!D49:D60)</f>
        <v>2253297.4166666665</v>
      </c>
      <c r="D48" s="35">
        <f>AVERAGE('Industry Volumes'!E49:E60)</f>
        <v>17302054</v>
      </c>
      <c r="E48" s="35">
        <f>AVERAGE('Industry Volumes'!L49:L60)</f>
        <v>17134175.429195449</v>
      </c>
    </row>
    <row r="49" spans="1:5" x14ac:dyDescent="0.2">
      <c r="A49" s="1">
        <v>40513</v>
      </c>
      <c r="B49" s="35">
        <f>AVERAGE('Industry Volumes'!C50:C61)</f>
        <v>15062337.833333334</v>
      </c>
      <c r="C49" s="35">
        <f>AVERAGE('Industry Volumes'!D50:D61)</f>
        <v>2261866.1666666665</v>
      </c>
      <c r="D49" s="35">
        <f>AVERAGE('Industry Volumes'!E50:E61)</f>
        <v>17324204</v>
      </c>
      <c r="E49" s="35">
        <f>AVERAGE('Industry Volumes'!L50:L61)</f>
        <v>17148046.646259136</v>
      </c>
    </row>
    <row r="50" spans="1:5" x14ac:dyDescent="0.2">
      <c r="A50" s="1">
        <v>40544</v>
      </c>
      <c r="B50" s="35">
        <f>AVERAGE('Industry Volumes'!C51:C62)</f>
        <v>15025905.166666666</v>
      </c>
      <c r="C50" s="35">
        <f>AVERAGE('Industry Volumes'!D51:D62)</f>
        <v>2278056.0833333335</v>
      </c>
      <c r="D50" s="35">
        <f>AVERAGE('Industry Volumes'!E51:E62)</f>
        <v>17303961.25</v>
      </c>
      <c r="E50" s="35">
        <f>AVERAGE('Industry Volumes'!L51:L62)</f>
        <v>17119462.987031128</v>
      </c>
    </row>
    <row r="51" spans="1:5" x14ac:dyDescent="0.2">
      <c r="A51" s="1">
        <v>40575</v>
      </c>
      <c r="B51" s="35">
        <f>AVERAGE('Industry Volumes'!C52:C63)</f>
        <v>14992818.666666666</v>
      </c>
      <c r="C51" s="35">
        <f>AVERAGE('Industry Volumes'!D52:D63)</f>
        <v>2300521.4166666665</v>
      </c>
      <c r="D51" s="35">
        <f>AVERAGE('Industry Volumes'!E52:E63)</f>
        <v>17293340.083333332</v>
      </c>
      <c r="E51" s="35">
        <f>AVERAGE('Industry Volumes'!L52:L63)</f>
        <v>17086099.970238063</v>
      </c>
    </row>
    <row r="52" spans="1:5" x14ac:dyDescent="0.2">
      <c r="A52" s="1">
        <v>40603</v>
      </c>
      <c r="B52" s="35">
        <f>AVERAGE('Industry Volumes'!C53:C64)</f>
        <v>15028978.5</v>
      </c>
      <c r="C52" s="35">
        <f>AVERAGE('Industry Volumes'!D53:D64)</f>
        <v>2315537.3333333335</v>
      </c>
      <c r="D52" s="35">
        <f>AVERAGE('Industry Volumes'!E53:E64)</f>
        <v>17344515.833333332</v>
      </c>
      <c r="E52" s="35">
        <f>AVERAGE('Industry Volumes'!L53:L64)</f>
        <v>17137644.493156951</v>
      </c>
    </row>
    <row r="53" spans="1:5" x14ac:dyDescent="0.2">
      <c r="A53" s="1">
        <v>40634</v>
      </c>
      <c r="B53" s="35">
        <f>AVERAGE('Industry Volumes'!C54:C65)</f>
        <v>14996104.666666666</v>
      </c>
      <c r="C53" s="35">
        <f>AVERAGE('Industry Volumes'!D54:D65)</f>
        <v>2319826.0833333335</v>
      </c>
      <c r="D53" s="35">
        <f>AVERAGE('Industry Volumes'!E54:E65)</f>
        <v>17315930.75</v>
      </c>
      <c r="E53" s="35">
        <f>AVERAGE('Industry Volumes'!L54:L65)</f>
        <v>17114909.954337116</v>
      </c>
    </row>
    <row r="54" spans="1:5" x14ac:dyDescent="0.2">
      <c r="A54" s="1">
        <v>40664</v>
      </c>
      <c r="B54" s="35">
        <f>AVERAGE('Industry Volumes'!C55:C66)</f>
        <v>14959148.25</v>
      </c>
      <c r="C54" s="35">
        <f>AVERAGE('Industry Volumes'!D55:D66)</f>
        <v>2350591.75</v>
      </c>
      <c r="D54" s="35">
        <f>AVERAGE('Industry Volumes'!E55:E66)</f>
        <v>17309740</v>
      </c>
      <c r="E54" s="35">
        <f>AVERAGE('Industry Volumes'!L55:L66)</f>
        <v>17082561.113380939</v>
      </c>
    </row>
    <row r="55" spans="1:5" x14ac:dyDescent="0.2">
      <c r="A55" s="1">
        <v>40695</v>
      </c>
      <c r="B55" s="35">
        <f>AVERAGE('Industry Volumes'!C56:C67)</f>
        <v>14989246.916666666</v>
      </c>
      <c r="C55" s="35">
        <f>AVERAGE('Industry Volumes'!D56:D67)</f>
        <v>2344664.7338709678</v>
      </c>
      <c r="D55" s="35">
        <f>AVERAGE('Industry Volumes'!E56:E67)</f>
        <v>17333911.650537636</v>
      </c>
      <c r="E55" s="35">
        <f>AVERAGE('Industry Volumes'!L56:L67)</f>
        <v>17089237.863536116</v>
      </c>
    </row>
    <row r="56" spans="1:5" x14ac:dyDescent="0.2">
      <c r="A56" s="1">
        <v>40725</v>
      </c>
      <c r="B56" s="35">
        <f>AVERAGE('Industry Volumes'!C57:C68)</f>
        <v>14867470.416666666</v>
      </c>
      <c r="C56" s="35">
        <f>AVERAGE('Industry Volumes'!D57:D68)</f>
        <v>2327586.6559139783</v>
      </c>
      <c r="D56" s="35">
        <f>AVERAGE('Industry Volumes'!E57:E68)</f>
        <v>17195057.072580647</v>
      </c>
      <c r="E56" s="35">
        <f>AVERAGE('Industry Volumes'!L57:L68)</f>
        <v>16966878.164765265</v>
      </c>
    </row>
    <row r="57" spans="1:5" x14ac:dyDescent="0.2">
      <c r="A57" s="1">
        <v>40756</v>
      </c>
      <c r="B57" s="35">
        <f>AVERAGE('Industry Volumes'!C58:C69)</f>
        <v>14815506.833333334</v>
      </c>
      <c r="C57" s="35">
        <f>AVERAGE('Industry Volumes'!D58:D69)</f>
        <v>2291418.5456989245</v>
      </c>
      <c r="D57" s="35">
        <f>AVERAGE('Industry Volumes'!E58:E69)</f>
        <v>17106925.379032258</v>
      </c>
      <c r="E57" s="35">
        <f>AVERAGE('Industry Volumes'!L58:L69)</f>
        <v>16927384.242599521</v>
      </c>
    </row>
    <row r="58" spans="1:5" x14ac:dyDescent="0.2">
      <c r="A58" s="1">
        <v>40787</v>
      </c>
      <c r="B58" s="35">
        <f>AVERAGE('Industry Volumes'!C59:C70)</f>
        <v>14868764.25</v>
      </c>
      <c r="C58" s="35">
        <f>AVERAGE('Industry Volumes'!D59:D70)</f>
        <v>2260137.1397849456</v>
      </c>
      <c r="D58" s="35">
        <f>AVERAGE('Industry Volumes'!E59:E70)</f>
        <v>17128901.389784947</v>
      </c>
      <c r="E58" s="35">
        <f>AVERAGE('Industry Volumes'!L59:L70)</f>
        <v>16964101.534697723</v>
      </c>
    </row>
    <row r="59" spans="1:5" x14ac:dyDescent="0.2">
      <c r="A59" s="1">
        <v>40817</v>
      </c>
      <c r="B59" s="35">
        <f>AVERAGE('Industry Volumes'!C60:C71)</f>
        <v>14854664.25</v>
      </c>
      <c r="C59" s="35">
        <f>AVERAGE('Industry Volumes'!D60:D71)</f>
        <v>2250369.1182795693</v>
      </c>
      <c r="D59" s="35">
        <f>AVERAGE('Industry Volumes'!E60:E71)</f>
        <v>17105033.368279573</v>
      </c>
      <c r="E59" s="35">
        <f>AVERAGE('Industry Volumes'!L60:L71)</f>
        <v>16950221.394259289</v>
      </c>
    </row>
    <row r="60" spans="1:5" x14ac:dyDescent="0.2">
      <c r="A60" s="1">
        <v>40848</v>
      </c>
      <c r="B60" s="35">
        <f>AVERAGE('Industry Volumes'!C61:C72)</f>
        <v>14849282</v>
      </c>
      <c r="C60" s="35">
        <f>AVERAGE('Industry Volumes'!D61:D72)</f>
        <v>2270814.5591397849</v>
      </c>
      <c r="D60" s="35">
        <f>AVERAGE('Industry Volumes'!E61:E72)</f>
        <v>17120096.559139784</v>
      </c>
      <c r="E60" s="35">
        <f>AVERAGE('Industry Volumes'!L61:L72)</f>
        <v>16960761.893646538</v>
      </c>
    </row>
    <row r="61" spans="1:5" x14ac:dyDescent="0.2">
      <c r="A61" s="1">
        <v>40878</v>
      </c>
      <c r="B61" s="35">
        <f>AVERAGE('Industry Volumes'!C62:C73)</f>
        <v>14827979.5</v>
      </c>
      <c r="C61" s="35">
        <f>AVERAGE('Industry Volumes'!D62:D73)</f>
        <v>2278186.5967741935</v>
      </c>
      <c r="D61" s="35">
        <f>AVERAGE('Industry Volumes'!E62:E73)</f>
        <v>17106166.096774194</v>
      </c>
      <c r="E61" s="35">
        <f>AVERAGE('Industry Volumes'!L62:L73)</f>
        <v>16945532.291740488</v>
      </c>
    </row>
    <row r="62" spans="1:5" x14ac:dyDescent="0.2">
      <c r="A62" s="1">
        <v>40909</v>
      </c>
      <c r="B62" s="35">
        <f>AVERAGE('Industry Volumes'!C63:C74)</f>
        <v>14879565.583333334</v>
      </c>
      <c r="C62" s="35">
        <f>AVERAGE('Industry Volumes'!D63:D74)</f>
        <v>2288777.8333333335</v>
      </c>
      <c r="D62" s="35">
        <f>AVERAGE('Industry Volumes'!E63:E74)</f>
        <v>17168343.416666668</v>
      </c>
      <c r="E62" s="35">
        <f>AVERAGE('Industry Volumes'!L63:L74)</f>
        <v>17004940.843774229</v>
      </c>
    </row>
    <row r="63" spans="1:5" x14ac:dyDescent="0.2">
      <c r="A63" s="1">
        <v>40940</v>
      </c>
      <c r="B63" s="35">
        <f>AVERAGE('Industry Volumes'!C64:C75)</f>
        <v>14961795.5</v>
      </c>
      <c r="C63" s="35">
        <f>AVERAGE('Industry Volumes'!D64:D75)</f>
        <v>2291874.6424731188</v>
      </c>
      <c r="D63" s="35">
        <f>AVERAGE('Industry Volumes'!E64:E75)</f>
        <v>17253670.142473117</v>
      </c>
      <c r="E63" s="35">
        <f>AVERAGE('Industry Volumes'!L64:L75)</f>
        <v>17104639.817323912</v>
      </c>
    </row>
    <row r="64" spans="1:5" x14ac:dyDescent="0.2">
      <c r="A64" s="1">
        <v>40969</v>
      </c>
      <c r="B64" s="35">
        <f>AVERAGE('Industry Volumes'!C65:C76)</f>
        <v>14898767.916666666</v>
      </c>
      <c r="C64" s="35">
        <f>AVERAGE('Industry Volumes'!D65:D76)</f>
        <v>2301502.403225807</v>
      </c>
      <c r="D64" s="35">
        <f>AVERAGE('Industry Volumes'!E65:E76)</f>
        <v>17200270.31989247</v>
      </c>
      <c r="E64" s="35">
        <f>AVERAGE('Industry Volumes'!L65:L76)</f>
        <v>17028899.522005063</v>
      </c>
    </row>
    <row r="65" spans="1:5" x14ac:dyDescent="0.2">
      <c r="A65" s="1">
        <v>41000</v>
      </c>
      <c r="B65" s="35">
        <f>AVERAGE('Industry Volumes'!C66:C77)</f>
        <v>14906547.083333334</v>
      </c>
      <c r="C65" s="35">
        <f>AVERAGE('Industry Volumes'!D66:D77)</f>
        <v>2309967.4516129037</v>
      </c>
      <c r="D65" s="35">
        <f>AVERAGE('Industry Volumes'!E66:E77)</f>
        <v>17216514.534946237</v>
      </c>
      <c r="E65" s="35">
        <f>AVERAGE('Industry Volumes'!L66:L77)</f>
        <v>17042711.589800268</v>
      </c>
    </row>
    <row r="66" spans="1:5" x14ac:dyDescent="0.2">
      <c r="A66" s="1">
        <v>41030</v>
      </c>
      <c r="B66" s="35">
        <f>AVERAGE('Industry Volumes'!C67:C78)</f>
        <v>14971772.916666666</v>
      </c>
      <c r="C66" s="35">
        <f>AVERAGE('Industry Volumes'!D67:D78)</f>
        <v>2287409.8198924731</v>
      </c>
      <c r="D66" s="35">
        <f>AVERAGE('Industry Volumes'!E67:E78)</f>
        <v>17259182.736559141</v>
      </c>
      <c r="E66" s="35">
        <f>AVERAGE('Industry Volumes'!L67:L78)</f>
        <v>17113621.639310423</v>
      </c>
    </row>
    <row r="67" spans="1:5" x14ac:dyDescent="0.2">
      <c r="A67" s="1">
        <v>41061</v>
      </c>
      <c r="B67" s="35">
        <f>AVERAGE('Industry Volumes'!C68:C79)</f>
        <v>14908768.5</v>
      </c>
      <c r="C67" s="35">
        <f>AVERAGE('Industry Volumes'!D68:D79)</f>
        <v>2288808.3951612907</v>
      </c>
      <c r="D67" s="35">
        <f>AVERAGE('Industry Volumes'!E68:E79)</f>
        <v>17197576.89516129</v>
      </c>
      <c r="E67" s="35">
        <f>AVERAGE('Industry Volumes'!L68:L79)</f>
        <v>17059970.87875839</v>
      </c>
    </row>
    <row r="68" spans="1:5" x14ac:dyDescent="0.2">
      <c r="A68" s="1">
        <v>41091</v>
      </c>
      <c r="B68" s="35">
        <f>AVERAGE('Industry Volumes'!C69:C80)</f>
        <v>15005147.833333334</v>
      </c>
      <c r="C68" s="35">
        <f>AVERAGE('Industry Volumes'!D69:D80)</f>
        <v>2304251.6989247315</v>
      </c>
      <c r="D68" s="35">
        <f>AVERAGE('Industry Volumes'!E69:E80)</f>
        <v>17309399.532258067</v>
      </c>
      <c r="E68" s="35">
        <f>AVERAGE('Industry Volumes'!L69:L80)</f>
        <v>17190068.297476057</v>
      </c>
    </row>
    <row r="69" spans="1:5" x14ac:dyDescent="0.2">
      <c r="A69" s="1">
        <v>41122</v>
      </c>
      <c r="B69" s="35">
        <f>AVERAGE('Industry Volumes'!C70:C81)</f>
        <v>15030237.75</v>
      </c>
      <c r="C69" s="35">
        <f>AVERAGE('Industry Volumes'!D70:D81)</f>
        <v>2325746.4166666665</v>
      </c>
      <c r="D69" s="35">
        <f>AVERAGE('Industry Volumes'!E70:E81)</f>
        <v>17355984.166666668</v>
      </c>
      <c r="E69" s="35">
        <f>AVERAGE('Industry Volumes'!L70:L81)</f>
        <v>17229130.24541631</v>
      </c>
    </row>
    <row r="70" spans="1:5" x14ac:dyDescent="0.2">
      <c r="A70" s="1">
        <v>41153</v>
      </c>
      <c r="B70" s="35">
        <f>AVERAGE('Industry Volumes'!C71:C82)</f>
        <v>14959238.083333334</v>
      </c>
      <c r="C70" s="35">
        <f>AVERAGE('Industry Volumes'!D71:D82)</f>
        <v>2347739.0591397849</v>
      </c>
      <c r="D70" s="35">
        <f>AVERAGE('Industry Volumes'!E71:E82)</f>
        <v>17306977.14247312</v>
      </c>
      <c r="E70" s="35">
        <f>AVERAGE('Industry Volumes'!L71:L82)</f>
        <v>17150555.994707812</v>
      </c>
    </row>
    <row r="71" spans="1:5" x14ac:dyDescent="0.2">
      <c r="A71" s="1">
        <v>41183</v>
      </c>
      <c r="B71" s="35">
        <f>AVERAGE('Industry Volumes'!C72:C83)</f>
        <v>15013127.666666666</v>
      </c>
      <c r="C71" s="35">
        <f>AVERAGE('Industry Volumes'!D72:D83)</f>
        <v>2341370.8091397849</v>
      </c>
      <c r="D71" s="35">
        <f>AVERAGE('Industry Volumes'!E72:E83)</f>
        <v>17354498.475806452</v>
      </c>
      <c r="E71" s="35">
        <f>AVERAGE('Industry Volumes'!L72:L83)</f>
        <v>17181408.651036549</v>
      </c>
    </row>
    <row r="72" spans="1:5" x14ac:dyDescent="0.2">
      <c r="A72" s="1">
        <v>41214</v>
      </c>
      <c r="B72" s="35">
        <f>AVERAGE('Industry Volumes'!C73:C84)</f>
        <v>15035530.916666666</v>
      </c>
      <c r="C72" s="35">
        <f>AVERAGE('Industry Volumes'!D73:D84)</f>
        <v>2322125.4758064514</v>
      </c>
      <c r="D72" s="35">
        <f>AVERAGE('Industry Volumes'!E73:E84)</f>
        <v>17357656.39247312</v>
      </c>
      <c r="E72" s="35">
        <f>AVERAGE('Industry Volumes'!L73:L84)</f>
        <v>17199270.58449842</v>
      </c>
    </row>
    <row r="73" spans="1:5" x14ac:dyDescent="0.2">
      <c r="A73" s="1">
        <v>41244</v>
      </c>
      <c r="B73" s="35">
        <f>AVERAGE('Industry Volumes'!C74:C85)</f>
        <v>15013447.583333334</v>
      </c>
      <c r="C73" s="35">
        <f>AVERAGE('Industry Volumes'!D74:D85)</f>
        <v>2309388.7580645164</v>
      </c>
      <c r="D73" s="35">
        <f>AVERAGE('Industry Volumes'!E74:E85)</f>
        <v>17322836.341397848</v>
      </c>
      <c r="E73" s="35">
        <f>AVERAGE('Industry Volumes'!L74:L85)</f>
        <v>17171915.347828832</v>
      </c>
    </row>
    <row r="74" spans="1:5" x14ac:dyDescent="0.2">
      <c r="A74" s="1">
        <v>41275</v>
      </c>
      <c r="B74" s="35">
        <f>AVERAGE('Industry Volumes'!C75:C86)</f>
        <v>15043349.833333334</v>
      </c>
      <c r="C74" s="35">
        <f>AVERAGE('Industry Volumes'!D75:D86)</f>
        <v>2300608.551075269</v>
      </c>
      <c r="D74" s="35">
        <f>AVERAGE('Industry Volumes'!E75:E86)</f>
        <v>17343958.384408604</v>
      </c>
      <c r="E74" s="35">
        <f>AVERAGE('Industry Volumes'!L75:L86)</f>
        <v>17204354.754253518</v>
      </c>
    </row>
    <row r="75" spans="1:5" x14ac:dyDescent="0.2">
      <c r="A75" s="1">
        <v>41306</v>
      </c>
      <c r="B75" s="35">
        <f>AVERAGE('Industry Volumes'!C76:C87)</f>
        <v>14972451.333333334</v>
      </c>
      <c r="C75" s="35">
        <f>AVERAGE('Industry Volumes'!D76:D87)</f>
        <v>2307876.5188172045</v>
      </c>
      <c r="D75" s="35">
        <f>AVERAGE('Industry Volumes'!E76:E87)</f>
        <v>17280327.852150537</v>
      </c>
      <c r="E75" s="35">
        <f>AVERAGE('Industry Volumes'!L76:L87)</f>
        <v>17143589.127722036</v>
      </c>
    </row>
    <row r="76" spans="1:5" x14ac:dyDescent="0.2">
      <c r="A76" s="1">
        <v>41334</v>
      </c>
      <c r="B76" s="35">
        <f>AVERAGE('Industry Volumes'!C77:C88)</f>
        <v>14900916.666666666</v>
      </c>
      <c r="C76" s="35">
        <f>AVERAGE('Industry Volumes'!D77:D88)</f>
        <v>2279346.2741935481</v>
      </c>
      <c r="D76" s="35">
        <f>AVERAGE('Industry Volumes'!E77:E88)</f>
        <v>17180262.940860216</v>
      </c>
      <c r="E76" s="35">
        <f>AVERAGE('Industry Volumes'!L77:L88)</f>
        <v>17063583.456027217</v>
      </c>
    </row>
  </sheetData>
  <pageMargins left="0.7" right="0.7" top="0.75" bottom="0.75" header="0.3" footer="0.3"/>
  <ignoredErrors>
    <ignoredError sqref="B49:C49 B50:E63 E2:E49 B2:C25 B64:E64 B65:C76 E73:E7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Volumes</vt:lpstr>
      <vt:lpstr>12 month moving average</vt:lpstr>
    </vt:vector>
  </TitlesOfParts>
  <Company>Beer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Industry Summary</dc:subject>
  <dc:creator>Lester Jones</dc:creator>
  <dc:description>www.BeerInstitute.org</dc:description>
  <cp:lastModifiedBy>Slinkman, Craig W</cp:lastModifiedBy>
  <cp:lastPrinted>2011-01-14T20:36:01Z</cp:lastPrinted>
  <dcterms:created xsi:type="dcterms:W3CDTF">2008-04-25T18:41:29Z</dcterms:created>
  <dcterms:modified xsi:type="dcterms:W3CDTF">2014-11-26T23:35:37Z</dcterms:modified>
</cp:coreProperties>
</file>