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akeham/MFDA_Project/"/>
    </mc:Choice>
  </mc:AlternateContent>
  <xr:revisionPtr revIDLastSave="0" documentId="8_{9D0B2F3B-7FF7-3D4B-8BB2-EB4807C61863}" xr6:coauthVersionLast="47" xr6:coauthVersionMax="47" xr10:uidLastSave="{00000000-0000-0000-0000-000000000000}"/>
  <bookViews>
    <workbookView xWindow="0" yWindow="0" windowWidth="28800" windowHeight="18000" xr2:uid="{105FEF1A-3758-5341-9A16-27D338711B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N16" i="1"/>
  <c r="M16" i="1"/>
  <c r="L16" i="1"/>
  <c r="I16" i="1"/>
  <c r="F16" i="1"/>
  <c r="K16" i="1"/>
  <c r="H16" i="1"/>
  <c r="E16" i="1"/>
  <c r="J16" i="1"/>
  <c r="G16" i="1"/>
  <c r="D16" i="1"/>
  <c r="P15" i="1"/>
  <c r="N15" i="1"/>
  <c r="M15" i="1"/>
  <c r="G4" i="1"/>
  <c r="K15" i="1"/>
  <c r="F4" i="1"/>
  <c r="J15" i="1"/>
  <c r="H15" i="1"/>
  <c r="G15" i="1"/>
  <c r="E15" i="1"/>
  <c r="D15" i="1"/>
  <c r="F9" i="1"/>
  <c r="F11" i="1"/>
  <c r="D11" i="1"/>
  <c r="E11" i="1"/>
  <c r="F10" i="1"/>
  <c r="D10" i="1"/>
  <c r="E10" i="1"/>
  <c r="D9" i="1"/>
  <c r="E9" i="1"/>
  <c r="F8" i="1"/>
  <c r="F7" i="1"/>
  <c r="F6" i="1"/>
  <c r="F5" i="1"/>
  <c r="D8" i="1"/>
  <c r="E8" i="1"/>
  <c r="D7" i="1"/>
  <c r="E7" i="1"/>
  <c r="D6" i="1"/>
  <c r="E6" i="1"/>
  <c r="E5" i="1"/>
  <c r="D5" i="1"/>
  <c r="E4" i="1"/>
  <c r="D4" i="1"/>
  <c r="G9" i="1" l="1"/>
  <c r="G6" i="1"/>
  <c r="G5" i="1"/>
  <c r="G11" i="1"/>
  <c r="G10" i="1"/>
  <c r="G7" i="1"/>
  <c r="G8" i="1"/>
</calcChain>
</file>

<file path=xl/sharedStrings.xml><?xml version="1.0" encoding="utf-8"?>
<sst xmlns="http://schemas.openxmlformats.org/spreadsheetml/2006/main" count="34" uniqueCount="33">
  <si>
    <t>Component</t>
  </si>
  <si>
    <t>valve_20px_1</t>
  </si>
  <si>
    <t>Constants</t>
  </si>
  <si>
    <t>mm/pixel</t>
  </si>
  <si>
    <t>mm/layer</t>
  </si>
  <si>
    <t>H (mm)</t>
  </si>
  <si>
    <t>W (mm)</t>
  </si>
  <si>
    <t>L (mm)</t>
  </si>
  <si>
    <t>R/viscosity (1/mm^3)</t>
  </si>
  <si>
    <t>serpentine_25px_0</t>
  </si>
  <si>
    <t>serpentine_50px_0</t>
  </si>
  <si>
    <t>serpentine_75px_0</t>
  </si>
  <si>
    <t>serpentine_100px_0</t>
  </si>
  <si>
    <t>serpentine_150px_0</t>
  </si>
  <si>
    <t>serpentine_200px_0</t>
  </si>
  <si>
    <t>serpentine_300px_0</t>
  </si>
  <si>
    <t>diffmix_25px_0</t>
  </si>
  <si>
    <t>Single Dimension Components</t>
  </si>
  <si>
    <t>Multi Dimension Components</t>
  </si>
  <si>
    <t>H1 (mm)</t>
  </si>
  <si>
    <t>H2 (mm)</t>
  </si>
  <si>
    <t>H3 (mm)</t>
  </si>
  <si>
    <t>W1 (mm)</t>
  </si>
  <si>
    <t>W2 (mm)</t>
  </si>
  <si>
    <t>W3 (mm)</t>
  </si>
  <si>
    <t>L1 (mm)</t>
  </si>
  <si>
    <t>L2 (mm)</t>
  </si>
  <si>
    <t>L3 (mm)</t>
  </si>
  <si>
    <t>R1/viscosity (1/mm^3)</t>
  </si>
  <si>
    <t>R2/viscosity (1/mm^3)</t>
  </si>
  <si>
    <t>R3/viscosity (1/mm^3)</t>
  </si>
  <si>
    <t>RTOTAL/viscosity (1/mm^3)</t>
  </si>
  <si>
    <t>pump_40px_1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</si>
</sst>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0" fontId="0" fillId="2" borderId="0" xfId="0" applyFill="1"/>
    <xf numFmtId="168" fontId="0" fillId="2" borderId="0" xfId="0" applyNumberFormat="1" applyFill="1" applyAlignment="1">
      <alignment horizontal="right"/>
    </xf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2500-4668-8F48-81BB-56BEB012881C}">
  <dimension ref="C2:P16"/>
  <sheetViews>
    <sheetView tabSelected="1" workbookViewId="0">
      <selection activeCell="J22" sqref="J22"/>
    </sheetView>
  </sheetViews>
  <sheetFormatPr baseColWidth="10" defaultRowHeight="16" x14ac:dyDescent="0.2"/>
  <cols>
    <col min="3" max="3" width="17.83203125" bestFit="1" customWidth="1"/>
    <col min="7" max="7" width="19.1640625" bestFit="1" customWidth="1"/>
    <col min="13" max="13" width="20.1640625" bestFit="1" customWidth="1"/>
    <col min="14" max="14" width="19.1640625" bestFit="1" customWidth="1"/>
    <col min="15" max="15" width="20.1640625" bestFit="1" customWidth="1"/>
    <col min="16" max="16" width="24.6640625" bestFit="1" customWidth="1"/>
  </cols>
  <sheetData>
    <row r="2" spans="3:16" x14ac:dyDescent="0.2">
      <c r="C2" s="1" t="s">
        <v>17</v>
      </c>
      <c r="D2" s="1"/>
      <c r="E2" s="1"/>
      <c r="F2" s="1"/>
      <c r="G2" s="1"/>
      <c r="I2" s="1" t="s">
        <v>2</v>
      </c>
      <c r="J2" s="1"/>
    </row>
    <row r="3" spans="3:16" x14ac:dyDescent="0.2">
      <c r="C3" t="s">
        <v>0</v>
      </c>
      <c r="D3" t="s">
        <v>5</v>
      </c>
      <c r="E3" t="s">
        <v>6</v>
      </c>
      <c r="F3" t="s">
        <v>7</v>
      </c>
      <c r="G3" s="4" t="s">
        <v>8</v>
      </c>
      <c r="I3" t="s">
        <v>3</v>
      </c>
      <c r="J3">
        <v>7.6E-3</v>
      </c>
    </row>
    <row r="4" spans="3:16" x14ac:dyDescent="0.2">
      <c r="C4" t="s">
        <v>1</v>
      </c>
      <c r="D4" s="3">
        <f>5*$J$4</f>
        <v>0.05</v>
      </c>
      <c r="E4" s="3">
        <f>8*$J$3</f>
        <v>6.08E-2</v>
      </c>
      <c r="F4" s="3">
        <f>32*$J$3</f>
        <v>0.2432</v>
      </c>
      <c r="G4" s="5">
        <f>12*F4/((1-0.63*(D4/E4))*(D4^3*E4))</f>
        <v>796832.76450511941</v>
      </c>
      <c r="I4" t="s">
        <v>4</v>
      </c>
      <c r="J4">
        <v>0.01</v>
      </c>
    </row>
    <row r="5" spans="3:16" x14ac:dyDescent="0.2">
      <c r="C5" t="s">
        <v>9</v>
      </c>
      <c r="D5" s="3">
        <f>10*$J$4</f>
        <v>0.1</v>
      </c>
      <c r="E5" s="3">
        <f>14*$J$3</f>
        <v>0.10639999999999999</v>
      </c>
      <c r="F5" s="3">
        <f>50*$J$3</f>
        <v>0.38</v>
      </c>
      <c r="G5" s="5">
        <f>12*F5/((1-0.63*(D5/E5))*(D5^3*E5))</f>
        <v>105069.12442396313</v>
      </c>
    </row>
    <row r="6" spans="3:16" x14ac:dyDescent="0.2">
      <c r="C6" t="s">
        <v>10</v>
      </c>
      <c r="D6" s="3">
        <f>10*$J$4</f>
        <v>0.1</v>
      </c>
      <c r="E6" s="3">
        <f>14*$J$3</f>
        <v>0.10639999999999999</v>
      </c>
      <c r="F6" s="3">
        <f>150*$J$3</f>
        <v>1.1399999999999999</v>
      </c>
      <c r="G6" s="5">
        <f>12*F6/((1-0.63*(D6/E6))*(D6^3*E6))</f>
        <v>315207.37327188934</v>
      </c>
    </row>
    <row r="7" spans="3:16" x14ac:dyDescent="0.2">
      <c r="C7" t="s">
        <v>11</v>
      </c>
      <c r="D7" s="3">
        <f>10*$J$4</f>
        <v>0.1</v>
      </c>
      <c r="E7" s="3">
        <f>14*$J$3</f>
        <v>0.10639999999999999</v>
      </c>
      <c r="F7" s="3">
        <f>300*$J$3</f>
        <v>2.2799999999999998</v>
      </c>
      <c r="G7" s="5">
        <f>12*F7/((1-0.63*(D7/E7))*(D7^3*E7))</f>
        <v>630414.74654377869</v>
      </c>
    </row>
    <row r="8" spans="3:16" x14ac:dyDescent="0.2">
      <c r="C8" t="s">
        <v>12</v>
      </c>
      <c r="D8" s="3">
        <f>10*$J$4</f>
        <v>0.1</v>
      </c>
      <c r="E8" s="3">
        <f>14*$J$3</f>
        <v>0.10639999999999999</v>
      </c>
      <c r="F8" s="3">
        <f>500*$J$3</f>
        <v>3.8</v>
      </c>
      <c r="G8" s="5">
        <f>12*F8/((1-0.63*(D8/E8))*(D8^3*E8))</f>
        <v>1050691.2442396311</v>
      </c>
    </row>
    <row r="9" spans="3:16" x14ac:dyDescent="0.2">
      <c r="C9" t="s">
        <v>13</v>
      </c>
      <c r="D9" s="3">
        <f>10*$J$4</f>
        <v>0.1</v>
      </c>
      <c r="E9" s="3">
        <f>14*$J$3</f>
        <v>0.10639999999999999</v>
      </c>
      <c r="F9" s="3">
        <f>(7*150)*$J$3</f>
        <v>7.98</v>
      </c>
      <c r="G9" s="5">
        <f>12*F9/((1-0.63*(D9/E9))*(D9^3*E9))</f>
        <v>2206451.6129032257</v>
      </c>
    </row>
    <row r="10" spans="3:16" x14ac:dyDescent="0.2">
      <c r="C10" t="s">
        <v>14</v>
      </c>
      <c r="D10" s="3">
        <f>10*$J$4</f>
        <v>0.1</v>
      </c>
      <c r="E10" s="3">
        <f>14*$J$3</f>
        <v>0.10639999999999999</v>
      </c>
      <c r="F10" s="3">
        <f>(9*200)*$J$3</f>
        <v>13.68</v>
      </c>
      <c r="G10" s="5">
        <f>12*F10/((1-0.63*(D10/E10))*(D10^3*E10))</f>
        <v>3782488.4792626724</v>
      </c>
    </row>
    <row r="11" spans="3:16" x14ac:dyDescent="0.2">
      <c r="C11" t="s">
        <v>15</v>
      </c>
      <c r="D11" s="3">
        <f>10*$J$4</f>
        <v>0.1</v>
      </c>
      <c r="E11" s="3">
        <f>14*$J$3</f>
        <v>0.10639999999999999</v>
      </c>
      <c r="F11" s="3">
        <f>(13*300)*$J$3</f>
        <v>29.64</v>
      </c>
      <c r="G11" s="5">
        <f>12*F11/((1-0.63*(D11/E11))*(D11^3*E11))</f>
        <v>8195391.7050691238</v>
      </c>
    </row>
    <row r="12" spans="3:16" x14ac:dyDescent="0.2">
      <c r="D12" s="2"/>
      <c r="E12" s="2"/>
    </row>
    <row r="13" spans="3:16" x14ac:dyDescent="0.2">
      <c r="C13" s="1" t="s">
        <v>18</v>
      </c>
      <c r="D13" s="1"/>
      <c r="E13" s="1"/>
      <c r="F13" s="1"/>
      <c r="G13" s="1"/>
    </row>
    <row r="14" spans="3:16" x14ac:dyDescent="0.2">
      <c r="C14" t="s">
        <v>0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  <c r="N14" t="s">
        <v>29</v>
      </c>
      <c r="O14" t="s">
        <v>30</v>
      </c>
      <c r="P14" s="4" t="s">
        <v>31</v>
      </c>
    </row>
    <row r="15" spans="3:16" x14ac:dyDescent="0.2">
      <c r="C15" t="s">
        <v>16</v>
      </c>
      <c r="D15" s="2">
        <f>5*$J$4</f>
        <v>0.05</v>
      </c>
      <c r="E15" s="2">
        <f>5*$J$4</f>
        <v>0.05</v>
      </c>
      <c r="F15" s="2"/>
      <c r="G15" s="2">
        <f>8*$J$3</f>
        <v>6.08E-2</v>
      </c>
      <c r="H15" s="2">
        <f>8*$J$3</f>
        <v>6.08E-2</v>
      </c>
      <c r="I15" s="2"/>
      <c r="J15" s="2">
        <f>25*J3</f>
        <v>0.19</v>
      </c>
      <c r="K15" s="2">
        <f>35.4*J3</f>
        <v>0.26904</v>
      </c>
      <c r="L15" s="2"/>
      <c r="M15" s="3">
        <f>12*J15/((1-0.63*(D15/G15))*(D15^3*G15))</f>
        <v>622525.59726962459</v>
      </c>
      <c r="N15" s="3">
        <f>12*K15/((1-0.63*(E15/H15))*(E15^3*H15))</f>
        <v>881496.24573378835</v>
      </c>
      <c r="O15" s="2"/>
      <c r="P15" s="6">
        <f>(1/M15+1/N15)^(-1)</f>
        <v>364857.71760504483</v>
      </c>
    </row>
    <row r="16" spans="3:16" x14ac:dyDescent="0.2">
      <c r="C16" t="s">
        <v>32</v>
      </c>
      <c r="D16" s="2">
        <f>14*J3</f>
        <v>0.10639999999999999</v>
      </c>
      <c r="E16" s="2">
        <f>6*J3</f>
        <v>4.5600000000000002E-2</v>
      </c>
      <c r="F16" s="2">
        <f>10*J4</f>
        <v>0.1</v>
      </c>
      <c r="G16" s="2">
        <f>14*J3</f>
        <v>0.10639999999999999</v>
      </c>
      <c r="H16" s="2">
        <f>6*J3</f>
        <v>4.5600000000000002E-2</v>
      </c>
      <c r="I16" s="2">
        <f>14*J3</f>
        <v>0.10639999999999999</v>
      </c>
      <c r="J16" s="2">
        <f>18*J4</f>
        <v>0.18</v>
      </c>
      <c r="K16" s="2">
        <f>15*J4</f>
        <v>0.15</v>
      </c>
      <c r="L16" s="2">
        <f>(30+2*36)*J3</f>
        <v>0.7752</v>
      </c>
      <c r="M16" s="3">
        <f>12*J16/((1-0.63*(D16/G16))*(D16^3*G16))</f>
        <v>45549.699400608879</v>
      </c>
      <c r="N16" s="3">
        <f>12*K16/((1-0.63*(E16/H16))*(E16^3*H16))</f>
        <v>1125152.5541240934</v>
      </c>
      <c r="O16" s="3">
        <f>12*L16/((1-0.63*(F16/I16))*(F16^3*I16))</f>
        <v>214341.01382488478</v>
      </c>
      <c r="P16" s="6">
        <f>M16+N16+O16</f>
        <v>1385043.2673495871</v>
      </c>
    </row>
  </sheetData>
  <mergeCells count="3">
    <mergeCell ref="I2:J2"/>
    <mergeCell ref="C2:G2"/>
    <mergeCell ref="C13:G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WAKEHAM</dc:creator>
  <cp:lastModifiedBy>DANIEL WAKEHAM</cp:lastModifiedBy>
  <dcterms:created xsi:type="dcterms:W3CDTF">2022-06-23T20:01:04Z</dcterms:created>
  <dcterms:modified xsi:type="dcterms:W3CDTF">2022-06-23T22:13:07Z</dcterms:modified>
</cp:coreProperties>
</file>