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taveras/Google Drive/IT Related/Flatiron School/Coursework/Mod-5_CapstoneProjectFinal_v2/images/"/>
    </mc:Choice>
  </mc:AlternateContent>
  <xr:revisionPtr revIDLastSave="0" documentId="13_ncr:1_{44620E48-8723-D548-A309-CB295BC34795}" xr6:coauthVersionLast="45" xr6:coauthVersionMax="45" xr10:uidLastSave="{00000000-0000-0000-0000-000000000000}"/>
  <bookViews>
    <workbookView xWindow="0" yWindow="460" windowWidth="38400" windowHeight="10560" xr2:uid="{5417A3E7-A8D4-B144-83E7-3829DAB7FAB2}"/>
  </bookViews>
  <sheets>
    <sheet name="KAT" sheetId="1" r:id="rId1"/>
    <sheet name="TJ" sheetId="3" r:id="rId2"/>
    <sheet name="JB" sheetId="5" r:id="rId3"/>
    <sheet name="PS" sheetId="6" r:id="rId4"/>
    <sheet name="NP" sheetId="11" r:id="rId5"/>
    <sheet name="J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1" l="1"/>
  <c r="B6" i="11"/>
  <c r="D5" i="11"/>
  <c r="D4" i="11"/>
  <c r="D3" i="11"/>
  <c r="C6" i="8"/>
  <c r="B6" i="8"/>
  <c r="D5" i="8"/>
  <c r="D4" i="8"/>
  <c r="D3" i="8"/>
  <c r="B10" i="11" l="1"/>
  <c r="B8" i="11"/>
  <c r="D6" i="11"/>
  <c r="B9" i="11"/>
  <c r="B10" i="8"/>
  <c r="B8" i="8"/>
  <c r="D6" i="8"/>
  <c r="B9" i="8"/>
  <c r="C8" i="6"/>
  <c r="B8" i="6"/>
  <c r="D7" i="6"/>
  <c r="D6" i="6"/>
  <c r="D8" i="6" s="1"/>
  <c r="D5" i="6"/>
  <c r="D4" i="6"/>
  <c r="D3" i="6"/>
  <c r="B12" i="6" s="1"/>
  <c r="C8" i="5"/>
  <c r="B8" i="5"/>
  <c r="D7" i="5"/>
  <c r="D6" i="5"/>
  <c r="D5" i="5"/>
  <c r="D4" i="5"/>
  <c r="D3" i="5"/>
  <c r="C6" i="3"/>
  <c r="B6" i="3"/>
  <c r="D5" i="3"/>
  <c r="D4" i="3"/>
  <c r="D3" i="3"/>
  <c r="D6" i="3" s="1"/>
  <c r="C8" i="1"/>
  <c r="B8" i="1"/>
  <c r="D4" i="1"/>
  <c r="D5" i="1"/>
  <c r="D6" i="1"/>
  <c r="D7" i="1"/>
  <c r="D3" i="1"/>
  <c r="B11" i="1" l="1"/>
  <c r="D8" i="1"/>
  <c r="B10" i="6"/>
  <c r="B11" i="6"/>
  <c r="B12" i="5"/>
  <c r="D8" i="5"/>
  <c r="B10" i="5"/>
  <c r="B11" i="5"/>
  <c r="B8" i="3"/>
  <c r="B9" i="3"/>
  <c r="B10" i="3"/>
  <c r="B10" i="1"/>
  <c r="B12" i="1"/>
</calcChain>
</file>

<file path=xl/sharedStrings.xml><?xml version="1.0" encoding="utf-8"?>
<sst xmlns="http://schemas.openxmlformats.org/spreadsheetml/2006/main" count="54" uniqueCount="14">
  <si>
    <t>Season</t>
  </si>
  <si>
    <t>Actual</t>
  </si>
  <si>
    <t>Forcast</t>
  </si>
  <si>
    <t>Total</t>
  </si>
  <si>
    <t>Error (Forcast - Actual)</t>
  </si>
  <si>
    <t>MAE</t>
  </si>
  <si>
    <t>RMSE</t>
  </si>
  <si>
    <t>MSE</t>
  </si>
  <si>
    <t>Karl-Anthony Towns</t>
  </si>
  <si>
    <t>Tyus Jones</t>
  </si>
  <si>
    <t>Jaylen Brown</t>
  </si>
  <si>
    <t>Pascal Siakam</t>
  </si>
  <si>
    <t>Jake Layman</t>
  </si>
  <si>
    <t>Norman Powell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</si>
</sst>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164" fontId="0" fillId="0" borderId="0" xfId="0" applyNumberFormat="1"/>
    <xf numFmtId="0" fontId="2" fillId="2" borderId="1" xfId="1" applyFont="1" applyAlignment="1">
      <alignment horizontal="center"/>
    </xf>
  </cellXfs>
  <cellStyles count="2">
    <cellStyle name="Normal" xfId="0" builtinId="0"/>
    <cellStyle name="Output" xfId="1" builtinId="21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E0E90C-FBE2-EF4A-91C8-4C40B7CC0165}" name="Table1" displayName="Table1" ref="A2:D8" totalsRowCount="1">
  <autoFilter ref="A2:D7" xr:uid="{F58D0C3B-C2F6-8A4B-8662-FD6176ECC192}"/>
  <tableColumns count="4">
    <tableColumn id="1" xr3:uid="{7C4546E4-BFD8-2541-B194-7549B943202A}" name="Season" totalsRowLabel="Total"/>
    <tableColumn id="2" xr3:uid="{68121D81-1988-1342-9F37-F0B6FBE04A53}" name="Actual" totalsRowFunction="sum"/>
    <tableColumn id="3" xr3:uid="{81644518-AFBA-4349-B814-1D46F031FAF0}" name="Forcast" totalsRowFunction="sum"/>
    <tableColumn id="4" xr3:uid="{D318361B-3D9E-3544-A20D-F16D122A6A21}" name="Error (Forcast - Actual)" totalsRowFunction="sum">
      <calculatedColumnFormula>B3-C3</calculatedColumnFormula>
    </tableColumn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C1A6C87-A9DD-CF44-A156-A8E9522F1DD3}" name="Table291117" displayName="Table291117" ref="A8:B10" headerRowCount="0" totalsRowShown="0">
  <tableColumns count="2">
    <tableColumn id="1" xr3:uid="{2AD79BE1-71C8-FC4C-B19C-023E7AD688AB}" name="Column1"/>
    <tableColumn id="2" xr3:uid="{8BE83680-0D2C-124C-884C-6363D3CFD5D3}" name="Column2"/>
  </tableColumns>
  <tableStyleInfo name="TableStyleMedium1" showFirstColumn="1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D1A55CB-8C08-BA4C-9357-060101D9348F}" name="Table181012" displayName="Table181012" ref="A2:D6" totalsRowCount="1">
  <autoFilter ref="A2:D5" xr:uid="{F58D0C3B-C2F6-8A4B-8662-FD6176ECC192}"/>
  <tableColumns count="4">
    <tableColumn id="1" xr3:uid="{6E778578-4CE6-9640-8498-7F17A4692CB7}" name="Season" totalsRowLabel="Total"/>
    <tableColumn id="2" xr3:uid="{45782E4D-872C-2C45-8F2A-BEE3ACD94203}" name="Actual" totalsRowFunction="sum"/>
    <tableColumn id="3" xr3:uid="{3E9BF9E1-C433-0945-B88E-2B734B50E91C}" name="Forcast" totalsRowFunction="sum"/>
    <tableColumn id="4" xr3:uid="{6EA138EC-6AC5-B94A-ADEB-ED059C4487E3}" name="Error (Forcast - Actual)" totalsRowFunction="sum">
      <calculatedColumnFormula>B3-C3</calculatedColumnFormula>
    </tableColumn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41EED58-DC30-934A-B630-DC93637A6339}" name="Table291113" displayName="Table291113" ref="A8:B10" headerRowCount="0" totalsRowShown="0">
  <tableColumns count="2">
    <tableColumn id="1" xr3:uid="{C73677A7-6300-6E4A-8269-91042B184DD4}" name="Column1"/>
    <tableColumn id="2" xr3:uid="{0B0B5844-6E64-7A48-8C69-6F796D428190}" name="Column2"/>
  </tableColumns>
  <tableStyleInfo name="TableStyleMedium1" showFirstColumn="1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8A12AB-97E2-024E-A803-10A7C3BC88CA}" name="Table2" displayName="Table2" ref="A10:B12" headerRowCount="0" totalsRowShown="0">
  <tableColumns count="2">
    <tableColumn id="1" xr3:uid="{792EEDAE-C657-3E4A-AC1A-646B94F9E1B4}" name="Column1"/>
    <tableColumn id="2" xr3:uid="{50396B07-85F4-1D4A-96B6-B8494E3803D8}" name="Column2" dataDxfId="0"/>
  </tableColumns>
  <tableStyleInfo name="TableStyleMedium1" showFirstColumn="1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863019-DC2B-3745-8D13-9AA322FDB5C2}" name="Table16" displayName="Table16" ref="A2:D6" totalsRowCount="1">
  <autoFilter ref="A2:D5" xr:uid="{F58D0C3B-C2F6-8A4B-8662-FD6176ECC192}"/>
  <tableColumns count="4">
    <tableColumn id="1" xr3:uid="{F0A3FAFA-D756-784B-B8D1-C26D13E5EF03}" name="Season" totalsRowLabel="Total"/>
    <tableColumn id="2" xr3:uid="{52B3A359-CB92-8A43-BC9B-4E277C836E35}" name="Actual" totalsRowFunction="sum"/>
    <tableColumn id="3" xr3:uid="{4E63C266-B523-5448-A38A-D280CB886835}" name="Forcast" totalsRowFunction="sum"/>
    <tableColumn id="4" xr3:uid="{9795955C-9697-094C-A250-6483465E73B4}" name="Error (Forcast - Actual)" totalsRowFunction="sum">
      <calculatedColumnFormula>B3-C3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3E3B49-221E-454A-8F2F-D3A510341F02}" name="Table27" displayName="Table27" ref="A8:B10" headerRowCount="0" totalsRowShown="0">
  <tableColumns count="2">
    <tableColumn id="1" xr3:uid="{3AABC79D-7D0A-3543-8492-1D1BF1778BAE}" name="Column1"/>
    <tableColumn id="2" xr3:uid="{128E2DF9-49BF-AD4F-AF27-7D7A22D64D71}" name="Column2"/>
  </tableColumns>
  <tableStyleInfo name="TableStyleMedium1" showFirstColumn="1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E6B15BC-E47A-AD49-A230-C6F2669BFAD4}" name="Table18" displayName="Table18" ref="A2:D8" totalsRowCount="1">
  <autoFilter ref="A2:D7" xr:uid="{F58D0C3B-C2F6-8A4B-8662-FD6176ECC192}"/>
  <tableColumns count="4">
    <tableColumn id="1" xr3:uid="{8472610B-260A-874C-9D1D-201747F6986E}" name="Season" totalsRowLabel="Total"/>
    <tableColumn id="2" xr3:uid="{1A73D6DE-80EB-5843-A066-6EF01A263718}" name="Actual" totalsRowFunction="sum"/>
    <tableColumn id="3" xr3:uid="{1C5E396C-2049-0049-BEE4-DB1C052E63BC}" name="Forcast" totalsRowFunction="sum"/>
    <tableColumn id="4" xr3:uid="{20AD5771-C5C7-8B4E-A7AA-AA8A3C9CF35E}" name="Error (Forcast - Actual)" totalsRowFunction="sum">
      <calculatedColumnFormula>B3-C3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3FF23C-B7E5-5F43-89D9-FC5797AE49D3}" name="Table29" displayName="Table29" ref="A10:B12" headerRowCount="0" totalsRowShown="0">
  <tableColumns count="2">
    <tableColumn id="1" xr3:uid="{58630C8E-74F4-B349-8C37-DF2E272026F2}" name="Column1"/>
    <tableColumn id="2" xr3:uid="{1225FECA-7186-2141-B881-7EBAF751A76D}" name="Column2"/>
  </tableColumns>
  <tableStyleInfo name="TableStyleMedium1" showFirstColumn="1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F13C6C-B492-B840-9BE2-2B74F48F73EB}" name="Table1810" displayName="Table1810" ref="A2:D8" totalsRowCount="1">
  <autoFilter ref="A2:D7" xr:uid="{F58D0C3B-C2F6-8A4B-8662-FD6176ECC192}"/>
  <tableColumns count="4">
    <tableColumn id="1" xr3:uid="{E07F3BA5-C9B8-6C43-9A2B-9441039FAE7E}" name="Season" totalsRowLabel="Total"/>
    <tableColumn id="2" xr3:uid="{850D9C80-C239-7849-8036-DF11C1DB8FA2}" name="Actual" totalsRowFunction="sum"/>
    <tableColumn id="3" xr3:uid="{68E8CDBA-2153-674C-95F5-428F98B85475}" name="Forcast" totalsRowFunction="sum"/>
    <tableColumn id="4" xr3:uid="{5076F9FE-0CBA-A548-B253-A9A6F25227BC}" name="Error (Forcast - Actual)" totalsRowFunction="sum">
      <calculatedColumnFormula>B3-C3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F67169C-40D5-2E43-A328-938190C40732}" name="Table2911" displayName="Table2911" ref="A10:B12" headerRowCount="0" totalsRowShown="0">
  <tableColumns count="2">
    <tableColumn id="1" xr3:uid="{ECBB5D24-7887-9647-A2B1-54DCB97C535F}" name="Column1"/>
    <tableColumn id="2" xr3:uid="{FD77174B-E1CA-7E4A-9EE6-0CCC22C17E51}" name="Column2"/>
  </tableColumns>
  <tableStyleInfo name="TableStyleMedium1" showFirstColumn="1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5BE16CC-AC23-0642-B899-F20D4C850DBA}" name="Table181016" displayName="Table181016" ref="A2:D6" totalsRowCount="1">
  <autoFilter ref="A2:D5" xr:uid="{F58D0C3B-C2F6-8A4B-8662-FD6176ECC192}"/>
  <tableColumns count="4">
    <tableColumn id="1" xr3:uid="{97887C92-0D13-2347-8359-5D4ECBBA4D8B}" name="Season" totalsRowLabel="Total"/>
    <tableColumn id="2" xr3:uid="{094018D5-BC09-6F4E-9719-43070EDB4B23}" name="Actual" totalsRowFunction="sum"/>
    <tableColumn id="3" xr3:uid="{B1E8B769-FAF3-274C-BABD-CB2B31B05C66}" name="Forcast" totalsRowFunction="sum"/>
    <tableColumn id="4" xr3:uid="{73F898E8-98C4-184A-8483-51D517930735}" name="Error (Forcast - Actual)" totalsRowFunction="sum">
      <calculatedColumnFormula>B3-C3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4415-B4E7-7D41-BB8D-0C9B858CB392}">
  <dimension ref="A1:D12"/>
  <sheetViews>
    <sheetView tabSelected="1" workbookViewId="0">
      <selection activeCell="D31" sqref="D31"/>
    </sheetView>
  </sheetViews>
  <sheetFormatPr baseColWidth="10" defaultRowHeight="16" x14ac:dyDescent="0.2"/>
  <cols>
    <col min="1" max="1" width="9.5" bestFit="1" customWidth="1"/>
    <col min="2" max="2" width="12.1640625" bestFit="1" customWidth="1"/>
    <col min="3" max="3" width="9.6640625" bestFit="1" customWidth="1"/>
    <col min="4" max="4" width="22.5" bestFit="1" customWidth="1"/>
  </cols>
  <sheetData>
    <row r="1" spans="1:4" ht="19" x14ac:dyDescent="0.25">
      <c r="A1" s="2" t="s">
        <v>8</v>
      </c>
      <c r="B1" s="2"/>
      <c r="C1" s="2"/>
      <c r="D1" s="2"/>
    </row>
    <row r="2" spans="1:4" x14ac:dyDescent="0.2">
      <c r="A2" t="s">
        <v>0</v>
      </c>
      <c r="B2" t="s">
        <v>1</v>
      </c>
      <c r="C2" t="s">
        <v>2</v>
      </c>
      <c r="D2" t="s">
        <v>4</v>
      </c>
    </row>
    <row r="3" spans="1:4" x14ac:dyDescent="0.2">
      <c r="A3">
        <v>2019</v>
      </c>
      <c r="B3">
        <v>27.285</v>
      </c>
      <c r="C3">
        <v>14.51</v>
      </c>
      <c r="D3">
        <f>B3-C3</f>
        <v>12.775</v>
      </c>
    </row>
    <row r="4" spans="1:4" x14ac:dyDescent="0.2">
      <c r="A4">
        <v>2020</v>
      </c>
      <c r="B4">
        <v>29.466999999999999</v>
      </c>
      <c r="C4">
        <v>16.893999999999998</v>
      </c>
      <c r="D4">
        <f t="shared" ref="D4:D7" si="0">B4-C4</f>
        <v>12.573</v>
      </c>
    </row>
    <row r="5" spans="1:4" x14ac:dyDescent="0.2">
      <c r="A5">
        <v>2021</v>
      </c>
      <c r="B5">
        <v>31.655000000000001</v>
      </c>
      <c r="C5">
        <v>18.870999999999999</v>
      </c>
      <c r="D5">
        <f t="shared" si="0"/>
        <v>12.784000000000002</v>
      </c>
    </row>
    <row r="6" spans="1:4" x14ac:dyDescent="0.2">
      <c r="A6">
        <v>2022</v>
      </c>
      <c r="B6">
        <v>33.832999999999998</v>
      </c>
      <c r="C6">
        <v>20.465</v>
      </c>
      <c r="D6">
        <f t="shared" si="0"/>
        <v>13.367999999999999</v>
      </c>
    </row>
    <row r="7" spans="1:4" x14ac:dyDescent="0.2">
      <c r="A7">
        <v>2023</v>
      </c>
      <c r="B7">
        <v>36.015999999999998</v>
      </c>
      <c r="C7">
        <v>21.803000000000001</v>
      </c>
      <c r="D7">
        <f t="shared" si="0"/>
        <v>14.212999999999997</v>
      </c>
    </row>
    <row r="8" spans="1:4" x14ac:dyDescent="0.2">
      <c r="A8" t="s">
        <v>3</v>
      </c>
      <c r="B8">
        <f>SUBTOTAL(109,Table1[Actual])</f>
        <v>158.256</v>
      </c>
      <c r="C8">
        <f>SUBTOTAL(109,Table1[Forcast])</f>
        <v>92.542999999999992</v>
      </c>
      <c r="D8">
        <f>SUBTOTAL(109,Table1[Error (Forcast - Actual)])</f>
        <v>65.712999999999994</v>
      </c>
    </row>
    <row r="10" spans="1:4" x14ac:dyDescent="0.2">
      <c r="A10" t="s">
        <v>5</v>
      </c>
      <c r="B10" s="1">
        <f>SUMPRODUCT(ABS(D3:D7))/COUNT(D3:D7)</f>
        <v>13.142599999999998</v>
      </c>
    </row>
    <row r="11" spans="1:4" x14ac:dyDescent="0.2">
      <c r="A11" t="s">
        <v>7</v>
      </c>
      <c r="B11" s="1">
        <f>SUMSQ(D2:D7)/COUNTA(D2:D7)</f>
        <v>144.23740050000001</v>
      </c>
    </row>
    <row r="12" spans="1:4" x14ac:dyDescent="0.2">
      <c r="A12" t="s">
        <v>6</v>
      </c>
      <c r="B12" s="1">
        <f>SQRT(SUMSQ(D2:D7)/COUNTA(D2:D7))</f>
        <v>12.009887613962089</v>
      </c>
    </row>
  </sheetData>
  <mergeCells count="1">
    <mergeCell ref="A1:D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14C2-2EAE-8141-B8B0-4F23CBC7DCB7}">
  <dimension ref="A1:D10"/>
  <sheetViews>
    <sheetView workbookViewId="0">
      <selection activeCell="A8" sqref="A8:XFD8"/>
    </sheetView>
  </sheetViews>
  <sheetFormatPr baseColWidth="10" defaultRowHeight="16" x14ac:dyDescent="0.2"/>
  <cols>
    <col min="4" max="4" width="22.1640625" customWidth="1"/>
  </cols>
  <sheetData>
    <row r="1" spans="1:4" ht="19" x14ac:dyDescent="0.25">
      <c r="A1" s="2" t="s">
        <v>9</v>
      </c>
      <c r="B1" s="2"/>
      <c r="C1" s="2"/>
      <c r="D1" s="2"/>
    </row>
    <row r="2" spans="1:4" x14ac:dyDescent="0.2">
      <c r="A2" t="s">
        <v>0</v>
      </c>
      <c r="B2" t="s">
        <v>1</v>
      </c>
      <c r="C2" t="s">
        <v>2</v>
      </c>
      <c r="D2" t="s">
        <v>4</v>
      </c>
    </row>
    <row r="3" spans="1:4" x14ac:dyDescent="0.2">
      <c r="A3">
        <v>2019</v>
      </c>
      <c r="B3">
        <v>8.4079999999999995</v>
      </c>
      <c r="C3">
        <v>4.4219999999999997</v>
      </c>
      <c r="D3">
        <f>B3-C3</f>
        <v>3.9859999999999998</v>
      </c>
    </row>
    <row r="4" spans="1:4" x14ac:dyDescent="0.2">
      <c r="A4">
        <v>2020</v>
      </c>
      <c r="B4">
        <v>7.9649999999999999</v>
      </c>
      <c r="C4">
        <v>4.9809999999999999</v>
      </c>
      <c r="D4">
        <f t="shared" ref="D4:D5" si="0">B4-C4</f>
        <v>2.984</v>
      </c>
    </row>
    <row r="5" spans="1:4" x14ac:dyDescent="0.2">
      <c r="A5">
        <v>2021</v>
      </c>
      <c r="B5">
        <v>7.5220000000000002</v>
      </c>
      <c r="C5">
        <v>5.6230000000000002</v>
      </c>
      <c r="D5">
        <f t="shared" si="0"/>
        <v>1.899</v>
      </c>
    </row>
    <row r="6" spans="1:4" x14ac:dyDescent="0.2">
      <c r="A6" t="s">
        <v>3</v>
      </c>
      <c r="B6">
        <f>SUBTOTAL(109,Table16[Actual])</f>
        <v>23.894999999999996</v>
      </c>
      <c r="C6">
        <f>SUBTOTAL(109,Table16[Forcast])</f>
        <v>15.026</v>
      </c>
      <c r="D6">
        <f>SUBTOTAL(109,Table16[Error (Forcast - Actual)])</f>
        <v>8.8689999999999998</v>
      </c>
    </row>
    <row r="8" spans="1:4" x14ac:dyDescent="0.2">
      <c r="A8" t="s">
        <v>5</v>
      </c>
      <c r="B8">
        <f>SUMPRODUCT(ABS(D3:D5))/COUNT(D3:D5)</f>
        <v>2.9563333333333333</v>
      </c>
    </row>
    <row r="9" spans="1:4" x14ac:dyDescent="0.2">
      <c r="A9" t="s">
        <v>7</v>
      </c>
      <c r="B9">
        <f>SUMSQ(D2:D5)/COUNTA(D2:D5)</f>
        <v>7.099663249999999</v>
      </c>
    </row>
    <row r="10" spans="1:4" x14ac:dyDescent="0.2">
      <c r="A10" t="s">
        <v>6</v>
      </c>
      <c r="B10">
        <f>SQRT(SUMSQ(D2:D5)/COUNTA(D2:D5))</f>
        <v>2.6645193281340629</v>
      </c>
    </row>
  </sheetData>
  <mergeCells count="1">
    <mergeCell ref="A1:D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17D50-E556-4A40-846A-8CD7B2692214}">
  <dimension ref="A1:D12"/>
  <sheetViews>
    <sheetView workbookViewId="0">
      <selection activeCell="A10" sqref="A10:XFD10"/>
    </sheetView>
  </sheetViews>
  <sheetFormatPr baseColWidth="10" defaultRowHeight="16" x14ac:dyDescent="0.2"/>
  <cols>
    <col min="4" max="4" width="22.1640625" customWidth="1"/>
  </cols>
  <sheetData>
    <row r="1" spans="1:4" ht="19" x14ac:dyDescent="0.25">
      <c r="A1" s="2" t="s">
        <v>10</v>
      </c>
      <c r="B1" s="2"/>
      <c r="C1" s="2"/>
      <c r="D1" s="2"/>
    </row>
    <row r="2" spans="1:4" x14ac:dyDescent="0.2">
      <c r="A2" t="s">
        <v>0</v>
      </c>
      <c r="B2" t="s">
        <v>1</v>
      </c>
      <c r="C2" t="s">
        <v>2</v>
      </c>
      <c r="D2" t="s">
        <v>4</v>
      </c>
    </row>
    <row r="3" spans="1:4" x14ac:dyDescent="0.2">
      <c r="A3">
        <v>2019</v>
      </c>
      <c r="B3">
        <v>6.5350000000000001</v>
      </c>
      <c r="C3">
        <v>6.93</v>
      </c>
      <c r="D3">
        <f>B3-C3</f>
        <v>-0.39499999999999957</v>
      </c>
    </row>
    <row r="4" spans="1:4" x14ac:dyDescent="0.2">
      <c r="A4">
        <v>2020</v>
      </c>
      <c r="B4">
        <v>22.884</v>
      </c>
      <c r="C4">
        <v>8.9250000000000007</v>
      </c>
      <c r="D4">
        <f t="shared" ref="D4:D7" si="0">B4-C4</f>
        <v>13.959</v>
      </c>
    </row>
    <row r="5" spans="1:4" x14ac:dyDescent="0.2">
      <c r="A5">
        <v>2021</v>
      </c>
      <c r="B5">
        <v>24.795000000000002</v>
      </c>
      <c r="C5">
        <v>11.605</v>
      </c>
      <c r="D5">
        <f t="shared" si="0"/>
        <v>13.190000000000001</v>
      </c>
    </row>
    <row r="6" spans="1:4" x14ac:dyDescent="0.2">
      <c r="A6">
        <v>2022</v>
      </c>
      <c r="B6">
        <v>26.704999999999998</v>
      </c>
      <c r="C6">
        <v>14.085000000000001</v>
      </c>
      <c r="D6">
        <f t="shared" si="0"/>
        <v>12.619999999999997</v>
      </c>
    </row>
    <row r="7" spans="1:4" x14ac:dyDescent="0.2">
      <c r="A7">
        <v>2023</v>
      </c>
      <c r="B7">
        <v>28.616</v>
      </c>
      <c r="C7">
        <v>16.044</v>
      </c>
      <c r="D7">
        <f t="shared" si="0"/>
        <v>12.571999999999999</v>
      </c>
    </row>
    <row r="8" spans="1:4" x14ac:dyDescent="0.2">
      <c r="A8" t="s">
        <v>3</v>
      </c>
      <c r="B8">
        <f>SUBTOTAL(109,Table18[Actual])</f>
        <v>109.535</v>
      </c>
      <c r="C8">
        <f>SUBTOTAL(109,Table18[Forcast])</f>
        <v>57.588999999999999</v>
      </c>
      <c r="D8">
        <f>SUBTOTAL(109,Table18[Error (Forcast - Actual)])</f>
        <v>51.945999999999998</v>
      </c>
    </row>
    <row r="10" spans="1:4" x14ac:dyDescent="0.2">
      <c r="A10" t="s">
        <v>5</v>
      </c>
      <c r="B10">
        <f>SUMPRODUCT(ABS(D3:D7))/COUNT(D3:D7)</f>
        <v>10.5472</v>
      </c>
    </row>
    <row r="11" spans="1:4" x14ac:dyDescent="0.2">
      <c r="A11" t="s">
        <v>7</v>
      </c>
      <c r="B11">
        <f>SUMSQ(D2:D7)/COUNTA(D2:D7)</f>
        <v>114.38423166666665</v>
      </c>
    </row>
    <row r="12" spans="1:4" x14ac:dyDescent="0.2">
      <c r="A12" t="s">
        <v>6</v>
      </c>
      <c r="B12">
        <f>SQRT(SUMSQ(D2:D7)/COUNTA(D2:D7))</f>
        <v>10.695056412505108</v>
      </c>
    </row>
  </sheetData>
  <mergeCells count="1">
    <mergeCell ref="A1:D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E9DD-3556-4D4D-B0D7-B5002325DBC8}">
  <dimension ref="A1:D12"/>
  <sheetViews>
    <sheetView workbookViewId="0">
      <selection activeCell="B16" sqref="B16"/>
    </sheetView>
  </sheetViews>
  <sheetFormatPr baseColWidth="10" defaultRowHeight="16" x14ac:dyDescent="0.2"/>
  <cols>
    <col min="1" max="1" width="9.5" bestFit="1" customWidth="1"/>
    <col min="2" max="2" width="12.1640625" bestFit="1" customWidth="1"/>
    <col min="3" max="3" width="9.6640625" bestFit="1" customWidth="1"/>
    <col min="4" max="4" width="22.5" bestFit="1" customWidth="1"/>
    <col min="5" max="5" width="12.1640625" bestFit="1" customWidth="1"/>
  </cols>
  <sheetData>
    <row r="1" spans="1:4" ht="19" x14ac:dyDescent="0.25">
      <c r="A1" s="2" t="s">
        <v>11</v>
      </c>
      <c r="B1" s="2"/>
      <c r="C1" s="2"/>
      <c r="D1" s="2"/>
    </row>
    <row r="2" spans="1:4" x14ac:dyDescent="0.2">
      <c r="A2" t="s">
        <v>0</v>
      </c>
      <c r="B2" t="s">
        <v>1</v>
      </c>
      <c r="C2" t="s">
        <v>2</v>
      </c>
      <c r="D2" t="s">
        <v>4</v>
      </c>
    </row>
    <row r="3" spans="1:4" x14ac:dyDescent="0.2">
      <c r="A3">
        <v>2019</v>
      </c>
      <c r="B3">
        <v>6.5350000000000001</v>
      </c>
      <c r="C3">
        <v>6.93</v>
      </c>
      <c r="D3">
        <f>B3-C3</f>
        <v>-0.39499999999999957</v>
      </c>
    </row>
    <row r="4" spans="1:4" x14ac:dyDescent="0.2">
      <c r="A4">
        <v>2020</v>
      </c>
      <c r="B4">
        <v>22.884</v>
      </c>
      <c r="C4">
        <v>8.9250000000000007</v>
      </c>
      <c r="D4">
        <f t="shared" ref="D4:D7" si="0">B4-C4</f>
        <v>13.959</v>
      </c>
    </row>
    <row r="5" spans="1:4" x14ac:dyDescent="0.2">
      <c r="A5">
        <v>2021</v>
      </c>
      <c r="B5">
        <v>24.795000000000002</v>
      </c>
      <c r="C5">
        <v>11.605</v>
      </c>
      <c r="D5">
        <f t="shared" si="0"/>
        <v>13.190000000000001</v>
      </c>
    </row>
    <row r="6" spans="1:4" x14ac:dyDescent="0.2">
      <c r="A6">
        <v>2022</v>
      </c>
      <c r="B6">
        <v>26.704999999999998</v>
      </c>
      <c r="C6">
        <v>14.085000000000001</v>
      </c>
      <c r="D6">
        <f t="shared" si="0"/>
        <v>12.619999999999997</v>
      </c>
    </row>
    <row r="7" spans="1:4" x14ac:dyDescent="0.2">
      <c r="A7">
        <v>2023</v>
      </c>
      <c r="B7">
        <v>28.616</v>
      </c>
      <c r="C7">
        <v>16.044</v>
      </c>
      <c r="D7">
        <f t="shared" si="0"/>
        <v>12.571999999999999</v>
      </c>
    </row>
    <row r="8" spans="1:4" x14ac:dyDescent="0.2">
      <c r="A8" t="s">
        <v>3</v>
      </c>
      <c r="B8">
        <f>SUBTOTAL(109,Table1810[Actual])</f>
        <v>109.535</v>
      </c>
      <c r="C8">
        <f>SUBTOTAL(109,Table1810[Forcast])</f>
        <v>57.588999999999999</v>
      </c>
      <c r="D8">
        <f>SUBTOTAL(109,Table1810[Error (Forcast - Actual)])</f>
        <v>51.945999999999998</v>
      </c>
    </row>
    <row r="10" spans="1:4" x14ac:dyDescent="0.2">
      <c r="A10" t="s">
        <v>5</v>
      </c>
      <c r="B10">
        <f>SUMPRODUCT(ABS(D3:D7))/COUNT(D3:D7)</f>
        <v>10.5472</v>
      </c>
    </row>
    <row r="11" spans="1:4" x14ac:dyDescent="0.2">
      <c r="A11" t="s">
        <v>7</v>
      </c>
      <c r="B11">
        <f>SUMSQ(D2:D7)/COUNTA(D2:D7)</f>
        <v>114.38423166666665</v>
      </c>
    </row>
    <row r="12" spans="1:4" x14ac:dyDescent="0.2">
      <c r="A12" t="s">
        <v>6</v>
      </c>
      <c r="B12">
        <f>SQRT(SUMSQ(D2:D7)/COUNTA(D2:D7))</f>
        <v>10.695056412505108</v>
      </c>
    </row>
  </sheetData>
  <mergeCells count="1">
    <mergeCell ref="A1:D1"/>
  </mergeCells>
  <pageMargins left="0.7" right="0.7" top="0.75" bottom="0.75" header="0.3" footer="0.3"/>
  <legacy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BFD5A-C7C1-2840-B265-D3BB01F891C9}">
  <dimension ref="A1:D10"/>
  <sheetViews>
    <sheetView workbookViewId="0">
      <selection activeCell="F13" sqref="F13"/>
    </sheetView>
  </sheetViews>
  <sheetFormatPr baseColWidth="10" defaultRowHeight="16" x14ac:dyDescent="0.2"/>
  <cols>
    <col min="1" max="1" width="9.5" bestFit="1" customWidth="1"/>
    <col min="2" max="2" width="12.1640625" bestFit="1" customWidth="1"/>
    <col min="3" max="3" width="9.6640625" bestFit="1" customWidth="1"/>
    <col min="4" max="4" width="22.5" bestFit="1" customWidth="1"/>
    <col min="5" max="5" width="12.1640625" bestFit="1" customWidth="1"/>
  </cols>
  <sheetData>
    <row r="1" spans="1:4" ht="19" x14ac:dyDescent="0.25">
      <c r="A1" s="2" t="s">
        <v>13</v>
      </c>
      <c r="B1" s="2"/>
      <c r="C1" s="2"/>
      <c r="D1" s="2"/>
    </row>
    <row r="2" spans="1:4" x14ac:dyDescent="0.2">
      <c r="A2" t="s">
        <v>0</v>
      </c>
      <c r="B2" t="s">
        <v>1</v>
      </c>
      <c r="C2" t="s">
        <v>2</v>
      </c>
      <c r="D2" t="s">
        <v>4</v>
      </c>
    </row>
    <row r="3" spans="1:4" x14ac:dyDescent="0.2">
      <c r="A3">
        <v>2019</v>
      </c>
      <c r="B3">
        <v>10.117000000000001</v>
      </c>
      <c r="C3">
        <v>10.262</v>
      </c>
      <c r="D3">
        <f>B3-C3</f>
        <v>-0.14499999999999957</v>
      </c>
    </row>
    <row r="4" spans="1:4" x14ac:dyDescent="0.2">
      <c r="A4">
        <v>2020</v>
      </c>
      <c r="B4">
        <v>10.866</v>
      </c>
      <c r="C4">
        <v>11.223000000000001</v>
      </c>
      <c r="D4">
        <f t="shared" ref="D4:D5" si="0">B4-C4</f>
        <v>-0.35700000000000109</v>
      </c>
    </row>
    <row r="5" spans="1:4" x14ac:dyDescent="0.2">
      <c r="A5">
        <v>2021</v>
      </c>
      <c r="B5">
        <v>11.615</v>
      </c>
      <c r="C5">
        <v>12.069000000000001</v>
      </c>
      <c r="D5">
        <f t="shared" si="0"/>
        <v>-0.45400000000000063</v>
      </c>
    </row>
    <row r="6" spans="1:4" x14ac:dyDescent="0.2">
      <c r="A6" t="s">
        <v>3</v>
      </c>
      <c r="B6">
        <f>SUBTOTAL(109,Table181016[Actual])</f>
        <v>32.597999999999999</v>
      </c>
      <c r="C6">
        <f>SUBTOTAL(109,Table181016[Forcast])</f>
        <v>33.554000000000002</v>
      </c>
      <c r="D6">
        <f>SUBTOTAL(109,Table181016[Error (Forcast - Actual)])</f>
        <v>-0.95600000000000129</v>
      </c>
    </row>
    <row r="8" spans="1:4" x14ac:dyDescent="0.2">
      <c r="A8" t="s">
        <v>5</v>
      </c>
      <c r="B8">
        <f>SUMPRODUCT(ABS(D3:D5))/COUNT(D3:D5)</f>
        <v>0.3186666666666671</v>
      </c>
    </row>
    <row r="9" spans="1:4" x14ac:dyDescent="0.2">
      <c r="A9" t="s">
        <v>7</v>
      </c>
      <c r="B9">
        <f>SUMSQ(D2:D5)/COUNTA(D2:D5)</f>
        <v>8.8647500000000309E-2</v>
      </c>
    </row>
    <row r="10" spans="1:4" x14ac:dyDescent="0.2">
      <c r="A10" t="s">
        <v>6</v>
      </c>
      <c r="B10">
        <f>SQRT(SUMSQ(D2:D5)/COUNTA(D2:D5))</f>
        <v>0.29773730031690743</v>
      </c>
    </row>
  </sheetData>
  <mergeCells count="1">
    <mergeCell ref="A1:D1"/>
  </mergeCells>
  <pageMargins left="0.7" right="0.7" top="0.75" bottom="0.75" header="0.3" footer="0.3"/>
  <legacy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88E3-044B-F64A-9414-5433C3A8E000}">
  <dimension ref="A1:D10"/>
  <sheetViews>
    <sheetView workbookViewId="0">
      <selection activeCell="F13" sqref="F13"/>
    </sheetView>
  </sheetViews>
  <sheetFormatPr baseColWidth="10" defaultRowHeight="16" x14ac:dyDescent="0.2"/>
  <cols>
    <col min="1" max="1" width="9.5" bestFit="1" customWidth="1"/>
    <col min="2" max="2" width="12.1640625" bestFit="1" customWidth="1"/>
    <col min="3" max="3" width="9.6640625" bestFit="1" customWidth="1"/>
    <col min="4" max="4" width="22.5" bestFit="1" customWidth="1"/>
    <col min="5" max="5" width="12.1640625" bestFit="1" customWidth="1"/>
  </cols>
  <sheetData>
    <row r="1" spans="1:4" ht="19" x14ac:dyDescent="0.25">
      <c r="A1" s="2" t="s">
        <v>12</v>
      </c>
      <c r="B1" s="2"/>
      <c r="C1" s="2"/>
      <c r="D1" s="2"/>
    </row>
    <row r="2" spans="1:4" x14ac:dyDescent="0.2">
      <c r="A2" t="s">
        <v>0</v>
      </c>
      <c r="B2" t="s">
        <v>1</v>
      </c>
      <c r="C2" t="s">
        <v>2</v>
      </c>
      <c r="D2" t="s">
        <v>4</v>
      </c>
    </row>
    <row r="3" spans="1:4" x14ac:dyDescent="0.2">
      <c r="A3">
        <v>2019</v>
      </c>
      <c r="B3">
        <v>3.5819999999999999</v>
      </c>
      <c r="C3">
        <v>3.5510000000000002</v>
      </c>
      <c r="D3">
        <f>B3-C3</f>
        <v>3.0999999999999694E-2</v>
      </c>
    </row>
    <row r="4" spans="1:4" x14ac:dyDescent="0.2">
      <c r="A4">
        <v>2020</v>
      </c>
      <c r="B4">
        <v>3.7610000000000001</v>
      </c>
      <c r="C4">
        <v>4.6020000000000003</v>
      </c>
      <c r="D4">
        <f t="shared" ref="D4:D5" si="0">B4-C4</f>
        <v>-0.84100000000000019</v>
      </c>
    </row>
    <row r="5" spans="1:4" x14ac:dyDescent="0.2">
      <c r="A5">
        <v>2021</v>
      </c>
      <c r="B5">
        <v>3.94</v>
      </c>
      <c r="C5">
        <v>5.8470000000000004</v>
      </c>
      <c r="D5">
        <f t="shared" si="0"/>
        <v>-1.9070000000000005</v>
      </c>
    </row>
    <row r="6" spans="1:4" x14ac:dyDescent="0.2">
      <c r="A6" t="s">
        <v>3</v>
      </c>
      <c r="B6">
        <f>SUBTOTAL(109,Table181012[Actual])</f>
        <v>11.282999999999999</v>
      </c>
      <c r="C6">
        <f>SUBTOTAL(109,Table181012[Forcast])</f>
        <v>14</v>
      </c>
      <c r="D6">
        <f>SUBTOTAL(109,Table181012[Error (Forcast - Actual)])</f>
        <v>-2.717000000000001</v>
      </c>
    </row>
    <row r="8" spans="1:4" x14ac:dyDescent="0.2">
      <c r="A8" t="s">
        <v>5</v>
      </c>
      <c r="B8">
        <f>SUMPRODUCT(ABS(D3:D5))/COUNT(D3:D5)</f>
        <v>0.92633333333333345</v>
      </c>
    </row>
    <row r="9" spans="1:4" x14ac:dyDescent="0.2">
      <c r="A9" t="s">
        <v>7</v>
      </c>
      <c r="B9">
        <f>SUMSQ(D2:D5)/COUNTA(D2:D5)</f>
        <v>1.0862227500000006</v>
      </c>
    </row>
    <row r="10" spans="1:4" x14ac:dyDescent="0.2">
      <c r="A10" t="s">
        <v>6</v>
      </c>
      <c r="B10">
        <f>SQRT(SUMSQ(D2:D5)/COUNTA(D2:D5))</f>
        <v>1.0422201063115222</v>
      </c>
    </row>
  </sheetData>
  <mergeCells count="1">
    <mergeCell ref="A1:D1"/>
  </mergeCells>
  <pageMargins left="0.7" right="0.7" top="0.75" bottom="0.75" header="0.3" footer="0.3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KAT</vt:lpstr>
      <vt:lpstr>TJ</vt:lpstr>
      <vt:lpstr>JB</vt:lpstr>
      <vt:lpstr>PS</vt:lpstr>
      <vt:lpstr>NP</vt:lpstr>
      <vt:lpstr>JL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 Taveras</dc:creator>
  <cp:lastModifiedBy>Ulises Taveras</cp:lastModifiedBy>
  <dcterms:created xsi:type="dcterms:W3CDTF">2020-03-16T18:33:36Z</dcterms:created>
  <dcterms:modified xsi:type="dcterms:W3CDTF">2020-03-27T00:06:09Z</dcterms:modified>
</cp:coreProperties>
</file>