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ftware\embedded\projects\heat_control\diptrace\"/>
    </mc:Choice>
  </mc:AlternateContent>
  <bookViews>
    <workbookView xWindow="0" yWindow="0" windowWidth="23040" windowHeight="11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D40" i="1"/>
  <c r="D39" i="1"/>
  <c r="B39" i="1"/>
  <c r="C27" i="1"/>
  <c r="D25" i="1"/>
  <c r="B21" i="1"/>
  <c r="D45" i="1"/>
  <c r="D46" i="1"/>
  <c r="B24" i="1"/>
  <c r="C36" i="1" l="1"/>
  <c r="D13" i="1"/>
  <c r="B13" i="1"/>
  <c r="D11" i="1"/>
  <c r="B11" i="1"/>
  <c r="D8" i="1"/>
  <c r="B8" i="1"/>
  <c r="B7" i="1"/>
  <c r="D6" i="1"/>
  <c r="D4" i="1"/>
  <c r="C18" i="1"/>
  <c r="D18" i="1"/>
  <c r="D14" i="1" l="1"/>
  <c r="B14" i="1"/>
  <c r="B18" i="1"/>
  <c r="B12" i="1"/>
  <c r="D12" i="1"/>
  <c r="D26" i="1"/>
  <c r="B27" i="1" s="1"/>
  <c r="B26" i="1"/>
  <c r="D27" i="1" s="1"/>
  <c r="D35" i="1"/>
  <c r="B36" i="1" s="1"/>
  <c r="B35" i="1"/>
  <c r="D36" i="1" s="1"/>
  <c r="D34" i="1"/>
  <c r="B33" i="1"/>
  <c r="D15" i="1" l="1"/>
  <c r="B15" i="1"/>
  <c r="D31" i="1"/>
  <c r="B31" i="1"/>
  <c r="D22" i="1" l="1"/>
  <c r="B22" i="1"/>
</calcChain>
</file>

<file path=xl/comments1.xml><?xml version="1.0" encoding="utf-8"?>
<comments xmlns="http://schemas.openxmlformats.org/spreadsheetml/2006/main">
  <authors>
    <author>Yury Temkin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From datasheet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Calculated from datasheet and AN2986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From datasheet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Calculated from datasheet and AN2986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From AN2986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Wild guess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Measured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Calculated from datasheet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From datasheet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Measured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Measured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Wild guess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From datasheet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From datasheet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Measured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Calculated from wild guess and measurement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Measured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Calculated from datasheet and measurement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Measured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Measured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Measured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  <charset val="204"/>
          </rPr>
          <t>Yury Temkin:</t>
        </r>
        <r>
          <rPr>
            <sz val="9"/>
            <color indexed="81"/>
            <rFont val="Tahoma"/>
            <family val="2"/>
            <charset val="204"/>
          </rPr>
          <t xml:space="preserve">
Measured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From datasheet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From datasheet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From datasheet</t>
        </r>
      </text>
    </comment>
    <comment ref="D32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From datasheet</t>
        </r>
      </text>
    </comment>
    <comment ref="B33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Calculated from datasheet</t>
        </r>
      </text>
    </comment>
    <comment ref="D34" authorId="0" shapeId="0">
      <text>
        <r>
          <rPr>
            <b/>
            <sz val="9"/>
            <color indexed="81"/>
            <rFont val="Tahoma"/>
            <charset val="1"/>
          </rPr>
          <t>Yury Temkin:</t>
        </r>
        <r>
          <rPr>
            <sz val="9"/>
            <color indexed="81"/>
            <rFont val="Tahoma"/>
            <charset val="1"/>
          </rPr>
          <t xml:space="preserve">
Calculated from datasheet</t>
        </r>
      </text>
    </comment>
  </commentList>
</comments>
</file>

<file path=xl/sharedStrings.xml><?xml version="1.0" encoding="utf-8"?>
<sst xmlns="http://schemas.openxmlformats.org/spreadsheetml/2006/main" count="45" uniqueCount="37">
  <si>
    <t>min</t>
  </si>
  <si>
    <t>typ</t>
  </si>
  <si>
    <t>max</t>
  </si>
  <si>
    <t>Vdd, V</t>
  </si>
  <si>
    <t>Rgs, Ohm</t>
  </si>
  <si>
    <t>Igt, mA</t>
  </si>
  <si>
    <t>Rgp, Ohm</t>
  </si>
  <si>
    <t>Iadd, mA</t>
  </si>
  <si>
    <t>Isum, mA</t>
  </si>
  <si>
    <t>If, mA</t>
  </si>
  <si>
    <t>Vol, V</t>
  </si>
  <si>
    <t>If req, mA</t>
  </si>
  <si>
    <t>R, Ohm</t>
  </si>
  <si>
    <t>CPC1593</t>
  </si>
  <si>
    <t>LTV8x41</t>
  </si>
  <si>
    <t>ACS120</t>
  </si>
  <si>
    <t>Vf, V</t>
  </si>
  <si>
    <t>STM32</t>
  </si>
  <si>
    <t>Vgt @ 25deg, V</t>
  </si>
  <si>
    <t>Vgt @ 0deg, V</t>
  </si>
  <si>
    <t>Vgt @ 85deg, V</t>
  </si>
  <si>
    <t>Rout @ 8mA, Ohm</t>
  </si>
  <si>
    <t>Vf @ 25deg 20mA, V</t>
  </si>
  <si>
    <t>Vf @ 0deg 5mA, V</t>
  </si>
  <si>
    <t>Vf @ 25deg 5mA, V</t>
  </si>
  <si>
    <t>Vf @ 75deg 5mA, V</t>
  </si>
  <si>
    <t>Igt reg @ 25deg, mA</t>
  </si>
  <si>
    <t>Igt reg @ 0deg, mA</t>
  </si>
  <si>
    <t>Vol @ 25deg 5mA, V</t>
  </si>
  <si>
    <t>Module</t>
  </si>
  <si>
    <t>I3.3V, mA</t>
  </si>
  <si>
    <t>I5V, mA</t>
  </si>
  <si>
    <t>Sensor</t>
  </si>
  <si>
    <t>Vac, Vrms</t>
  </si>
  <si>
    <t>Vref, +-V</t>
  </si>
  <si>
    <t>Vf @ 25deg 10mA, V</t>
  </si>
  <si>
    <t>Vf @ 75deg 10uA,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</si>
</sst>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61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6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3" fillId="3" borderId="1" xfId="2"/>
    <xf numFmtId="0" fontId="6" fillId="4" borderId="0" xfId="3"/>
    <xf numFmtId="0" fontId="9" fillId="4" borderId="0" xfId="3" applyFont="1"/>
  </cellXfs>
  <cellStyles count="4">
    <cellStyle name="Check Cell" xfId="2" builtinId="23"/>
    <cellStyle name="Good" xfId="3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B7" sqref="B7"/>
    </sheetView>
  </sheetViews>
  <sheetFormatPr defaultRowHeight="14.4" x14ac:dyDescent="0.3"/>
  <cols>
    <col min="1" max="1" width="17.5546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2" t="s">
        <v>15</v>
      </c>
    </row>
    <row r="3" spans="1:4" x14ac:dyDescent="0.3">
      <c r="A3" t="s">
        <v>26</v>
      </c>
      <c r="D3">
        <v>10</v>
      </c>
    </row>
    <row r="4" spans="1:4" x14ac:dyDescent="0.3">
      <c r="A4" t="s">
        <v>27</v>
      </c>
      <c r="D4">
        <f>D3*1.5</f>
        <v>15</v>
      </c>
    </row>
    <row r="5" spans="1:4" x14ac:dyDescent="0.3">
      <c r="A5" t="s">
        <v>18</v>
      </c>
      <c r="D5">
        <v>1</v>
      </c>
    </row>
    <row r="6" spans="1:4" x14ac:dyDescent="0.3">
      <c r="A6" t="s">
        <v>19</v>
      </c>
      <c r="D6">
        <f>D5+0.002*25</f>
        <v>1.05</v>
      </c>
    </row>
    <row r="7" spans="1:4" x14ac:dyDescent="0.3">
      <c r="A7" t="s">
        <v>20</v>
      </c>
      <c r="B7">
        <f>D5*0.65</f>
        <v>0.65</v>
      </c>
    </row>
    <row r="8" spans="1:4" x14ac:dyDescent="0.3">
      <c r="A8" t="s">
        <v>3</v>
      </c>
      <c r="B8">
        <f>C8*0.95</f>
        <v>4.75</v>
      </c>
      <c r="C8">
        <v>5</v>
      </c>
      <c r="D8">
        <f>C8*1.05</f>
        <v>5.25</v>
      </c>
    </row>
    <row r="9" spans="1:4" x14ac:dyDescent="0.3">
      <c r="A9" t="s">
        <v>28</v>
      </c>
      <c r="C9">
        <v>0.8</v>
      </c>
      <c r="D9">
        <v>1</v>
      </c>
    </row>
    <row r="10" spans="1:4" x14ac:dyDescent="0.3">
      <c r="A10" t="s">
        <v>10</v>
      </c>
      <c r="B10">
        <v>0.8</v>
      </c>
      <c r="D10">
        <v>1.5</v>
      </c>
    </row>
    <row r="11" spans="1:4" x14ac:dyDescent="0.3">
      <c r="A11" t="s">
        <v>4</v>
      </c>
      <c r="B11">
        <f>C11*0.99</f>
        <v>128.69999999999999</v>
      </c>
      <c r="C11" s="1">
        <v>130</v>
      </c>
      <c r="D11">
        <f>C11*1.01</f>
        <v>131.30000000000001</v>
      </c>
    </row>
    <row r="12" spans="1:4" x14ac:dyDescent="0.3">
      <c r="A12" t="s">
        <v>8</v>
      </c>
      <c r="B12">
        <f>(B8-D6-D10)/D11*1000</f>
        <v>16.755521706016754</v>
      </c>
      <c r="D12">
        <f>(D8-B7-B10)/B11*1000</f>
        <v>29.526029526029529</v>
      </c>
    </row>
    <row r="13" spans="1:4" x14ac:dyDescent="0.3">
      <c r="A13" t="s">
        <v>6</v>
      </c>
      <c r="B13">
        <f>C13*0.99</f>
        <v>613.79999999999995</v>
      </c>
      <c r="C13" s="1">
        <v>620</v>
      </c>
      <c r="D13">
        <f>C13*1.01</f>
        <v>626.20000000000005</v>
      </c>
    </row>
    <row r="14" spans="1:4" x14ac:dyDescent="0.3">
      <c r="A14" t="s">
        <v>7</v>
      </c>
      <c r="B14">
        <f>B7/D13*1000</f>
        <v>1.0380070265091026</v>
      </c>
      <c r="D14">
        <f>D6/B13*1000</f>
        <v>1.7106549364613883</v>
      </c>
    </row>
    <row r="15" spans="1:4" x14ac:dyDescent="0.3">
      <c r="A15" t="s">
        <v>5</v>
      </c>
      <c r="B15">
        <f>B12-D14</f>
        <v>15.044866769555366</v>
      </c>
      <c r="D15">
        <f>D12-B14</f>
        <v>28.488022499520426</v>
      </c>
    </row>
    <row r="17" spans="1:9" s="2" customFormat="1" ht="15" thickBot="1" x14ac:dyDescent="0.35">
      <c r="A17" s="5" t="s">
        <v>17</v>
      </c>
    </row>
    <row r="18" spans="1:9" ht="15.6" thickTop="1" thickBot="1" x14ac:dyDescent="0.35">
      <c r="A18" s="4" t="s">
        <v>21</v>
      </c>
      <c r="B18" s="3">
        <f>C18/2</f>
        <v>9.5</v>
      </c>
      <c r="C18">
        <f>0.152/0.008</f>
        <v>19</v>
      </c>
      <c r="D18">
        <f>0.4/0.008</f>
        <v>50</v>
      </c>
    </row>
    <row r="19" spans="1:9" ht="15" thickTop="1" x14ac:dyDescent="0.3"/>
    <row r="20" spans="1:9" x14ac:dyDescent="0.3">
      <c r="A20" s="5" t="s">
        <v>14</v>
      </c>
      <c r="H20" t="s">
        <v>9</v>
      </c>
      <c r="I20" t="s">
        <v>16</v>
      </c>
    </row>
    <row r="21" spans="1:9" x14ac:dyDescent="0.3">
      <c r="A21" s="4" t="s">
        <v>11</v>
      </c>
      <c r="B21">
        <f>B12/6</f>
        <v>2.7925869510027925</v>
      </c>
      <c r="H21">
        <v>20</v>
      </c>
      <c r="I21">
        <v>1.236</v>
      </c>
    </row>
    <row r="22" spans="1:9" ht="15" thickBot="1" x14ac:dyDescent="0.35">
      <c r="A22" s="4" t="s">
        <v>3</v>
      </c>
      <c r="B22">
        <f>C22*0.95</f>
        <v>3.1349999999999998</v>
      </c>
      <c r="C22">
        <v>3.3</v>
      </c>
      <c r="D22">
        <f>C22*1.05</f>
        <v>3.4649999999999999</v>
      </c>
      <c r="H22">
        <v>10</v>
      </c>
      <c r="I22">
        <v>1.1850000000000001</v>
      </c>
    </row>
    <row r="23" spans="1:9" ht="15.6" thickTop="1" thickBot="1" x14ac:dyDescent="0.35">
      <c r="A23" s="4" t="s">
        <v>22</v>
      </c>
      <c r="B23" s="3">
        <v>1</v>
      </c>
      <c r="C23">
        <v>1.2</v>
      </c>
      <c r="D23">
        <v>1.4</v>
      </c>
      <c r="H23">
        <v>8</v>
      </c>
      <c r="I23">
        <v>1.173</v>
      </c>
    </row>
    <row r="24" spans="1:9" ht="15" thickTop="1" x14ac:dyDescent="0.3">
      <c r="A24" s="4" t="s">
        <v>25</v>
      </c>
      <c r="B24">
        <f>B23-0.0025*50+I26-I21</f>
        <v>0.78600000000000025</v>
      </c>
      <c r="H24">
        <v>7</v>
      </c>
      <c r="I24">
        <v>1.165</v>
      </c>
    </row>
    <row r="25" spans="1:9" x14ac:dyDescent="0.3">
      <c r="A25" s="4" t="s">
        <v>23</v>
      </c>
      <c r="D25">
        <f>D23+0.0025*25+I26-I21</f>
        <v>1.3734999999999997</v>
      </c>
      <c r="H25">
        <v>6</v>
      </c>
      <c r="I25">
        <v>1.157</v>
      </c>
    </row>
    <row r="26" spans="1:9" x14ac:dyDescent="0.3">
      <c r="A26" s="4" t="s">
        <v>12</v>
      </c>
      <c r="B26">
        <f>C26*0.99</f>
        <v>554.4</v>
      </c>
      <c r="C26" s="1">
        <v>560</v>
      </c>
      <c r="D26">
        <f>C26*1.01</f>
        <v>565.6</v>
      </c>
      <c r="H26">
        <v>5</v>
      </c>
      <c r="I26">
        <v>1.147</v>
      </c>
    </row>
    <row r="27" spans="1:9" x14ac:dyDescent="0.3">
      <c r="A27" s="4" t="s">
        <v>9</v>
      </c>
      <c r="B27">
        <f>(B22-D25)/(D26+D18)*1000</f>
        <v>2.8614359974009096</v>
      </c>
      <c r="C27">
        <f>(C22-(C23+I26-I21))/(C26+C18)*1000</f>
        <v>3.7806563039723664</v>
      </c>
      <c r="D27">
        <f>(D22-B24)/(B26+B18)*1000</f>
        <v>4.7508423479340296</v>
      </c>
      <c r="H27">
        <v>4</v>
      </c>
      <c r="I27">
        <v>1.137</v>
      </c>
    </row>
    <row r="28" spans="1:9" x14ac:dyDescent="0.3">
      <c r="H28">
        <v>3</v>
      </c>
      <c r="I28">
        <v>1.123</v>
      </c>
    </row>
    <row r="29" spans="1:9" x14ac:dyDescent="0.3">
      <c r="A29" s="5" t="s">
        <v>13</v>
      </c>
    </row>
    <row r="30" spans="1:9" x14ac:dyDescent="0.3">
      <c r="A30" s="4" t="s">
        <v>11</v>
      </c>
      <c r="B30">
        <v>2</v>
      </c>
    </row>
    <row r="31" spans="1:9" x14ac:dyDescent="0.3">
      <c r="A31" s="4" t="s">
        <v>3</v>
      </c>
      <c r="B31">
        <f>C31*0.95</f>
        <v>3.1349999999999998</v>
      </c>
      <c r="C31">
        <v>3.3</v>
      </c>
      <c r="D31">
        <f>C31*1.05</f>
        <v>3.4649999999999999</v>
      </c>
    </row>
    <row r="32" spans="1:9" x14ac:dyDescent="0.3">
      <c r="A32" s="4" t="s">
        <v>24</v>
      </c>
      <c r="B32">
        <v>0.9</v>
      </c>
      <c r="C32">
        <v>1.24</v>
      </c>
      <c r="D32">
        <v>1.4</v>
      </c>
    </row>
    <row r="33" spans="1:4" x14ac:dyDescent="0.3">
      <c r="A33" s="4" t="s">
        <v>25</v>
      </c>
      <c r="B33">
        <f>B32-0.002*50</f>
        <v>0.8</v>
      </c>
    </row>
    <row r="34" spans="1:4" x14ac:dyDescent="0.3">
      <c r="A34" s="4" t="s">
        <v>23</v>
      </c>
      <c r="D34">
        <f>D32+0.002*25</f>
        <v>1.45</v>
      </c>
    </row>
    <row r="35" spans="1:4" x14ac:dyDescent="0.3">
      <c r="A35" s="4" t="s">
        <v>12</v>
      </c>
      <c r="B35">
        <f>C35*0.99</f>
        <v>742.5</v>
      </c>
      <c r="C35" s="1">
        <v>750</v>
      </c>
      <c r="D35">
        <f>C35*1.01</f>
        <v>757.5</v>
      </c>
    </row>
    <row r="36" spans="1:4" x14ac:dyDescent="0.3">
      <c r="A36" s="4" t="s">
        <v>9</v>
      </c>
      <c r="B36">
        <f>(B31-D34)/(D35+D18)*1000</f>
        <v>2.0866873065015481</v>
      </c>
      <c r="C36">
        <f>(C31-C32)/(C35+C18)*1000</f>
        <v>2.678803641092327</v>
      </c>
      <c r="D36">
        <f>(D31-B33)/(B35+B18)*1000</f>
        <v>3.5438829787234045</v>
      </c>
    </row>
    <row r="38" spans="1:4" x14ac:dyDescent="0.3">
      <c r="A38" s="2" t="s">
        <v>32</v>
      </c>
    </row>
    <row r="39" spans="1:4" x14ac:dyDescent="0.3">
      <c r="A39" t="s">
        <v>34</v>
      </c>
      <c r="B39">
        <f>C39*0.95</f>
        <v>1.1875</v>
      </c>
      <c r="C39">
        <v>1.25</v>
      </c>
      <c r="D39">
        <f>C39*1.05</f>
        <v>1.3125</v>
      </c>
    </row>
    <row r="40" spans="1:4" x14ac:dyDescent="0.3">
      <c r="A40" t="s">
        <v>33</v>
      </c>
      <c r="C40">
        <v>220</v>
      </c>
      <c r="D40">
        <f>C40*1.2</f>
        <v>264</v>
      </c>
    </row>
    <row r="41" spans="1:4" x14ac:dyDescent="0.3">
      <c r="A41" t="s">
        <v>35</v>
      </c>
      <c r="C41">
        <v>0.83</v>
      </c>
    </row>
    <row r="42" spans="1:4" x14ac:dyDescent="0.3">
      <c r="A42" t="s">
        <v>36</v>
      </c>
      <c r="C42">
        <f>C41-0.06*3-0.002*50</f>
        <v>0.54999999999999993</v>
      </c>
    </row>
    <row r="44" spans="1:4" x14ac:dyDescent="0.3">
      <c r="A44" s="2" t="s">
        <v>29</v>
      </c>
    </row>
    <row r="45" spans="1:4" x14ac:dyDescent="0.3">
      <c r="A45" t="s">
        <v>31</v>
      </c>
      <c r="D45">
        <f>D12*4</f>
        <v>118.10411810411811</v>
      </c>
    </row>
    <row r="46" spans="1:4" x14ac:dyDescent="0.3">
      <c r="A46" s="4" t="s">
        <v>30</v>
      </c>
      <c r="D46">
        <f>D36*4+D27*4</f>
        <v>33.17890130662974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Acronis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Temkin</dc:creator>
  <cp:lastModifiedBy>Yury Temkin</cp:lastModifiedBy>
  <dcterms:created xsi:type="dcterms:W3CDTF">2017-06-26T09:28:08Z</dcterms:created>
  <dcterms:modified xsi:type="dcterms:W3CDTF">2017-07-13T17:08:25Z</dcterms:modified>
</cp:coreProperties>
</file>