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zbqrr\Desktop\MakeMoreMoney\"/>
    </mc:Choice>
  </mc:AlternateContent>
  <xr:revisionPtr revIDLastSave="0" documentId="13_ncr:1_{0BECBAEC-994F-4A96-9A4A-B965D57E5CF0}" xr6:coauthVersionLast="36" xr6:coauthVersionMax="36" xr10:uidLastSave="{00000000-0000-0000-0000-000000000000}"/>
  <bookViews>
    <workbookView xWindow="0" yWindow="0" windowWidth="38400" windowHeight="17535" xr2:uid="{83293AED-B13B-44AE-BE71-2450F74312A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5" i="1" l="1"/>
  <c r="L23" i="1" l="1"/>
  <c r="K21" i="1"/>
  <c r="K20" i="1"/>
  <c r="K19" i="1"/>
  <c r="K18" i="1"/>
  <c r="K17" i="1"/>
  <c r="K16" i="1"/>
  <c r="K15" i="1"/>
  <c r="K14" i="1"/>
  <c r="K13" i="1"/>
  <c r="K12" i="1"/>
  <c r="K11" i="1"/>
  <c r="K10" i="1"/>
  <c r="F13" i="1"/>
  <c r="J21" i="1"/>
  <c r="J20" i="1"/>
  <c r="J19" i="1"/>
  <c r="J18" i="1"/>
  <c r="J17" i="1"/>
  <c r="J16" i="1"/>
  <c r="J15" i="1"/>
  <c r="J14" i="1"/>
  <c r="J13" i="1"/>
  <c r="J12" i="1"/>
  <c r="J11" i="1"/>
  <c r="J10" i="1"/>
  <c r="C21" i="1"/>
  <c r="F21" i="1" s="1"/>
  <c r="C20" i="1"/>
  <c r="H20" i="1" s="1"/>
  <c r="C19" i="1"/>
  <c r="F19" i="1" s="1"/>
  <c r="C18" i="1"/>
  <c r="F18" i="1" s="1"/>
  <c r="C17" i="1"/>
  <c r="F17" i="1" s="1"/>
  <c r="C16" i="1"/>
  <c r="F16" i="1" s="1"/>
  <c r="C15" i="1"/>
  <c r="E15" i="1" s="1"/>
  <c r="C14" i="1"/>
  <c r="F14" i="1" s="1"/>
  <c r="C13" i="1"/>
  <c r="G13" i="1" s="1"/>
  <c r="C12" i="1"/>
  <c r="G12" i="1" s="1"/>
  <c r="C10" i="1"/>
  <c r="G10" i="1" s="1"/>
  <c r="C11" i="1"/>
  <c r="G11" i="1" s="1"/>
  <c r="G21" i="1" l="1"/>
  <c r="E21" i="1"/>
  <c r="F20" i="1"/>
  <c r="E20" i="1"/>
  <c r="G19" i="1"/>
  <c r="E19" i="1"/>
  <c r="F15" i="1"/>
  <c r="G14" i="1"/>
  <c r="G15" i="1"/>
  <c r="G16" i="1"/>
  <c r="G18" i="1"/>
  <c r="G20" i="1"/>
  <c r="H10" i="1"/>
  <c r="H11" i="1"/>
  <c r="H13" i="1"/>
  <c r="H14" i="1"/>
  <c r="H15" i="1"/>
  <c r="H16" i="1"/>
  <c r="H21" i="1"/>
  <c r="E11" i="1"/>
  <c r="E13" i="1"/>
  <c r="E14" i="1"/>
  <c r="E16" i="1"/>
  <c r="E18" i="1"/>
  <c r="G17" i="1"/>
  <c r="E10" i="1"/>
  <c r="E12" i="1"/>
  <c r="H12" i="1"/>
  <c r="E17" i="1"/>
  <c r="H17" i="1"/>
  <c r="F10" i="1"/>
  <c r="H18" i="1"/>
  <c r="F11" i="1"/>
  <c r="H19" i="1"/>
  <c r="F12" i="1"/>
  <c r="I10" i="1" l="1"/>
  <c r="D11" i="1"/>
  <c r="D12" i="1"/>
  <c r="D13" i="1"/>
  <c r="D14" i="1"/>
  <c r="D15" i="1"/>
  <c r="D16" i="1"/>
  <c r="D17" i="1"/>
  <c r="D18" i="1"/>
  <c r="D19" i="1"/>
  <c r="D20" i="1"/>
  <c r="D21" i="1"/>
  <c r="D22" i="1" s="1"/>
  <c r="D10" i="1"/>
  <c r="I16" i="1"/>
  <c r="L10" i="1" l="1"/>
  <c r="L16" i="1"/>
  <c r="I13" i="1"/>
  <c r="L13" i="1" s="1"/>
  <c r="N13" i="1" s="1"/>
  <c r="I12" i="1"/>
  <c r="L12" i="1" s="1"/>
  <c r="N12" i="1" s="1"/>
  <c r="I11" i="1"/>
  <c r="L11" i="1" s="1"/>
  <c r="N11" i="1" s="1"/>
  <c r="I20" i="1"/>
  <c r="L20" i="1" s="1"/>
  <c r="N20" i="1" s="1"/>
  <c r="I19" i="1"/>
  <c r="L19" i="1" s="1"/>
  <c r="N19" i="1" s="1"/>
  <c r="I15" i="1"/>
  <c r="L15" i="1" s="1"/>
  <c r="N15" i="1" s="1"/>
  <c r="I21" i="1"/>
  <c r="L21" i="1" s="1"/>
  <c r="I18" i="1"/>
  <c r="L18" i="1" s="1"/>
  <c r="N18" i="1" s="1"/>
  <c r="I14" i="1"/>
  <c r="L14" i="1" s="1"/>
  <c r="N14" i="1" s="1"/>
  <c r="I17" i="1"/>
  <c r="L17" i="1" s="1"/>
  <c r="N17" i="1" s="1"/>
  <c r="M10" i="1"/>
  <c r="N10" i="1"/>
  <c r="N16" i="1"/>
  <c r="M16" i="1"/>
  <c r="M21" i="1" l="1"/>
  <c r="L22" i="1"/>
  <c r="O10" i="1"/>
  <c r="P10" i="1" s="1"/>
  <c r="Q10" i="1" s="1"/>
  <c r="M11" i="1"/>
  <c r="O11" i="1" s="1"/>
  <c r="M20" i="1"/>
  <c r="M19" i="1"/>
  <c r="M12" i="1"/>
  <c r="N21" i="1"/>
  <c r="M18" i="1"/>
  <c r="M13" i="1"/>
  <c r="M15" i="1"/>
  <c r="M14" i="1"/>
  <c r="M17" i="1"/>
  <c r="P11" i="1" l="1"/>
  <c r="Q11" i="1" s="1"/>
  <c r="M22" i="1"/>
  <c r="N22" i="1"/>
  <c r="O12" i="1"/>
  <c r="P12" i="1" s="1"/>
  <c r="Q12" i="1" s="1"/>
  <c r="O13" i="1" l="1"/>
  <c r="O14" i="1" s="1"/>
  <c r="P13" i="1" l="1"/>
  <c r="Q13" i="1" s="1"/>
  <c r="O15" i="1"/>
  <c r="P14" i="1"/>
  <c r="Q14" i="1" s="1"/>
  <c r="O16" i="1" l="1"/>
  <c r="P15" i="1"/>
  <c r="Q15" i="1" s="1"/>
  <c r="O17" i="1" l="1"/>
  <c r="P16" i="1"/>
  <c r="Q16" i="1" s="1"/>
  <c r="O18" i="1" l="1"/>
  <c r="P17" i="1"/>
  <c r="Q17" i="1" s="1"/>
  <c r="O19" i="1" l="1"/>
  <c r="P18" i="1"/>
  <c r="Q18" i="1" s="1"/>
  <c r="O20" i="1" l="1"/>
  <c r="P19" i="1"/>
  <c r="Q19" i="1" s="1"/>
  <c r="O21" i="1" l="1"/>
  <c r="P20" i="1"/>
  <c r="Q20" i="1" s="1"/>
  <c r="P21" i="1" l="1"/>
  <c r="Q21" i="1" s="1"/>
  <c r="O22" i="1"/>
  <c r="P22" i="1" l="1"/>
  <c r="N23" i="1" s="1"/>
  <c r="F38" i="1"/>
  <c r="Q24" i="1"/>
  <c r="P24" i="1"/>
  <c r="F26" i="1" s="1"/>
  <c r="Q22" i="1"/>
  <c r="Q23" i="1" s="1"/>
  <c r="P23" i="1"/>
  <c r="F29" i="1" s="1"/>
  <c r="F32" i="1" l="1"/>
</calcChain>
</file>

<file path=xl/sharedStrings.xml><?xml version="1.0" encoding="utf-8"?>
<sst xmlns="http://schemas.openxmlformats.org/spreadsheetml/2006/main" count="52" uniqueCount="51">
  <si>
    <t>养老</t>
    <phoneticPr fontId="1" type="noConversion"/>
  </si>
  <si>
    <t>医疗</t>
    <phoneticPr fontId="1" type="noConversion"/>
  </si>
  <si>
    <t>月份</t>
    <phoneticPr fontId="1" type="noConversion"/>
  </si>
  <si>
    <t>年终奖</t>
    <phoneticPr fontId="1" type="noConversion"/>
  </si>
  <si>
    <t>专项附加扣除</t>
    <phoneticPr fontId="1" type="noConversion"/>
  </si>
  <si>
    <t>失业</t>
    <phoneticPr fontId="1" type="noConversion"/>
  </si>
  <si>
    <t>累计应纳税所得额</t>
    <phoneticPr fontId="1" type="noConversion"/>
  </si>
  <si>
    <t>税前月薪</t>
    <phoneticPr fontId="1" type="noConversion"/>
  </si>
  <si>
    <t>累计税前月薪</t>
    <phoneticPr fontId="1" type="noConversion"/>
  </si>
  <si>
    <t>累计专项附加扣除</t>
    <phoneticPr fontId="1" type="noConversion"/>
  </si>
  <si>
    <t>累计起征点扣除</t>
    <phoneticPr fontId="1" type="noConversion"/>
  </si>
  <si>
    <t>累计应纳税所得额
对应税率表</t>
    <phoneticPr fontId="1" type="noConversion"/>
  </si>
  <si>
    <t>累计应纳税所得额
对应速算扣除数</t>
    <phoneticPr fontId="1" type="noConversion"/>
  </si>
  <si>
    <t>当月个税</t>
    <phoneticPr fontId="1" type="noConversion"/>
  </si>
  <si>
    <t>税后+
公司和个人公积金</t>
    <phoneticPr fontId="1" type="noConversion"/>
  </si>
  <si>
    <t>失业保险比例</t>
    <phoneticPr fontId="1" type="noConversion"/>
  </si>
  <si>
    <t>医疗保险比例</t>
    <phoneticPr fontId="1" type="noConversion"/>
  </si>
  <si>
    <t>养老保险比例</t>
    <phoneticPr fontId="1" type="noConversion"/>
  </si>
  <si>
    <t>个人公积金比例</t>
    <phoneticPr fontId="1" type="noConversion"/>
  </si>
  <si>
    <t>企业公积金比例</t>
    <phoneticPr fontId="1" type="noConversion"/>
  </si>
  <si>
    <t>社保缴费比例</t>
    <phoneticPr fontId="1" type="noConversion"/>
  </si>
  <si>
    <t>公积金缴费比例</t>
    <phoneticPr fontId="1" type="noConversion"/>
  </si>
  <si>
    <t>继续教育</t>
    <phoneticPr fontId="1" type="noConversion"/>
  </si>
  <si>
    <t>赡养老人</t>
    <phoneticPr fontId="1" type="noConversion"/>
  </si>
  <si>
    <t>租房</t>
    <phoneticPr fontId="1" type="noConversion"/>
  </si>
  <si>
    <t>房贷</t>
    <phoneticPr fontId="1" type="noConversion"/>
  </si>
  <si>
    <t>大病</t>
    <phoneticPr fontId="1" type="noConversion"/>
  </si>
  <si>
    <t>子女</t>
    <phoneticPr fontId="1" type="noConversion"/>
  </si>
  <si>
    <t>当月税后</t>
    <phoneticPr fontId="1" type="noConversion"/>
  </si>
  <si>
    <t>社保缴费上限</t>
    <phoneticPr fontId="1" type="noConversion"/>
  </si>
  <si>
    <t>当月税前月薪</t>
    <phoneticPr fontId="1" type="noConversion"/>
  </si>
  <si>
    <t>个人累计五险一金扣除</t>
    <phoneticPr fontId="1" type="noConversion"/>
  </si>
  <si>
    <t>个人当月社保扣除</t>
    <phoneticPr fontId="1" type="noConversion"/>
  </si>
  <si>
    <t>个人当月公积金扣除</t>
    <phoneticPr fontId="1" type="noConversion"/>
  </si>
  <si>
    <t>公积金缴费上限</t>
    <phoneticPr fontId="1" type="noConversion"/>
  </si>
  <si>
    <t>医疗大病统筹/元</t>
    <phoneticPr fontId="1" type="noConversion"/>
  </si>
  <si>
    <t>个税起征点</t>
    <phoneticPr fontId="1" type="noConversion"/>
  </si>
  <si>
    <t>年终奖合并计税：</t>
    <phoneticPr fontId="1" type="noConversion"/>
  </si>
  <si>
    <t>年总到手：</t>
    <phoneticPr fontId="1" type="noConversion"/>
  </si>
  <si>
    <t>请根据个人情况修改此表</t>
    <phoneticPr fontId="1" type="noConversion"/>
  </si>
  <si>
    <t>此表自动计算不要修改</t>
    <phoneticPr fontId="1" type="noConversion"/>
  </si>
  <si>
    <t>不算年终奖，年总到手：</t>
    <phoneticPr fontId="1" type="noConversion"/>
  </si>
  <si>
    <t>税后年终奖：</t>
    <phoneticPr fontId="1" type="noConversion"/>
  </si>
  <si>
    <t>税前年终奖：</t>
    <phoneticPr fontId="1" type="noConversion"/>
  </si>
  <si>
    <t>您今年为国纳税：</t>
    <phoneticPr fontId="1" type="noConversion"/>
  </si>
  <si>
    <t>另有公积金：</t>
    <phoneticPr fontId="1" type="noConversion"/>
  </si>
  <si>
    <t>为国纳税，无限光荣！</t>
    <phoneticPr fontId="1" type="noConversion"/>
  </si>
  <si>
    <t>李展博 2021.10.29
lzbqrr@163.com</t>
    <phoneticPr fontId="1" type="noConversion"/>
  </si>
  <si>
    <t>全部收入(税后工资、年终、公积金)：</t>
    <phoneticPr fontId="1" type="noConversion"/>
  </si>
  <si>
    <t>您的税后工资收入(不含年终奖)：</t>
    <phoneticPr fontId="1" type="noConversion"/>
  </si>
  <si>
    <t>您的税后收入(工资+年终奖)：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</si>
</sst>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);[Red]\(0.00\)"/>
    <numFmt numFmtId="177" formatCode="0_);[Red]\(0\)"/>
    <numFmt numFmtId="178" formatCode="0.0%"/>
  </numFmts>
  <fonts count="8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6"/>
      <color theme="1"/>
      <name val="宋体"/>
      <family val="3"/>
      <charset val="134"/>
    </font>
    <font>
      <sz val="26"/>
      <color rgb="FFFF0000"/>
      <name val="宋体"/>
      <family val="3"/>
      <charset val="134"/>
    </font>
    <font>
      <sz val="26"/>
      <color theme="1"/>
      <name val="宋体"/>
      <family val="3"/>
      <charset val="134"/>
    </font>
    <font>
      <sz val="28"/>
      <color rgb="FFFF0000"/>
      <name val="宋体"/>
      <family val="3"/>
      <charset val="134"/>
    </font>
    <font>
      <sz val="72"/>
      <color rgb="FFFF0000"/>
      <name val="宋体"/>
      <family val="3"/>
      <charset val="134"/>
    </font>
    <font>
      <sz val="24"/>
      <color rgb="FFFF0000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1" tint="0.499984740745262"/>
        <bgColor indexed="64"/>
      </patternFill>
    </fill>
  </fills>
  <borders count="30">
    <border>
      <left/>
      <right/>
      <top/>
      <bottom/>
      <diagonal/>
    </border>
    <border>
      <left style="thick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 style="medium">
        <color auto="1"/>
      </left>
      <right/>
      <top/>
      <bottom/>
      <diagonal/>
    </border>
    <border>
      <left/>
      <right/>
      <top style="thick">
        <color auto="1"/>
      </top>
      <bottom/>
      <diagonal/>
    </border>
    <border>
      <left style="medium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ck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ck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88">
    <xf numFmtId="0" fontId="0" fillId="0" borderId="0" xfId="0">
      <alignment vertical="center"/>
    </xf>
    <xf numFmtId="176" fontId="2" fillId="0" borderId="0" xfId="0" applyNumberFormat="1" applyFont="1" applyAlignment="1">
      <alignment horizontal="center" vertical="center"/>
    </xf>
    <xf numFmtId="176" fontId="2" fillId="0" borderId="0" xfId="0" applyNumberFormat="1" applyFont="1" applyAlignment="1">
      <alignment vertical="center"/>
    </xf>
    <xf numFmtId="176" fontId="2" fillId="0" borderId="5" xfId="0" applyNumberFormat="1" applyFont="1" applyBorder="1" applyAlignment="1">
      <alignment horizontal="center" vertical="center"/>
    </xf>
    <xf numFmtId="176" fontId="2" fillId="0" borderId="7" xfId="0" applyNumberFormat="1" applyFont="1" applyBorder="1" applyAlignment="1">
      <alignment horizontal="center" vertical="center"/>
    </xf>
    <xf numFmtId="176" fontId="2" fillId="0" borderId="8" xfId="0" applyNumberFormat="1" applyFont="1" applyBorder="1" applyAlignment="1">
      <alignment horizontal="center" vertical="center"/>
    </xf>
    <xf numFmtId="178" fontId="2" fillId="0" borderId="8" xfId="0" applyNumberFormat="1" applyFont="1" applyBorder="1" applyAlignment="1">
      <alignment horizontal="center" vertical="center"/>
    </xf>
    <xf numFmtId="176" fontId="2" fillId="0" borderId="9" xfId="0" applyNumberFormat="1" applyFont="1" applyBorder="1" applyAlignment="1">
      <alignment horizontal="center" vertical="center"/>
    </xf>
    <xf numFmtId="176" fontId="2" fillId="2" borderId="5" xfId="0" applyNumberFormat="1" applyFont="1" applyFill="1" applyBorder="1" applyAlignment="1">
      <alignment horizontal="center" vertical="center"/>
    </xf>
    <xf numFmtId="176" fontId="2" fillId="3" borderId="5" xfId="0" applyNumberFormat="1" applyFont="1" applyFill="1" applyBorder="1" applyAlignment="1">
      <alignment horizontal="center" vertical="center"/>
    </xf>
    <xf numFmtId="176" fontId="2" fillId="4" borderId="5" xfId="0" applyNumberFormat="1" applyFont="1" applyFill="1" applyBorder="1" applyAlignment="1">
      <alignment horizontal="center" vertical="center"/>
    </xf>
    <xf numFmtId="176" fontId="2" fillId="5" borderId="5" xfId="0" applyNumberFormat="1" applyFont="1" applyFill="1" applyBorder="1" applyAlignment="1">
      <alignment horizontal="center" vertical="center"/>
    </xf>
    <xf numFmtId="176" fontId="2" fillId="6" borderId="5" xfId="0" applyNumberFormat="1" applyFont="1" applyFill="1" applyBorder="1" applyAlignment="1">
      <alignment horizontal="center" vertical="center"/>
    </xf>
    <xf numFmtId="176" fontId="2" fillId="6" borderId="8" xfId="0" applyNumberFormat="1" applyFont="1" applyFill="1" applyBorder="1" applyAlignment="1">
      <alignment horizontal="center" vertical="center"/>
    </xf>
    <xf numFmtId="176" fontId="2" fillId="7" borderId="5" xfId="0" applyNumberFormat="1" applyFont="1" applyFill="1" applyBorder="1" applyAlignment="1">
      <alignment horizontal="center" vertical="center"/>
    </xf>
    <xf numFmtId="177" fontId="2" fillId="8" borderId="4" xfId="0" applyNumberFormat="1" applyFont="1" applyFill="1" applyBorder="1" applyAlignment="1">
      <alignment horizontal="center" vertical="center"/>
    </xf>
    <xf numFmtId="176" fontId="2" fillId="8" borderId="4" xfId="0" applyNumberFormat="1" applyFont="1" applyFill="1" applyBorder="1" applyAlignment="1">
      <alignment horizontal="center" vertical="center"/>
    </xf>
    <xf numFmtId="176" fontId="2" fillId="8" borderId="7" xfId="0" applyNumberFormat="1" applyFont="1" applyFill="1" applyBorder="1" applyAlignment="1">
      <alignment horizontal="center" vertical="center"/>
    </xf>
    <xf numFmtId="176" fontId="2" fillId="7" borderId="8" xfId="0" applyNumberFormat="1" applyFont="1" applyFill="1" applyBorder="1" applyAlignment="1">
      <alignment horizontal="center" vertical="center"/>
    </xf>
    <xf numFmtId="176" fontId="2" fillId="2" borderId="8" xfId="0" applyNumberFormat="1" applyFont="1" applyFill="1" applyBorder="1" applyAlignment="1">
      <alignment horizontal="center" vertical="center"/>
    </xf>
    <xf numFmtId="176" fontId="2" fillId="3" borderId="8" xfId="0" applyNumberFormat="1" applyFont="1" applyFill="1" applyBorder="1" applyAlignment="1">
      <alignment horizontal="center" vertical="center"/>
    </xf>
    <xf numFmtId="176" fontId="2" fillId="9" borderId="5" xfId="0" applyNumberFormat="1" applyFont="1" applyFill="1" applyBorder="1" applyAlignment="1">
      <alignment horizontal="center" vertical="center"/>
    </xf>
    <xf numFmtId="176" fontId="2" fillId="0" borderId="0" xfId="0" applyNumberFormat="1" applyFont="1" applyBorder="1" applyAlignment="1">
      <alignment horizontal="center" vertical="center"/>
    </xf>
    <xf numFmtId="178" fontId="2" fillId="0" borderId="0" xfId="0" applyNumberFormat="1" applyFont="1" applyBorder="1" applyAlignment="1">
      <alignment horizontal="center" vertical="center"/>
    </xf>
    <xf numFmtId="176" fontId="2" fillId="9" borderId="5" xfId="0" applyNumberFormat="1" applyFont="1" applyFill="1" applyBorder="1" applyAlignment="1">
      <alignment horizontal="right" vertical="center"/>
    </xf>
    <xf numFmtId="176" fontId="2" fillId="9" borderId="8" xfId="0" applyNumberFormat="1" applyFont="1" applyFill="1" applyBorder="1" applyAlignment="1">
      <alignment horizontal="right" vertical="center"/>
    </xf>
    <xf numFmtId="176" fontId="2" fillId="6" borderId="5" xfId="0" applyNumberFormat="1" applyFont="1" applyFill="1" applyBorder="1" applyAlignment="1">
      <alignment horizontal="right" vertical="center"/>
    </xf>
    <xf numFmtId="176" fontId="5" fillId="0" borderId="4" xfId="0" applyNumberFormat="1" applyFont="1" applyBorder="1" applyAlignment="1">
      <alignment horizontal="right" vertical="center"/>
    </xf>
    <xf numFmtId="176" fontId="5" fillId="0" borderId="5" xfId="0" applyNumberFormat="1" applyFont="1" applyBorder="1" applyAlignment="1">
      <alignment horizontal="right" vertical="center"/>
    </xf>
    <xf numFmtId="176" fontId="5" fillId="0" borderId="5" xfId="0" applyNumberFormat="1" applyFont="1" applyBorder="1" applyAlignment="1">
      <alignment horizontal="center" vertical="center"/>
    </xf>
    <xf numFmtId="0" fontId="6" fillId="0" borderId="13" xfId="0" applyNumberFormat="1" applyFont="1" applyBorder="1" applyAlignment="1">
      <alignment horizontal="center" vertical="center"/>
    </xf>
    <xf numFmtId="0" fontId="6" fillId="0" borderId="12" xfId="0" applyNumberFormat="1" applyFont="1" applyBorder="1" applyAlignment="1">
      <alignment horizontal="center" vertical="center"/>
    </xf>
    <xf numFmtId="0" fontId="6" fillId="0" borderId="14" xfId="0" applyNumberFormat="1" applyFont="1" applyBorder="1" applyAlignment="1">
      <alignment horizontal="center" vertical="center"/>
    </xf>
    <xf numFmtId="0" fontId="6" fillId="0" borderId="11" xfId="0" applyNumberFormat="1" applyFont="1" applyBorder="1" applyAlignment="1">
      <alignment horizontal="center" vertical="center"/>
    </xf>
    <xf numFmtId="0" fontId="6" fillId="0" borderId="0" xfId="0" applyNumberFormat="1" applyFont="1" applyBorder="1" applyAlignment="1">
      <alignment horizontal="center" vertical="center"/>
    </xf>
    <xf numFmtId="0" fontId="6" fillId="0" borderId="15" xfId="0" applyNumberFormat="1" applyFont="1" applyBorder="1" applyAlignment="1">
      <alignment horizontal="center" vertical="center"/>
    </xf>
    <xf numFmtId="0" fontId="6" fillId="0" borderId="16" xfId="0" applyNumberFormat="1" applyFont="1" applyBorder="1" applyAlignment="1">
      <alignment horizontal="center" vertical="center"/>
    </xf>
    <xf numFmtId="0" fontId="6" fillId="0" borderId="17" xfId="0" applyNumberFormat="1" applyFont="1" applyBorder="1" applyAlignment="1">
      <alignment horizontal="center" vertical="center"/>
    </xf>
    <xf numFmtId="0" fontId="6" fillId="0" borderId="18" xfId="0" applyNumberFormat="1" applyFont="1" applyBorder="1" applyAlignment="1">
      <alignment horizontal="center" vertical="center"/>
    </xf>
    <xf numFmtId="0" fontId="7" fillId="0" borderId="19" xfId="0" applyNumberFormat="1" applyFont="1" applyBorder="1" applyAlignment="1">
      <alignment horizontal="center" vertical="center" wrapText="1"/>
    </xf>
    <xf numFmtId="0" fontId="6" fillId="0" borderId="20" xfId="0" applyNumberFormat="1" applyFont="1" applyBorder="1" applyAlignment="1">
      <alignment horizontal="center" vertical="center"/>
    </xf>
    <xf numFmtId="0" fontId="6" fillId="0" borderId="21" xfId="0" applyNumberFormat="1" applyFont="1" applyBorder="1" applyAlignment="1">
      <alignment horizontal="center" vertical="center"/>
    </xf>
    <xf numFmtId="0" fontId="6" fillId="0" borderId="22" xfId="0" applyNumberFormat="1" applyFont="1" applyBorder="1" applyAlignment="1">
      <alignment horizontal="center" vertical="center"/>
    </xf>
    <xf numFmtId="0" fontId="6" fillId="0" borderId="10" xfId="0" applyNumberFormat="1" applyFont="1" applyBorder="1" applyAlignment="1">
      <alignment horizontal="center" vertical="center"/>
    </xf>
    <xf numFmtId="0" fontId="6" fillId="0" borderId="23" xfId="0" applyNumberFormat="1" applyFont="1" applyBorder="1" applyAlignment="1">
      <alignment horizontal="center" vertical="center"/>
    </xf>
    <xf numFmtId="176" fontId="2" fillId="6" borderId="8" xfId="0" applyNumberFormat="1" applyFont="1" applyFill="1" applyBorder="1" applyAlignment="1">
      <alignment horizontal="right" vertical="center"/>
    </xf>
    <xf numFmtId="176" fontId="2" fillId="6" borderId="8" xfId="0" applyNumberFormat="1" applyFont="1" applyFill="1" applyBorder="1" applyAlignment="1">
      <alignment horizontal="center" vertical="center"/>
    </xf>
    <xf numFmtId="176" fontId="2" fillId="6" borderId="9" xfId="0" applyNumberFormat="1" applyFont="1" applyFill="1" applyBorder="1" applyAlignment="1">
      <alignment horizontal="center" vertical="center"/>
    </xf>
    <xf numFmtId="176" fontId="5" fillId="0" borderId="1" xfId="0" applyNumberFormat="1" applyFont="1" applyBorder="1" applyAlignment="1">
      <alignment horizontal="right" vertical="center"/>
    </xf>
    <xf numFmtId="176" fontId="5" fillId="0" borderId="2" xfId="0" applyNumberFormat="1" applyFont="1" applyBorder="1" applyAlignment="1">
      <alignment horizontal="right" vertical="center"/>
    </xf>
    <xf numFmtId="176" fontId="5" fillId="0" borderId="7" xfId="0" applyNumberFormat="1" applyFont="1" applyBorder="1" applyAlignment="1">
      <alignment horizontal="right" vertical="center"/>
    </xf>
    <xf numFmtId="176" fontId="5" fillId="0" borderId="8" xfId="0" applyNumberFormat="1" applyFont="1" applyBorder="1" applyAlignment="1">
      <alignment horizontal="right" vertical="center"/>
    </xf>
    <xf numFmtId="176" fontId="5" fillId="0" borderId="2" xfId="0" applyNumberFormat="1" applyFont="1" applyBorder="1" applyAlignment="1">
      <alignment horizontal="center" vertical="center"/>
    </xf>
    <xf numFmtId="176" fontId="5" fillId="0" borderId="8" xfId="0" applyNumberFormat="1" applyFont="1" applyBorder="1" applyAlignment="1">
      <alignment horizontal="center" vertical="center"/>
    </xf>
    <xf numFmtId="176" fontId="5" fillId="0" borderId="24" xfId="0" applyNumberFormat="1" applyFont="1" applyBorder="1" applyAlignment="1">
      <alignment horizontal="right" vertical="center"/>
    </xf>
    <xf numFmtId="176" fontId="5" fillId="0" borderId="20" xfId="0" applyNumberFormat="1" applyFont="1" applyBorder="1" applyAlignment="1">
      <alignment horizontal="right" vertical="center"/>
    </xf>
    <xf numFmtId="176" fontId="5" fillId="0" borderId="25" xfId="0" applyNumberFormat="1" applyFont="1" applyBorder="1" applyAlignment="1">
      <alignment horizontal="right" vertical="center"/>
    </xf>
    <xf numFmtId="176" fontId="5" fillId="0" borderId="26" xfId="0" applyNumberFormat="1" applyFont="1" applyBorder="1" applyAlignment="1">
      <alignment horizontal="right" vertical="center"/>
    </xf>
    <xf numFmtId="176" fontId="5" fillId="0" borderId="0" xfId="0" applyNumberFormat="1" applyFont="1" applyBorder="1" applyAlignment="1">
      <alignment horizontal="right" vertical="center"/>
    </xf>
    <xf numFmtId="176" fontId="5" fillId="0" borderId="27" xfId="0" applyNumberFormat="1" applyFont="1" applyBorder="1" applyAlignment="1">
      <alignment horizontal="right" vertical="center"/>
    </xf>
    <xf numFmtId="176" fontId="5" fillId="0" borderId="28" xfId="0" applyNumberFormat="1" applyFont="1" applyBorder="1" applyAlignment="1">
      <alignment horizontal="right" vertical="center"/>
    </xf>
    <xf numFmtId="176" fontId="5" fillId="0" borderId="17" xfId="0" applyNumberFormat="1" applyFont="1" applyBorder="1" applyAlignment="1">
      <alignment horizontal="right" vertical="center"/>
    </xf>
    <xf numFmtId="176" fontId="5" fillId="0" borderId="29" xfId="0" applyNumberFormat="1" applyFont="1" applyBorder="1" applyAlignment="1">
      <alignment horizontal="right" vertical="center"/>
    </xf>
    <xf numFmtId="176" fontId="5" fillId="0" borderId="19" xfId="0" applyNumberFormat="1" applyFont="1" applyBorder="1" applyAlignment="1">
      <alignment horizontal="center" vertical="center"/>
    </xf>
    <xf numFmtId="176" fontId="5" fillId="0" borderId="25" xfId="0" applyNumberFormat="1" applyFont="1" applyBorder="1" applyAlignment="1">
      <alignment horizontal="center" vertical="center"/>
    </xf>
    <xf numFmtId="176" fontId="5" fillId="0" borderId="11" xfId="0" applyNumberFormat="1" applyFont="1" applyBorder="1" applyAlignment="1">
      <alignment horizontal="center" vertical="center"/>
    </xf>
    <xf numFmtId="176" fontId="5" fillId="0" borderId="27" xfId="0" applyNumberFormat="1" applyFont="1" applyBorder="1" applyAlignment="1">
      <alignment horizontal="center" vertical="center"/>
    </xf>
    <xf numFmtId="176" fontId="5" fillId="0" borderId="16" xfId="0" applyNumberFormat="1" applyFont="1" applyBorder="1" applyAlignment="1">
      <alignment horizontal="center" vertical="center"/>
    </xf>
    <xf numFmtId="176" fontId="5" fillId="0" borderId="29" xfId="0" applyNumberFormat="1" applyFont="1" applyBorder="1" applyAlignment="1">
      <alignment horizontal="center" vertical="center"/>
    </xf>
    <xf numFmtId="176" fontId="2" fillId="6" borderId="5" xfId="0" applyNumberFormat="1" applyFont="1" applyFill="1" applyBorder="1" applyAlignment="1">
      <alignment horizontal="center" vertical="center"/>
    </xf>
    <xf numFmtId="176" fontId="2" fillId="6" borderId="6" xfId="0" applyNumberFormat="1" applyFont="1" applyFill="1" applyBorder="1" applyAlignment="1">
      <alignment horizontal="center" vertical="center"/>
    </xf>
    <xf numFmtId="176" fontId="2" fillId="0" borderId="6" xfId="0" applyNumberFormat="1" applyFont="1" applyBorder="1" applyAlignment="1">
      <alignment horizontal="center" vertical="center"/>
    </xf>
    <xf numFmtId="176" fontId="2" fillId="0" borderId="5" xfId="0" applyNumberFormat="1" applyFont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176" fontId="4" fillId="0" borderId="2" xfId="0" applyNumberFormat="1" applyFont="1" applyBorder="1" applyAlignment="1">
      <alignment horizontal="center" vertical="center"/>
    </xf>
    <xf numFmtId="176" fontId="4" fillId="0" borderId="3" xfId="0" applyNumberFormat="1" applyFont="1" applyBorder="1" applyAlignment="1">
      <alignment horizontal="center" vertical="center"/>
    </xf>
    <xf numFmtId="176" fontId="2" fillId="6" borderId="5" xfId="0" applyNumberFormat="1" applyFont="1" applyFill="1" applyBorder="1" applyAlignment="1">
      <alignment horizontal="center" vertical="center" wrapText="1"/>
    </xf>
    <xf numFmtId="176" fontId="2" fillId="6" borderId="6" xfId="0" applyNumberFormat="1" applyFont="1" applyFill="1" applyBorder="1" applyAlignment="1">
      <alignment horizontal="center" vertical="center" wrapText="1"/>
    </xf>
    <xf numFmtId="176" fontId="2" fillId="8" borderId="4" xfId="0" applyNumberFormat="1" applyFont="1" applyFill="1" applyBorder="1" applyAlignment="1">
      <alignment horizontal="center" vertical="center"/>
    </xf>
    <xf numFmtId="176" fontId="2" fillId="5" borderId="5" xfId="0" applyNumberFormat="1" applyFont="1" applyFill="1" applyBorder="1" applyAlignment="1">
      <alignment horizontal="center" vertical="center"/>
    </xf>
    <xf numFmtId="176" fontId="2" fillId="3" borderId="5" xfId="0" applyNumberFormat="1" applyFont="1" applyFill="1" applyBorder="1" applyAlignment="1">
      <alignment horizontal="center" vertical="center"/>
    </xf>
    <xf numFmtId="176" fontId="2" fillId="4" borderId="5" xfId="0" applyNumberFormat="1" applyFont="1" applyFill="1" applyBorder="1" applyAlignment="1">
      <alignment horizontal="center" vertical="center"/>
    </xf>
    <xf numFmtId="176" fontId="3" fillId="0" borderId="2" xfId="0" applyNumberFormat="1" applyFont="1" applyBorder="1" applyAlignment="1">
      <alignment horizontal="center" vertical="center"/>
    </xf>
    <xf numFmtId="176" fontId="3" fillId="0" borderId="3" xfId="0" applyNumberFormat="1" applyFont="1" applyBorder="1" applyAlignment="1">
      <alignment horizontal="center" vertical="center"/>
    </xf>
    <xf numFmtId="176" fontId="2" fillId="0" borderId="4" xfId="0" applyNumberFormat="1" applyFont="1" applyBorder="1" applyAlignment="1">
      <alignment horizontal="center" vertical="center"/>
    </xf>
    <xf numFmtId="176" fontId="2" fillId="5" borderId="5" xfId="0" applyNumberFormat="1" applyFont="1" applyFill="1" applyBorder="1" applyAlignment="1">
      <alignment horizontal="center" vertical="center" wrapText="1"/>
    </xf>
    <xf numFmtId="176" fontId="2" fillId="7" borderId="5" xfId="0" applyNumberFormat="1" applyFont="1" applyFill="1" applyBorder="1" applyAlignment="1">
      <alignment horizontal="center" vertical="center"/>
    </xf>
    <xf numFmtId="176" fontId="2" fillId="2" borderId="5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74F41-F140-44CD-87C3-EBE0F5164B7E}">
  <dimension ref="B1:U41"/>
  <sheetViews>
    <sheetView tabSelected="1" zoomScale="80" zoomScaleNormal="80" workbookViewId="0">
      <selection activeCell="I43" sqref="I43"/>
    </sheetView>
  </sheetViews>
  <sheetFormatPr defaultRowHeight="20.25" x14ac:dyDescent="0.2"/>
  <cols>
    <col min="1" max="1" width="3.25" style="1" customWidth="1"/>
    <col min="2" max="2" width="17.25" style="1" customWidth="1"/>
    <col min="3" max="3" width="21.125" style="1" customWidth="1"/>
    <col min="4" max="4" width="22.75" style="1" customWidth="1"/>
    <col min="5" max="5" width="26.625" style="1" customWidth="1"/>
    <col min="6" max="6" width="16.25" style="1" customWidth="1"/>
    <col min="7" max="7" width="18.5" style="1" customWidth="1"/>
    <col min="8" max="8" width="26" style="1" customWidth="1"/>
    <col min="9" max="9" width="31.625" style="1" customWidth="1"/>
    <col min="10" max="10" width="25.125" style="1" customWidth="1"/>
    <col min="11" max="11" width="25.5" style="1" customWidth="1"/>
    <col min="12" max="12" width="24.875" style="1" customWidth="1"/>
    <col min="13" max="13" width="31" style="1" customWidth="1"/>
    <col min="14" max="14" width="29.75" style="1" customWidth="1"/>
    <col min="15" max="15" width="17.25" style="1" customWidth="1"/>
    <col min="16" max="16" width="16.375" style="1" customWidth="1"/>
    <col min="17" max="17" width="21.25" style="1" customWidth="1"/>
    <col min="18" max="18" width="13" style="1" bestFit="1" customWidth="1"/>
    <col min="19" max="16384" width="9" style="1"/>
  </cols>
  <sheetData>
    <row r="1" spans="2:21" ht="21" thickBot="1" x14ac:dyDescent="0.25"/>
    <row r="2" spans="2:21" ht="39" customHeight="1" thickTop="1" thickBot="1" x14ac:dyDescent="0.25">
      <c r="B2" s="73" t="s">
        <v>39</v>
      </c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5"/>
    </row>
    <row r="3" spans="2:21" ht="21" thickBot="1" x14ac:dyDescent="0.25">
      <c r="B3" s="84" t="s">
        <v>7</v>
      </c>
      <c r="C3" s="72" t="s">
        <v>3</v>
      </c>
      <c r="D3" s="72" t="s">
        <v>29</v>
      </c>
      <c r="E3" s="72" t="s">
        <v>34</v>
      </c>
      <c r="F3" s="72" t="s">
        <v>20</v>
      </c>
      <c r="G3" s="72"/>
      <c r="H3" s="72"/>
      <c r="I3" s="72"/>
      <c r="J3" s="72" t="s">
        <v>21</v>
      </c>
      <c r="K3" s="72"/>
      <c r="L3" s="72" t="s">
        <v>4</v>
      </c>
      <c r="M3" s="72"/>
      <c r="N3" s="72"/>
      <c r="O3" s="72"/>
      <c r="P3" s="72"/>
      <c r="Q3" s="72"/>
      <c r="R3" s="71" t="s">
        <v>36</v>
      </c>
      <c r="S3" s="2"/>
      <c r="T3" s="2"/>
      <c r="U3" s="2"/>
    </row>
    <row r="4" spans="2:21" ht="31.5" customHeight="1" thickBot="1" x14ac:dyDescent="0.25">
      <c r="B4" s="84"/>
      <c r="C4" s="72"/>
      <c r="D4" s="72"/>
      <c r="E4" s="72"/>
      <c r="F4" s="3" t="s">
        <v>17</v>
      </c>
      <c r="G4" s="3" t="s">
        <v>16</v>
      </c>
      <c r="H4" s="3" t="s">
        <v>35</v>
      </c>
      <c r="I4" s="3" t="s">
        <v>15</v>
      </c>
      <c r="J4" s="3" t="s">
        <v>18</v>
      </c>
      <c r="K4" s="3" t="s">
        <v>19</v>
      </c>
      <c r="L4" s="3" t="s">
        <v>22</v>
      </c>
      <c r="M4" s="3" t="s">
        <v>23</v>
      </c>
      <c r="N4" s="3" t="s">
        <v>27</v>
      </c>
      <c r="O4" s="3" t="s">
        <v>25</v>
      </c>
      <c r="P4" s="3" t="s">
        <v>24</v>
      </c>
      <c r="Q4" s="3" t="s">
        <v>26</v>
      </c>
      <c r="R4" s="71"/>
    </row>
    <row r="5" spans="2:21" ht="31.5" customHeight="1" thickBot="1" x14ac:dyDescent="0.25">
      <c r="B5" s="4">
        <v>27000</v>
      </c>
      <c r="C5" s="5">
        <v>94500</v>
      </c>
      <c r="D5" s="5">
        <v>28221</v>
      </c>
      <c r="E5" s="5">
        <v>28221</v>
      </c>
      <c r="F5" s="6">
        <v>0.08</v>
      </c>
      <c r="G5" s="6">
        <v>0.02</v>
      </c>
      <c r="H5" s="5">
        <v>0</v>
      </c>
      <c r="I5" s="6">
        <v>2E-3</v>
      </c>
      <c r="J5" s="6">
        <v>0.12</v>
      </c>
      <c r="K5" s="6">
        <v>0.12</v>
      </c>
      <c r="L5" s="5">
        <v>0</v>
      </c>
      <c r="M5" s="5">
        <v>1000</v>
      </c>
      <c r="N5" s="5">
        <v>0</v>
      </c>
      <c r="O5" s="5">
        <v>0</v>
      </c>
      <c r="P5" s="5">
        <v>1500</v>
      </c>
      <c r="Q5" s="5">
        <v>0</v>
      </c>
      <c r="R5" s="7">
        <v>5000</v>
      </c>
    </row>
    <row r="6" spans="2:21" ht="31.5" customHeight="1" thickTop="1" thickBot="1" x14ac:dyDescent="0.25">
      <c r="B6" s="22"/>
      <c r="C6" s="22"/>
      <c r="D6" s="22"/>
      <c r="E6" s="22"/>
      <c r="F6" s="23"/>
      <c r="G6" s="23"/>
      <c r="H6" s="22"/>
      <c r="I6" s="23"/>
      <c r="J6" s="23"/>
      <c r="K6" s="23"/>
      <c r="L6" s="22"/>
      <c r="M6" s="22"/>
      <c r="N6" s="22"/>
      <c r="O6" s="22"/>
      <c r="P6" s="22"/>
      <c r="Q6" s="22"/>
      <c r="R6" s="22"/>
    </row>
    <row r="7" spans="2:21" ht="42.75" customHeight="1" thickTop="1" thickBot="1" x14ac:dyDescent="0.25">
      <c r="B7" s="73" t="s">
        <v>40</v>
      </c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  <c r="N7" s="82"/>
      <c r="O7" s="82"/>
      <c r="P7" s="82"/>
      <c r="Q7" s="82"/>
      <c r="R7" s="83"/>
    </row>
    <row r="8" spans="2:21" ht="21.75" customHeight="1" thickBot="1" x14ac:dyDescent="0.25">
      <c r="B8" s="78" t="s">
        <v>2</v>
      </c>
      <c r="C8" s="86" t="s">
        <v>30</v>
      </c>
      <c r="D8" s="86" t="s">
        <v>8</v>
      </c>
      <c r="E8" s="87" t="s">
        <v>32</v>
      </c>
      <c r="F8" s="87"/>
      <c r="G8" s="87"/>
      <c r="H8" s="87" t="s">
        <v>33</v>
      </c>
      <c r="I8" s="87" t="s">
        <v>31</v>
      </c>
      <c r="J8" s="80" t="s">
        <v>9</v>
      </c>
      <c r="K8" s="81" t="s">
        <v>10</v>
      </c>
      <c r="L8" s="79" t="s">
        <v>6</v>
      </c>
      <c r="M8" s="85" t="s">
        <v>11</v>
      </c>
      <c r="N8" s="85" t="s">
        <v>12</v>
      </c>
      <c r="O8" s="79" t="s">
        <v>13</v>
      </c>
      <c r="P8" s="69" t="s">
        <v>28</v>
      </c>
      <c r="Q8" s="76" t="s">
        <v>14</v>
      </c>
      <c r="R8" s="77"/>
    </row>
    <row r="9" spans="2:21" ht="21" thickBot="1" x14ac:dyDescent="0.25">
      <c r="B9" s="78"/>
      <c r="C9" s="86"/>
      <c r="D9" s="86"/>
      <c r="E9" s="8" t="s">
        <v>0</v>
      </c>
      <c r="F9" s="8" t="s">
        <v>1</v>
      </c>
      <c r="G9" s="8" t="s">
        <v>5</v>
      </c>
      <c r="H9" s="87"/>
      <c r="I9" s="87"/>
      <c r="J9" s="80"/>
      <c r="K9" s="81"/>
      <c r="L9" s="79"/>
      <c r="M9" s="79"/>
      <c r="N9" s="79"/>
      <c r="O9" s="79"/>
      <c r="P9" s="69"/>
      <c r="Q9" s="76"/>
      <c r="R9" s="77"/>
    </row>
    <row r="10" spans="2:21" ht="21" thickBot="1" x14ac:dyDescent="0.25">
      <c r="B10" s="15">
        <v>1</v>
      </c>
      <c r="C10" s="14">
        <f>B5</f>
        <v>27000</v>
      </c>
      <c r="D10" s="14">
        <f>C10*B10</f>
        <v>27000</v>
      </c>
      <c r="E10" s="8">
        <f>MIN(C10,D5)*F5</f>
        <v>2160</v>
      </c>
      <c r="F10" s="8">
        <f>MIN(C10,D5)*G5+H5</f>
        <v>540</v>
      </c>
      <c r="G10" s="8">
        <f>MIN(C10,D5)*I5</f>
        <v>54</v>
      </c>
      <c r="H10" s="8">
        <f>MIN(C10,E5)*J5</f>
        <v>3240</v>
      </c>
      <c r="I10" s="8">
        <f>(E10+F10+G10+H10)*B10</f>
        <v>5994</v>
      </c>
      <c r="J10" s="9">
        <f>(L5+M5+N5+O5+P5+Q5)*B10</f>
        <v>2500</v>
      </c>
      <c r="K10" s="10">
        <f>R5*B10</f>
        <v>5000</v>
      </c>
      <c r="L10" s="11">
        <f>D10-I10-J10-K10</f>
        <v>13506</v>
      </c>
      <c r="M10" s="11">
        <f>IF(L10&lt;=0,0,IF(L10&lt;=36000,3%,IF(L10&lt;=144000,10%,IF(L10&lt;=300000,20%,IF(L10&lt;=420000,25%,IF(L10&lt;=660000,30%,IF(L10&lt;=960000,35%,45%)))))))</f>
        <v>0.03</v>
      </c>
      <c r="N10" s="11">
        <f>IF(L10&lt;=36000,0,IF(L10&lt;=144000,2520,IF(L10&lt;=300000,16920,IF(L10&lt;=420000,31920,IF(L10&lt;=660000,52920,IF(L10&lt;=960000,85920,181920))))))</f>
        <v>0</v>
      </c>
      <c r="O10" s="11">
        <f>L10*M10-N10</f>
        <v>405.18</v>
      </c>
      <c r="P10" s="12">
        <f>C10-E10-F10-G10-H10-O10</f>
        <v>20600.82</v>
      </c>
      <c r="Q10" s="69">
        <f>P10+H10+MIN(B5, E5)*K5</f>
        <v>27080.82</v>
      </c>
      <c r="R10" s="70"/>
    </row>
    <row r="11" spans="2:21" ht="21" thickBot="1" x14ac:dyDescent="0.25">
      <c r="B11" s="15">
        <v>2</v>
      </c>
      <c r="C11" s="14">
        <f>B5</f>
        <v>27000</v>
      </c>
      <c r="D11" s="14">
        <f t="shared" ref="D11:D21" si="0">C11*B11</f>
        <v>54000</v>
      </c>
      <c r="E11" s="8">
        <f>MIN(C11,D5)*F5</f>
        <v>2160</v>
      </c>
      <c r="F11" s="8">
        <f>MIN(C11,D5)*G5+H5</f>
        <v>540</v>
      </c>
      <c r="G11" s="8">
        <f>MIN(C11,D5)*I5</f>
        <v>54</v>
      </c>
      <c r="H11" s="8">
        <f>MIN(C11,E5)*J5</f>
        <v>3240</v>
      </c>
      <c r="I11" s="8">
        <f t="shared" ref="I11:I21" si="1">(E11+F11+G11+H11)*B11</f>
        <v>11988</v>
      </c>
      <c r="J11" s="9">
        <f>(L5+M5+N5+O5+P5+Q5)*B11</f>
        <v>5000</v>
      </c>
      <c r="K11" s="10">
        <f>R5*B11</f>
        <v>10000</v>
      </c>
      <c r="L11" s="11">
        <f t="shared" ref="L11:L21" si="2">D11-I11-J11-K11</f>
        <v>27012</v>
      </c>
      <c r="M11" s="11">
        <f t="shared" ref="M11:M22" si="3">IF(L11&lt;=0,0,IF(L11&lt;=36000,3%,IF(L11&lt;=144000,10%,IF(L11&lt;=300000,20%,IF(L11&lt;=420000,25%,IF(L11&lt;=660000,30%,IF(L11&lt;=960000,35%,45%)))))))</f>
        <v>0.03</v>
      </c>
      <c r="N11" s="11">
        <f t="shared" ref="N11:N22" si="4">IF(L11&lt;=36000,0,IF(L11&lt;=144000,2520,IF(L11&lt;=300000,16920,IF(L11&lt;=420000,31920,IF(L11&lt;=660000,52920,IF(L11&lt;=960000,85920,181920))))))</f>
        <v>0</v>
      </c>
      <c r="O11" s="11">
        <f>L11*M11-N11-O10</f>
        <v>405.18</v>
      </c>
      <c r="P11" s="12">
        <f t="shared" ref="P11:P21" si="5">C11-E11-F11-G11-H11-O11</f>
        <v>20600.82</v>
      </c>
      <c r="Q11" s="69">
        <f>P11+H11+MIN(B5, E5)*K5</f>
        <v>27080.82</v>
      </c>
      <c r="R11" s="70"/>
    </row>
    <row r="12" spans="2:21" ht="21" thickBot="1" x14ac:dyDescent="0.25">
      <c r="B12" s="15">
        <v>3</v>
      </c>
      <c r="C12" s="14">
        <f>B5</f>
        <v>27000</v>
      </c>
      <c r="D12" s="14">
        <f t="shared" si="0"/>
        <v>81000</v>
      </c>
      <c r="E12" s="8">
        <f>MIN(C12,D5)*F5</f>
        <v>2160</v>
      </c>
      <c r="F12" s="8">
        <f>MIN(C12,D5)*G5+H5</f>
        <v>540</v>
      </c>
      <c r="G12" s="8">
        <f>MIN(C12,D5)*I5</f>
        <v>54</v>
      </c>
      <c r="H12" s="8">
        <f>MIN(C12,E5)*J5</f>
        <v>3240</v>
      </c>
      <c r="I12" s="8">
        <f t="shared" si="1"/>
        <v>17982</v>
      </c>
      <c r="J12" s="9">
        <f>(L5+M5+N5+O5+P5+Q5)*B12</f>
        <v>7500</v>
      </c>
      <c r="K12" s="10">
        <f>R5*B12</f>
        <v>15000</v>
      </c>
      <c r="L12" s="11">
        <f t="shared" si="2"/>
        <v>40518</v>
      </c>
      <c r="M12" s="11">
        <f t="shared" si="3"/>
        <v>0.1</v>
      </c>
      <c r="N12" s="11">
        <f t="shared" si="4"/>
        <v>2520</v>
      </c>
      <c r="O12" s="11">
        <f>L12*M12-N12-O11-O10</f>
        <v>721.44</v>
      </c>
      <c r="P12" s="12">
        <f t="shared" si="5"/>
        <v>20284.560000000001</v>
      </c>
      <c r="Q12" s="69">
        <f>P12+H12+MIN(B5, E5)*K5</f>
        <v>26764.560000000001</v>
      </c>
      <c r="R12" s="70"/>
    </row>
    <row r="13" spans="2:21" ht="21" thickBot="1" x14ac:dyDescent="0.25">
      <c r="B13" s="15">
        <v>4</v>
      </c>
      <c r="C13" s="14">
        <f>B5</f>
        <v>27000</v>
      </c>
      <c r="D13" s="14">
        <f t="shared" si="0"/>
        <v>108000</v>
      </c>
      <c r="E13" s="8">
        <f>MIN(C13,D5)*F5</f>
        <v>2160</v>
      </c>
      <c r="F13" s="8">
        <f>MIN(C13,D5)*G5+H5</f>
        <v>540</v>
      </c>
      <c r="G13" s="8">
        <f>MIN(C13,D5)*I5</f>
        <v>54</v>
      </c>
      <c r="H13" s="8">
        <f>MIN(C13,E5)*J5</f>
        <v>3240</v>
      </c>
      <c r="I13" s="8">
        <f t="shared" si="1"/>
        <v>23976</v>
      </c>
      <c r="J13" s="9">
        <f>(L5+M5+N5+O5+P5+Q5)*B13</f>
        <v>10000</v>
      </c>
      <c r="K13" s="10">
        <f>R5*B13</f>
        <v>20000</v>
      </c>
      <c r="L13" s="11">
        <f t="shared" si="2"/>
        <v>54024</v>
      </c>
      <c r="M13" s="11">
        <f t="shared" si="3"/>
        <v>0.1</v>
      </c>
      <c r="N13" s="11">
        <f t="shared" si="4"/>
        <v>2520</v>
      </c>
      <c r="O13" s="11">
        <f>L13*M13-N13-O12-O11-O10</f>
        <v>1350.6000000000004</v>
      </c>
      <c r="P13" s="12">
        <f t="shared" si="5"/>
        <v>19655.400000000001</v>
      </c>
      <c r="Q13" s="69">
        <f>P13+H13+MIN(B5, E5)*K5</f>
        <v>26135.4</v>
      </c>
      <c r="R13" s="70"/>
    </row>
    <row r="14" spans="2:21" ht="21" thickBot="1" x14ac:dyDescent="0.25">
      <c r="B14" s="15">
        <v>5</v>
      </c>
      <c r="C14" s="14">
        <f>B5</f>
        <v>27000</v>
      </c>
      <c r="D14" s="14">
        <f t="shared" si="0"/>
        <v>135000</v>
      </c>
      <c r="E14" s="8">
        <f>MIN(C14,D5)*F5</f>
        <v>2160</v>
      </c>
      <c r="F14" s="8">
        <f>MIN(C14,D5)*G5+H5</f>
        <v>540</v>
      </c>
      <c r="G14" s="8">
        <f>MIN(C14,D5)*I5</f>
        <v>54</v>
      </c>
      <c r="H14" s="8">
        <f>MIN(C14,E5)*J5</f>
        <v>3240</v>
      </c>
      <c r="I14" s="8">
        <f t="shared" si="1"/>
        <v>29970</v>
      </c>
      <c r="J14" s="9">
        <f>(L5+M5+N5+O5+P5+Q5)*B14</f>
        <v>12500</v>
      </c>
      <c r="K14" s="10">
        <f>R5*B14</f>
        <v>25000</v>
      </c>
      <c r="L14" s="11">
        <f t="shared" si="2"/>
        <v>67530</v>
      </c>
      <c r="M14" s="11">
        <f t="shared" si="3"/>
        <v>0.1</v>
      </c>
      <c r="N14" s="11">
        <f t="shared" si="4"/>
        <v>2520</v>
      </c>
      <c r="O14" s="11">
        <f>L14*M14-N14-O13-O12-O11-O10</f>
        <v>1350.5999999999995</v>
      </c>
      <c r="P14" s="12">
        <f t="shared" si="5"/>
        <v>19655.400000000001</v>
      </c>
      <c r="Q14" s="69">
        <f>P14+H14+MIN(B5, E5)*K5</f>
        <v>26135.4</v>
      </c>
      <c r="R14" s="70"/>
    </row>
    <row r="15" spans="2:21" ht="21" thickBot="1" x14ac:dyDescent="0.25">
      <c r="B15" s="15">
        <v>6</v>
      </c>
      <c r="C15" s="14">
        <f>B5</f>
        <v>27000</v>
      </c>
      <c r="D15" s="14">
        <f t="shared" si="0"/>
        <v>162000</v>
      </c>
      <c r="E15" s="8">
        <f>MIN(C15,D5)*F5</f>
        <v>2160</v>
      </c>
      <c r="F15" s="8">
        <f>MIN(C15,D5)*G5+H5</f>
        <v>540</v>
      </c>
      <c r="G15" s="8">
        <f>MIN(C15,D5)*I5</f>
        <v>54</v>
      </c>
      <c r="H15" s="8">
        <f>MIN(C15,E5)*J5</f>
        <v>3240</v>
      </c>
      <c r="I15" s="8">
        <f t="shared" si="1"/>
        <v>35964</v>
      </c>
      <c r="J15" s="9">
        <f>(L5+M5+N5+O5+P5+Q5)*B15</f>
        <v>15000</v>
      </c>
      <c r="K15" s="10">
        <f>R5*B15</f>
        <v>30000</v>
      </c>
      <c r="L15" s="11">
        <f t="shared" si="2"/>
        <v>81036</v>
      </c>
      <c r="M15" s="11">
        <f t="shared" si="3"/>
        <v>0.1</v>
      </c>
      <c r="N15" s="11">
        <f t="shared" si="4"/>
        <v>2520</v>
      </c>
      <c r="O15" s="11">
        <f>L15*M15-N15-O14-O13-O12-O11-O10</f>
        <v>1350.6000000000004</v>
      </c>
      <c r="P15" s="12">
        <f t="shared" si="5"/>
        <v>19655.400000000001</v>
      </c>
      <c r="Q15" s="69">
        <f>P15+H15+MIN(B5, E5)*K5</f>
        <v>26135.4</v>
      </c>
      <c r="R15" s="70"/>
    </row>
    <row r="16" spans="2:21" ht="21" thickBot="1" x14ac:dyDescent="0.25">
      <c r="B16" s="15">
        <v>7</v>
      </c>
      <c r="C16" s="14">
        <f>B5</f>
        <v>27000</v>
      </c>
      <c r="D16" s="14">
        <f t="shared" si="0"/>
        <v>189000</v>
      </c>
      <c r="E16" s="8">
        <f>MIN(C16,D5)*F5</f>
        <v>2160</v>
      </c>
      <c r="F16" s="8">
        <f>MIN(C16,D5)*G5+H5</f>
        <v>540</v>
      </c>
      <c r="G16" s="8">
        <f>MIN(C16,D5)*I5</f>
        <v>54</v>
      </c>
      <c r="H16" s="8">
        <f>MIN(C16,E5)*J5</f>
        <v>3240</v>
      </c>
      <c r="I16" s="8">
        <f t="shared" si="1"/>
        <v>41958</v>
      </c>
      <c r="J16" s="9">
        <f>(L5+M5+N5+O5+P5+Q5)*B16</f>
        <v>17500</v>
      </c>
      <c r="K16" s="10">
        <f>R5*B16</f>
        <v>35000</v>
      </c>
      <c r="L16" s="11">
        <f t="shared" si="2"/>
        <v>94542</v>
      </c>
      <c r="M16" s="11">
        <f t="shared" si="3"/>
        <v>0.1</v>
      </c>
      <c r="N16" s="11">
        <f t="shared" si="4"/>
        <v>2520</v>
      </c>
      <c r="O16" s="11">
        <f>L16*M16-N16-O15-O14-O13-O12-O11-O10</f>
        <v>1350.6000000000004</v>
      </c>
      <c r="P16" s="12">
        <f t="shared" si="5"/>
        <v>19655.400000000001</v>
      </c>
      <c r="Q16" s="69">
        <f>P16+H16+MIN(B5, E5)*K5</f>
        <v>26135.4</v>
      </c>
      <c r="R16" s="70"/>
    </row>
    <row r="17" spans="2:18" ht="21" thickBot="1" x14ac:dyDescent="0.25">
      <c r="B17" s="15">
        <v>8</v>
      </c>
      <c r="C17" s="14">
        <f>B5</f>
        <v>27000</v>
      </c>
      <c r="D17" s="14">
        <f t="shared" si="0"/>
        <v>216000</v>
      </c>
      <c r="E17" s="8">
        <f>MIN(C17,D5)*F5</f>
        <v>2160</v>
      </c>
      <c r="F17" s="8">
        <f>MIN(C17,D5)*G5+H5</f>
        <v>540</v>
      </c>
      <c r="G17" s="8">
        <f>MIN(C17,D5)*I5</f>
        <v>54</v>
      </c>
      <c r="H17" s="8">
        <f>MIN(C17,E5)*J5</f>
        <v>3240</v>
      </c>
      <c r="I17" s="8">
        <f t="shared" si="1"/>
        <v>47952</v>
      </c>
      <c r="J17" s="9">
        <f>(L5+M5+N5+O5+P5+Q5)*B17</f>
        <v>20000</v>
      </c>
      <c r="K17" s="10">
        <f>R5*B17</f>
        <v>40000</v>
      </c>
      <c r="L17" s="11">
        <f t="shared" si="2"/>
        <v>108048</v>
      </c>
      <c r="M17" s="11">
        <f t="shared" si="3"/>
        <v>0.1</v>
      </c>
      <c r="N17" s="11">
        <f t="shared" si="4"/>
        <v>2520</v>
      </c>
      <c r="O17" s="11">
        <f>L17*M17-N17-O16-O15-O14-O13-O12-O11-O10</f>
        <v>1350.6000000000004</v>
      </c>
      <c r="P17" s="12">
        <f t="shared" si="5"/>
        <v>19655.400000000001</v>
      </c>
      <c r="Q17" s="69">
        <f>P17+H17+MIN(B5, E5)*K5</f>
        <v>26135.4</v>
      </c>
      <c r="R17" s="70"/>
    </row>
    <row r="18" spans="2:18" ht="21" thickBot="1" x14ac:dyDescent="0.25">
      <c r="B18" s="15">
        <v>9</v>
      </c>
      <c r="C18" s="14">
        <f>B5</f>
        <v>27000</v>
      </c>
      <c r="D18" s="14">
        <f t="shared" si="0"/>
        <v>243000</v>
      </c>
      <c r="E18" s="8">
        <f>MIN(C18,D5)*F5</f>
        <v>2160</v>
      </c>
      <c r="F18" s="8">
        <f>MIN(C18,D5)*G5+H5</f>
        <v>540</v>
      </c>
      <c r="G18" s="8">
        <f>MIN(C18,D5)*I5</f>
        <v>54</v>
      </c>
      <c r="H18" s="8">
        <f>MIN(C18,E5)*J5</f>
        <v>3240</v>
      </c>
      <c r="I18" s="8">
        <f t="shared" si="1"/>
        <v>53946</v>
      </c>
      <c r="J18" s="9">
        <f>(L5+M5+N5+O5+P5+Q5)*B18</f>
        <v>22500</v>
      </c>
      <c r="K18" s="10">
        <f>R5*B18</f>
        <v>45000</v>
      </c>
      <c r="L18" s="11">
        <f t="shared" si="2"/>
        <v>121554</v>
      </c>
      <c r="M18" s="11">
        <f t="shared" si="3"/>
        <v>0.1</v>
      </c>
      <c r="N18" s="11">
        <f t="shared" si="4"/>
        <v>2520</v>
      </c>
      <c r="O18" s="11">
        <f>L18*M18-N18-O17-O16-O15-O14-O13-O12-O11-O10</f>
        <v>1350.6000000000004</v>
      </c>
      <c r="P18" s="12">
        <f t="shared" si="5"/>
        <v>19655.400000000001</v>
      </c>
      <c r="Q18" s="69">
        <f>P18+H18+MIN(B5, E5)*K5</f>
        <v>26135.4</v>
      </c>
      <c r="R18" s="70"/>
    </row>
    <row r="19" spans="2:18" ht="21" thickBot="1" x14ac:dyDescent="0.25">
      <c r="B19" s="15">
        <v>10</v>
      </c>
      <c r="C19" s="14">
        <f>B5</f>
        <v>27000</v>
      </c>
      <c r="D19" s="14">
        <f t="shared" si="0"/>
        <v>270000</v>
      </c>
      <c r="E19" s="8">
        <f>MIN(C19,D5)*F5</f>
        <v>2160</v>
      </c>
      <c r="F19" s="8">
        <f>MIN(C19,D5)*G5+H5</f>
        <v>540</v>
      </c>
      <c r="G19" s="8">
        <f>MIN(C19,D5)*I5</f>
        <v>54</v>
      </c>
      <c r="H19" s="8">
        <f>MIN(C19,E5)*J5</f>
        <v>3240</v>
      </c>
      <c r="I19" s="8">
        <f t="shared" si="1"/>
        <v>59940</v>
      </c>
      <c r="J19" s="9">
        <f>(L5+M5+N5+O5+P5+Q5)*B19</f>
        <v>25000</v>
      </c>
      <c r="K19" s="10">
        <f>R5*B19</f>
        <v>50000</v>
      </c>
      <c r="L19" s="11">
        <f t="shared" si="2"/>
        <v>135060</v>
      </c>
      <c r="M19" s="11">
        <f t="shared" si="3"/>
        <v>0.1</v>
      </c>
      <c r="N19" s="11">
        <f t="shared" si="4"/>
        <v>2520</v>
      </c>
      <c r="O19" s="11">
        <f>L19*M19-N19-O18-O17-O16-O15-O14-O13-O12-O11-O10</f>
        <v>1350.5999999999985</v>
      </c>
      <c r="P19" s="12">
        <f t="shared" si="5"/>
        <v>19655.400000000001</v>
      </c>
      <c r="Q19" s="69">
        <f>P19+H19+MIN(B5, E5)*K5</f>
        <v>26135.4</v>
      </c>
      <c r="R19" s="70"/>
    </row>
    <row r="20" spans="2:18" ht="21" thickBot="1" x14ac:dyDescent="0.25">
      <c r="B20" s="15">
        <v>11</v>
      </c>
      <c r="C20" s="14">
        <f>B5</f>
        <v>27000</v>
      </c>
      <c r="D20" s="14">
        <f t="shared" si="0"/>
        <v>297000</v>
      </c>
      <c r="E20" s="8">
        <f>MIN(C20,D5)*F5</f>
        <v>2160</v>
      </c>
      <c r="F20" s="8">
        <f>MIN(C20,D5)*G5+H5</f>
        <v>540</v>
      </c>
      <c r="G20" s="8">
        <f>MIN(C20,D5)*I5</f>
        <v>54</v>
      </c>
      <c r="H20" s="8">
        <f>MIN(C20,E5)*J5</f>
        <v>3240</v>
      </c>
      <c r="I20" s="8">
        <f t="shared" si="1"/>
        <v>65934</v>
      </c>
      <c r="J20" s="9">
        <f>(L5+M5+N5+O5+P5+Q5)*B20</f>
        <v>27500</v>
      </c>
      <c r="K20" s="10">
        <f>R5*B20</f>
        <v>55000</v>
      </c>
      <c r="L20" s="11">
        <f t="shared" si="2"/>
        <v>148566</v>
      </c>
      <c r="M20" s="11">
        <f t="shared" si="3"/>
        <v>0.2</v>
      </c>
      <c r="N20" s="11">
        <f t="shared" si="4"/>
        <v>16920</v>
      </c>
      <c r="O20" s="11">
        <f>L20*M20-N20-O19-O18-O17-O16-O15-O14-O13-O12-O11-O10</f>
        <v>1807.200000000001</v>
      </c>
      <c r="P20" s="12">
        <f t="shared" si="5"/>
        <v>19198.8</v>
      </c>
      <c r="Q20" s="69">
        <f>P20+H20+MIN(B5, E5)*K5</f>
        <v>25678.799999999999</v>
      </c>
      <c r="R20" s="70"/>
    </row>
    <row r="21" spans="2:18" ht="21" thickBot="1" x14ac:dyDescent="0.25">
      <c r="B21" s="15">
        <v>12</v>
      </c>
      <c r="C21" s="14">
        <f>B5</f>
        <v>27000</v>
      </c>
      <c r="D21" s="14">
        <f t="shared" si="0"/>
        <v>324000</v>
      </c>
      <c r="E21" s="8">
        <f>MIN(C21,D5)*F5</f>
        <v>2160</v>
      </c>
      <c r="F21" s="8">
        <f>MIN(C21,D5)*G5+H5</f>
        <v>540</v>
      </c>
      <c r="G21" s="8">
        <f>MIN(C21,D5)*I5</f>
        <v>54</v>
      </c>
      <c r="H21" s="8">
        <f>MIN(C21,E5)*J5</f>
        <v>3240</v>
      </c>
      <c r="I21" s="8">
        <f t="shared" si="1"/>
        <v>71928</v>
      </c>
      <c r="J21" s="9">
        <f>(L5+M5+N5+O5+P5+Q5)*B21</f>
        <v>30000</v>
      </c>
      <c r="K21" s="10">
        <f>R5*B21</f>
        <v>60000</v>
      </c>
      <c r="L21" s="11">
        <f t="shared" si="2"/>
        <v>162072</v>
      </c>
      <c r="M21" s="11">
        <f t="shared" si="3"/>
        <v>0.2</v>
      </c>
      <c r="N21" s="11">
        <f t="shared" si="4"/>
        <v>16920</v>
      </c>
      <c r="O21" s="11">
        <f>L21*M21-N21-O20-O19-O18-O17-O16-O15-O14-O13-O12-O11-O10</f>
        <v>2701.2000000000012</v>
      </c>
      <c r="P21" s="12">
        <f t="shared" si="5"/>
        <v>18304.8</v>
      </c>
      <c r="Q21" s="69">
        <f>P21+H21+MIN(B5, E5)*K5</f>
        <v>24784.799999999999</v>
      </c>
      <c r="R21" s="70"/>
    </row>
    <row r="22" spans="2:18" ht="21" thickBot="1" x14ac:dyDescent="0.25">
      <c r="B22" s="16" t="s">
        <v>3</v>
      </c>
      <c r="C22" s="14"/>
      <c r="D22" s="14">
        <f>D21+C5</f>
        <v>418500</v>
      </c>
      <c r="E22" s="8"/>
      <c r="F22" s="8"/>
      <c r="G22" s="8"/>
      <c r="H22" s="8"/>
      <c r="I22" s="8"/>
      <c r="J22" s="9"/>
      <c r="K22" s="24" t="s">
        <v>37</v>
      </c>
      <c r="L22" s="21">
        <f>L21+C5</f>
        <v>256572</v>
      </c>
      <c r="M22" s="21">
        <f t="shared" si="3"/>
        <v>0.2</v>
      </c>
      <c r="N22" s="21">
        <f t="shared" si="4"/>
        <v>16920</v>
      </c>
      <c r="O22" s="11">
        <f>L22*M22-N22-O21-O20-O19-O18-O17-O16-O15-O14-O13-O12-O11-O10</f>
        <v>18900.000000000011</v>
      </c>
      <c r="P22" s="12">
        <f>C5-O22</f>
        <v>75599.999999999985</v>
      </c>
      <c r="Q22" s="69">
        <f>P22</f>
        <v>75599.999999999985</v>
      </c>
      <c r="R22" s="70"/>
    </row>
    <row r="23" spans="2:18" ht="21" thickBot="1" x14ac:dyDescent="0.25">
      <c r="B23" s="16"/>
      <c r="C23" s="14"/>
      <c r="D23" s="14"/>
      <c r="E23" s="8"/>
      <c r="F23" s="8"/>
      <c r="G23" s="8"/>
      <c r="H23" s="8"/>
      <c r="I23" s="8"/>
      <c r="J23" s="9"/>
      <c r="K23" s="24" t="s">
        <v>43</v>
      </c>
      <c r="L23" s="21">
        <f>C5</f>
        <v>94500</v>
      </c>
      <c r="M23" s="24" t="s">
        <v>42</v>
      </c>
      <c r="N23" s="21">
        <f>P22</f>
        <v>75599.999999999985</v>
      </c>
      <c r="O23" s="26" t="s">
        <v>38</v>
      </c>
      <c r="P23" s="12">
        <f>SUM(P10:P22)</f>
        <v>312177.59999999992</v>
      </c>
      <c r="Q23" s="69">
        <f>SUM(Q10:Q22)</f>
        <v>389937.6</v>
      </c>
      <c r="R23" s="70"/>
    </row>
    <row r="24" spans="2:18" ht="21" thickBot="1" x14ac:dyDescent="0.25">
      <c r="B24" s="17"/>
      <c r="C24" s="18"/>
      <c r="D24" s="18"/>
      <c r="E24" s="19"/>
      <c r="F24" s="19"/>
      <c r="G24" s="19"/>
      <c r="H24" s="19"/>
      <c r="I24" s="19"/>
      <c r="J24" s="20"/>
      <c r="K24" s="25"/>
      <c r="L24" s="25"/>
      <c r="M24" s="25"/>
      <c r="N24" s="45" t="s">
        <v>41</v>
      </c>
      <c r="O24" s="45"/>
      <c r="P24" s="13">
        <f>SUM(P10:P21)</f>
        <v>236577.59999999995</v>
      </c>
      <c r="Q24" s="46">
        <f>SUM(Q10:Q21)</f>
        <v>314337.59999999998</v>
      </c>
      <c r="R24" s="47"/>
    </row>
    <row r="25" spans="2:18" ht="21.75" thickTop="1" thickBot="1" x14ac:dyDescent="0.25"/>
    <row r="26" spans="2:18" ht="21.75" customHeight="1" thickTop="1" thickBot="1" x14ac:dyDescent="0.25">
      <c r="B26" s="48" t="s">
        <v>49</v>
      </c>
      <c r="C26" s="49"/>
      <c r="D26" s="49"/>
      <c r="E26" s="49"/>
      <c r="F26" s="52">
        <f>P24</f>
        <v>236577.59999999995</v>
      </c>
      <c r="G26" s="52"/>
      <c r="H26" s="30" t="s">
        <v>46</v>
      </c>
      <c r="I26" s="31"/>
      <c r="J26" s="31"/>
      <c r="K26" s="31"/>
      <c r="L26" s="31"/>
      <c r="M26" s="31"/>
      <c r="N26" s="31"/>
      <c r="O26" s="31"/>
      <c r="P26" s="31"/>
      <c r="Q26" s="31"/>
      <c r="R26" s="32"/>
    </row>
    <row r="27" spans="2:18" ht="21" customHeight="1" thickBot="1" x14ac:dyDescent="0.25">
      <c r="B27" s="27"/>
      <c r="C27" s="28"/>
      <c r="D27" s="28"/>
      <c r="E27" s="28"/>
      <c r="F27" s="29"/>
      <c r="G27" s="29"/>
      <c r="H27" s="33"/>
      <c r="I27" s="34"/>
      <c r="J27" s="34"/>
      <c r="K27" s="34"/>
      <c r="L27" s="34"/>
      <c r="M27" s="34"/>
      <c r="N27" s="34"/>
      <c r="O27" s="34"/>
      <c r="P27" s="34"/>
      <c r="Q27" s="34"/>
      <c r="R27" s="35"/>
    </row>
    <row r="28" spans="2:18" ht="21" customHeight="1" thickBot="1" x14ac:dyDescent="0.25">
      <c r="B28" s="27"/>
      <c r="C28" s="28"/>
      <c r="D28" s="28"/>
      <c r="E28" s="28"/>
      <c r="F28" s="29"/>
      <c r="G28" s="29"/>
      <c r="H28" s="33"/>
      <c r="I28" s="34"/>
      <c r="J28" s="34"/>
      <c r="K28" s="34"/>
      <c r="L28" s="34"/>
      <c r="M28" s="34"/>
      <c r="N28" s="34"/>
      <c r="O28" s="34"/>
      <c r="P28" s="34"/>
      <c r="Q28" s="34"/>
      <c r="R28" s="35"/>
    </row>
    <row r="29" spans="2:18" ht="21" customHeight="1" thickBot="1" x14ac:dyDescent="0.25">
      <c r="B29" s="27" t="s">
        <v>50</v>
      </c>
      <c r="C29" s="28"/>
      <c r="D29" s="28"/>
      <c r="E29" s="28"/>
      <c r="F29" s="29">
        <f>P23</f>
        <v>312177.59999999992</v>
      </c>
      <c r="G29" s="29"/>
      <c r="H29" s="33"/>
      <c r="I29" s="34"/>
      <c r="J29" s="34"/>
      <c r="K29" s="34"/>
      <c r="L29" s="34"/>
      <c r="M29" s="34"/>
      <c r="N29" s="34"/>
      <c r="O29" s="34"/>
      <c r="P29" s="34"/>
      <c r="Q29" s="34"/>
      <c r="R29" s="35"/>
    </row>
    <row r="30" spans="2:18" ht="21" customHeight="1" thickBot="1" x14ac:dyDescent="0.25">
      <c r="B30" s="27"/>
      <c r="C30" s="28"/>
      <c r="D30" s="28"/>
      <c r="E30" s="28"/>
      <c r="F30" s="29"/>
      <c r="G30" s="29"/>
      <c r="H30" s="33"/>
      <c r="I30" s="34"/>
      <c r="J30" s="34"/>
      <c r="K30" s="34"/>
      <c r="L30" s="34"/>
      <c r="M30" s="34"/>
      <c r="N30" s="34"/>
      <c r="O30" s="34"/>
      <c r="P30" s="34"/>
      <c r="Q30" s="34"/>
      <c r="R30" s="35"/>
    </row>
    <row r="31" spans="2:18" ht="21" customHeight="1" thickBot="1" x14ac:dyDescent="0.25">
      <c r="B31" s="27"/>
      <c r="C31" s="28"/>
      <c r="D31" s="28"/>
      <c r="E31" s="28"/>
      <c r="F31" s="29"/>
      <c r="G31" s="29"/>
      <c r="H31" s="33"/>
      <c r="I31" s="34"/>
      <c r="J31" s="34"/>
      <c r="K31" s="34"/>
      <c r="L31" s="34"/>
      <c r="M31" s="34"/>
      <c r="N31" s="34"/>
      <c r="O31" s="34"/>
      <c r="P31" s="34"/>
      <c r="Q31" s="34"/>
      <c r="R31" s="35"/>
    </row>
    <row r="32" spans="2:18" ht="21" customHeight="1" thickBot="1" x14ac:dyDescent="0.25">
      <c r="B32" s="27" t="s">
        <v>45</v>
      </c>
      <c r="C32" s="28"/>
      <c r="D32" s="28"/>
      <c r="E32" s="28"/>
      <c r="F32" s="29">
        <f>Q23-P23</f>
        <v>77760.000000000058</v>
      </c>
      <c r="G32" s="29"/>
      <c r="H32" s="33"/>
      <c r="I32" s="34"/>
      <c r="J32" s="34"/>
      <c r="K32" s="34"/>
      <c r="L32" s="34"/>
      <c r="M32" s="34"/>
      <c r="N32" s="34"/>
      <c r="O32" s="34"/>
      <c r="P32" s="34"/>
      <c r="Q32" s="34"/>
      <c r="R32" s="35"/>
    </row>
    <row r="33" spans="2:18" ht="21" customHeight="1" thickBot="1" x14ac:dyDescent="0.25">
      <c r="B33" s="27"/>
      <c r="C33" s="28"/>
      <c r="D33" s="28"/>
      <c r="E33" s="28"/>
      <c r="F33" s="29"/>
      <c r="G33" s="29"/>
      <c r="H33" s="33"/>
      <c r="I33" s="34"/>
      <c r="J33" s="34"/>
      <c r="K33" s="34"/>
      <c r="L33" s="34"/>
      <c r="M33" s="34"/>
      <c r="N33" s="34"/>
      <c r="O33" s="34"/>
      <c r="P33" s="34"/>
      <c r="Q33" s="34"/>
      <c r="R33" s="35"/>
    </row>
    <row r="34" spans="2:18" ht="21" customHeight="1" thickBot="1" x14ac:dyDescent="0.25">
      <c r="B34" s="27"/>
      <c r="C34" s="28"/>
      <c r="D34" s="28"/>
      <c r="E34" s="28"/>
      <c r="F34" s="29"/>
      <c r="G34" s="29"/>
      <c r="H34" s="33"/>
      <c r="I34" s="34"/>
      <c r="J34" s="34"/>
      <c r="K34" s="34"/>
      <c r="L34" s="34"/>
      <c r="M34" s="34"/>
      <c r="N34" s="34"/>
      <c r="O34" s="34"/>
      <c r="P34" s="34"/>
      <c r="Q34" s="34"/>
      <c r="R34" s="35"/>
    </row>
    <row r="35" spans="2:18" ht="21" customHeight="1" x14ac:dyDescent="0.2">
      <c r="B35" s="54" t="s">
        <v>48</v>
      </c>
      <c r="C35" s="55"/>
      <c r="D35" s="55"/>
      <c r="E35" s="56"/>
      <c r="F35" s="63">
        <f>F29+F32</f>
        <v>389937.6</v>
      </c>
      <c r="G35" s="64"/>
      <c r="H35" s="33"/>
      <c r="I35" s="34"/>
      <c r="J35" s="34"/>
      <c r="K35" s="34"/>
      <c r="L35" s="34"/>
      <c r="M35" s="34"/>
      <c r="N35" s="34"/>
      <c r="O35" s="34"/>
      <c r="P35" s="34"/>
      <c r="Q35" s="34"/>
      <c r="R35" s="35"/>
    </row>
    <row r="36" spans="2:18" ht="21" customHeight="1" x14ac:dyDescent="0.2">
      <c r="B36" s="57"/>
      <c r="C36" s="58"/>
      <c r="D36" s="58"/>
      <c r="E36" s="59"/>
      <c r="F36" s="65"/>
      <c r="G36" s="66"/>
      <c r="H36" s="33"/>
      <c r="I36" s="34"/>
      <c r="J36" s="34"/>
      <c r="K36" s="34"/>
      <c r="L36" s="34"/>
      <c r="M36" s="34"/>
      <c r="N36" s="34"/>
      <c r="O36" s="34"/>
      <c r="P36" s="34"/>
      <c r="Q36" s="34"/>
      <c r="R36" s="35"/>
    </row>
    <row r="37" spans="2:18" ht="21" customHeight="1" thickBot="1" x14ac:dyDescent="0.25">
      <c r="B37" s="60"/>
      <c r="C37" s="61"/>
      <c r="D37" s="61"/>
      <c r="E37" s="62"/>
      <c r="F37" s="67"/>
      <c r="G37" s="68"/>
      <c r="H37" s="36"/>
      <c r="I37" s="37"/>
      <c r="J37" s="37"/>
      <c r="K37" s="37"/>
      <c r="L37" s="37"/>
      <c r="M37" s="37"/>
      <c r="N37" s="37"/>
      <c r="O37" s="37"/>
      <c r="P37" s="37"/>
      <c r="Q37" s="37"/>
      <c r="R37" s="38"/>
    </row>
    <row r="38" spans="2:18" ht="21" customHeight="1" thickBot="1" x14ac:dyDescent="0.25">
      <c r="B38" s="27" t="s">
        <v>44</v>
      </c>
      <c r="C38" s="28"/>
      <c r="D38" s="28"/>
      <c r="E38" s="28"/>
      <c r="F38" s="29">
        <f>SUM(O10:O22)</f>
        <v>34394.400000000009</v>
      </c>
      <c r="G38" s="29"/>
      <c r="H38" s="39" t="s">
        <v>47</v>
      </c>
      <c r="I38" s="40"/>
      <c r="J38" s="40"/>
      <c r="K38" s="40"/>
      <c r="L38" s="40"/>
      <c r="M38" s="40"/>
      <c r="N38" s="40"/>
      <c r="O38" s="40"/>
      <c r="P38" s="40"/>
      <c r="Q38" s="40"/>
      <c r="R38" s="41"/>
    </row>
    <row r="39" spans="2:18" ht="21" customHeight="1" thickBot="1" x14ac:dyDescent="0.25">
      <c r="B39" s="27"/>
      <c r="C39" s="28"/>
      <c r="D39" s="28"/>
      <c r="E39" s="28"/>
      <c r="F39" s="29"/>
      <c r="G39" s="29"/>
      <c r="H39" s="33"/>
      <c r="I39" s="34"/>
      <c r="J39" s="34"/>
      <c r="K39" s="34"/>
      <c r="L39" s="34"/>
      <c r="M39" s="34"/>
      <c r="N39" s="34"/>
      <c r="O39" s="34"/>
      <c r="P39" s="34"/>
      <c r="Q39" s="34"/>
      <c r="R39" s="35"/>
    </row>
    <row r="40" spans="2:18" ht="21" customHeight="1" thickBot="1" x14ac:dyDescent="0.25">
      <c r="B40" s="50"/>
      <c r="C40" s="51"/>
      <c r="D40" s="51"/>
      <c r="E40" s="51"/>
      <c r="F40" s="53"/>
      <c r="G40" s="53"/>
      <c r="H40" s="42"/>
      <c r="I40" s="43"/>
      <c r="J40" s="43"/>
      <c r="K40" s="43"/>
      <c r="L40" s="43"/>
      <c r="M40" s="43"/>
      <c r="N40" s="43"/>
      <c r="O40" s="43"/>
      <c r="P40" s="43"/>
      <c r="Q40" s="43"/>
      <c r="R40" s="44"/>
    </row>
    <row r="41" spans="2:18" ht="21" thickTop="1" x14ac:dyDescent="0.2"/>
  </sheetData>
  <mergeCells count="52">
    <mergeCell ref="Q11:R11"/>
    <mergeCell ref="B7:R7"/>
    <mergeCell ref="B3:B4"/>
    <mergeCell ref="F3:I3"/>
    <mergeCell ref="J3:K3"/>
    <mergeCell ref="L3:Q3"/>
    <mergeCell ref="E3:E4"/>
    <mergeCell ref="N8:N9"/>
    <mergeCell ref="D3:D4"/>
    <mergeCell ref="D8:D9"/>
    <mergeCell ref="E8:G8"/>
    <mergeCell ref="H8:H9"/>
    <mergeCell ref="I8:I9"/>
    <mergeCell ref="M8:M9"/>
    <mergeCell ref="C8:C9"/>
    <mergeCell ref="P8:P9"/>
    <mergeCell ref="R3:R4"/>
    <mergeCell ref="C3:C4"/>
    <mergeCell ref="B2:R2"/>
    <mergeCell ref="Q8:R9"/>
    <mergeCell ref="Q10:R10"/>
    <mergeCell ref="B8:B9"/>
    <mergeCell ref="L8:L9"/>
    <mergeCell ref="O8:O9"/>
    <mergeCell ref="J8:J9"/>
    <mergeCell ref="K8:K9"/>
    <mergeCell ref="Q23:R23"/>
    <mergeCell ref="Q12:R12"/>
    <mergeCell ref="Q13:R13"/>
    <mergeCell ref="Q14:R14"/>
    <mergeCell ref="Q15:R15"/>
    <mergeCell ref="Q16:R16"/>
    <mergeCell ref="Q17:R17"/>
    <mergeCell ref="Q18:R18"/>
    <mergeCell ref="Q19:R19"/>
    <mergeCell ref="Q20:R20"/>
    <mergeCell ref="Q21:R21"/>
    <mergeCell ref="Q22:R22"/>
    <mergeCell ref="B32:E34"/>
    <mergeCell ref="F32:G34"/>
    <mergeCell ref="H38:R40"/>
    <mergeCell ref="N24:O24"/>
    <mergeCell ref="Q24:R24"/>
    <mergeCell ref="B26:E28"/>
    <mergeCell ref="B29:E31"/>
    <mergeCell ref="B38:E40"/>
    <mergeCell ref="F26:G28"/>
    <mergeCell ref="F29:G31"/>
    <mergeCell ref="F38:G40"/>
    <mergeCell ref="B35:E37"/>
    <mergeCell ref="F35:G37"/>
    <mergeCell ref="H26:R37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lzbqrr</dc:creator>
  <cp:lastModifiedBy>lzbqrr</cp:lastModifiedBy>
  <dcterms:created xsi:type="dcterms:W3CDTF">2021-10-29T05:17:39Z</dcterms:created>
  <dcterms:modified xsi:type="dcterms:W3CDTF">2021-10-29T09:00:33Z</dcterms:modified>
</cp:coreProperties>
</file>