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Cache/pivotCacheRecords3.xml" ContentType="application/vnd.openxmlformats-officedocument.spreadsheetml.pivotCacheRecords+xml"/>
  <Override PartName="/xl/pivotCache/pivotCacheRecords4.xml" ContentType="application/vnd.openxmlformats-officedocument.spreadsheetml.pivotCacheRecord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roject Detail" sheetId="2" r:id="rId5"/>
    <sheet name="Profile" sheetId="3" r:id="rId6"/>
    <sheet name="MIS" sheetId="4" r:id="rId7"/>
    <sheet name="Networth" sheetId="5" r:id="rId8"/>
    <sheet name="Completed" sheetId="6" r:id="rId9"/>
    <sheet name="Promoter Land bank" sheetId="7" r:id="rId10"/>
    <sheet name="Ongoing" sheetId="8" r:id="rId11"/>
    <sheet name="Debt" sheetId="9" r:id="rId12"/>
    <sheet name="COP-MOF" sheetId="10" r:id="rId13"/>
    <sheet name="Sheet1 - PivotTable1" sheetId="11" r:id="rId14"/>
    <sheet name="Sheet3 - PivotTable1" sheetId="12" r:id="rId15"/>
    <sheet name="Sheet3 - Table 1" sheetId="13" r:id="rId16"/>
    <sheet name="Sheet7 - PivotTable1" sheetId="14" r:id="rId17"/>
    <sheet name="Sheet8 - PivotTable2" sheetId="15" r:id="rId18"/>
    <sheet name="Sheet8 - Table 1" sheetId="16" r:id="rId19"/>
    <sheet name="Sheet9 - PivotTable2" sheetId="17" r:id="rId20"/>
    <sheet name="Sheet10 - PivotTable1 - PivotTa" sheetId="18" r:id="rId21"/>
    <sheet name="Sheet10 - PivotTable1 - PivotT1" sheetId="19" r:id="rId22"/>
    <sheet name="Sheet10 - PivotTable1 - PivotT2" sheetId="20" r:id="rId23"/>
    <sheet name="Sheet10 - PivotTable1 - Table 1" sheetId="21" r:id="rId24"/>
    <sheet name="Sheet10 - Table 1" sheetId="22" r:id="rId25"/>
    <sheet name="Sheet12 - PivotTable2 - PivotTa" sheetId="23" r:id="rId26"/>
    <sheet name="Sheet12 - PivotTable2 - PivotT1" sheetId="24" r:id="rId27"/>
    <sheet name="Sheet12 - PivotTable2 - PivotT2" sheetId="25" r:id="rId28"/>
    <sheet name="Sheet12 - PivotTable2 - Table 1" sheetId="26" r:id="rId29"/>
    <sheet name="Sheet13 - PivotTable3 - PivotTa" sheetId="27" r:id="rId30"/>
    <sheet name="Sheet13 - PivotTable3 - PivotT1" sheetId="28" r:id="rId31"/>
    <sheet name="Sheet13 - PivotTable3 - PivotT2" sheetId="29" r:id="rId32"/>
    <sheet name="Sheet13 - PivotTable3 - Table 1" sheetId="30" r:id="rId33"/>
    <sheet name="Velocity" sheetId="31" r:id="rId34"/>
    <sheet name="Sheet16" sheetId="32" r:id="rId35"/>
    <sheet name="Sheet11 - PivotTable1 - PivotTa" sheetId="33" r:id="rId36"/>
    <sheet name="Sheet11 - PivotTable1 - PivotT1" sheetId="34" r:id="rId37"/>
    <sheet name="Sheet11 - PivotTable1 - PivotT2" sheetId="35" r:id="rId38"/>
    <sheet name="Sheet11 - PivotTable1 - Table 1" sheetId="36" r:id="rId39"/>
    <sheet name="Sold- Prime" sheetId="37" r:id="rId40"/>
    <sheet name="Unsold-Prime" sheetId="38" r:id="rId41"/>
    <sheet name="Sheet14 - PivotTable1" sheetId="39" r:id="rId42"/>
    <sheet name="Sheet15 - PivotTable2" sheetId="40" r:id="rId43"/>
    <sheet name="Sheet15 - Table 1" sheetId="41" r:id="rId44"/>
    <sheet name="Unsold " sheetId="42" r:id="rId45"/>
    <sheet name="Collection Velocity" sheetId="43" r:id="rId46"/>
    <sheet name="Sheet5" sheetId="44" r:id="rId47"/>
    <sheet name="Sheet4" sheetId="45" r:id="rId48"/>
    <sheet name="Sheet6" sheetId="46" r:id="rId49"/>
    <sheet name="COP &amp; MOF" sheetId="47" r:id="rId50"/>
    <sheet name="GST" sheetId="48" r:id="rId51"/>
  </sheets>
  <pivotCaches>
    <pivotCache cacheId="0" r:id="rId52"/>
    <pivotCache cacheId="1" r:id="rId53"/>
    <pivotCache cacheId="2" r:id="rId54"/>
    <pivotCache cacheId="3" r:id="rId55"/>
  </pivotCaches>
</workbook>
</file>

<file path=xl/sharedStrings.xml><?xml version="1.0" encoding="utf-8"?>
<sst xmlns="http://schemas.openxmlformats.org/spreadsheetml/2006/main" uniqueCount="2072">
  <si>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</si>
  <si>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</si>
  <si>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</si>
  <si>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</si>
  <si>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</si>
  <si>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</si>
  <si>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Project Detail</t>
  </si>
  <si>
    <r>
      <rPr>
        <u val="single"/>
        <sz val="12"/>
        <color indexed="11"/>
        <rFont val="Calibri"/>
      </rPr>
      <t>Project Detail</t>
    </r>
  </si>
  <si>
    <t>Profile</t>
  </si>
  <si>
    <r>
      <rPr>
        <u val="single"/>
        <sz val="12"/>
        <color indexed="11"/>
        <rFont val="Calibri"/>
      </rPr>
      <t>Profile</t>
    </r>
  </si>
  <si>
    <t>MIS</t>
  </si>
  <si>
    <r>
      <rPr>
        <u val="single"/>
        <sz val="12"/>
        <color indexed="11"/>
        <rFont val="Calibri"/>
      </rPr>
      <t>MIS</t>
    </r>
  </si>
  <si>
    <t>Networth</t>
  </si>
  <si>
    <r>
      <rPr>
        <u val="single"/>
        <sz val="12"/>
        <color indexed="11"/>
        <rFont val="Calibri"/>
      </rPr>
      <t>Networth</t>
    </r>
  </si>
  <si>
    <t>Completed</t>
  </si>
  <si>
    <r>
      <rPr>
        <u val="single"/>
        <sz val="12"/>
        <color indexed="11"/>
        <rFont val="Calibri"/>
      </rPr>
      <t>Completed</t>
    </r>
  </si>
  <si>
    <t>Promoter Land bank</t>
  </si>
  <si>
    <r>
      <rPr>
        <u val="single"/>
        <sz val="12"/>
        <color indexed="11"/>
        <rFont val="Calibri"/>
      </rPr>
      <t>Promoter Land bank</t>
    </r>
  </si>
  <si>
    <t>Ongoing</t>
  </si>
  <si>
    <r>
      <rPr>
        <u val="single"/>
        <sz val="12"/>
        <color indexed="11"/>
        <rFont val="Calibri"/>
      </rPr>
      <t>Ongoing</t>
    </r>
  </si>
  <si>
    <t>Debt</t>
  </si>
  <si>
    <r>
      <rPr>
        <u val="single"/>
        <sz val="12"/>
        <color indexed="11"/>
        <rFont val="Calibri"/>
      </rPr>
      <t>Debt</t>
    </r>
  </si>
  <si>
    <t>COP-MOF</t>
  </si>
  <si>
    <r>
      <rPr>
        <u val="single"/>
        <sz val="12"/>
        <color indexed="11"/>
        <rFont val="Calibri"/>
      </rPr>
      <t>COP-MOF</t>
    </r>
  </si>
  <si>
    <t>Sheet1 - PivotTable1</t>
  </si>
  <si>
    <r>
      <rPr>
        <u val="single"/>
        <sz val="12"/>
        <color indexed="11"/>
        <rFont val="Calibri"/>
      </rPr>
      <t>Sheet1 - PivotTable1</t>
    </r>
  </si>
  <si>
    <t>Sheet3 - PivotTable1</t>
  </si>
  <si>
    <r>
      <rPr>
        <u val="single"/>
        <sz val="12"/>
        <color indexed="11"/>
        <rFont val="Calibri"/>
      </rPr>
      <t>Sheet3 - PivotTable1</t>
    </r>
  </si>
  <si>
    <t>Sheet3 - Table 1</t>
  </si>
  <si>
    <r>
      <rPr>
        <u val="single"/>
        <sz val="12"/>
        <color indexed="11"/>
        <rFont val="Calibri"/>
      </rPr>
      <t>Sheet3 - Table 1</t>
    </r>
  </si>
  <si>
    <t>Sheet7 - PivotTable1</t>
  </si>
  <si>
    <r>
      <rPr>
        <u val="single"/>
        <sz val="12"/>
        <color indexed="11"/>
        <rFont val="Calibri"/>
      </rPr>
      <t>Sheet7 - PivotTable1</t>
    </r>
  </si>
  <si>
    <t>Sheet8 - PivotTable2</t>
  </si>
  <si>
    <r>
      <rPr>
        <u val="single"/>
        <sz val="12"/>
        <color indexed="11"/>
        <rFont val="Calibri"/>
      </rPr>
      <t>Sheet8 - PivotTable2</t>
    </r>
  </si>
  <si>
    <t>Sheet8 - Table 1</t>
  </si>
  <si>
    <r>
      <rPr>
        <u val="single"/>
        <sz val="12"/>
        <color indexed="11"/>
        <rFont val="Calibri"/>
      </rPr>
      <t>Sheet8 - Table 1</t>
    </r>
  </si>
  <si>
    <t>Sheet9 - PivotTable2</t>
  </si>
  <si>
    <r>
      <rPr>
        <u val="single"/>
        <sz val="12"/>
        <color indexed="11"/>
        <rFont val="Calibri"/>
      </rPr>
      <t>Sheet9 - PivotTable2</t>
    </r>
  </si>
  <si>
    <t>Sheet10 - PivotTable1 - PivotTa</t>
  </si>
  <si>
    <t>PivotTable1</t>
  </si>
  <si>
    <r>
      <rPr>
        <u val="single"/>
        <sz val="12"/>
        <color indexed="11"/>
        <rFont val="Calibri"/>
      </rPr>
      <t>Sheet10 - PivotTable1 - PivotTa</t>
    </r>
  </si>
  <si>
    <r>
      <rPr>
        <u val="single"/>
        <sz val="12"/>
        <color indexed="11"/>
        <rFont val="Calibri"/>
      </rPr>
      <t>Sheet10 - PivotTable1 - PivotT1</t>
    </r>
  </si>
  <si>
    <t>Sheet10 - PivotTable1 - Table 1</t>
  </si>
  <si>
    <r>
      <rPr>
        <u val="single"/>
        <sz val="12"/>
        <color indexed="11"/>
        <rFont val="Calibri"/>
      </rPr>
      <t>Sheet10 - PivotTable1 - Table 1</t>
    </r>
  </si>
  <si>
    <t>Sheet10 - Table 1</t>
  </si>
  <si>
    <r>
      <rPr>
        <u val="single"/>
        <sz val="12"/>
        <color indexed="11"/>
        <rFont val="Calibri"/>
      </rPr>
      <t>Sheet10 - Table 1</t>
    </r>
  </si>
  <si>
    <t>Sheet12 - PivotTable2 - PivotTa</t>
  </si>
  <si>
    <t>PivotTable2</t>
  </si>
  <si>
    <r>
      <rPr>
        <u val="single"/>
        <sz val="12"/>
        <color indexed="11"/>
        <rFont val="Calibri"/>
      </rPr>
      <t>Sheet12 - PivotTable2 - PivotTa</t>
    </r>
  </si>
  <si>
    <r>
      <rPr>
        <u val="single"/>
        <sz val="12"/>
        <color indexed="11"/>
        <rFont val="Calibri"/>
      </rPr>
      <t>Sheet12 - PivotTable2 - PivotT1</t>
    </r>
  </si>
  <si>
    <t>Sheet12 - PivotTable2 - Table 1</t>
  </si>
  <si>
    <r>
      <rPr>
        <u val="single"/>
        <sz val="12"/>
        <color indexed="11"/>
        <rFont val="Calibri"/>
      </rPr>
      <t>Sheet12 - PivotTable2 - Table 1</t>
    </r>
  </si>
  <si>
    <t>Sheet13 - PivotTable3 - PivotTa</t>
  </si>
  <si>
    <t>PivotTable3</t>
  </si>
  <si>
    <r>
      <rPr>
        <u val="single"/>
        <sz val="12"/>
        <color indexed="11"/>
        <rFont val="Calibri"/>
      </rPr>
      <t>Sheet13 - PivotTable3 - PivotTa</t>
    </r>
  </si>
  <si>
    <r>
      <rPr>
        <u val="single"/>
        <sz val="12"/>
        <color indexed="11"/>
        <rFont val="Calibri"/>
      </rPr>
      <t>Sheet13 - PivotTable3 - PivotT1</t>
    </r>
  </si>
  <si>
    <t>Sheet13 - PivotTable3 - Table 1</t>
  </si>
  <si>
    <r>
      <rPr>
        <u val="single"/>
        <sz val="12"/>
        <color indexed="11"/>
        <rFont val="Calibri"/>
      </rPr>
      <t>Sheet13 - PivotTable3 - Table 1</t>
    </r>
  </si>
  <si>
    <t>Velocity</t>
  </si>
  <si>
    <r>
      <rPr>
        <u val="single"/>
        <sz val="12"/>
        <color indexed="11"/>
        <rFont val="Calibri"/>
      </rPr>
      <t>Velocity</t>
    </r>
  </si>
  <si>
    <t>Sheet16</t>
  </si>
  <si>
    <r>
      <rPr>
        <u val="single"/>
        <sz val="12"/>
        <color indexed="11"/>
        <rFont val="Calibri"/>
      </rPr>
      <t>Sheet16</t>
    </r>
  </si>
  <si>
    <t>Sheet11 - PivotTable1 - PivotTa</t>
  </si>
  <si>
    <r>
      <rPr>
        <u val="single"/>
        <sz val="12"/>
        <color indexed="11"/>
        <rFont val="Calibri"/>
      </rPr>
      <t>Sheet11 - PivotTable1 - PivotTa</t>
    </r>
  </si>
  <si>
    <r>
      <rPr>
        <u val="single"/>
        <sz val="12"/>
        <color indexed="11"/>
        <rFont val="Calibri"/>
      </rPr>
      <t>Sheet11 - PivotTable1 - PivotT1</t>
    </r>
  </si>
  <si>
    <t>Sheet11 - PivotTable1 - Table 1</t>
  </si>
  <si>
    <r>
      <rPr>
        <u val="single"/>
        <sz val="12"/>
        <color indexed="11"/>
        <rFont val="Calibri"/>
      </rPr>
      <t>Sheet11 - PivotTable1 - Table 1</t>
    </r>
  </si>
  <si>
    <t>Sold- Prime</t>
  </si>
  <si>
    <r>
      <rPr>
        <u val="single"/>
        <sz val="12"/>
        <color indexed="11"/>
        <rFont val="Calibri"/>
      </rPr>
      <t>Sold- Prime</t>
    </r>
  </si>
  <si>
    <t>Unsold-Prime</t>
  </si>
  <si>
    <r>
      <rPr>
        <u val="single"/>
        <sz val="12"/>
        <color indexed="11"/>
        <rFont val="Calibri"/>
      </rPr>
      <t>Unsold-Prime</t>
    </r>
  </si>
  <si>
    <t>Sheet14 - PivotTable1</t>
  </si>
  <si>
    <r>
      <rPr>
        <u val="single"/>
        <sz val="12"/>
        <color indexed="11"/>
        <rFont val="Calibri"/>
      </rPr>
      <t>Sheet14 - PivotTable1</t>
    </r>
  </si>
  <si>
    <t>Sheet15 - PivotTable2</t>
  </si>
  <si>
    <r>
      <rPr>
        <u val="single"/>
        <sz val="12"/>
        <color indexed="11"/>
        <rFont val="Calibri"/>
      </rPr>
      <t>Sheet15 - PivotTable2</t>
    </r>
  </si>
  <si>
    <t>Sheet15 - Table 1</t>
  </si>
  <si>
    <r>
      <rPr>
        <u val="single"/>
        <sz val="12"/>
        <color indexed="11"/>
        <rFont val="Calibri"/>
      </rPr>
      <t>Sheet15 - Table 1</t>
    </r>
  </si>
  <si>
    <t xml:space="preserve">Unsold </t>
  </si>
  <si>
    <r>
      <rPr>
        <u val="single"/>
        <sz val="12"/>
        <color indexed="11"/>
        <rFont val="Calibri"/>
      </rPr>
      <t xml:space="preserve">Unsold </t>
    </r>
  </si>
  <si>
    <t>Collection Velocity</t>
  </si>
  <si>
    <r>
      <rPr>
        <u val="single"/>
        <sz val="12"/>
        <color indexed="11"/>
        <rFont val="Calibri"/>
      </rPr>
      <t>Collection Velocity</t>
    </r>
  </si>
  <si>
    <t>Sheet5</t>
  </si>
  <si>
    <r>
      <rPr>
        <u val="single"/>
        <sz val="12"/>
        <color indexed="11"/>
        <rFont val="Calibri"/>
      </rPr>
      <t>Sheet5</t>
    </r>
  </si>
  <si>
    <t>Sheet4</t>
  </si>
  <si>
    <r>
      <rPr>
        <u val="single"/>
        <sz val="12"/>
        <color indexed="11"/>
        <rFont val="Calibri"/>
      </rPr>
      <t>Sheet4</t>
    </r>
  </si>
  <si>
    <t>Sheet6</t>
  </si>
  <si>
    <r>
      <rPr>
        <u val="single"/>
        <sz val="12"/>
        <color indexed="11"/>
        <rFont val="Calibri"/>
      </rPr>
      <t>Sheet6</t>
    </r>
  </si>
  <si>
    <t>COP &amp; MOF</t>
  </si>
  <si>
    <r>
      <rPr>
        <u val="single"/>
        <sz val="12"/>
        <color indexed="11"/>
        <rFont val="Calibri"/>
      </rPr>
      <t>COP &amp; MOF</t>
    </r>
  </si>
  <si>
    <t>GST</t>
  </si>
  <si>
    <r>
      <rPr>
        <u val="single"/>
        <sz val="12"/>
        <color indexed="11"/>
        <rFont val="Calibri"/>
      </rPr>
      <t>GST</t>
    </r>
  </si>
  <si>
    <t>PROJECT SPECIFIC ANALYSIS</t>
  </si>
  <si>
    <t>A</t>
  </si>
  <si>
    <t>Name of Developer:</t>
  </si>
  <si>
    <t>ABC Developer</t>
  </si>
  <si>
    <t>Date of Incorporation:</t>
  </si>
  <si>
    <t>Registration number:</t>
  </si>
  <si>
    <t>REG12345</t>
  </si>
  <si>
    <t>PAN No:</t>
  </si>
  <si>
    <t>PAN123456</t>
  </si>
  <si>
    <t>Registered Address:</t>
  </si>
  <si>
    <t>Qube Software Park Bellandur</t>
  </si>
  <si>
    <t>Corporate Office</t>
  </si>
  <si>
    <t>SSG Office Domlur</t>
  </si>
  <si>
    <t>Project Name:</t>
  </si>
  <si>
    <t>Project 1</t>
  </si>
  <si>
    <t>Location Address :</t>
  </si>
  <si>
    <t>Address Bangalore</t>
  </si>
  <si>
    <t>Rera Registration No</t>
  </si>
  <si>
    <t>Rera1234567</t>
  </si>
  <si>
    <t>GST No</t>
  </si>
  <si>
    <t>GST1234567</t>
  </si>
  <si>
    <t>Project start Month / Year</t>
  </si>
  <si>
    <t>Project End Month / Year</t>
  </si>
  <si>
    <t>Google Link of Site</t>
  </si>
  <si>
    <r>
      <rPr>
        <u val="single"/>
        <sz val="11"/>
        <color indexed="14"/>
        <rFont val="Calibri"/>
      </rPr>
      <t>www.google.com</t>
    </r>
  </si>
  <si>
    <t>Paid Up Capital</t>
  </si>
  <si>
    <t>Auditor Name and Address</t>
  </si>
  <si>
    <t>A K Sharma, Indiranagar</t>
  </si>
  <si>
    <t>Authorised Capital</t>
  </si>
  <si>
    <t>Capital</t>
  </si>
  <si>
    <t>B</t>
  </si>
  <si>
    <t>Land Details</t>
  </si>
  <si>
    <t>Land Area  (sq. Mtr)</t>
  </si>
  <si>
    <t>Type of land</t>
  </si>
  <si>
    <t>Residentail</t>
  </si>
  <si>
    <t>Name of the landowner</t>
  </si>
  <si>
    <t>In case of Joint Venture (share in terms of built up area)</t>
  </si>
  <si>
    <t>Promoter 's share</t>
  </si>
  <si>
    <t>Joint Venture Partner's Share</t>
  </si>
  <si>
    <t>____%</t>
  </si>
  <si>
    <t>TDR (if any)</t>
  </si>
  <si>
    <t>N.A</t>
  </si>
  <si>
    <t>C</t>
  </si>
  <si>
    <t>Structure Specification</t>
  </si>
  <si>
    <t>Total Construction Area (sq ft)</t>
  </si>
  <si>
    <t>No. of Buildings</t>
  </si>
  <si>
    <t>D</t>
  </si>
  <si>
    <t>Sharing Ratio (in case of JV)</t>
  </si>
  <si>
    <t>Particulars</t>
  </si>
  <si>
    <t>Saleable are (sqft)</t>
  </si>
  <si>
    <t>No. of flats</t>
  </si>
  <si>
    <t>No. of shops</t>
  </si>
  <si>
    <t>Promoters Share</t>
  </si>
  <si>
    <t>Total</t>
  </si>
  <si>
    <t>E</t>
  </si>
  <si>
    <t>Break up of units</t>
  </si>
  <si>
    <t>Apartments</t>
  </si>
  <si>
    <t>Other</t>
  </si>
  <si>
    <t xml:space="preserve">Construction Work Start date </t>
  </si>
  <si>
    <t>Expected Completion Date</t>
  </si>
  <si>
    <t>No. of Floors</t>
  </si>
  <si>
    <t>Flats</t>
  </si>
  <si>
    <t>Average Area per flat (sq ft)</t>
  </si>
  <si>
    <t>Saleable Area (sqft.)</t>
  </si>
  <si>
    <t>Shops/offices</t>
  </si>
  <si>
    <t>No. of shops / offices</t>
  </si>
  <si>
    <t>Average Area per shop/office (sq ft)</t>
  </si>
  <si>
    <t>Total No. of Units (Flats+shops+offices)</t>
  </si>
  <si>
    <t>Total Saleable Area (sqft.)</t>
  </si>
  <si>
    <t xml:space="preserve">INFORMATION  MAMORANDUM </t>
  </si>
  <si>
    <t xml:space="preserve">Name of Person </t>
  </si>
  <si>
    <t xml:space="preserve">Qualification </t>
  </si>
  <si>
    <t>Functions</t>
  </si>
  <si>
    <t>Experience in Years</t>
  </si>
  <si>
    <t xml:space="preserve">ABOUTE- </t>
  </si>
  <si>
    <t>Date Of Birth</t>
  </si>
  <si>
    <t>DIN</t>
  </si>
  <si>
    <t>PAN</t>
  </si>
  <si>
    <t>AADHAR</t>
  </si>
  <si>
    <t xml:space="preserve">PASSPORT  </t>
  </si>
  <si>
    <t>ADDRESS</t>
  </si>
  <si>
    <t>Sl No.</t>
  </si>
  <si>
    <t>Flat no</t>
  </si>
  <si>
    <t>Tower No</t>
  </si>
  <si>
    <t>Sold/Unsold</t>
  </si>
  <si>
    <t>Date of Booking</t>
  </si>
  <si>
    <t>Month</t>
  </si>
  <si>
    <t>Year</t>
  </si>
  <si>
    <t>Name of Customer</t>
  </si>
  <si>
    <t>Sealable Area (in sq ft)</t>
  </si>
  <si>
    <t>Agreement value</t>
  </si>
  <si>
    <t>Amount Received as on 28-02-2025</t>
  </si>
  <si>
    <t>Amount Receivable</t>
  </si>
  <si>
    <t>Name of Financing Institution</t>
  </si>
  <si>
    <t>G-1</t>
  </si>
  <si>
    <t>Unsold</t>
  </si>
  <si>
    <t>G-2</t>
  </si>
  <si>
    <t>A/101</t>
  </si>
  <si>
    <t>may</t>
  </si>
  <si>
    <t>Satish Pukhraj Mutha</t>
  </si>
  <si>
    <t>A/102</t>
  </si>
  <si>
    <t>A/104</t>
  </si>
  <si>
    <t>B/101</t>
  </si>
  <si>
    <t>B/102</t>
  </si>
  <si>
    <t>Not for Sale</t>
  </si>
  <si>
    <t>B/103</t>
  </si>
  <si>
    <t>B/104</t>
  </si>
  <si>
    <t>A/201</t>
  </si>
  <si>
    <t>A/202</t>
  </si>
  <si>
    <t>A/203</t>
  </si>
  <si>
    <t>A/204</t>
  </si>
  <si>
    <t>B/201</t>
  </si>
  <si>
    <t>B/202</t>
  </si>
  <si>
    <t>B/203</t>
  </si>
  <si>
    <t>B/204</t>
  </si>
  <si>
    <t>A/301</t>
  </si>
  <si>
    <t>A/302</t>
  </si>
  <si>
    <t>A/303</t>
  </si>
  <si>
    <t>A/304</t>
  </si>
  <si>
    <t>B/301</t>
  </si>
  <si>
    <t>B/302</t>
  </si>
  <si>
    <t>B/303</t>
  </si>
  <si>
    <t>B/304</t>
  </si>
  <si>
    <t>A/401</t>
  </si>
  <si>
    <t>Alfred Roy Rodrigues</t>
  </si>
  <si>
    <t>A/402</t>
  </si>
  <si>
    <t>A/403</t>
  </si>
  <si>
    <t>A/404</t>
  </si>
  <si>
    <t>B/401</t>
  </si>
  <si>
    <t>B/402</t>
  </si>
  <si>
    <t>B/403</t>
  </si>
  <si>
    <t>B/404</t>
  </si>
  <si>
    <t>A/501</t>
  </si>
  <si>
    <t>Sold</t>
  </si>
  <si>
    <t>Ruchita Mahendra Gala</t>
  </si>
  <si>
    <t>A/502</t>
  </si>
  <si>
    <t>A/503</t>
  </si>
  <si>
    <t>A/504</t>
  </si>
  <si>
    <t>Meena Mahendra Gala</t>
  </si>
  <si>
    <t>B/501</t>
  </si>
  <si>
    <t>B/502</t>
  </si>
  <si>
    <t>B/503</t>
  </si>
  <si>
    <t>B/504</t>
  </si>
  <si>
    <t>A/601</t>
  </si>
  <si>
    <t>A/602</t>
  </si>
  <si>
    <t>A/603</t>
  </si>
  <si>
    <t>A/604</t>
  </si>
  <si>
    <t>B/601</t>
  </si>
  <si>
    <t>B/602</t>
  </si>
  <si>
    <t>B/603</t>
  </si>
  <si>
    <t>B/604</t>
  </si>
  <si>
    <t>A/701</t>
  </si>
  <si>
    <t>A/702</t>
  </si>
  <si>
    <t>A/704</t>
  </si>
  <si>
    <t>B/701</t>
  </si>
  <si>
    <t>B/703</t>
  </si>
  <si>
    <t>B/704</t>
  </si>
  <si>
    <t>Anit Bharat Soni</t>
  </si>
  <si>
    <t>A/801</t>
  </si>
  <si>
    <t>A/802</t>
  </si>
  <si>
    <t>A/803</t>
  </si>
  <si>
    <t>A/804</t>
  </si>
  <si>
    <t>Bhavesh G Kothari</t>
  </si>
  <si>
    <t>B/801</t>
  </si>
  <si>
    <t>B/802</t>
  </si>
  <si>
    <t>B/803</t>
  </si>
  <si>
    <t>B/804</t>
  </si>
  <si>
    <t>Ganpat Lal Kothari</t>
  </si>
  <si>
    <t>A/901</t>
  </si>
  <si>
    <t>A/902</t>
  </si>
  <si>
    <t>A/903</t>
  </si>
  <si>
    <t>A/904</t>
  </si>
  <si>
    <t>B/901</t>
  </si>
  <si>
    <t>B/902</t>
  </si>
  <si>
    <t>Ajay Walia</t>
  </si>
  <si>
    <t>B/903</t>
  </si>
  <si>
    <t>Ashita Mahendra Gala</t>
  </si>
  <si>
    <t>B/904</t>
  </si>
  <si>
    <t>A/1001</t>
  </si>
  <si>
    <t>A/1002</t>
  </si>
  <si>
    <t>Miloni Mahendra Gala</t>
  </si>
  <si>
    <t>A/1003</t>
  </si>
  <si>
    <t>Sunil Grover</t>
  </si>
  <si>
    <t>A/1004</t>
  </si>
  <si>
    <t>B/1001</t>
  </si>
  <si>
    <t>Seema Grover</t>
  </si>
  <si>
    <t>B/1002</t>
  </si>
  <si>
    <t>B/1003</t>
  </si>
  <si>
    <t>B/1004</t>
  </si>
  <si>
    <t>A/1101</t>
  </si>
  <si>
    <t>A/1102</t>
  </si>
  <si>
    <t>A/1103</t>
  </si>
  <si>
    <t>Chandrakant N Bodiwala</t>
  </si>
  <si>
    <t>A/1104</t>
  </si>
  <si>
    <t>B/1101</t>
  </si>
  <si>
    <t>B/1102</t>
  </si>
  <si>
    <t>B/1103</t>
  </si>
  <si>
    <t>October</t>
  </si>
  <si>
    <t>Bharat Kumar jain</t>
  </si>
  <si>
    <t>B/1104</t>
  </si>
  <si>
    <t>Mehul J Dekhtawala</t>
  </si>
  <si>
    <t>A/1202</t>
  </si>
  <si>
    <t>A/1203</t>
  </si>
  <si>
    <t>A/1204</t>
  </si>
  <si>
    <t>B/1201</t>
  </si>
  <si>
    <t>B/1202</t>
  </si>
  <si>
    <t>B/1203</t>
  </si>
  <si>
    <t>List of Directors</t>
  </si>
  <si>
    <t>List of Shareholders</t>
  </si>
  <si>
    <t>%</t>
  </si>
  <si>
    <t>S .No.</t>
  </si>
  <si>
    <t xml:space="preserve"> Project Name</t>
  </si>
  <si>
    <t>Location</t>
  </si>
  <si>
    <t>Total Area</t>
  </si>
  <si>
    <t>Sold Area</t>
  </si>
  <si>
    <t>Area Unsold</t>
  </si>
  <si>
    <t>Sold Value</t>
  </si>
  <si>
    <t>Unsold Value</t>
  </si>
  <si>
    <t>Year of completion</t>
  </si>
  <si>
    <t>Leased area (sq.ft.)</t>
  </si>
  <si>
    <t>sq. ft.</t>
  </si>
  <si>
    <t>Rs. Crs.</t>
  </si>
  <si>
    <t>S.no.</t>
  </si>
  <si>
    <t xml:space="preserve">Property address </t>
  </si>
  <si>
    <t>Property owner</t>
  </si>
  <si>
    <t>Property area</t>
  </si>
  <si>
    <t>Property Market value</t>
  </si>
  <si>
    <t>Date of acquisition</t>
  </si>
  <si>
    <t>Sr. No.</t>
  </si>
  <si>
    <t>Project Name</t>
  </si>
  <si>
    <t>Company/Firm Name</t>
  </si>
  <si>
    <t>Start</t>
  </si>
  <si>
    <t>End</t>
  </si>
  <si>
    <t>Const. Stage</t>
  </si>
  <si>
    <t>Land Area (Acre)</t>
  </si>
  <si>
    <t>Total Cost</t>
  </si>
  <si>
    <t>Incurred</t>
  </si>
  <si>
    <t>Balance</t>
  </si>
  <si>
    <t>Received</t>
  </si>
  <si>
    <t>Receivable</t>
  </si>
  <si>
    <t>Total Receivables</t>
  </si>
  <si>
    <t>Net Surplus</t>
  </si>
  <si>
    <t>S.No.</t>
  </si>
  <si>
    <t>Name of the Bank/FI</t>
  </si>
  <si>
    <t>Borrower firm/company</t>
  </si>
  <si>
    <t>Tenure (months)</t>
  </si>
  <si>
    <t>Sanctioned (Cr.)</t>
  </si>
  <si>
    <t>Disb. (Cr.)</t>
  </si>
  <si>
    <t>Balance (Cr.)</t>
  </si>
  <si>
    <t>Project name</t>
  </si>
  <si>
    <t>Project - COMOF</t>
  </si>
  <si>
    <t>AS ON 28-02-2025</t>
  </si>
  <si>
    <t>PARTICULARS</t>
  </si>
  <si>
    <t>To be incurred</t>
  </si>
  <si>
    <t>Land Cost (stamp duty)</t>
  </si>
  <si>
    <t>EDC</t>
  </si>
  <si>
    <t>IDC</t>
  </si>
  <si>
    <t>License fee</t>
  </si>
  <si>
    <t>Other Statutory Fee</t>
  </si>
  <si>
    <t xml:space="preserve">Construction cost </t>
  </si>
  <si>
    <t>Sales and Marketing Cost</t>
  </si>
  <si>
    <t>Finance Cost</t>
  </si>
  <si>
    <t>Total (A)</t>
  </si>
  <si>
    <t>Means of Finance</t>
  </si>
  <si>
    <t>Customer Advance</t>
  </si>
  <si>
    <t>Promoter Funds</t>
  </si>
  <si>
    <t>Bank Funds</t>
  </si>
  <si>
    <t>MEANS OF FINANCE</t>
  </si>
  <si>
    <t>Date of booking (Year)</t>
  </si>
  <si>
    <t>Date of booking (Qtr)</t>
  </si>
  <si>
    <t>Date of booking (Month)</t>
  </si>
  <si>
    <t>Saleable Area  in sq ft (Sum)</t>
  </si>
  <si>
    <t>Recd (Sum)</t>
  </si>
  <si>
    <t>Total Sale Price (Sum)</t>
  </si>
  <si>
    <t>Unit No (Count All)</t>
  </si>
  <si>
    <t>Grand Total</t>
  </si>
  <si>
    <t>Allotment Date (Year)</t>
  </si>
  <si>
    <t>Allotment Date (Qtr)</t>
  </si>
  <si>
    <t>Allotment Date (Month)</t>
  </si>
  <si>
    <t>Unit No. (Count All)</t>
  </si>
  <si>
    <t>Area (Sum)</t>
  </si>
  <si>
    <t>Received (Sum)</t>
  </si>
  <si>
    <t>Unit Cost (Sum)</t>
  </si>
  <si>
    <t>Date of Booking (Year)</t>
  </si>
  <si>
    <t>Date of Booking (Qtr)</t>
  </si>
  <si>
    <t>Date of Booking (Month)</t>
  </si>
  <si>
    <t>Sold/ Unsold (Count All)</t>
  </si>
  <si>
    <t>Balance Amount (Sum)</t>
  </si>
  <si>
    <t xml:space="preserve"> Amount Received   (Sum)</t>
  </si>
  <si>
    <t>Total vlue of Flat (Sum)</t>
  </si>
  <si>
    <t>Saleable Area (Sum)</t>
  </si>
  <si>
    <t>Floor No</t>
  </si>
  <si>
    <t>Office No. (Count All)</t>
  </si>
  <si>
    <t>11th</t>
  </si>
  <si>
    <t>12th</t>
  </si>
  <si>
    <t>13th</t>
  </si>
  <si>
    <t>14th</t>
  </si>
  <si>
    <t>15th</t>
  </si>
  <si>
    <t>16th</t>
  </si>
  <si>
    <t>17th</t>
  </si>
  <si>
    <t>18th</t>
  </si>
  <si>
    <t>19th</t>
  </si>
  <si>
    <t>21th</t>
  </si>
  <si>
    <t>22nd</t>
  </si>
  <si>
    <t>23rd</t>
  </si>
  <si>
    <t>24th</t>
  </si>
  <si>
    <t>25th</t>
  </si>
  <si>
    <t>2nd</t>
  </si>
  <si>
    <t>3rd</t>
  </si>
  <si>
    <t>5th</t>
  </si>
  <si>
    <t>6th</t>
  </si>
  <si>
    <t>7th</t>
  </si>
  <si>
    <t>8th</t>
  </si>
  <si>
    <t>9th</t>
  </si>
  <si>
    <t>4th</t>
  </si>
  <si>
    <t>DOB</t>
  </si>
  <si>
    <t>Received (Count All)</t>
  </si>
  <si>
    <t xml:space="preserve"> 3 (Sum)</t>
  </si>
  <si>
    <t xml:space="preserve"> 4 (Sum)</t>
  </si>
  <si>
    <t xml:space="preserve"> 2 (Sum)</t>
  </si>
  <si>
    <t>1st</t>
  </si>
  <si>
    <t>Sheet10 - PivotTable1 - PivotT1</t>
  </si>
  <si>
    <t>Sheet10 - PivotTable1 - PivotT2</t>
  </si>
  <si>
    <t>Sales Value (Without Tax)</t>
  </si>
  <si>
    <t xml:space="preserve">  (Sum)</t>
  </si>
  <si>
    <t>Receivables (Sum)</t>
  </si>
  <si>
    <t xml:space="preserve"> 4 (Count All)</t>
  </si>
  <si>
    <t>G</t>
  </si>
  <si>
    <t>LG</t>
  </si>
  <si>
    <t>Sheet12 - PivotTable2 - PivotT1</t>
  </si>
  <si>
    <t>Sheet12 - PivotTable2 - PivotT2</t>
  </si>
  <si>
    <t>DOB (Year)</t>
  </si>
  <si>
    <t>DOB (Qtr)</t>
  </si>
  <si>
    <t>DOB (Month)</t>
  </si>
  <si>
    <t>Sheet13 - PivotTable3 - PivotT1</t>
  </si>
  <si>
    <t>Sheet13 - PivotTable3 - PivotT2</t>
  </si>
  <si>
    <t>Monthwise-Latest 12 months</t>
  </si>
  <si>
    <t>Area Sold</t>
  </si>
  <si>
    <t>Units Sold</t>
  </si>
  <si>
    <t>Rate</t>
  </si>
  <si>
    <t>Value Sold (Cr)</t>
  </si>
  <si>
    <t>Received (Cr)</t>
  </si>
  <si>
    <t>Receivables (Cr)</t>
  </si>
  <si>
    <t>Particluars</t>
  </si>
  <si>
    <t>Oct-Dec-22</t>
  </si>
  <si>
    <t>Jan- Feb 23</t>
  </si>
  <si>
    <t>Area Sold (sq. ft.) - Projected</t>
  </si>
  <si>
    <t>Area Sold (sq. ft.) - Actual</t>
  </si>
  <si>
    <t>Collection (Cr.) - Projected</t>
  </si>
  <si>
    <t>Collection (Cr.) - Actual</t>
  </si>
  <si>
    <t>Amt. (cr.)</t>
  </si>
  <si>
    <t>Incremental Collection Post disbursal is</t>
  </si>
  <si>
    <t>Stipulated SI</t>
  </si>
  <si>
    <t>ABFL Share</t>
  </si>
  <si>
    <t>ABFL Disbursal</t>
  </si>
  <si>
    <t>ABFL POS</t>
  </si>
  <si>
    <t>Repaid</t>
  </si>
  <si>
    <t xml:space="preserve">Short Cap </t>
  </si>
  <si>
    <t>DOB (YMD)</t>
  </si>
  <si>
    <t>Sales Value (Without Tax) (Sum)</t>
  </si>
  <si>
    <t>Sheet11 - PivotTable1 - PivotT1</t>
  </si>
  <si>
    <t>Sheet11 - PivotTable1 - PivotT2</t>
  </si>
  <si>
    <t>S No.</t>
  </si>
  <si>
    <t>Unit No</t>
  </si>
  <si>
    <t>Customer Name</t>
  </si>
  <si>
    <t>Saleable Area</t>
  </si>
  <si>
    <t>Receivables</t>
  </si>
  <si>
    <t xml:space="preserve"> </t>
  </si>
  <si>
    <t>PLOT NO - 01</t>
  </si>
  <si>
    <t>Amar Singh Bhadauria</t>
  </si>
  <si>
    <t>PLOT NO - 02</t>
  </si>
  <si>
    <t>Abhishek Yadav</t>
  </si>
  <si>
    <t>PLOT NO - 03</t>
  </si>
  <si>
    <t>Anju Yadav</t>
  </si>
  <si>
    <t>PLOT NO - 04</t>
  </si>
  <si>
    <t>Raj Kumar</t>
  </si>
  <si>
    <t>PLOT NO - 05</t>
  </si>
  <si>
    <t>Rajpal Singh</t>
  </si>
  <si>
    <t>PLOT NO - 06</t>
  </si>
  <si>
    <t>Harsh Singh</t>
  </si>
  <si>
    <t>PLOT NO - 07</t>
  </si>
  <si>
    <t>Santosh</t>
  </si>
  <si>
    <t>PLOT NO - 08</t>
  </si>
  <si>
    <t>Harsh Rathore</t>
  </si>
  <si>
    <t>PLOT NO - 09</t>
  </si>
  <si>
    <t>Kunal Chopra</t>
  </si>
  <si>
    <t>PLOT NO - 10</t>
  </si>
  <si>
    <t>Ankur Jain</t>
  </si>
  <si>
    <t>PLOT NO - 11</t>
  </si>
  <si>
    <t>Vinay Kumar</t>
  </si>
  <si>
    <t>PLOT NO - 12</t>
  </si>
  <si>
    <t>Nitish Kumar Chand</t>
  </si>
  <si>
    <t>PLOT NO - 12A</t>
  </si>
  <si>
    <t>Anu Bala</t>
  </si>
  <si>
    <t>PLOT NO - 14</t>
  </si>
  <si>
    <t>Sumit Kumar</t>
  </si>
  <si>
    <t>PLOT NO - 15</t>
  </si>
  <si>
    <t>Ravinder Kumar Saini</t>
  </si>
  <si>
    <t>PLOT NO - 16</t>
  </si>
  <si>
    <t>Nimesh Saini</t>
  </si>
  <si>
    <t>PLOT NO - 17</t>
  </si>
  <si>
    <t>Ashok Kumar</t>
  </si>
  <si>
    <t>PLOT NO - 18</t>
  </si>
  <si>
    <t>Amit Kumar</t>
  </si>
  <si>
    <t>PLOT NO - 19</t>
  </si>
  <si>
    <t>Krishna Dahiya</t>
  </si>
  <si>
    <t>PLOT NO - 20</t>
  </si>
  <si>
    <t>Rimpy Goel</t>
  </si>
  <si>
    <t>PLOT NO - 21</t>
  </si>
  <si>
    <t>PLOT NO - 22</t>
  </si>
  <si>
    <t>Rekha Rani</t>
  </si>
  <si>
    <t>PLOT NO - 23</t>
  </si>
  <si>
    <t>Chirag Bhandula</t>
  </si>
  <si>
    <t>PLOT NO - 24</t>
  </si>
  <si>
    <t>Geetika Sachdeva</t>
  </si>
  <si>
    <t>PLOT NO - 25</t>
  </si>
  <si>
    <t>Umesh Kumar Sharma</t>
  </si>
  <si>
    <t>PLOT NO - 28</t>
  </si>
  <si>
    <t>Gaurav Arya</t>
  </si>
  <si>
    <t>PLOT NO - 30</t>
  </si>
  <si>
    <t>Vinita Yadav</t>
  </si>
  <si>
    <t>PLOT NO - 31</t>
  </si>
  <si>
    <t>PLOT NO - 33</t>
  </si>
  <si>
    <t>Aditya Dhankar</t>
  </si>
  <si>
    <t>PLOT NO - 35</t>
  </si>
  <si>
    <t>Sandeep Khemka</t>
  </si>
  <si>
    <t>PLOT NO - 37</t>
  </si>
  <si>
    <t>Sumit Dalal</t>
  </si>
  <si>
    <t>PLOT NO - 38</t>
  </si>
  <si>
    <t>Sarika</t>
  </si>
  <si>
    <t>PLOT NO - 39</t>
  </si>
  <si>
    <t>Indel Singh</t>
  </si>
  <si>
    <t>PLOT NO - 40</t>
  </si>
  <si>
    <t>Sunita Patel</t>
  </si>
  <si>
    <t>PLOT NO - 42</t>
  </si>
  <si>
    <t>Abhishek Sharma</t>
  </si>
  <si>
    <t>PLOT NO - 43</t>
  </si>
  <si>
    <t>Satbir</t>
  </si>
  <si>
    <t>PLOT NO - 44</t>
  </si>
  <si>
    <t>Chander Kishor</t>
  </si>
  <si>
    <t>PLOT NO - 45</t>
  </si>
  <si>
    <t>Anil Kumar Srivastava</t>
  </si>
  <si>
    <t>PLOT NO - 46</t>
  </si>
  <si>
    <t>PLOT NO - 47</t>
  </si>
  <si>
    <t>Varun Chauhan</t>
  </si>
  <si>
    <t>PLOT NO - 48</t>
  </si>
  <si>
    <t>Satpal</t>
  </si>
  <si>
    <t>PLOT NO - 49</t>
  </si>
  <si>
    <t>PLOT NO - 50</t>
  </si>
  <si>
    <t>Srishti Bishnoi</t>
  </si>
  <si>
    <t>PLOT NO - 51</t>
  </si>
  <si>
    <t>Naveen Kumar</t>
  </si>
  <si>
    <t>PLOT NO - 52</t>
  </si>
  <si>
    <t>Reena Rathi</t>
  </si>
  <si>
    <t>PLOT NO - 55</t>
  </si>
  <si>
    <t>Pradeep Kumar</t>
  </si>
  <si>
    <t>PLOT NO - 56</t>
  </si>
  <si>
    <t>Nishu Sharma</t>
  </si>
  <si>
    <t>PLOT NO - 58</t>
  </si>
  <si>
    <t>PLOT NO - 61</t>
  </si>
  <si>
    <t>Kaveri Aggarwal</t>
  </si>
  <si>
    <t>PLOT NO - 62</t>
  </si>
  <si>
    <t>Arun Goyal</t>
  </si>
  <si>
    <t>PLOT NO - 65</t>
  </si>
  <si>
    <t>Namita Dhingra</t>
  </si>
  <si>
    <t>PLOT NO - 66</t>
  </si>
  <si>
    <t>Pawan Grover</t>
  </si>
  <si>
    <t>PLOT NO - 67</t>
  </si>
  <si>
    <t>Lalita Devi</t>
  </si>
  <si>
    <t>PLOT NO - 70</t>
  </si>
  <si>
    <t>PLOT NO - 71</t>
  </si>
  <si>
    <t>Kusum Lata</t>
  </si>
  <si>
    <t>PLOT NO - 72</t>
  </si>
  <si>
    <t>Renu Devi</t>
  </si>
  <si>
    <t>PLOT NO - 73</t>
  </si>
  <si>
    <t>Amit Kaushik</t>
  </si>
  <si>
    <t>PLOT NO - 74</t>
  </si>
  <si>
    <t>Jai Bhagwan Kaushik</t>
  </si>
  <si>
    <t>PLOT NO - 78</t>
  </si>
  <si>
    <t>Kalpna</t>
  </si>
  <si>
    <t>PLOT NO - 79</t>
  </si>
  <si>
    <t>Preeti</t>
  </si>
  <si>
    <t>PLOT NO - 80</t>
  </si>
  <si>
    <t>Harish Gupta</t>
  </si>
  <si>
    <t>PLOT NO - 81</t>
  </si>
  <si>
    <t>Sonam</t>
  </si>
  <si>
    <t>PLOT NO - 83</t>
  </si>
  <si>
    <t>Rahul Yadav</t>
  </si>
  <si>
    <t>PLOT NO - 84</t>
  </si>
  <si>
    <t>Rakesh Sharma</t>
  </si>
  <si>
    <t>PLOT NO - 85</t>
  </si>
  <si>
    <t>Rekha Kumari</t>
  </si>
  <si>
    <t>PLOT NO - 87</t>
  </si>
  <si>
    <t>Urmila Devi</t>
  </si>
  <si>
    <t>PLOT NO - 88</t>
  </si>
  <si>
    <t>Ghanshyam</t>
  </si>
  <si>
    <t>PLOT NO - 89</t>
  </si>
  <si>
    <t>Meenakshi</t>
  </si>
  <si>
    <t>PLOT NO - 90</t>
  </si>
  <si>
    <t>Poonam Oberoi</t>
  </si>
  <si>
    <t>PLOT NO - 93</t>
  </si>
  <si>
    <t>Reena</t>
  </si>
  <si>
    <t>PLOT NO - 95</t>
  </si>
  <si>
    <t>Harkesh Yadav</t>
  </si>
  <si>
    <t>PLOT NO - 96</t>
  </si>
  <si>
    <t>Kuldeep Kaushik</t>
  </si>
  <si>
    <t>PLOT NO - 97</t>
  </si>
  <si>
    <t>Abhishek Vats</t>
  </si>
  <si>
    <t>PLOT NO - 98</t>
  </si>
  <si>
    <t>Suman Dhankhar</t>
  </si>
  <si>
    <t>PLOT NO - 99</t>
  </si>
  <si>
    <t>Amarpal</t>
  </si>
  <si>
    <t>PLOT NO - 100</t>
  </si>
  <si>
    <t>Rohit Lohchab</t>
  </si>
  <si>
    <t>PLOT NO - 101</t>
  </si>
  <si>
    <t>Sandeep Kumar Mishra</t>
  </si>
  <si>
    <t>PLOT NO - 102</t>
  </si>
  <si>
    <t>Annu Yadav</t>
  </si>
  <si>
    <t>PLOT NO - 103</t>
  </si>
  <si>
    <t>Khajan Singh Yadav</t>
  </si>
  <si>
    <t>PLOT NO - 104</t>
  </si>
  <si>
    <t>Tara Chand</t>
  </si>
  <si>
    <t>PLOT NO - 105</t>
  </si>
  <si>
    <t>PLOT NO - 106</t>
  </si>
  <si>
    <t>Meenu Chopra</t>
  </si>
  <si>
    <t>PLOT NO - 108</t>
  </si>
  <si>
    <t>Mukesh Saini</t>
  </si>
  <si>
    <t>PLOT NO - 109</t>
  </si>
  <si>
    <t>Shyam Lal Mahajan</t>
  </si>
  <si>
    <t>PLOT NO - 110</t>
  </si>
  <si>
    <t>Ranju Ray</t>
  </si>
  <si>
    <t>PLOT NO - 111</t>
  </si>
  <si>
    <t>Nirmala</t>
  </si>
  <si>
    <t>PLOT NO - 112</t>
  </si>
  <si>
    <t>Jitender Kumar Sharma</t>
  </si>
  <si>
    <t>PLOT NO - 113</t>
  </si>
  <si>
    <t>Sharma Kalwant</t>
  </si>
  <si>
    <t>PLOT NO - 114</t>
  </si>
  <si>
    <t>Priyanka</t>
  </si>
  <si>
    <t>PLOT NO - 115</t>
  </si>
  <si>
    <t>Chetan Prakash</t>
  </si>
  <si>
    <t>PLOT NO - 116</t>
  </si>
  <si>
    <t>Ninder Jit Singh Chandhoke</t>
  </si>
  <si>
    <t>PLOT NO - 117</t>
  </si>
  <si>
    <t>Manoj Pande</t>
  </si>
  <si>
    <t>PLOT NO - 118</t>
  </si>
  <si>
    <t>Kamla Kant Pande</t>
  </si>
  <si>
    <t>PLOT NO - 119</t>
  </si>
  <si>
    <t>Santosh Devi Aggarwal</t>
  </si>
  <si>
    <t>PLOT NO - 120</t>
  </si>
  <si>
    <t>Shashi Sahni</t>
  </si>
  <si>
    <t>PLOT NO - 121</t>
  </si>
  <si>
    <t>PLOT NO - 122</t>
  </si>
  <si>
    <t>Vivek Kumar</t>
  </si>
  <si>
    <t>PLOT NO - 123</t>
  </si>
  <si>
    <t>Shradha Sharma</t>
  </si>
  <si>
    <t>PLOT NO - 124</t>
  </si>
  <si>
    <t>Satyawan Dhariwal</t>
  </si>
  <si>
    <t>PLOT NO - 125</t>
  </si>
  <si>
    <t>Ashwani Kumar</t>
  </si>
  <si>
    <t>PLOT NO - 126</t>
  </si>
  <si>
    <t>Sandeep Kumar</t>
  </si>
  <si>
    <t>PLOT NO - 127</t>
  </si>
  <si>
    <t>Lalit Kalra</t>
  </si>
  <si>
    <t>PLOT NO - 128</t>
  </si>
  <si>
    <t>Monika Bhagat</t>
  </si>
  <si>
    <t>PLOT NO - 129</t>
  </si>
  <si>
    <t>Jagat Ram Arora</t>
  </si>
  <si>
    <t>PLOT NO - 130</t>
  </si>
  <si>
    <t>Arun Kumar Rohilla</t>
  </si>
  <si>
    <t>PLOT NO - 131</t>
  </si>
  <si>
    <t>PLOT NO - 132</t>
  </si>
  <si>
    <t>Sukhdev Singh</t>
  </si>
  <si>
    <t>PLOT NO - 133</t>
  </si>
  <si>
    <t>Devender Kumar</t>
  </si>
  <si>
    <t>PLOT NO - 134</t>
  </si>
  <si>
    <t>Mahesh Dahiya</t>
  </si>
  <si>
    <t>PLOT NO - 135</t>
  </si>
  <si>
    <t>Kamlesh</t>
  </si>
  <si>
    <t>PLOT NO - 136</t>
  </si>
  <si>
    <t>Vijay Kumar Ahuja</t>
  </si>
  <si>
    <t>PLOT NO - 137</t>
  </si>
  <si>
    <t>PLOT NO - 138</t>
  </si>
  <si>
    <t>Naveen Kumar Goyal</t>
  </si>
  <si>
    <t>PLOT NO - 139</t>
  </si>
  <si>
    <t>Kusum Chaudhary</t>
  </si>
  <si>
    <t>PLOT NO - 140</t>
  </si>
  <si>
    <t>Nitin Uppal</t>
  </si>
  <si>
    <t>PLOT NO - 141</t>
  </si>
  <si>
    <t>Rajkamal Singh Bhatia</t>
  </si>
  <si>
    <t>PLOT NO - 142</t>
  </si>
  <si>
    <t>Aruna Bhatia</t>
  </si>
  <si>
    <t>PLOT NO - 143</t>
  </si>
  <si>
    <t>PLOT NO - 144</t>
  </si>
  <si>
    <t>Kritika Jaiswal</t>
  </si>
  <si>
    <t>PLOT NO - 145</t>
  </si>
  <si>
    <t>Renu Gill</t>
  </si>
  <si>
    <t>PLOT NO - 146</t>
  </si>
  <si>
    <t>Pooja Singh</t>
  </si>
  <si>
    <t>PLOT NO - 147</t>
  </si>
  <si>
    <t>Dikshit Khanna</t>
  </si>
  <si>
    <t>PLOT NO - 148</t>
  </si>
  <si>
    <t>Vishal Kwatra</t>
  </si>
  <si>
    <t>PLOT NO - 149</t>
  </si>
  <si>
    <t>Deepak Ahuja</t>
  </si>
  <si>
    <t>PLOT NO - 150</t>
  </si>
  <si>
    <t>Meetesh Narula</t>
  </si>
  <si>
    <t>PLOT NO - 151</t>
  </si>
  <si>
    <t>Sheetal Narula</t>
  </si>
  <si>
    <t>PLOT NO - 152</t>
  </si>
  <si>
    <t>Jyotsana</t>
  </si>
  <si>
    <t>PLOT NO - 153</t>
  </si>
  <si>
    <t>Hari Krishan Kukreti</t>
  </si>
  <si>
    <t>PLOT NO - 154</t>
  </si>
  <si>
    <t>PLOT NO - 155</t>
  </si>
  <si>
    <t>Anoop Kumar</t>
  </si>
  <si>
    <t>PLOT NO - 156</t>
  </si>
  <si>
    <t>Renu Dhankhar</t>
  </si>
  <si>
    <t>PLOT NO - 157</t>
  </si>
  <si>
    <t>Neeraj Mohan</t>
  </si>
  <si>
    <t>PLOT NO - 158</t>
  </si>
  <si>
    <t>Anish Yadav</t>
  </si>
  <si>
    <t>PLOT NO - 159</t>
  </si>
  <si>
    <t>Pushplata Yadav</t>
  </si>
  <si>
    <t>PLOT NO - 160</t>
  </si>
  <si>
    <t>Madhu Yadav</t>
  </si>
  <si>
    <t>PLOT NO - 161</t>
  </si>
  <si>
    <t>Monika Garg</t>
  </si>
  <si>
    <t>PLOT NO - 162</t>
  </si>
  <si>
    <t>Meena</t>
  </si>
  <si>
    <t>PLOT NO - 163</t>
  </si>
  <si>
    <t>Krishan Lather</t>
  </si>
  <si>
    <t>PLOT NO - 164</t>
  </si>
  <si>
    <t>Harish Singh Rawat</t>
  </si>
  <si>
    <t>PLOT NO - 165</t>
  </si>
  <si>
    <t>PLOT NO - 166</t>
  </si>
  <si>
    <t>Taranpreet Kaur</t>
  </si>
  <si>
    <t>PLOT NO - 167</t>
  </si>
  <si>
    <t>Rajiv Yadav</t>
  </si>
  <si>
    <t>PLOT NO - 168</t>
  </si>
  <si>
    <t>Uma Gupta</t>
  </si>
  <si>
    <t>PLOT NO - 169</t>
  </si>
  <si>
    <t>Pinki Devi</t>
  </si>
  <si>
    <t>PLOT NO - 170</t>
  </si>
  <si>
    <t>Priya</t>
  </si>
  <si>
    <t>PLOT NO - 171</t>
  </si>
  <si>
    <t>Kanhaiya Kumar</t>
  </si>
  <si>
    <t>PLOT NO - 172</t>
  </si>
  <si>
    <t>Sunil Kumar</t>
  </si>
  <si>
    <t>PLOT NO - 173</t>
  </si>
  <si>
    <t>Minakshi Chauhan</t>
  </si>
  <si>
    <t>PLOT NO - 174</t>
  </si>
  <si>
    <t>Anita Yadav</t>
  </si>
  <si>
    <t>PLOT NO - 175</t>
  </si>
  <si>
    <t>Monika Singh</t>
  </si>
  <si>
    <t>PLOT NO - 176</t>
  </si>
  <si>
    <t>Vinod Kumar</t>
  </si>
  <si>
    <t>PLOT NO - 177</t>
  </si>
  <si>
    <t>Sonia Palta</t>
  </si>
  <si>
    <t>PLOT NO - 178</t>
  </si>
  <si>
    <t>Ved Parkash</t>
  </si>
  <si>
    <t>PLOT NO - 179</t>
  </si>
  <si>
    <t>Lalit Chopra</t>
  </si>
  <si>
    <t>PLOT NO - 180</t>
  </si>
  <si>
    <t>Harpreet Kaur</t>
  </si>
  <si>
    <t>PLOT NO - 183</t>
  </si>
  <si>
    <t>Rakhi</t>
  </si>
  <si>
    <t>PLOT NO - 185</t>
  </si>
  <si>
    <t>Kavita</t>
  </si>
  <si>
    <t>PLOT NO - 186</t>
  </si>
  <si>
    <t>Monika</t>
  </si>
  <si>
    <t>PLOT NO - 188</t>
  </si>
  <si>
    <t>Birender Singh</t>
  </si>
  <si>
    <t>PLOT NO - 189</t>
  </si>
  <si>
    <t>Sucheta Rani</t>
  </si>
  <si>
    <t>PLOT NO - 190</t>
  </si>
  <si>
    <t>Ankit Gupta</t>
  </si>
  <si>
    <t>PLOT NO - 191</t>
  </si>
  <si>
    <t>Mahavir Prasad Jain</t>
  </si>
  <si>
    <t>PLOT NO - 192</t>
  </si>
  <si>
    <t>Nikhita Sharma</t>
  </si>
  <si>
    <t>PLOT NO - 193</t>
  </si>
  <si>
    <t>Meenu</t>
  </si>
  <si>
    <t>PLOT NO - 195</t>
  </si>
  <si>
    <t>Pooja Duhan</t>
  </si>
  <si>
    <t>PLOT NO - 196</t>
  </si>
  <si>
    <t>Vijay Singh</t>
  </si>
  <si>
    <t>PLOT NO - 198</t>
  </si>
  <si>
    <t>Himanshu Agarwal</t>
  </si>
  <si>
    <t>PLOT NO - 200</t>
  </si>
  <si>
    <t>Shalini Jain</t>
  </si>
  <si>
    <t>PLOT NO - 201</t>
  </si>
  <si>
    <t>Kavita Sharma</t>
  </si>
  <si>
    <t>PLOT NO - 202</t>
  </si>
  <si>
    <t>Archana Yadav</t>
  </si>
  <si>
    <t>PLOT NO - 203</t>
  </si>
  <si>
    <t>PLOT NO - 207</t>
  </si>
  <si>
    <t>INFRA TECHNOCRATS</t>
  </si>
  <si>
    <t>PLOT NO - 208</t>
  </si>
  <si>
    <t>PLOT NO - 209</t>
  </si>
  <si>
    <t>Jyoti Chahal</t>
  </si>
  <si>
    <t>PLOT NO - 210</t>
  </si>
  <si>
    <t>Prerana Srivastava</t>
  </si>
  <si>
    <t>PLOT NO - 211</t>
  </si>
  <si>
    <t>Ram Prasad Aryal</t>
  </si>
  <si>
    <t>PLOT NO - 212</t>
  </si>
  <si>
    <t>Ram Avatar</t>
  </si>
  <si>
    <t>PLOT NO - 213</t>
  </si>
  <si>
    <t>Pooja Dhingra</t>
  </si>
  <si>
    <t>PLOT NO - 214</t>
  </si>
  <si>
    <t>Amit Dahiya</t>
  </si>
  <si>
    <t>PLOT NO - 216</t>
  </si>
  <si>
    <t>Ashok Kumar Grover</t>
  </si>
  <si>
    <t xml:space="preserve">S.NO </t>
  </si>
  <si>
    <t xml:space="preserve">PLOT NO </t>
  </si>
  <si>
    <t>PLOT AREA 
(SQ.YD)</t>
  </si>
  <si>
    <t xml:space="preserve">INVENTORY STATUS </t>
  </si>
  <si>
    <t>DEVELOPER / OWNER</t>
  </si>
  <si>
    <t>PLOT NO - 26</t>
  </si>
  <si>
    <t>UNDER FREEZE | PLEDGE</t>
  </si>
  <si>
    <t>OWNER - DHARAM SINGH</t>
  </si>
  <si>
    <t>PLOT NO - 27</t>
  </si>
  <si>
    <t>PLOT NO - 29</t>
  </si>
  <si>
    <t>PLOT NO - 32</t>
  </si>
  <si>
    <t>PLOT NO - 34</t>
  </si>
  <si>
    <t>PLOT NO - 36</t>
  </si>
  <si>
    <t>PLOT NO - 41</t>
  </si>
  <si>
    <t>PLOT NO - 53</t>
  </si>
  <si>
    <t>PLOT NO - 54</t>
  </si>
  <si>
    <t>PLOT NO - 57</t>
  </si>
  <si>
    <t>PLOT NO - 59</t>
  </si>
  <si>
    <t>PLOT NO - 60</t>
  </si>
  <si>
    <t>PLOT NO - 63</t>
  </si>
  <si>
    <t>PLOT NO - 64</t>
  </si>
  <si>
    <t>PLOT NO - 68</t>
  </si>
  <si>
    <t>PLOT NO - 69</t>
  </si>
  <si>
    <t>PLOT NO - 75</t>
  </si>
  <si>
    <t>PLOT NO - 76</t>
  </si>
  <si>
    <t>PLOT NO - 77</t>
  </si>
  <si>
    <t>MORTAGAGE | PLEDGE</t>
  </si>
  <si>
    <t>PLOT NO - 82</t>
  </si>
  <si>
    <t>PLOT NO - 86</t>
  </si>
  <si>
    <t>PLOT NO - 91</t>
  </si>
  <si>
    <t>PLOT NO - 92</t>
  </si>
  <si>
    <t>PLOT NO - 94</t>
  </si>
  <si>
    <t>PLOT NO - 107</t>
  </si>
  <si>
    <t>PLOT NO - 181</t>
  </si>
  <si>
    <t>OWNER - RAVINDER SINGH</t>
  </si>
  <si>
    <t>PLOT NO - 182</t>
  </si>
  <si>
    <t>PLOT NO - 184</t>
  </si>
  <si>
    <t>PLOT NO - 187</t>
  </si>
  <si>
    <t>PLOT NO - 194</t>
  </si>
  <si>
    <t>PLOT NO - 197</t>
  </si>
  <si>
    <t>PLOT NO - 199</t>
  </si>
  <si>
    <t>PLOT NO - 204</t>
  </si>
  <si>
    <t>PLOT NO - 205</t>
  </si>
  <si>
    <t>PLOT NO - 206</t>
  </si>
  <si>
    <t>PLOT NO - 215</t>
  </si>
  <si>
    <t>Developer</t>
  </si>
  <si>
    <t>Unit No. 1</t>
  </si>
  <si>
    <t>Commercial Unit</t>
  </si>
  <si>
    <t>Unit No. 2</t>
  </si>
  <si>
    <t>Unit No. 3</t>
  </si>
  <si>
    <t>Unit No. 4</t>
  </si>
  <si>
    <t>Unit No. 5</t>
  </si>
  <si>
    <t>Unit No. 6</t>
  </si>
  <si>
    <t>Unit No. 7</t>
  </si>
  <si>
    <t>Unit No. 8</t>
  </si>
  <si>
    <t>Unit No. 9</t>
  </si>
  <si>
    <t>Unit No. 10</t>
  </si>
  <si>
    <t>Unit No. 11</t>
  </si>
  <si>
    <t>Unit No. 12</t>
  </si>
  <si>
    <t>Unit No. 13</t>
  </si>
  <si>
    <t>Unit No. 14</t>
  </si>
  <si>
    <t>Unit No. 15</t>
  </si>
  <si>
    <t>Unit No. 16</t>
  </si>
  <si>
    <t>Unit No. 17</t>
  </si>
  <si>
    <t>Unit No. 18</t>
  </si>
  <si>
    <t>Unit No. 19</t>
  </si>
  <si>
    <t>Unit No. 20</t>
  </si>
  <si>
    <t>Unit No. 21</t>
  </si>
  <si>
    <t>Unit No. 22</t>
  </si>
  <si>
    <t>Unit No. 23</t>
  </si>
  <si>
    <t>Unit No. 24</t>
  </si>
  <si>
    <t>PLOT AREA  (SQ.YD)</t>
  </si>
  <si>
    <t>PLOT AREA  (SQ.YD) (Sum)</t>
  </si>
  <si>
    <t>Office No.</t>
  </si>
  <si>
    <t>Area (sq.ft.)</t>
  </si>
  <si>
    <t>Floor</t>
  </si>
  <si>
    <t>203A</t>
  </si>
  <si>
    <t>203B</t>
  </si>
  <si>
    <t>205A</t>
  </si>
  <si>
    <t>205B</t>
  </si>
  <si>
    <t>214A</t>
  </si>
  <si>
    <t>214B</t>
  </si>
  <si>
    <t>414A</t>
  </si>
  <si>
    <t>605A</t>
  </si>
  <si>
    <t>705A</t>
  </si>
  <si>
    <t>Shared Space</t>
  </si>
  <si>
    <t>914A</t>
  </si>
  <si>
    <t>914B</t>
  </si>
  <si>
    <t>10th</t>
  </si>
  <si>
    <t>SERVICE FLOOR</t>
  </si>
  <si>
    <t>1105A</t>
  </si>
  <si>
    <t>1114B</t>
  </si>
  <si>
    <t>1214A</t>
  </si>
  <si>
    <t>1305-A</t>
  </si>
  <si>
    <t>1314-A</t>
  </si>
  <si>
    <t>1314-B</t>
  </si>
  <si>
    <t>1405A</t>
  </si>
  <si>
    <t>1414A</t>
  </si>
  <si>
    <t>1414B</t>
  </si>
  <si>
    <t>1505A</t>
  </si>
  <si>
    <t>1614A</t>
  </si>
  <si>
    <t>1614B</t>
  </si>
  <si>
    <t>1714A</t>
  </si>
  <si>
    <t>1714B</t>
  </si>
  <si>
    <t>1805A</t>
  </si>
  <si>
    <t>1814A</t>
  </si>
  <si>
    <t>1814B</t>
  </si>
  <si>
    <t>1905A</t>
  </si>
  <si>
    <t>1914A</t>
  </si>
  <si>
    <t>1914B</t>
  </si>
  <si>
    <t>20th</t>
  </si>
  <si>
    <t>21st</t>
  </si>
  <si>
    <t>2114A</t>
  </si>
  <si>
    <t>2105A</t>
  </si>
  <si>
    <t>2105B</t>
  </si>
  <si>
    <t>2114B</t>
  </si>
  <si>
    <t>2203B</t>
  </si>
  <si>
    <t>2205A</t>
  </si>
  <si>
    <t>2305A</t>
  </si>
  <si>
    <t>2306A</t>
  </si>
  <si>
    <t>2406A</t>
  </si>
  <si>
    <t>2414A</t>
  </si>
  <si>
    <t>2414B</t>
  </si>
  <si>
    <t>2514A</t>
  </si>
  <si>
    <t>26th</t>
  </si>
  <si>
    <t>27th</t>
  </si>
  <si>
    <t xml:space="preserve">Collection Report </t>
  </si>
  <si>
    <t>Latest 12 Month</t>
  </si>
  <si>
    <t>Collection (in Crs)</t>
  </si>
  <si>
    <t>Name</t>
  </si>
  <si>
    <t>Allotment Date</t>
  </si>
  <si>
    <t>Tower</t>
  </si>
  <si>
    <t>Unit No.</t>
  </si>
  <si>
    <t>Unit</t>
  </si>
  <si>
    <t>Area</t>
  </si>
  <si>
    <t>Unit Cost</t>
  </si>
  <si>
    <t xml:space="preserve">Avg </t>
  </si>
  <si>
    <t>Ms. Dimple</t>
  </si>
  <si>
    <t>6th Floor</t>
  </si>
  <si>
    <t>OFFICE-50</t>
  </si>
  <si>
    <t>OFFICE-50-6th Floor</t>
  </si>
  <si>
    <t>Mrs. Renu Bala Kohli</t>
  </si>
  <si>
    <t>OFFICE-44</t>
  </si>
  <si>
    <t>OFFICE-44-6th Floor</t>
  </si>
  <si>
    <t>OFFICE-45</t>
  </si>
  <si>
    <t>OFFICE-45-6th Floor</t>
  </si>
  <si>
    <t>Mr. Vikram Nanda</t>
  </si>
  <si>
    <t>OFFICE-58</t>
  </si>
  <si>
    <t>OFFICE-58-6th Floor</t>
  </si>
  <si>
    <t>Mr. Ramesh Dudani</t>
  </si>
  <si>
    <t>OFFICE-51</t>
  </si>
  <si>
    <t>OFFICE-51-6th Floor</t>
  </si>
  <si>
    <t>Mr. Sanjeev Kumar Seth</t>
  </si>
  <si>
    <t>9th Floor</t>
  </si>
  <si>
    <t>OFFICE-14</t>
  </si>
  <si>
    <t>OFFICE-14-9th Floor</t>
  </si>
  <si>
    <t>Mrs. Kamalpreet Randhawa</t>
  </si>
  <si>
    <t>OFFICE-57</t>
  </si>
  <si>
    <t>OFFICE-57-6th Floor</t>
  </si>
  <si>
    <t>Mrs. Gulwant Kaur</t>
  </si>
  <si>
    <t>OFFICE-54</t>
  </si>
  <si>
    <t>OFFICE-54-6th Floor</t>
  </si>
  <si>
    <t>Mrs. Sudha Batra</t>
  </si>
  <si>
    <t>4th Floor</t>
  </si>
  <si>
    <t>OFFICE-55</t>
  </si>
  <si>
    <t>OFFICE-55-4th Floor</t>
  </si>
  <si>
    <t>Mr. Hemant Kumar</t>
  </si>
  <si>
    <t>OFFICE-15</t>
  </si>
  <si>
    <t>OFFICE-15-4th Floor</t>
  </si>
  <si>
    <t>Mr. Jagdish Kumar Arora</t>
  </si>
  <si>
    <t>OFFICE-35</t>
  </si>
  <si>
    <t>OFFICE-35-6th Floor</t>
  </si>
  <si>
    <t>Mr. Manjit Singh</t>
  </si>
  <si>
    <t>OFFICE-60</t>
  </si>
  <si>
    <t>OFFICE-60-9th Floor</t>
  </si>
  <si>
    <t>Mrs. Parveen Dhingra</t>
  </si>
  <si>
    <t>OFFICE-43</t>
  </si>
  <si>
    <t>OFFICE-43-6th Floor</t>
  </si>
  <si>
    <t>Mr. Amandeep Dhir</t>
  </si>
  <si>
    <t>OFFICE-12</t>
  </si>
  <si>
    <t>OFFICE-12-4th Floor</t>
  </si>
  <si>
    <t>Mrs. Mala Arora</t>
  </si>
  <si>
    <t>OFFICE-15-6th Floor</t>
  </si>
  <si>
    <t>Mrs. Rupinder Kaur Randhawa</t>
  </si>
  <si>
    <t>OFFICE-03</t>
  </si>
  <si>
    <t>OFFICE-03-6th Floor</t>
  </si>
  <si>
    <t>Mr. Rakesh Chadha</t>
  </si>
  <si>
    <t>OFFICE-66</t>
  </si>
  <si>
    <t>OFFICE-66-9th Floor</t>
  </si>
  <si>
    <t>Mrs. Sharanjit Kaur</t>
  </si>
  <si>
    <t>OFFICE-48</t>
  </si>
  <si>
    <t>OFFICE-48-9th Floor</t>
  </si>
  <si>
    <t>Mr. Surinder Kumar</t>
  </si>
  <si>
    <t>OFFICE-37</t>
  </si>
  <si>
    <t>OFFICE-37-6th Floor</t>
  </si>
  <si>
    <t>Mr. Iresh Mehta</t>
  </si>
  <si>
    <t>OFFICE-39</t>
  </si>
  <si>
    <t>OFFICE-39-9th Floor</t>
  </si>
  <si>
    <t>Mr. Ajay Kumar Mehandru</t>
  </si>
  <si>
    <t>OFFICE-05</t>
  </si>
  <si>
    <t>OFFICE-05-9th Floor</t>
  </si>
  <si>
    <t>Mr. R. K. Dass</t>
  </si>
  <si>
    <t>OFFICE-49</t>
  </si>
  <si>
    <t>OFFICE-49-9th Floor</t>
  </si>
  <si>
    <t>Mr. Janam Brar</t>
  </si>
  <si>
    <t>OFFICE-61</t>
  </si>
  <si>
    <t>OFFICE-61-9th Floor</t>
  </si>
  <si>
    <t>OFFICE-67</t>
  </si>
  <si>
    <t>OFFICE-67-4th Floor</t>
  </si>
  <si>
    <t>Mrs. Bindu Bajaj</t>
  </si>
  <si>
    <t>OFFICE-56</t>
  </si>
  <si>
    <t>OFFICE-56-9th Floor</t>
  </si>
  <si>
    <t>Mr. Deepak Juneja</t>
  </si>
  <si>
    <t>OFFICE-19</t>
  </si>
  <si>
    <t>OFFICE-19-6th Floor</t>
  </si>
  <si>
    <t>OFFICE-20</t>
  </si>
  <si>
    <t>OFFICE-20-6th Floor</t>
  </si>
  <si>
    <t>Mrs. Parveen Kumari</t>
  </si>
  <si>
    <t>OFFICE-28</t>
  </si>
  <si>
    <t>OFFICE-28-6th Floor</t>
  </si>
  <si>
    <t>Mrs. Aruna Mahajan</t>
  </si>
  <si>
    <t>OFFICE-40</t>
  </si>
  <si>
    <t>OFFICE-40-6th Floor</t>
  </si>
  <si>
    <t>Mr. Kamal Deep Jaspal</t>
  </si>
  <si>
    <t>OFFICE-21</t>
  </si>
  <si>
    <t>OFFICE-21-6th Floor</t>
  </si>
  <si>
    <t>Colonel K.l Jaspal</t>
  </si>
  <si>
    <t>OFFICE-22</t>
  </si>
  <si>
    <t>OFFICE-22-6th Floor</t>
  </si>
  <si>
    <t>Mr. Madan Lal Joshi</t>
  </si>
  <si>
    <t>OFFICE-51-9th Floor</t>
  </si>
  <si>
    <t>Mr. Tek Chand</t>
  </si>
  <si>
    <t>OFFICE-12 A</t>
  </si>
  <si>
    <t>OFFICE-12 A-6th Floor</t>
  </si>
  <si>
    <t>M/S. Uditech Constructions Pvt. ltd.</t>
  </si>
  <si>
    <t>OFFICE-11</t>
  </si>
  <si>
    <t>OFFICE-11-9th Floor</t>
  </si>
  <si>
    <t>Major Gen. sukhdip Singh Randhawa (huf)</t>
  </si>
  <si>
    <t>OFFICE-12-9th Floor</t>
  </si>
  <si>
    <t>Mr. Gurminder Singh Multani</t>
  </si>
  <si>
    <t>OFFICE-02</t>
  </si>
  <si>
    <t>OFFICE-02-9th Floor</t>
  </si>
  <si>
    <t>Mr. Harpreet Singh</t>
  </si>
  <si>
    <t>OFFICE-18</t>
  </si>
  <si>
    <t>OFFICE-18-9th Floor</t>
  </si>
  <si>
    <t>Mr. Hardial Singh Ghotra</t>
  </si>
  <si>
    <t>OFFICE-15-9th Floor</t>
  </si>
  <si>
    <t>Mr. Nittin Dutt</t>
  </si>
  <si>
    <t>OFFICE-10</t>
  </si>
  <si>
    <t>OFFICE-10-4th Floor</t>
  </si>
  <si>
    <t>Mr. Anil Pal</t>
  </si>
  <si>
    <t>OFFICE-46</t>
  </si>
  <si>
    <t>OFFICE-46-9th Floor</t>
  </si>
  <si>
    <t>Mr. Mahipal Singh Mann</t>
  </si>
  <si>
    <t>OFFICE-22-9th Floor</t>
  </si>
  <si>
    <t>Brig. Devinder Singh</t>
  </si>
  <si>
    <t>10th Floor</t>
  </si>
  <si>
    <t>OFFICE-01</t>
  </si>
  <si>
    <t>OFFICE-01-10th Floor</t>
  </si>
  <si>
    <t>OFFICE-02-6th Floor</t>
  </si>
  <si>
    <t>Mrs. Satindar Cheema</t>
  </si>
  <si>
    <t>OFFICE-03-4th Floor</t>
  </si>
  <si>
    <t>Mrs. Sunita Chaudhry</t>
  </si>
  <si>
    <t>OFFICE-14-10th Floor</t>
  </si>
  <si>
    <t>Major Gen. sukhdip Singh Randhawa</t>
  </si>
  <si>
    <t>OFFICE-43-10th Floor</t>
  </si>
  <si>
    <t>OFFICE-44-10th Floor</t>
  </si>
  <si>
    <t>Mrs. Sheelwant Kaur</t>
  </si>
  <si>
    <t>OFFICE-41</t>
  </si>
  <si>
    <t>OFFICE-41-10th Floor</t>
  </si>
  <si>
    <t>Mr. Jai Prakash Singh</t>
  </si>
  <si>
    <t>OFFICE-10-10th Floor</t>
  </si>
  <si>
    <t>OFFICE-40-10th Floor</t>
  </si>
  <si>
    <t>Mrs. Prerna Bansal</t>
  </si>
  <si>
    <t>OFFICE-52</t>
  </si>
  <si>
    <t>OFFICE-52-9th Floor</t>
  </si>
  <si>
    <t>Mr. Saindeep Singh</t>
  </si>
  <si>
    <t>OFFICE-21-9th Floor</t>
  </si>
  <si>
    <t>Mr. Gurjay Pal Singh</t>
  </si>
  <si>
    <t>OFFICE-27</t>
  </si>
  <si>
    <t>OFFICE-27-9th Floor</t>
  </si>
  <si>
    <t>Mrs. Sunita Kumari</t>
  </si>
  <si>
    <t>OFFICE-28-9th Floor</t>
  </si>
  <si>
    <t>Mr. Prabhtej Singh</t>
  </si>
  <si>
    <t>OFFICE-24</t>
  </si>
  <si>
    <t>OFFICE-24-10th Floor</t>
  </si>
  <si>
    <t>Mrs. Arvinder Kaur</t>
  </si>
  <si>
    <t>OFFICE-49-6th Floor</t>
  </si>
  <si>
    <t>Mr. Guneet Singh Randhawa</t>
  </si>
  <si>
    <t>OFFICE-47</t>
  </si>
  <si>
    <t>OFFICE-47-10th Floor</t>
  </si>
  <si>
    <t>OFFICE-48-10th Floor</t>
  </si>
  <si>
    <t>OFFICE-49-10th Floor</t>
  </si>
  <si>
    <t>OFFICE-50-10th Floor</t>
  </si>
  <si>
    <t>OFFICE-51-10th Floor</t>
  </si>
  <si>
    <t>Mr. Parmod Mehta</t>
  </si>
  <si>
    <t>OFFICE-16</t>
  </si>
  <si>
    <t>OFFICE-16-4th Floor</t>
  </si>
  <si>
    <t>OFFICE-58-10th Floor</t>
  </si>
  <si>
    <t>Mr. Baldeep Singh</t>
  </si>
  <si>
    <t>OFFICE-19-10th Floor</t>
  </si>
  <si>
    <t>Mr. Pradeep Kumar Gupta</t>
  </si>
  <si>
    <t>OFFICE-27-10th Floor</t>
  </si>
  <si>
    <t>Mr. Jaivijay Vedi</t>
  </si>
  <si>
    <t>OFFICE-08</t>
  </si>
  <si>
    <t>OFFICE-08-10th Floor</t>
  </si>
  <si>
    <t>Mr. Sanjeev Mishra</t>
  </si>
  <si>
    <t>OFFICE-34</t>
  </si>
  <si>
    <t>OFFICE-34-6th Floor</t>
  </si>
  <si>
    <t>Mr. Ajit Singh</t>
  </si>
  <si>
    <t>OFFICE-30</t>
  </si>
  <si>
    <t>OFFICE-30-6th Floor</t>
  </si>
  <si>
    <t>OFFICE-02-10th Floor</t>
  </si>
  <si>
    <t>Mr. Inder Mohan Singh</t>
  </si>
  <si>
    <t>OFFICE-07</t>
  </si>
  <si>
    <t>OFFICE-07-9th Floor</t>
  </si>
  <si>
    <t>Dr. Maneesh Bagai</t>
  </si>
  <si>
    <t>OFFICE-28-10th Floor</t>
  </si>
  <si>
    <t>Mrs. Divya Gupta</t>
  </si>
  <si>
    <t>11th Floor</t>
  </si>
  <si>
    <t>OFFICE-06</t>
  </si>
  <si>
    <t>OFFICE-06-11th Floor</t>
  </si>
  <si>
    <t>Mr. Mukesh</t>
  </si>
  <si>
    <t>OFFICE-11-4th Floor</t>
  </si>
  <si>
    <t>Mr. Arun Thakur</t>
  </si>
  <si>
    <t>OFFICE-18-10th Floor</t>
  </si>
  <si>
    <t>Mr. Manmohan Bhalla</t>
  </si>
  <si>
    <t>OFFICE-20-10th Floor</t>
  </si>
  <si>
    <t>Mr. Akshat Gaur</t>
  </si>
  <si>
    <t>OFFICE-62</t>
  </si>
  <si>
    <t>OFFICE-62-4th Floor</t>
  </si>
  <si>
    <t>Mrs. Sunita Vatts</t>
  </si>
  <si>
    <t>OFFICE-01-11th Floor</t>
  </si>
  <si>
    <t>Mrs. Sunita Devi</t>
  </si>
  <si>
    <t>12th Floor</t>
  </si>
  <si>
    <t>OFFICE-09</t>
  </si>
  <si>
    <t>OFFICE-09-12th Floor</t>
  </si>
  <si>
    <t>Mrs. Sukhjinder Kaur</t>
  </si>
  <si>
    <t>OFFICE-08-12th Floor</t>
  </si>
  <si>
    <t>Mr. Ram Kumar Bhardwaj</t>
  </si>
  <si>
    <t>OFFICE-07-12th Floor</t>
  </si>
  <si>
    <t>Dr. Kuldip Kumar</t>
  </si>
  <si>
    <t>2nd Floor</t>
  </si>
  <si>
    <t>UNIT-10</t>
  </si>
  <si>
    <t>UNIT-10-2nd Floor</t>
  </si>
  <si>
    <t>Mrs. Neetika</t>
  </si>
  <si>
    <t>OFFICE-25</t>
  </si>
  <si>
    <t>OFFICE-25-11th Floor</t>
  </si>
  <si>
    <t>Mrs. Baljeet Brar</t>
  </si>
  <si>
    <t>OFFICE-68</t>
  </si>
  <si>
    <t>OFFICE-68-10th Floor</t>
  </si>
  <si>
    <t>Mr. Manu Bhardwaj</t>
  </si>
  <si>
    <t>3rd Floor</t>
  </si>
  <si>
    <t>OFFICE-19-3rd Floor</t>
  </si>
  <si>
    <t>Mrs. Nitika Arya</t>
  </si>
  <si>
    <t>Ground Floor</t>
  </si>
  <si>
    <t>UNIT-23</t>
  </si>
  <si>
    <t>UNIT-23-Ground Floor</t>
  </si>
  <si>
    <t>Colonel B. R. Kundlas (retd)</t>
  </si>
  <si>
    <t>OFFICE-23</t>
  </si>
  <si>
    <t>OFFICE-23-3rd Floor</t>
  </si>
  <si>
    <t>Mrs. Raj Kumari Kundlas</t>
  </si>
  <si>
    <t>OFFICE-24-3rd Floor</t>
  </si>
  <si>
    <t>Mr. Himanshu Vasudeva</t>
  </si>
  <si>
    <t>OFFICE-22-10th Floor</t>
  </si>
  <si>
    <t>Mr. Kulbhushan Kumar</t>
  </si>
  <si>
    <t>OFFICE-20-3rd Floor</t>
  </si>
  <si>
    <t>Mr. Sandeep Anand</t>
  </si>
  <si>
    <t>OFFICE-66-4th Floor</t>
  </si>
  <si>
    <t>Mrs. Neelam</t>
  </si>
  <si>
    <t>15th Floor</t>
  </si>
  <si>
    <t>OFFICE-01-15th Floor</t>
  </si>
  <si>
    <t>Mrs. Kamlesh Bhatia</t>
  </si>
  <si>
    <t>12-A Floor</t>
  </si>
  <si>
    <t>OFFICE-08-12-A Floor</t>
  </si>
  <si>
    <t>Mrs. Monika Chugh</t>
  </si>
  <si>
    <t>OFFICE-18-11th Floor</t>
  </si>
  <si>
    <t>Mr. Harbans Lal Wadhwa</t>
  </si>
  <si>
    <t>OFFICE-30-11th Floor</t>
  </si>
  <si>
    <t>Ms. Luxmi Gahlot</t>
  </si>
  <si>
    <t>OFFICE-30-3rd Floor</t>
  </si>
  <si>
    <t>M/S. Vssv Consultants Pvt.ltd</t>
  </si>
  <si>
    <t>OFFICE-16-3rd Floor</t>
  </si>
  <si>
    <t>Mr. Gopal Krishan Nandan</t>
  </si>
  <si>
    <t>OFFICE-45-10th Floor</t>
  </si>
  <si>
    <t>Mrs. Harjit Kaur Virk</t>
  </si>
  <si>
    <t>OFFICE-20-9th Floor</t>
  </si>
  <si>
    <t>Mr. Ajaypal Singh Kochar</t>
  </si>
  <si>
    <t>OFFICE-26</t>
  </si>
  <si>
    <t>OFFICE-26-11th Floor</t>
  </si>
  <si>
    <t>Mr. Rohit Kumar Pathak</t>
  </si>
  <si>
    <t>14th Floor</t>
  </si>
  <si>
    <t>OFFICE-18-14th Floor</t>
  </si>
  <si>
    <t>OFFICE-67-10th Floor</t>
  </si>
  <si>
    <t>OFFICE-07-12-A Floor</t>
  </si>
  <si>
    <t>Mrs. Geeta Singh</t>
  </si>
  <si>
    <t>OFFICE-14-12-A Floor</t>
  </si>
  <si>
    <t>Dr. Jasvir Kaur</t>
  </si>
  <si>
    <t>OFFICE-15-3rd Floor</t>
  </si>
  <si>
    <t>Mr. Satnam Singh Sohal</t>
  </si>
  <si>
    <t>OFFICE-31</t>
  </si>
  <si>
    <t>OFFICE-31-12th Floor</t>
  </si>
  <si>
    <t>Mr. Ramandeep Singh Sohal</t>
  </si>
  <si>
    <t>OFFICE-32</t>
  </si>
  <si>
    <t>OFFICE-32-12th Floor</t>
  </si>
  <si>
    <t>OFFICE-14-4th Floor</t>
  </si>
  <si>
    <t>M/S. Professional peers info services pvt. ltd</t>
  </si>
  <si>
    <t>UNIT-11</t>
  </si>
  <si>
    <t>UNIT-11-2nd Floor</t>
  </si>
  <si>
    <t>Mr. Bal Krishan Dogra</t>
  </si>
  <si>
    <t>OFFICE-03-14th Floor</t>
  </si>
  <si>
    <t>Mr. Anil Bhatia</t>
  </si>
  <si>
    <t>OFFICE-24-11th Floor</t>
  </si>
  <si>
    <t>Mr. Santokh Singh Parmar</t>
  </si>
  <si>
    <t>OFFICE-10-15th Floor</t>
  </si>
  <si>
    <t>Mr. Gian Chand Singla</t>
  </si>
  <si>
    <t>8th Floor</t>
  </si>
  <si>
    <t>OFFICE-14-8th Floor</t>
  </si>
  <si>
    <t>Mr. Jagar Singh</t>
  </si>
  <si>
    <t>OFFICE-54-10th Floor</t>
  </si>
  <si>
    <t>Mr. Jatinder Chhabra</t>
  </si>
  <si>
    <t>OFFICE-18-4th Floor</t>
  </si>
  <si>
    <t>Mrs. Punam Rani</t>
  </si>
  <si>
    <t>OFFICE-47-6th Floor</t>
  </si>
  <si>
    <t>Mrs. Navjot Kiran Dhadwal</t>
  </si>
  <si>
    <t>OFFICE-03-3rd Floor</t>
  </si>
  <si>
    <t>Mr. Gagandeep Sawhney</t>
  </si>
  <si>
    <t>OFFICE-07-14th Floor</t>
  </si>
  <si>
    <t>Mrs. Alka Sondhi</t>
  </si>
  <si>
    <t>OFFICE-08-14th Floor</t>
  </si>
  <si>
    <t>Mrs. Santosh Devi</t>
  </si>
  <si>
    <t>OFFICE-05-8th Floor</t>
  </si>
  <si>
    <t>Mrs. Navita Singla</t>
  </si>
  <si>
    <t>OFFICE-01-14th Floor</t>
  </si>
  <si>
    <t>Mr. Gurbax Singh Grewal</t>
  </si>
  <si>
    <t>OFFICE-34-14th Floor</t>
  </si>
  <si>
    <t>Mr. Ramesh Chand</t>
  </si>
  <si>
    <t>OFFICE-14-15th Floor</t>
  </si>
  <si>
    <t>Mr. Anil Paul</t>
  </si>
  <si>
    <t>OFFICE-04</t>
  </si>
  <si>
    <t>OFFICE-04-14th Floor</t>
  </si>
  <si>
    <t>Mr. Lal Chand Dogra</t>
  </si>
  <si>
    <t>OFFICE-28-8th Floor</t>
  </si>
  <si>
    <t>Mr. Bhavnesh Kaushik</t>
  </si>
  <si>
    <t>OFFICE-20-15th Floor</t>
  </si>
  <si>
    <t>UNIT-23-2nd Floor</t>
  </si>
  <si>
    <t>Mr. Sahil Sethi</t>
  </si>
  <si>
    <t>OFFICE-12A</t>
  </si>
  <si>
    <t>OFFICE-12A-8th Floor</t>
  </si>
  <si>
    <t>Mrs. Satinder Kler</t>
  </si>
  <si>
    <t>OFFICE-26-8th Floor</t>
  </si>
  <si>
    <t>Mr. Kishor Bothra</t>
  </si>
  <si>
    <t>OFFICE-21-15th Floor</t>
  </si>
  <si>
    <t>Mr. S.p Singal</t>
  </si>
  <si>
    <t>OFFICE-40-14th Floor</t>
  </si>
  <si>
    <t>Mr. Balmukund</t>
  </si>
  <si>
    <t>OFFICE-21-14th Floor</t>
  </si>
  <si>
    <t>Mr. Viprender pal Singh Walia</t>
  </si>
  <si>
    <t>OFFICE-44-15th Floor</t>
  </si>
  <si>
    <t>Mr. Sushil Kumar Sharma</t>
  </si>
  <si>
    <t>OFFICE-22-14th Floor</t>
  </si>
  <si>
    <t>Advocate Aastha Panda</t>
  </si>
  <si>
    <t>OFFICE-22-15th Floor</t>
  </si>
  <si>
    <t>Mr. Sandeep Sharma</t>
  </si>
  <si>
    <t>OFFICE-43-14th Floor</t>
  </si>
  <si>
    <t>Mr. Divyanshu Mittal</t>
  </si>
  <si>
    <t>OFFICE-23-8th Floor</t>
  </si>
  <si>
    <t>Mr. Ashok Mair</t>
  </si>
  <si>
    <t>OFFICE-32-8th Floor</t>
  </si>
  <si>
    <t>OFFICE-33</t>
  </si>
  <si>
    <t>OFFICE-33-8th Floor</t>
  </si>
  <si>
    <t>OFFICE-35-14th Floor</t>
  </si>
  <si>
    <t>OFFICE-36</t>
  </si>
  <si>
    <t>OFFICE-36-14th Floor</t>
  </si>
  <si>
    <t>Mr. Karan Rana</t>
  </si>
  <si>
    <t>OFFICE-20-14th Floor</t>
  </si>
  <si>
    <t>Mrs. Kamlesh Arora</t>
  </si>
  <si>
    <t>OFFICE-29</t>
  </si>
  <si>
    <t>OFFICE-29-6th Floor</t>
  </si>
  <si>
    <t>Mrs. Baljinder Kaur</t>
  </si>
  <si>
    <t>OFFICE-23-14th Floor</t>
  </si>
  <si>
    <t>Air Commoder Bir Inder Singh</t>
  </si>
  <si>
    <t>5th Floor</t>
  </si>
  <si>
    <t>OFFICE-63</t>
  </si>
  <si>
    <t>OFFICE-63-5th Floor</t>
  </si>
  <si>
    <t>Mrs. Ranjana Sharma</t>
  </si>
  <si>
    <t>OFFICE-60-5th Floor</t>
  </si>
  <si>
    <t>Mr. Surinder Singh Slathia</t>
  </si>
  <si>
    <t>OFFICE-10-5th Floor</t>
  </si>
  <si>
    <t>Mr. Arpit Agrawal</t>
  </si>
  <si>
    <t>OFFICE-54-5th Floor</t>
  </si>
  <si>
    <t>Mrs. Pushpa Wati</t>
  </si>
  <si>
    <t>OFFICE-02-15th Floor</t>
  </si>
  <si>
    <t>Mrs. Shafali Rastogi</t>
  </si>
  <si>
    <t>OFFICE-45-5th Floor</t>
  </si>
  <si>
    <t>Mrs. Shakuntla Chaudhary</t>
  </si>
  <si>
    <t>OFFICE-59</t>
  </si>
  <si>
    <t>OFFICE-59-5th Floor</t>
  </si>
  <si>
    <t>Major Devendra Pal Puri</t>
  </si>
  <si>
    <t>OFFICE-51-14th Floor</t>
  </si>
  <si>
    <t>Mrs. Shameeta Thakur</t>
  </si>
  <si>
    <t>OFFICE-46-14th Floor</t>
  </si>
  <si>
    <t>LT.COL. Ajay Vashist (retd)</t>
  </si>
  <si>
    <t>OFFICE-02-5th Floor</t>
  </si>
  <si>
    <t>Mr. Manjit Singh Malhotra</t>
  </si>
  <si>
    <t>OFFICE-44-14th Floor</t>
  </si>
  <si>
    <t>Mrs. Seema Yadav</t>
  </si>
  <si>
    <t>OFFICE-52-5th Floor</t>
  </si>
  <si>
    <t>Mr. Manohar Lal Bhatia</t>
  </si>
  <si>
    <t>OFFICE-37-14th Floor</t>
  </si>
  <si>
    <t>Mr. Vikas Chander Garg</t>
  </si>
  <si>
    <t>OFFICE-29-14th Floor</t>
  </si>
  <si>
    <t>Mrs. Geetanjali Sharma</t>
  </si>
  <si>
    <t>OFFICE-12-5th Floor</t>
  </si>
  <si>
    <t>Mrs. Baljeet Kaur</t>
  </si>
  <si>
    <t>OFFICE-44-5th Floor</t>
  </si>
  <si>
    <t>Mrs. Pinky Aggarwal</t>
  </si>
  <si>
    <t>OFFICE-02-12th Floor</t>
  </si>
  <si>
    <t>Mr. Sohan Lal</t>
  </si>
  <si>
    <t>OFFICE-12A-12-A Floor</t>
  </si>
  <si>
    <t>LT.COL. Harinder Singh</t>
  </si>
  <si>
    <t>OFFICE-43-5th Floor</t>
  </si>
  <si>
    <t>Mr. Jaipal Rampal</t>
  </si>
  <si>
    <t>OFFICE-55-5th Floor</t>
  </si>
  <si>
    <t>Mr. Angad Kumar Bhatia</t>
  </si>
  <si>
    <t>OFFICE-30-14th Floor</t>
  </si>
  <si>
    <t>Mr. Ravinder Kumar</t>
  </si>
  <si>
    <t>OFFICE-11-5th Floor</t>
  </si>
  <si>
    <t>Ms. Rama Arora</t>
  </si>
  <si>
    <t>OFFICE-39-14th Floor</t>
  </si>
  <si>
    <t>Mrs. Gurkesh Kaur</t>
  </si>
  <si>
    <t>OFFICE-48-15th Floor</t>
  </si>
  <si>
    <t>Mr. Tejinder Singh</t>
  </si>
  <si>
    <t>OFFICE-30-5th Floor</t>
  </si>
  <si>
    <t>Mr. Pooja Mehra</t>
  </si>
  <si>
    <t>OFFICE-33-14th Floor</t>
  </si>
  <si>
    <t>Mrs. Anuradha Dua</t>
  </si>
  <si>
    <t>OFFICE-31-6th Floor</t>
  </si>
  <si>
    <t>Mrs. Anamika Sood</t>
  </si>
  <si>
    <t>OFFICE-52-15th Floor</t>
  </si>
  <si>
    <t>Mr. Anil Gupta</t>
  </si>
  <si>
    <t>OFFICE-50-15th Floor</t>
  </si>
  <si>
    <t>Mr. Ankush Gupta</t>
  </si>
  <si>
    <t>OFFICE-51-15th Floor</t>
  </si>
  <si>
    <t>Mr. Sanjeev Kumar Kohli</t>
  </si>
  <si>
    <t>7th Floor</t>
  </si>
  <si>
    <t>Office-25</t>
  </si>
  <si>
    <t>Office-25-7th Floor</t>
  </si>
  <si>
    <t>Mrs. Krishna Balbir Arora</t>
  </si>
  <si>
    <t>OFFICE-50-5th Floor</t>
  </si>
  <si>
    <t>Mr. Harjinder Singh Billing</t>
  </si>
  <si>
    <t>OFFICE-15-5th Floor</t>
  </si>
  <si>
    <t>Mr. Rajander Kumar Pandita</t>
  </si>
  <si>
    <t>OFFICE-65</t>
  </si>
  <si>
    <t>OFFICE-65-8th Floor</t>
  </si>
  <si>
    <t>Mrs. Neelam Kapur</t>
  </si>
  <si>
    <t>Office-27</t>
  </si>
  <si>
    <t>Office-27-7th Floor</t>
  </si>
  <si>
    <t>Ms. Likyana Vermani</t>
  </si>
  <si>
    <t>OFFICE-34-12th Floor</t>
  </si>
  <si>
    <t>Ms. Kavya Vermani</t>
  </si>
  <si>
    <t>OFFICE-35-12th Floor</t>
  </si>
  <si>
    <t>Mrs. Poonam Bajaj</t>
  </si>
  <si>
    <t>OFFICE-49-5th Floor</t>
  </si>
  <si>
    <t>Mrs. Neelam Jaitly</t>
  </si>
  <si>
    <t>Office-21</t>
  </si>
  <si>
    <t>Office-21-7th Floor</t>
  </si>
  <si>
    <t>Major Gurmeet Kaur</t>
  </si>
  <si>
    <t>OFFICE-52-8th Floor</t>
  </si>
  <si>
    <t>Mr. Jeevan Kumar</t>
  </si>
  <si>
    <t>Office-20</t>
  </si>
  <si>
    <t>Office-20-7th Floor</t>
  </si>
  <si>
    <t>Mr. Navneet Kumar</t>
  </si>
  <si>
    <t>Office-24</t>
  </si>
  <si>
    <t>Office-24-7th Floor</t>
  </si>
  <si>
    <t>Mrs. Babita Goyal</t>
  </si>
  <si>
    <t>Office-23</t>
  </si>
  <si>
    <t>Office-23-7th Floor</t>
  </si>
  <si>
    <t>Mr. Anshul Verma</t>
  </si>
  <si>
    <t>OFFICE-27-6th Floor</t>
  </si>
  <si>
    <t>Mr. Ashwani Kumar Thakur</t>
  </si>
  <si>
    <t>OFFICE-50-8th Floor</t>
  </si>
  <si>
    <t>Mrs. Jyoti Sharma</t>
  </si>
  <si>
    <t>OFFICE-42</t>
  </si>
  <si>
    <t>OFFICE-42-14th Floor</t>
  </si>
  <si>
    <t>Mrs. Rashi Sethi Gupta</t>
  </si>
  <si>
    <t>OFFICE-12-14th Floor</t>
  </si>
  <si>
    <t>Ms. Supriya Datta</t>
  </si>
  <si>
    <t>OFFICE-28-14th Floor</t>
  </si>
  <si>
    <t>Mr. Tarsem Pal Singh</t>
  </si>
  <si>
    <t>OFFICE-41-3rd Floor</t>
  </si>
  <si>
    <t>Mr. Santosh Kumar Mishra</t>
  </si>
  <si>
    <t>OFFICE-31-5th Floor</t>
  </si>
  <si>
    <t>Mrs. Aruti Nayar</t>
  </si>
  <si>
    <t>OFFICE-45-15th Floor</t>
  </si>
  <si>
    <t>Mr. Sahil Bhalla</t>
  </si>
  <si>
    <t>OFFICE-24-5th Floor</t>
  </si>
  <si>
    <t>Mr. Utpal Datta</t>
  </si>
  <si>
    <t>OFFICE-26-14th Floor</t>
  </si>
  <si>
    <t>Dr. Soma Datta</t>
  </si>
  <si>
    <t>OFFICE-27-14th Floor</t>
  </si>
  <si>
    <t>Mr. Pawan Gulati</t>
  </si>
  <si>
    <t>UNIT-15</t>
  </si>
  <si>
    <t>UNIT-15-Ground Floor</t>
  </si>
  <si>
    <t>LT.COL. Sultan Singh</t>
  </si>
  <si>
    <t>OFFICE-52-3rd Floor</t>
  </si>
  <si>
    <t>Mr. Amit Arora</t>
  </si>
  <si>
    <t>Office-19</t>
  </si>
  <si>
    <t>Office-19-7th Floor</t>
  </si>
  <si>
    <t>Brig. Rajiv Raina</t>
  </si>
  <si>
    <t>OFFICE-47-15th Floor</t>
  </si>
  <si>
    <t>Mr. Ankush Sharma</t>
  </si>
  <si>
    <t>OFFICE-43-15th Floor</t>
  </si>
  <si>
    <t>Mr. Vikrant Singh Chandail</t>
  </si>
  <si>
    <t>UNIT-06</t>
  </si>
  <si>
    <t>UNIT-06-2nd Floor</t>
  </si>
  <si>
    <t>Mr. Vinay Manchanda</t>
  </si>
  <si>
    <t>1st Floor</t>
  </si>
  <si>
    <t>UNIT-16</t>
  </si>
  <si>
    <t>UNIT-16-1st Floor</t>
  </si>
  <si>
    <t>Mrs. Anju Anand</t>
  </si>
  <si>
    <t>OFFICE-42-10th Floor</t>
  </si>
  <si>
    <t>Mr. Naveen Mehta</t>
  </si>
  <si>
    <t>UNIT-16-2nd Floor</t>
  </si>
  <si>
    <t>Mr. Arun Kumar Kukkar</t>
  </si>
  <si>
    <t>OFFICE-32-12-A Floor</t>
  </si>
  <si>
    <t>Mr. Anupam Sharma</t>
  </si>
  <si>
    <t>Office R-01</t>
  </si>
  <si>
    <t>Office R-01-15th Floor</t>
  </si>
  <si>
    <t>Mrs. Rita Gupta</t>
  </si>
  <si>
    <t>OFFICE-59-6th Floor</t>
  </si>
  <si>
    <t>Mrs. Rita Kak</t>
  </si>
  <si>
    <t>OFFICE-03-11th Floor</t>
  </si>
  <si>
    <t>Mrs. Parul Bector</t>
  </si>
  <si>
    <t>Office R-12</t>
  </si>
  <si>
    <t>Office R-12-14th Floor</t>
  </si>
  <si>
    <t>Office R-04</t>
  </si>
  <si>
    <t>Office R-04-15th Floor</t>
  </si>
  <si>
    <t>Mrs. Parvinder Kaur</t>
  </si>
  <si>
    <t>OFFICE-66-8th Floor</t>
  </si>
  <si>
    <t>Mr. Narindder Singh Siddhu</t>
  </si>
  <si>
    <t>UNIT-30</t>
  </si>
  <si>
    <t>UNIT-30-1st Floor</t>
  </si>
  <si>
    <t>Mr. Manu Mehta</t>
  </si>
  <si>
    <t>OFFICE-08-11th Floor</t>
  </si>
  <si>
    <t>Mr. Parveen Kumaria</t>
  </si>
  <si>
    <t>OFFICE-62-5th Floor</t>
  </si>
  <si>
    <t>Mrs. Bhavna Sharma</t>
  </si>
  <si>
    <t>Office R-06</t>
  </si>
  <si>
    <t>Office R-06-12th Floor</t>
  </si>
  <si>
    <t>Mr. Sumit Aery</t>
  </si>
  <si>
    <t>Office R-07</t>
  </si>
  <si>
    <t>Office R-07-12-A Floor</t>
  </si>
  <si>
    <t>Ms. Mona Sethi</t>
  </si>
  <si>
    <t>Office R-15</t>
  </si>
  <si>
    <t>Office R-15-14th Floor</t>
  </si>
  <si>
    <t>Mrs. Mona Sethi</t>
  </si>
  <si>
    <t>OFFICE-33-5th Floor</t>
  </si>
  <si>
    <t>Mr. Arpit Gupta</t>
  </si>
  <si>
    <t>Office R-11</t>
  </si>
  <si>
    <t>Office R-11-15th Floor</t>
  </si>
  <si>
    <t>Mr. Kunal Mukherjee</t>
  </si>
  <si>
    <t>OFFICE-36-12-A Floor</t>
  </si>
  <si>
    <t>Mr. Anil Kumar Handa</t>
  </si>
  <si>
    <t>UNIT-14</t>
  </si>
  <si>
    <t>UNIT-14-2nd Floor</t>
  </si>
  <si>
    <t>Office R-23</t>
  </si>
  <si>
    <t>Office R-23-15th Floor</t>
  </si>
  <si>
    <t>Mr. Karan Nanda</t>
  </si>
  <si>
    <t>Office R-24</t>
  </si>
  <si>
    <t>Office R-24-15th Floor</t>
  </si>
  <si>
    <t>Mrs. Shashi Kala</t>
  </si>
  <si>
    <t>Office R-05</t>
  </si>
  <si>
    <t>Office R-05-15th Floor</t>
  </si>
  <si>
    <t>Mr. Rajnish Brar</t>
  </si>
  <si>
    <t>OFFICE-45-14th Floor</t>
  </si>
  <si>
    <t>LT.COL. Vijayant Thakur</t>
  </si>
  <si>
    <t>Office R-11-12th Floor</t>
  </si>
  <si>
    <t>Mrs. Navneet Khangura</t>
  </si>
  <si>
    <t>Office R-08</t>
  </si>
  <si>
    <t>Office R-08-15th Floor</t>
  </si>
  <si>
    <t>Mr. Shrikant Gupta</t>
  </si>
  <si>
    <t>OFFICE-23-6th Floor</t>
  </si>
  <si>
    <t>Mr. Manpreet Singh Sidhu</t>
  </si>
  <si>
    <t>UNIT-12A</t>
  </si>
  <si>
    <t>UNIT-12A-2nd Floor</t>
  </si>
  <si>
    <t>Mrs. Harinder Kaur Gill</t>
  </si>
  <si>
    <t>UNIT-08</t>
  </si>
  <si>
    <t>UNIT-08-Ground Floor</t>
  </si>
  <si>
    <t>Colonel B. S. Vasir</t>
  </si>
  <si>
    <t>OFFICE-33-12-A Floor</t>
  </si>
  <si>
    <t>Mr. Praveen Kumar Verma</t>
  </si>
  <si>
    <t>Office R-09</t>
  </si>
  <si>
    <t>Office R-09-12-A Floor</t>
  </si>
  <si>
    <t>Mr. Sanjeev Kumar Verma</t>
  </si>
  <si>
    <t>Office R-10</t>
  </si>
  <si>
    <t>Office R-10-12-A Floor</t>
  </si>
  <si>
    <t>Brig. Jagjit Singh</t>
  </si>
  <si>
    <t>Office R-06-15th Floor</t>
  </si>
  <si>
    <t>Mr. Sanjay Mehta</t>
  </si>
  <si>
    <t>OFFICE-12A-15th Floor</t>
  </si>
  <si>
    <t>Mr. Amandeep Chawla</t>
  </si>
  <si>
    <t>OFFICE-41-5th Floor</t>
  </si>
  <si>
    <t>Mr. Ravinder Nath Sharma</t>
  </si>
  <si>
    <t>Office R-01-12th Floor</t>
  </si>
  <si>
    <t>Mrs. Harvinder Kaur</t>
  </si>
  <si>
    <t>Office R-25</t>
  </si>
  <si>
    <t>Office R-25-12-A Floor</t>
  </si>
  <si>
    <t>UNIT-02</t>
  </si>
  <si>
    <t>UNIT-02-2nd Floor</t>
  </si>
  <si>
    <t>Mr. Madan Lal joshi</t>
  </si>
  <si>
    <t>Office R-23-12th Floor</t>
  </si>
  <si>
    <t>Mrs. Sudeshna Pathak</t>
  </si>
  <si>
    <t>UNIT-7</t>
  </si>
  <si>
    <t>UNIT-7-Ground Floor</t>
  </si>
  <si>
    <t>Mrs. Balvir Kaur Grewal</t>
  </si>
  <si>
    <t>Office R-12-12-A Floor</t>
  </si>
  <si>
    <t>Mr. Amit Singhi</t>
  </si>
  <si>
    <t>Office R-21</t>
  </si>
  <si>
    <t>Office R-21-15th Floor</t>
  </si>
  <si>
    <t>Mr. Bhagwant Singh</t>
  </si>
  <si>
    <t>OFFICE-27-12-A Floor</t>
  </si>
  <si>
    <t>Mr. Raj Kumar Verma</t>
  </si>
  <si>
    <t>UNIT-16-Ground Floor</t>
  </si>
  <si>
    <t>Ms. Ramnique Grewal</t>
  </si>
  <si>
    <t>Office R-13</t>
  </si>
  <si>
    <t>Office R-13-12-A Floor</t>
  </si>
  <si>
    <t>Mr. Vivek Kumar Gumbhir</t>
  </si>
  <si>
    <t>Office R-03</t>
  </si>
  <si>
    <t>Office R-03-12th Floor</t>
  </si>
  <si>
    <t>Mr. Kshitiz Gupta</t>
  </si>
  <si>
    <t>Office R-01-14th Floor</t>
  </si>
  <si>
    <t>Office R-10-14th Floor</t>
  </si>
  <si>
    <t>Mr. Pardeep Kapur &amp; sons (huf)</t>
  </si>
  <si>
    <t>Office R-03-14th Floor</t>
  </si>
  <si>
    <t>Ms. Vinny</t>
  </si>
  <si>
    <t>OFFICE-40-15th Floor</t>
  </si>
  <si>
    <t>Office-18</t>
  </si>
  <si>
    <t>Office-18-7th Floor</t>
  </si>
  <si>
    <t>Mr. Gurbachan Singh</t>
  </si>
  <si>
    <t>UNIT-15-1st Floor</t>
  </si>
  <si>
    <t>Dr. Anubha Singh</t>
  </si>
  <si>
    <t>Office R-04-14th Floor</t>
  </si>
  <si>
    <t>Mrs. Maninder Kaur</t>
  </si>
  <si>
    <t>Office-26</t>
  </si>
  <si>
    <t>Office-26-7th Floor</t>
  </si>
  <si>
    <t>Mr. Vijay Pal Rana</t>
  </si>
  <si>
    <t>OFFICE-60-3rd Floor</t>
  </si>
  <si>
    <t>Mr. Kiran Mandhir Singh</t>
  </si>
  <si>
    <t>Office R-12-15th Floor</t>
  </si>
  <si>
    <t>Mrs. Mamta Sharma</t>
  </si>
  <si>
    <t>OFFICE-37-5th Floor</t>
  </si>
  <si>
    <t>Mr. Rajesh Sood</t>
  </si>
  <si>
    <t>UNIT-01</t>
  </si>
  <si>
    <t>UNIT-01-1st Floor</t>
  </si>
  <si>
    <t>Mrs. Urmila Rani</t>
  </si>
  <si>
    <t>OFFICE-66-5th Floor</t>
  </si>
  <si>
    <t>Mrs. Smita Kishore</t>
  </si>
  <si>
    <t>Office R-09-15th Floor</t>
  </si>
  <si>
    <t>Mrs. Pushpa Sharma</t>
  </si>
  <si>
    <t>Office R-07-12th Floor</t>
  </si>
  <si>
    <t>Mr. Debanjan Chatterjee</t>
  </si>
  <si>
    <t>Office-11</t>
  </si>
  <si>
    <t>Office-11-7th Floor</t>
  </si>
  <si>
    <t>Mr. Daya Ram Sai</t>
  </si>
  <si>
    <t>OFFICE-16-5th Floor</t>
  </si>
  <si>
    <t>Mrs. Neelu Khanna</t>
  </si>
  <si>
    <t>OFFICE-67-5th Floor</t>
  </si>
  <si>
    <t>Mr. Yogesh Kumar</t>
  </si>
  <si>
    <t>OFFICE-29-3rd Floor</t>
  </si>
  <si>
    <t>OFFICE-32-5th Floor</t>
  </si>
  <si>
    <t>Mrs. Rama Gupta</t>
  </si>
  <si>
    <t>Office R-25-15th Floor</t>
  </si>
  <si>
    <t>Mrs. Subhashini Gupta</t>
  </si>
  <si>
    <t>Office R-14</t>
  </si>
  <si>
    <t>Office R-14-14th Floor</t>
  </si>
  <si>
    <t>Mrs. Anu Bala</t>
  </si>
  <si>
    <t>OFFICE-05-12-A Floor</t>
  </si>
  <si>
    <t>Colonel Amit Aul</t>
  </si>
  <si>
    <t>Office R-11-14th Floor</t>
  </si>
  <si>
    <t>Mr. Bhanu Parkash Sharma</t>
  </si>
  <si>
    <t>OFFICE-45-8th Floor</t>
  </si>
  <si>
    <t>Mrs. Suman Pathak</t>
  </si>
  <si>
    <t>OFFICE-34-12-A Floor</t>
  </si>
  <si>
    <t>Ms. Tania Singh</t>
  </si>
  <si>
    <t>Office R-17</t>
  </si>
  <si>
    <t>Office R-17-15th Floor</t>
  </si>
  <si>
    <t>Mrs. Neelam Sharma</t>
  </si>
  <si>
    <t>OFFICE-35-8th Floor</t>
  </si>
  <si>
    <t>Mrs. Jeevan Latta</t>
  </si>
  <si>
    <t>OFFICE-36-8th Floor</t>
  </si>
  <si>
    <t>Mr. Akshay Raj Sharma</t>
  </si>
  <si>
    <t>OFFICE-36A</t>
  </si>
  <si>
    <t>OFFICE-36A-8th Floor</t>
  </si>
  <si>
    <t>OFFICE-24-6th Floor</t>
  </si>
  <si>
    <t>Mr. Manish Wadhwa</t>
  </si>
  <si>
    <t>OFFICE-44A</t>
  </si>
  <si>
    <t>OFFICE-44A-8th Floor</t>
  </si>
  <si>
    <t>Mr. Amin Chand Thakur</t>
  </si>
  <si>
    <t>OFFICE-12A-4th Floor</t>
  </si>
  <si>
    <t>Mrs. Rekha Asthana</t>
  </si>
  <si>
    <t>OFFICE-24-14th Floor</t>
  </si>
  <si>
    <t>Mr. Gurdeep Singh Kochhar</t>
  </si>
  <si>
    <t>Office R-22</t>
  </si>
  <si>
    <t>Office R-22-15th Floor</t>
  </si>
  <si>
    <t>Mr. Sourabh Pandit</t>
  </si>
  <si>
    <t>OFFICE-12 A-12th Floor</t>
  </si>
  <si>
    <t>Mr. Pawan Kumar Sharma (huf)</t>
  </si>
  <si>
    <t>OFFICE-42A</t>
  </si>
  <si>
    <t>OFFICE-42A-8th Floor</t>
  </si>
  <si>
    <t>OFFICE-44-8th Floor</t>
  </si>
  <si>
    <t>OFFICE-43-8th Floor</t>
  </si>
  <si>
    <t>Mrs. Priya Raheja</t>
  </si>
  <si>
    <t>Office R-26</t>
  </si>
  <si>
    <t>Office R-26-14th Floor</t>
  </si>
  <si>
    <t>Office R-27</t>
  </si>
  <si>
    <t>Office R-27-14th Floor</t>
  </si>
  <si>
    <t>Mrs. Vandana Nagar</t>
  </si>
  <si>
    <t>OFFICE-38A</t>
  </si>
  <si>
    <t>OFFICE-38A-8th Floor</t>
  </si>
  <si>
    <t>Mr. Krishan Avtar Sharma</t>
  </si>
  <si>
    <t>Office R-13-12th Floor</t>
  </si>
  <si>
    <t>Mrs. Raksha Kaundal</t>
  </si>
  <si>
    <t>Office-47</t>
  </si>
  <si>
    <t>Office-47-7th Floor</t>
  </si>
  <si>
    <t>Captain Kulwant Singh Grewal</t>
  </si>
  <si>
    <t>Office R-14-15th Floor</t>
  </si>
  <si>
    <t>Mr. Baldev Singh Kaundal</t>
  </si>
  <si>
    <t>Office-48</t>
  </si>
  <si>
    <t>Office-48-7th Floor</t>
  </si>
  <si>
    <t>Ms. Jasveen Bhullar</t>
  </si>
  <si>
    <t>OFFICE-36-3rd Floor</t>
  </si>
  <si>
    <t>Mrs. Sapana Suresh Patel</t>
  </si>
  <si>
    <t>Office R-24-14th Floor</t>
  </si>
  <si>
    <t>Office R-25-14th Floor</t>
  </si>
  <si>
    <t>Mr. Masoom Sushant Gumbhir</t>
  </si>
  <si>
    <t>Office-50A</t>
  </si>
  <si>
    <t>Office-50A-7th Floor</t>
  </si>
  <si>
    <t>Office-28</t>
  </si>
  <si>
    <t>Office-28-7th Floor</t>
  </si>
  <si>
    <t>Ms. Priya Kaur Gill</t>
  </si>
  <si>
    <t>Office R-15-15th Floor</t>
  </si>
  <si>
    <t>Office R-16</t>
  </si>
  <si>
    <t>Office R-16-15th Floor</t>
  </si>
  <si>
    <t>Mr. Dharmdev Chaudhary</t>
  </si>
  <si>
    <t>OFFICE-26-3rd Floor</t>
  </si>
  <si>
    <t>Mr. Balbir Gupta</t>
  </si>
  <si>
    <t>Office R-02</t>
  </si>
  <si>
    <t>Office R-02-14th Floor</t>
  </si>
  <si>
    <t>Mrs. Ritu Anand</t>
  </si>
  <si>
    <t>Office-44A</t>
  </si>
  <si>
    <t>Office-44A-7th Floor</t>
  </si>
  <si>
    <t>Mrs. Shaminder Kaur</t>
  </si>
  <si>
    <t>Office-39</t>
  </si>
  <si>
    <t>Office-39-7th Floor</t>
  </si>
  <si>
    <t>Mr. Manmit Singh</t>
  </si>
  <si>
    <t>Office-49</t>
  </si>
  <si>
    <t>Office-49-7th Floor</t>
  </si>
  <si>
    <t>Dr. Pankaj Gupta</t>
  </si>
  <si>
    <t>Office R-17-14th Floor</t>
  </si>
  <si>
    <t>Mrs. Arpana Sood</t>
  </si>
  <si>
    <t>Office-46</t>
  </si>
  <si>
    <t>Office-46-7th Floor</t>
  </si>
  <si>
    <t>Mrs. Anju Sidhu</t>
  </si>
  <si>
    <t>Office-37</t>
  </si>
  <si>
    <t>Office-37-7th Floor</t>
  </si>
  <si>
    <t>Mrs. Minnoo Singh</t>
  </si>
  <si>
    <t>Office R-13-14th Floor</t>
  </si>
  <si>
    <t>Mr. Aman Pal Sharma</t>
  </si>
  <si>
    <t>OFFICE-05-11th Floor</t>
  </si>
  <si>
    <t>Mr. Ashutosh Gautam</t>
  </si>
  <si>
    <t>Office-59</t>
  </si>
  <si>
    <t>Office-59-7th Floor</t>
  </si>
  <si>
    <t>Mr. Pawan Kumar Bansal</t>
  </si>
  <si>
    <t>OFFICE-64</t>
  </si>
  <si>
    <t>OFFICE-64-3rd Floor</t>
  </si>
  <si>
    <t>Mr. Deepak Saggar</t>
  </si>
  <si>
    <t>OFFICE-09-9th Floor</t>
  </si>
  <si>
    <t>Mr. Kiran Pal Singh</t>
  </si>
  <si>
    <t>Office R-29</t>
  </si>
  <si>
    <t>Office R-29-12-A Floor</t>
  </si>
  <si>
    <t>Mrs. Usha Rana</t>
  </si>
  <si>
    <t>Office R-18</t>
  </si>
  <si>
    <t>Office R-18-12th Floor</t>
  </si>
  <si>
    <t>Mr. Lalit Nashier</t>
  </si>
  <si>
    <t>UNIT-19</t>
  </si>
  <si>
    <t>UNIT-19-Ground Floor</t>
  </si>
  <si>
    <t>Mr. Amninder Singh</t>
  </si>
  <si>
    <t>Office R-08-12th Floor</t>
  </si>
  <si>
    <t>Mrs. Jyoti Anand</t>
  </si>
  <si>
    <t>UNIT-10-1st Floor</t>
  </si>
  <si>
    <t>Mr. Mukesh Chander</t>
  </si>
  <si>
    <t>Office-05</t>
  </si>
  <si>
    <t>Office-05-7th Floor</t>
  </si>
  <si>
    <t>Ms. Kritika Salhotra</t>
  </si>
  <si>
    <t>OFFICE-27-12th Floor</t>
  </si>
  <si>
    <t>Ms. Archna Malhotra</t>
  </si>
  <si>
    <t>Office-38</t>
  </si>
  <si>
    <t>Office-38-7th Floor</t>
  </si>
  <si>
    <t>Mr. Satish Kumar Sharma</t>
  </si>
  <si>
    <t>OFFICE-22-12th Floor</t>
  </si>
  <si>
    <t>Mr. Dalbir Singh Karta (huf)</t>
  </si>
  <si>
    <t>OFFICE-24-12th Floor</t>
  </si>
  <si>
    <t>Mrs. Neelam Vij</t>
  </si>
  <si>
    <t>Unit-16A</t>
  </si>
  <si>
    <t>Unit-16A-2nd Floor</t>
  </si>
  <si>
    <t>Mr. Puneet Khanna</t>
  </si>
  <si>
    <t>OFFICE-15-14th Floor</t>
  </si>
  <si>
    <t>Mr. Jashanjot Singh Bhangu</t>
  </si>
  <si>
    <t>OFFICE-18-12th Floor</t>
  </si>
  <si>
    <t>Ms. Garima Sarin</t>
  </si>
  <si>
    <t>OFFICE-40-5th Floor</t>
  </si>
  <si>
    <t>Ms. Sapana Suresh Patel</t>
  </si>
  <si>
    <t>OFFICE-59-3rd Floor</t>
  </si>
  <si>
    <t>Mrs. Kirtan Yadav</t>
  </si>
  <si>
    <t>Office-38A</t>
  </si>
  <si>
    <t>Office-38A-7th Floor</t>
  </si>
  <si>
    <t>Mr. Sachin Sharma</t>
  </si>
  <si>
    <t>Office R-28</t>
  </si>
  <si>
    <t>Office R-28-12-A Floor</t>
  </si>
  <si>
    <t>Ms. Vinny Dewan</t>
  </si>
  <si>
    <t>OFFICE-04-15th Floor</t>
  </si>
  <si>
    <t>Mr. Sanjay Grover</t>
  </si>
  <si>
    <t>Office R-24-12th Floor</t>
  </si>
  <si>
    <t>Mr. Lila Karan Sharma</t>
  </si>
  <si>
    <t>Office R-27-12-A Floor</t>
  </si>
  <si>
    <t>Mr. Sanjay Sardana</t>
  </si>
  <si>
    <t>UNIT-04</t>
  </si>
  <si>
    <t>UNIT-04-Ground Floor</t>
  </si>
  <si>
    <t>Mr. Asis Sidhu</t>
  </si>
  <si>
    <t>Office R-17-12th Floor</t>
  </si>
  <si>
    <t>Unit-16A-1st Floor</t>
  </si>
  <si>
    <t>Mr. Rajesh Kumar Singh</t>
  </si>
  <si>
    <t>OFFICE-16-12th Floor</t>
  </si>
  <si>
    <t>Mr. Vikas Chauhan</t>
  </si>
  <si>
    <t>OFFICE-63-3rd Floor</t>
  </si>
  <si>
    <t>Mr. Vishal Marwah</t>
  </si>
  <si>
    <t>UNIT-27</t>
  </si>
  <si>
    <t>UNIT-27-1st Floor</t>
  </si>
  <si>
    <t>Mr. Sahil Singh Charak</t>
  </si>
  <si>
    <t>Office R-22-12th Floor</t>
  </si>
  <si>
    <t>Mr. Hitesh Chauhan</t>
  </si>
  <si>
    <t>Office R-19</t>
  </si>
  <si>
    <t>Office R-19-12th Floor</t>
  </si>
  <si>
    <t>Mrs. Manju Sharma</t>
  </si>
  <si>
    <t>Office-02</t>
  </si>
  <si>
    <t>Office-02-7th Floor</t>
  </si>
  <si>
    <t>Mrs. Varsha Singh</t>
  </si>
  <si>
    <t>OFFICE-28-12th Floor</t>
  </si>
  <si>
    <t>Ms. Khushmeet</t>
  </si>
  <si>
    <t>Unit-16A-Ground Floor</t>
  </si>
  <si>
    <t>Ms. Puja Gupta</t>
  </si>
  <si>
    <t>Office R-22-14th Floor</t>
  </si>
  <si>
    <t>Mr. Manish Rai</t>
  </si>
  <si>
    <t>Office R-23-14th Floor</t>
  </si>
  <si>
    <t>Mr. Ravi ranjan Kumar Verma</t>
  </si>
  <si>
    <t>OFFICE-20-12th Floor</t>
  </si>
  <si>
    <t>Mrs. Kanika Sood</t>
  </si>
  <si>
    <t>Office R-18-12-A Floor</t>
  </si>
  <si>
    <t>Mr. Sawtanter Singh</t>
  </si>
  <si>
    <t>OFFICE-11-15th Floor</t>
  </si>
  <si>
    <t>Mr. Mansa Ram Ahuja</t>
  </si>
  <si>
    <t>Office-36</t>
  </si>
  <si>
    <t>Office-36-7th Floor</t>
  </si>
  <si>
    <t>Mr. Devender Kumar Singh</t>
  </si>
  <si>
    <t>OFFICE-21-5th Floor</t>
  </si>
  <si>
    <t>Mr. Prem Singh</t>
  </si>
  <si>
    <t>Office-41</t>
  </si>
  <si>
    <t>Office-41-7th Floor</t>
  </si>
  <si>
    <t>Mrs. Bimla Devi</t>
  </si>
  <si>
    <t>OFFICE-19-12th Floor</t>
  </si>
  <si>
    <t>Mrs. Kuldeep Kaur</t>
  </si>
  <si>
    <t>UNIT-19-2nd Floor</t>
  </si>
  <si>
    <t>Mr. Surender K. Sharma</t>
  </si>
  <si>
    <t>UNIT-3</t>
  </si>
  <si>
    <t>UNIT-3-Ground Floor</t>
  </si>
  <si>
    <t>Mrs. Mamta Gupta</t>
  </si>
  <si>
    <t>Office R-16-12th Floor</t>
  </si>
  <si>
    <t>Mr. Abhineet Kumar</t>
  </si>
  <si>
    <t>OFFICE-59-8th Floor</t>
  </si>
  <si>
    <t>Ms. Smita Rajan</t>
  </si>
  <si>
    <t>OFFICE-14-14th Floor</t>
  </si>
  <si>
    <t>Mrs. Asha Kumar</t>
  </si>
  <si>
    <t>UNIT-28</t>
  </si>
  <si>
    <t>UNIT-28-2nd Floor</t>
  </si>
  <si>
    <t>Mrs. Sumita Ghosh</t>
  </si>
  <si>
    <t>OFFICE-39-12-A Floor</t>
  </si>
  <si>
    <t>Mr. Vaneesh Kaushal</t>
  </si>
  <si>
    <t>OFFICE-26-10th Floor</t>
  </si>
  <si>
    <t>Mr. Davinder Singh</t>
  </si>
  <si>
    <t>OFFICE-61-5th Floor</t>
  </si>
  <si>
    <t>Mr. Shesh Paul Gupta</t>
  </si>
  <si>
    <t>UNIT-6</t>
  </si>
  <si>
    <t>UNIT-6-1st Floor</t>
  </si>
  <si>
    <t>Ms. Anita Bhatia</t>
  </si>
  <si>
    <t>UNIT-07</t>
  </si>
  <si>
    <t>UNIT-07-2nd Floor</t>
  </si>
  <si>
    <t>Ms. Sohinder Kaur</t>
  </si>
  <si>
    <t>OFFICE-38</t>
  </si>
  <si>
    <t>OFFICE-38-8th Floor</t>
  </si>
  <si>
    <t>Mr. Hari Chand</t>
  </si>
  <si>
    <t>OFFICE-41-12-A Floor</t>
  </si>
  <si>
    <t>Mr. Parminder Bawa</t>
  </si>
  <si>
    <t>Unit-16B</t>
  </si>
  <si>
    <t>Unit-16B-1st Floor</t>
  </si>
  <si>
    <t>Mr. Vinay Chugh</t>
  </si>
  <si>
    <t>OFFICE-25-3rd Floor</t>
  </si>
  <si>
    <t>Mr. Sumir Rai Bhalla</t>
  </si>
  <si>
    <t>OFFICE-56-6th Floor</t>
  </si>
  <si>
    <t>Mr. Sumit Kumar Dash</t>
  </si>
  <si>
    <t>OFFICE-38-15th Floor</t>
  </si>
  <si>
    <t>OFFICE-39-15th Floor</t>
  </si>
  <si>
    <t>Mr. Ravi Shanker</t>
  </si>
  <si>
    <t>OFFICE-29-4th Floor</t>
  </si>
  <si>
    <t>Mr. Sanjeev Kumar Sharma</t>
  </si>
  <si>
    <t>OFFICE-42-15th Floor</t>
  </si>
  <si>
    <t>Ms. Tina Bansal</t>
  </si>
  <si>
    <t>OFFICE-59-10th Floor</t>
  </si>
  <si>
    <t>Ms. Alka Masta</t>
  </si>
  <si>
    <t>OFFICE-46-15th Floor</t>
  </si>
  <si>
    <t>Ms. Poonam Pandey</t>
  </si>
  <si>
    <t>OFFICE-49-15th Floor</t>
  </si>
  <si>
    <t>Mrs. Meenakshi Arora</t>
  </si>
  <si>
    <t>UNIT-09</t>
  </si>
  <si>
    <t>UNIT-09-Ground Floor</t>
  </si>
  <si>
    <t>Ms. Priyanka Tripathi</t>
  </si>
  <si>
    <t>OFFICE-18-15th Floor</t>
  </si>
  <si>
    <t>Ms. Arshita Batra</t>
  </si>
  <si>
    <t>OFFICE-57-9th Floor</t>
  </si>
  <si>
    <t>Mrs. Enakshi Kulshrestha</t>
  </si>
  <si>
    <t>OFFICE-37-12-A Floor</t>
  </si>
  <si>
    <t>Mr. Rupinder Singh Sidhu</t>
  </si>
  <si>
    <t>Office-42A</t>
  </si>
  <si>
    <t>Office-42A-7th Floor</t>
  </si>
  <si>
    <t>Ms. Rama Kumari</t>
  </si>
  <si>
    <t>OFFICE-49-8th Floor</t>
  </si>
  <si>
    <t>Mr. Kumud Kumar</t>
  </si>
  <si>
    <t>OFFICE-39-10th Floor</t>
  </si>
  <si>
    <t>Mr. Abhishek Gaur</t>
  </si>
  <si>
    <t>OFFICE-20-12-A Floor</t>
  </si>
  <si>
    <t>Mrs. Shalini Gupta</t>
  </si>
  <si>
    <t>OFFICE-11-11th Floor</t>
  </si>
  <si>
    <t>Mr. Kuldip Sharma</t>
  </si>
  <si>
    <t>OFFICE-48-4th Floor</t>
  </si>
  <si>
    <t>Ms. Vandana Kapoor</t>
  </si>
  <si>
    <t>OFFICE-27-11th Floor</t>
  </si>
  <si>
    <t>Mr. Akashdeep</t>
  </si>
  <si>
    <t>OFFICE-68-9th Floor</t>
  </si>
  <si>
    <t>Mr. Sunil Kumar Gupta</t>
  </si>
  <si>
    <t>Office R-19-12-A Floor</t>
  </si>
  <si>
    <t>Mrs. Hardeep Kour</t>
  </si>
  <si>
    <t>OFFICE-33-10th Floor</t>
  </si>
  <si>
    <t>Ms. Jagjyot Kour</t>
  </si>
  <si>
    <t>OFFICE-38-12-A Floor</t>
  </si>
  <si>
    <t>Mr. Vikas Thapa</t>
  </si>
  <si>
    <t>OFFICE-19-12-A Floor</t>
  </si>
  <si>
    <t>Mr. Anil Raheja</t>
  </si>
  <si>
    <t>OFFICE-62-10th Floor</t>
  </si>
  <si>
    <t>Mr. Brij Mohan Gupta</t>
  </si>
  <si>
    <t>OFFICE-35-15th Floor</t>
  </si>
  <si>
    <t>Mr. Deepak Chowdhary</t>
  </si>
  <si>
    <t>OFFICE-28-11th Floor</t>
  </si>
  <si>
    <t>Mr. Ashu Deep Sharma</t>
  </si>
  <si>
    <t>OFFICE-68-6th Floor</t>
  </si>
  <si>
    <t>OFFICE-67-6th Floor</t>
  </si>
  <si>
    <t>Ms. Aastha Kulshrestha</t>
  </si>
  <si>
    <t>OFFICE-27-15th Floor</t>
  </si>
  <si>
    <t>Mr. Sanjay Singh Rana</t>
  </si>
  <si>
    <t>OFFICE-17</t>
  </si>
  <si>
    <t>OFFICE-17-10th Floor</t>
  </si>
  <si>
    <t>Mr. Radhe Shayam Garg</t>
  </si>
  <si>
    <t>OFFICE-60-8th Floor</t>
  </si>
  <si>
    <t>Mrs. Gurjeet Kour</t>
  </si>
  <si>
    <t>Office R-20</t>
  </si>
  <si>
    <t>Office R-20-12-A Floor</t>
  </si>
  <si>
    <t>Mr. Manish Singla</t>
  </si>
  <si>
    <t>UNIT-11-1st Floor</t>
  </si>
  <si>
    <t>Mrs. Suman Lata</t>
  </si>
  <si>
    <t>OFFICE-53</t>
  </si>
  <si>
    <t>OFFICE-53-3rd Floor</t>
  </si>
  <si>
    <t>Mr. Pankaj Sareen</t>
  </si>
  <si>
    <t>OFFICE-01-12-A Floor</t>
  </si>
  <si>
    <t>OFFICE-02-12-A Floor</t>
  </si>
  <si>
    <t>Ms. Sona Sharma</t>
  </si>
  <si>
    <t>Office R-03-15th Floor</t>
  </si>
  <si>
    <t>Mrs. Meenakshi Choudhary Huf</t>
  </si>
  <si>
    <t>Office-64</t>
  </si>
  <si>
    <t>Office-64-7th Floor</t>
  </si>
  <si>
    <t>Mr. Narender Pal Bhardwaj</t>
  </si>
  <si>
    <t>OFFICE-07-6th Floor</t>
  </si>
  <si>
    <t>Mrs. Pinderjeet Kaur</t>
  </si>
  <si>
    <t>OFFICE-08-4th Floor</t>
  </si>
  <si>
    <t>Mr. Jatin Singla</t>
  </si>
  <si>
    <t>OFFICE-10-3rd Floor</t>
  </si>
  <si>
    <t>Mr. Sanjay Kumar Ralhan</t>
  </si>
  <si>
    <t>UNIT-27-Ground Floor</t>
  </si>
  <si>
    <t>Mr. Sumit Batra</t>
  </si>
  <si>
    <t>UNIT-3-1st Floor</t>
  </si>
  <si>
    <t>Mr. Y murali Mohan Reddy</t>
  </si>
  <si>
    <t>Office-42</t>
  </si>
  <si>
    <t>Office-42-7th Floor</t>
  </si>
  <si>
    <t>Mrs. Jasmine Kaur</t>
  </si>
  <si>
    <t>OFFICE-42-5th Floor</t>
  </si>
  <si>
    <t>Mrs. Harinder Pal Kaur</t>
  </si>
  <si>
    <t>OFFICE-67-8th Floor</t>
  </si>
  <si>
    <t>Ms. Alka Sharma</t>
  </si>
  <si>
    <t>OFFICE-38-6th Floor</t>
  </si>
  <si>
    <t>Mr. Kamal Singh</t>
  </si>
  <si>
    <t>OFFICE-37-15th Floor</t>
  </si>
  <si>
    <t>OFFICE-36-15th Floor</t>
  </si>
  <si>
    <t>Mr. Rahul Goyal</t>
  </si>
  <si>
    <t>OFFICE-06-12-A Floor</t>
  </si>
  <si>
    <t>Mr. Surinderpal Singh Virk</t>
  </si>
  <si>
    <t>UNIT-20</t>
  </si>
  <si>
    <t>UNIT-20-Ground Floor</t>
  </si>
  <si>
    <t>Mr. Surjeet Kumar Chopra</t>
  </si>
  <si>
    <t>UNIT-29</t>
  </si>
  <si>
    <t>UNIT-29-2nd Floor</t>
  </si>
  <si>
    <t>Mr. Rohit Agarwal</t>
  </si>
  <si>
    <t>OFFICE-19-11th Floor</t>
  </si>
  <si>
    <t>Mr. Vishal Abrol</t>
  </si>
  <si>
    <t>OFFICE-49-3rd Floor</t>
  </si>
  <si>
    <t>OFFICE-40-9th Floor</t>
  </si>
  <si>
    <t>Mr. Naresh Kumar</t>
  </si>
  <si>
    <t>OFFICE-08-6th Floor</t>
  </si>
  <si>
    <t>Mrs. Tejinder Kaur Khurana</t>
  </si>
  <si>
    <t>UNIT-13</t>
  </si>
  <si>
    <t>UNIT-13-Ground Floor</t>
  </si>
  <si>
    <t>UNIT-14-Ground Floor</t>
  </si>
  <si>
    <t>Mr. Rajesh Khosla</t>
  </si>
  <si>
    <t>OFFICE-02-14th Floor</t>
  </si>
  <si>
    <t>Mrs. Meenu Bala</t>
  </si>
  <si>
    <t>OFFICE-50-14th Floor</t>
  </si>
  <si>
    <t>Mr. Sandeep Verma</t>
  </si>
  <si>
    <t>OFFICE-65-6th Floor</t>
  </si>
  <si>
    <t>Mr. Abhishek Kumar</t>
  </si>
  <si>
    <t>OFFICE-40-12-A Floor</t>
  </si>
  <si>
    <t>Colonel Balraj Sardana</t>
  </si>
  <si>
    <t>OFFICE-38-10th Floor</t>
  </si>
  <si>
    <t>Mrs. Anu Sahni</t>
  </si>
  <si>
    <t>OFFICE-46-3rd Floor</t>
  </si>
  <si>
    <t>Mr. Vivek Guleria</t>
  </si>
  <si>
    <t>OFFICE-49-14th Floor</t>
  </si>
  <si>
    <t>Mrs. Satpal Kaur</t>
  </si>
  <si>
    <t>UNIT-21</t>
  </si>
  <si>
    <t>UNIT-21-Ground Floor</t>
  </si>
  <si>
    <t>Mr. Pardeep Chopra</t>
  </si>
  <si>
    <t>UNIT-23-1st Floor</t>
  </si>
  <si>
    <t>Mr. Gaurav Kumar</t>
  </si>
  <si>
    <t>OFFICE-57-3rd Floor</t>
  </si>
  <si>
    <t>Mr. Devesh Kumar</t>
  </si>
  <si>
    <t>OFFICE-31-3rd Floor</t>
  </si>
  <si>
    <t>Mrs. Monika</t>
  </si>
  <si>
    <t>OFFICE-14-5th Floor</t>
  </si>
  <si>
    <t>Mr. Vishesh Chaudhary</t>
  </si>
  <si>
    <t>UNIT-29-Ground Floor</t>
  </si>
  <si>
    <t>Mrs. Swati Sawal</t>
  </si>
  <si>
    <t>OFFICE-04-12th Floor</t>
  </si>
  <si>
    <t>Ms. Renu Chanana</t>
  </si>
  <si>
    <t>UNIT-25</t>
  </si>
  <si>
    <t>UNIT-25-1st Floor</t>
  </si>
  <si>
    <t>Mr. Anoop kumar Huf</t>
  </si>
  <si>
    <t>OFFICE-12A-5th Floor</t>
  </si>
  <si>
    <t>Mrs. Namita Gupta</t>
  </si>
  <si>
    <t>UNIT-19-1st Floor</t>
  </si>
  <si>
    <t>Mrs. Supriti Malhotra</t>
  </si>
  <si>
    <t>Office-04</t>
  </si>
  <si>
    <t>Office-04-7th Floor</t>
  </si>
  <si>
    <t>Mr. Surinder Paul Singh</t>
  </si>
  <si>
    <t>OFFICE-23-5th Floor</t>
  </si>
  <si>
    <t>Ms. Jasvinder Kaur</t>
  </si>
  <si>
    <t>OFFICE-45-3rd Floor</t>
  </si>
  <si>
    <t>Mrs. Manpreet Kaur Joshi</t>
  </si>
  <si>
    <t>OFFICE-16-15th Floor</t>
  </si>
  <si>
    <t>M/S. Jmd astrological consultancy services pvt. ltd.</t>
  </si>
  <si>
    <t>UNIT-28-Ground Floor</t>
  </si>
  <si>
    <t>M/S. Drs cargo movers pvt. ltd.</t>
  </si>
  <si>
    <t>OFFICE-22-3rd Floor</t>
  </si>
  <si>
    <t>Mr. Daljit Singh</t>
  </si>
  <si>
    <t>Unit-02</t>
  </si>
  <si>
    <t>Unit-02-Ground Floor</t>
  </si>
  <si>
    <t>M/S. Pdssia it consultants pvt. ltd.</t>
  </si>
  <si>
    <t>OFFICE-68-8th Floor</t>
  </si>
  <si>
    <t>Mr. Rajpal Jaglan</t>
  </si>
  <si>
    <t>OFFICE-36-5th Floor</t>
  </si>
  <si>
    <t>Dr. Gurjeet Kaur Raikhy</t>
  </si>
  <si>
    <t>UNIT-10-Ground Floor</t>
  </si>
  <si>
    <t>TOTAL</t>
  </si>
  <si>
    <t>Sold units</t>
  </si>
  <si>
    <t>Sale Value (Cr.)</t>
  </si>
  <si>
    <t>Average Rate/sq.ft</t>
  </si>
  <si>
    <t>Company</t>
  </si>
  <si>
    <t>SBL Builders Private Limited</t>
  </si>
  <si>
    <t>Project</t>
  </si>
  <si>
    <t>Grande Next One</t>
  </si>
  <si>
    <t xml:space="preserve">Location </t>
  </si>
  <si>
    <t>Zirakpur, Punjab</t>
  </si>
  <si>
    <t>Lender</t>
  </si>
  <si>
    <t>DMI Finance Ltd.</t>
  </si>
  <si>
    <t>Sold Receivables</t>
  </si>
  <si>
    <t>Unsold Receivables</t>
  </si>
  <si>
    <t>Cost Incurred</t>
  </si>
  <si>
    <t>Cost to be incurred</t>
  </si>
  <si>
    <t>Loan POS</t>
  </si>
  <si>
    <t>Net Receivables</t>
  </si>
  <si>
    <t>Mr. Himanshu Khandelwal</t>
  </si>
  <si>
    <t>Mr. Kuldeep Kumar Sharma</t>
  </si>
  <si>
    <t>Mr. Ashok Kumar Singh</t>
  </si>
  <si>
    <t>Mrs. Ravneet Garg</t>
  </si>
  <si>
    <t>Mr. Gurpal Singh</t>
  </si>
  <si>
    <t>Ms. Esha Sodhi</t>
  </si>
  <si>
    <t>Mr. Chander bir Singh Chowdhry</t>
  </si>
  <si>
    <t>Mrs. Usha Rani</t>
  </si>
  <si>
    <t>Mr. Avtar Singh</t>
  </si>
  <si>
    <t>Mr. Amit Puri</t>
  </si>
  <si>
    <t>Mrs. Vandana Gupta</t>
  </si>
  <si>
    <t>Dr. Rajeev Kapoor</t>
  </si>
  <si>
    <t>Office R-31</t>
  </si>
  <si>
    <t>Mr. Suresh Kumar Sharma</t>
  </si>
  <si>
    <t>Mr. Kartik Negi</t>
  </si>
  <si>
    <t>Mrs. Hitprabha Ahuja</t>
  </si>
  <si>
    <t>Mrs. Amrati Devi</t>
  </si>
  <si>
    <t>UNIT-26</t>
  </si>
  <si>
    <t>Mr. Kewal Singh Bassi</t>
  </si>
  <si>
    <t>UNIT-22</t>
  </si>
  <si>
    <t>Mrs. Parmjeet Kaur</t>
  </si>
  <si>
    <t>Mr. Vishal Mehta</t>
  </si>
  <si>
    <t>Mr. Saurabh Sethi</t>
  </si>
  <si>
    <t>Mr. Karan Checker</t>
  </si>
  <si>
    <t>Ms. Purnima Gupta</t>
  </si>
  <si>
    <t>Mr. Rajat Gupta</t>
  </si>
  <si>
    <t>Mr. Slm Contracts Pvt. ltd.</t>
  </si>
  <si>
    <t>Mr. Decode Advertising Pvt. ltd.</t>
  </si>
  <si>
    <t>Mrs. Aarti Sharma</t>
  </si>
  <si>
    <t>Mrs. Prabha Aggarwal</t>
  </si>
  <si>
    <t>Office R-30</t>
  </si>
  <si>
    <t>Mr. Hardeep Singh</t>
  </si>
  <si>
    <t>Ms. Sumeet Gulati</t>
  </si>
  <si>
    <t>Mr. Samar Gulati</t>
  </si>
  <si>
    <t>GF</t>
  </si>
  <si>
    <t>Mr. Lohit Partap Vaid</t>
  </si>
  <si>
    <t>Mrs. Madhu Sehgal</t>
  </si>
  <si>
    <t>Mr. Akshya Garg</t>
  </si>
  <si>
    <t>Mr. Kamal Singla</t>
  </si>
  <si>
    <t>Mrs. Kusum Lata</t>
  </si>
  <si>
    <t>Cost of Project</t>
  </si>
  <si>
    <t xml:space="preserve">Particulars  </t>
  </si>
  <si>
    <t>Incurred till date</t>
  </si>
  <si>
    <t>To be Incurred</t>
  </si>
  <si>
    <t>Land &amp; Development cost</t>
  </si>
  <si>
    <t>Approval &amp; Other Charges</t>
  </si>
  <si>
    <t>FAR &amp; Add. Compensation</t>
  </si>
  <si>
    <t>Lease Rent</t>
  </si>
  <si>
    <t>Construction Cost</t>
  </si>
  <si>
    <t>Other Indirect Cost</t>
  </si>
  <si>
    <t>Finance Charges</t>
  </si>
  <si>
    <t>Administrative Cost</t>
  </si>
  <si>
    <t xml:space="preserve">Total </t>
  </si>
  <si>
    <t>Promoter’s Contribution/Other Payables</t>
  </si>
  <si>
    <t>Proposed Loan from ABFL</t>
  </si>
  <si>
    <t>FDR with ICICI Bank</t>
  </si>
  <si>
    <t>Creditors</t>
  </si>
  <si>
    <t>Equipment Finance</t>
  </si>
  <si>
    <t>Cancelled Units refund due</t>
  </si>
  <si>
    <t xml:space="preserve">Booking Money </t>
  </si>
  <si>
    <t>Beaver International India Pvt. Ltd.</t>
  </si>
  <si>
    <t>GST No. 09AABCB8172G1ZL</t>
  </si>
  <si>
    <t>Turnover(Cr.)</t>
  </si>
</sst>
</file>

<file path=xl/styles.xml><?xml version="1.0" encoding="utf-8"?>
<styleSheet xmlns="http://schemas.openxmlformats.org/spreadsheetml/2006/main">
  <numFmts count="20">
    <numFmt numFmtId="0" formatCode="General"/>
    <numFmt numFmtId="59" formatCode="dd/mm/yy h:mm&quot; &quot;AM/PM"/>
    <numFmt numFmtId="60" formatCode="d mmm yyyy"/>
    <numFmt numFmtId="61" formatCode="mmmm yyyy"/>
    <numFmt numFmtId="62" formatCode="mmm yy"/>
    <numFmt numFmtId="63" formatCode="&quot; &quot;* #,##0.00&quot; &quot;;&quot; &quot;* (#,##0.00);&quot; &quot;* &quot;-&quot;??&quot; &quot;"/>
    <numFmt numFmtId="64" formatCode="&quot; &quot;* #,##0&quot; &quot;;&quot; &quot;* (#,##0);&quot; &quot;* &quot;-&quot;??&quot; &quot;"/>
    <numFmt numFmtId="65" formatCode="&quot; &quot;* #,##0&quot; &quot;;&quot; &quot;* (#,##0);&quot; &quot;* &quot;- &quot;"/>
    <numFmt numFmtId="66" formatCode="&quot; &quot;* #,##0.0&quot; &quot;;&quot; &quot;* (#,##0.0);&quot; &quot;* &quot;-&quot;??&quot; &quot;"/>
    <numFmt numFmtId="67" formatCode="mmmm&quot;-&quot;yy"/>
    <numFmt numFmtId="68" formatCode="0;0"/>
    <numFmt numFmtId="69" formatCode="&quot; &quot;* #,##0&quot; &quot;;&quot; &quot;* &quot;-&quot;#,##0&quot; &quot;;&quot; &quot;* &quot;-&quot;??&quot; &quot;"/>
    <numFmt numFmtId="70" formatCode="&quot; &quot;* #,##0.00&quot; &quot;;&quot; &quot;* &quot;-&quot;#,##0.00&quot; &quot;;&quot; &quot;* &quot;-&quot;??&quot; &quot;"/>
    <numFmt numFmtId="71" formatCode="yyyy"/>
    <numFmt numFmtId="72" formatCode="&quot;QQQ&quot;"/>
    <numFmt numFmtId="73" formatCode="mmmm"/>
    <numFmt numFmtId="74" formatCode="d/m/yyyy"/>
    <numFmt numFmtId="75" formatCode="d/mmm/yy"/>
    <numFmt numFmtId="76" formatCode="0.000"/>
    <numFmt numFmtId="77" formatCode="&quot; &quot;* #,##0.000&quot; &quot;;&quot; &quot;* &quot;-&quot;#,##0.000&quot; &quot;;&quot; &quot;* &quot;-&quot;???&quot; &quot;"/>
  </numFmts>
  <fonts count="24">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u val="single"/>
      <sz val="11"/>
      <color indexed="8"/>
      <name val="Calibri"/>
    </font>
    <font>
      <u val="single"/>
      <sz val="11"/>
      <color indexed="14"/>
      <name val="Calibri"/>
    </font>
    <font>
      <sz val="10"/>
      <color indexed="8"/>
      <name val="Calibri"/>
    </font>
    <font>
      <b val="1"/>
      <sz val="11"/>
      <color indexed="8"/>
      <name val="Calibri"/>
    </font>
    <font>
      <b val="1"/>
      <sz val="10"/>
      <color indexed="8"/>
      <name val="Calibri"/>
    </font>
    <font>
      <b val="1"/>
      <sz val="8"/>
      <color indexed="8"/>
      <name val="Calibri"/>
    </font>
    <font>
      <sz val="12"/>
      <color indexed="8"/>
      <name val="Bookman Old Style"/>
    </font>
    <font>
      <b val="1"/>
      <sz val="9"/>
      <color indexed="8"/>
      <name val="PF Encore Sans Pro"/>
    </font>
    <font>
      <sz val="9"/>
      <color indexed="8"/>
      <name val="PF Encore Sans Pro"/>
    </font>
    <font>
      <b val="1"/>
      <sz val="8"/>
      <color indexed="8"/>
      <name val="PF Encore Sans Pro"/>
    </font>
    <font>
      <sz val="8"/>
      <color indexed="8"/>
      <name val="PF Encore Sans Pro"/>
    </font>
    <font>
      <sz val="11"/>
      <color indexed="8"/>
      <name val="Calibri Light"/>
    </font>
    <font>
      <u val="single"/>
      <sz val="10"/>
      <color indexed="8"/>
      <name val="Calibri Light"/>
    </font>
    <font>
      <sz val="10"/>
      <color indexed="8"/>
      <name val="Calibri Light"/>
    </font>
    <font>
      <sz val="10"/>
      <color indexed="8"/>
      <name val="Times New Roman"/>
    </font>
    <font>
      <sz val="9"/>
      <color indexed="8"/>
      <name val="Calibri Light"/>
    </font>
    <font>
      <sz val="9"/>
      <color indexed="8"/>
      <name val="Calibri"/>
    </font>
    <font>
      <sz val="8"/>
      <color indexed="8"/>
      <name val="Calibri Light"/>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20"/>
        <bgColor auto="1"/>
      </patternFill>
    </fill>
    <fill>
      <patternFill patternType="solid">
        <fgColor indexed="35"/>
        <bgColor auto="1"/>
      </patternFill>
    </fill>
  </fills>
  <borders count="19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indexed="13"/>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13"/>
      </right>
      <top style="thin">
        <color indexed="8"/>
      </top>
      <bottom style="thin">
        <color indexed="8"/>
      </bottom>
      <diagonal/>
    </border>
    <border>
      <left style="thin">
        <color indexed="13"/>
      </left>
      <right style="medium">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medium">
        <color indexed="8"/>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13"/>
      </left>
      <right style="medium">
        <color indexed="8"/>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13"/>
      </left>
      <right/>
      <top style="thin">
        <color indexed="8"/>
      </top>
      <bottom/>
      <diagonal/>
    </border>
    <border>
      <left/>
      <right/>
      <top style="thin">
        <color indexed="8"/>
      </top>
      <bottom/>
      <diagonal/>
    </border>
    <border>
      <left style="medium">
        <color indexed="8"/>
      </left>
      <right style="thin">
        <color indexed="13"/>
      </right>
      <top style="medium">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medium">
        <color indexed="8"/>
      </left>
      <right style="thin">
        <color indexed="13"/>
      </right>
      <top style="medium">
        <color indexed="8"/>
      </top>
      <bottom style="thin">
        <color indexed="8"/>
      </bottom>
      <diagonal/>
    </border>
    <border>
      <left style="thin">
        <color indexed="13"/>
      </left>
      <right style="thin">
        <color indexed="13"/>
      </right>
      <top style="medium">
        <color indexed="8"/>
      </top>
      <bottom style="thin">
        <color indexed="8"/>
      </bottom>
      <diagonal/>
    </border>
    <border>
      <left style="thin">
        <color indexed="13"/>
      </left>
      <right style="medium">
        <color indexed="8"/>
      </right>
      <top style="medium">
        <color indexed="8"/>
      </top>
      <bottom style="thin">
        <color indexed="8"/>
      </bottom>
      <diagonal/>
    </border>
    <border>
      <left style="thin">
        <color indexed="13"/>
      </left>
      <right/>
      <top style="thin">
        <color indexed="13"/>
      </top>
      <bottom style="thin">
        <color indexed="19"/>
      </bottom>
      <diagonal/>
    </border>
    <border>
      <left/>
      <right/>
      <top style="thin">
        <color indexed="13"/>
      </top>
      <bottom style="thin">
        <color indexed="19"/>
      </bottom>
      <diagonal/>
    </border>
    <border>
      <left/>
      <right style="thin">
        <color indexed="13"/>
      </right>
      <top style="thin">
        <color indexed="13"/>
      </top>
      <bottom style="thin">
        <color indexed="19"/>
      </bottom>
      <diagonal/>
    </border>
    <border>
      <left style="thin">
        <color indexed="19"/>
      </left>
      <right/>
      <top style="thin">
        <color indexed="19"/>
      </top>
      <bottom style="thin">
        <color indexed="21"/>
      </bottom>
      <diagonal/>
    </border>
    <border>
      <left/>
      <right/>
      <top style="thin">
        <color indexed="19"/>
      </top>
      <bottom style="thin">
        <color indexed="21"/>
      </bottom>
      <diagonal/>
    </border>
    <border>
      <left/>
      <right style="thin">
        <color indexed="21"/>
      </right>
      <top style="thin">
        <color indexed="19"/>
      </top>
      <bottom style="thin">
        <color indexed="21"/>
      </bottom>
      <diagonal/>
    </border>
    <border>
      <left style="thin">
        <color indexed="21"/>
      </left>
      <right style="thin">
        <color indexed="22"/>
      </right>
      <top style="thin">
        <color indexed="19"/>
      </top>
      <bottom style="thin">
        <color indexed="21"/>
      </bottom>
      <diagonal/>
    </border>
    <border>
      <left style="thin">
        <color indexed="22"/>
      </left>
      <right style="thin">
        <color indexed="22"/>
      </right>
      <top style="thin">
        <color indexed="19"/>
      </top>
      <bottom style="thin">
        <color indexed="21"/>
      </bottom>
      <diagonal/>
    </border>
    <border>
      <left style="thin">
        <color indexed="22"/>
      </left>
      <right style="thin">
        <color indexed="19"/>
      </right>
      <top style="thin">
        <color indexed="19"/>
      </top>
      <bottom style="thin">
        <color indexed="21"/>
      </bottom>
      <diagonal/>
    </border>
    <border>
      <left style="thin">
        <color indexed="19"/>
      </left>
      <right/>
      <top style="thin">
        <color indexed="21"/>
      </top>
      <bottom style="thin">
        <color indexed="21"/>
      </bottom>
      <diagonal/>
    </border>
    <border>
      <left/>
      <right/>
      <top style="thin">
        <color indexed="21"/>
      </top>
      <bottom style="thin">
        <color indexed="21"/>
      </bottom>
      <diagonal/>
    </border>
    <border>
      <left/>
      <right style="thin">
        <color indexed="13"/>
      </right>
      <top style="thin">
        <color indexed="21"/>
      </top>
      <bottom style="thin">
        <color indexed="21"/>
      </bottom>
      <diagonal/>
    </border>
    <border>
      <left style="thin">
        <color indexed="13"/>
      </left>
      <right style="thin">
        <color indexed="23"/>
      </right>
      <top style="thin">
        <color indexed="21"/>
      </top>
      <bottom style="thin">
        <color indexed="21"/>
      </bottom>
      <diagonal/>
    </border>
    <border>
      <left style="thin">
        <color indexed="23"/>
      </left>
      <right style="thin">
        <color indexed="23"/>
      </right>
      <top style="thin">
        <color indexed="21"/>
      </top>
      <bottom style="thin">
        <color indexed="21"/>
      </bottom>
      <diagonal/>
    </border>
    <border>
      <left style="thin">
        <color indexed="23"/>
      </left>
      <right style="thin">
        <color indexed="19"/>
      </right>
      <top style="thin">
        <color indexed="21"/>
      </top>
      <bottom style="thin">
        <color indexed="21"/>
      </bottom>
      <diagonal/>
    </border>
    <border>
      <left style="thin">
        <color indexed="19"/>
      </left>
      <right/>
      <top style="thin">
        <color indexed="21"/>
      </top>
      <bottom style="thin">
        <color indexed="19"/>
      </bottom>
      <diagonal/>
    </border>
    <border>
      <left/>
      <right/>
      <top style="thin">
        <color indexed="21"/>
      </top>
      <bottom style="thin">
        <color indexed="19"/>
      </bottom>
      <diagonal/>
    </border>
    <border>
      <left/>
      <right style="thin">
        <color indexed="24"/>
      </right>
      <top style="thin">
        <color indexed="21"/>
      </top>
      <bottom style="thin">
        <color indexed="19"/>
      </bottom>
      <diagonal/>
    </border>
    <border>
      <left style="thin">
        <color indexed="24"/>
      </left>
      <right style="thin">
        <color indexed="25"/>
      </right>
      <top style="thin">
        <color indexed="21"/>
      </top>
      <bottom style="thin">
        <color indexed="19"/>
      </bottom>
      <diagonal/>
    </border>
    <border>
      <left style="thin">
        <color indexed="25"/>
      </left>
      <right style="thin">
        <color indexed="25"/>
      </right>
      <top style="thin">
        <color indexed="21"/>
      </top>
      <bottom style="thin">
        <color indexed="19"/>
      </bottom>
      <diagonal/>
    </border>
    <border>
      <left style="thin">
        <color indexed="25"/>
      </left>
      <right style="thin">
        <color indexed="19"/>
      </right>
      <top style="thin">
        <color indexed="21"/>
      </top>
      <bottom style="thin">
        <color indexed="19"/>
      </bottom>
      <diagonal/>
    </border>
    <border>
      <left style="thin">
        <color indexed="19"/>
      </left>
      <right/>
      <top style="thin">
        <color indexed="21"/>
      </top>
      <bottom style="thin">
        <color indexed="26"/>
      </bottom>
      <diagonal/>
    </border>
    <border>
      <left/>
      <right/>
      <top style="thin">
        <color indexed="21"/>
      </top>
      <bottom style="thin">
        <color indexed="26"/>
      </bottom>
      <diagonal/>
    </border>
    <border>
      <left/>
      <right style="thin">
        <color indexed="13"/>
      </right>
      <top style="thin">
        <color indexed="21"/>
      </top>
      <bottom style="thin">
        <color indexed="26"/>
      </bottom>
      <diagonal/>
    </border>
    <border>
      <left style="thin">
        <color indexed="13"/>
      </left>
      <right style="thin">
        <color indexed="23"/>
      </right>
      <top style="thin">
        <color indexed="21"/>
      </top>
      <bottom style="thin">
        <color indexed="26"/>
      </bottom>
      <diagonal/>
    </border>
    <border>
      <left style="thin">
        <color indexed="23"/>
      </left>
      <right style="thin">
        <color indexed="23"/>
      </right>
      <top style="thin">
        <color indexed="21"/>
      </top>
      <bottom style="thin">
        <color indexed="26"/>
      </bottom>
      <diagonal/>
    </border>
    <border>
      <left style="thin">
        <color indexed="23"/>
      </left>
      <right style="thin">
        <color indexed="19"/>
      </right>
      <top style="thin">
        <color indexed="21"/>
      </top>
      <bottom style="thin">
        <color indexed="26"/>
      </bottom>
      <diagonal/>
    </border>
    <border>
      <left style="thin">
        <color indexed="19"/>
      </left>
      <right/>
      <top style="thin">
        <color indexed="26"/>
      </top>
      <bottom style="thin">
        <color indexed="26"/>
      </bottom>
      <diagonal/>
    </border>
    <border>
      <left/>
      <right/>
      <top style="thin">
        <color indexed="26"/>
      </top>
      <bottom style="thin">
        <color indexed="26"/>
      </bottom>
      <diagonal/>
    </border>
    <border>
      <left/>
      <right style="thin">
        <color indexed="13"/>
      </right>
      <top style="thin">
        <color indexed="26"/>
      </top>
      <bottom style="thin">
        <color indexed="26"/>
      </bottom>
      <diagonal/>
    </border>
    <border>
      <left style="thin">
        <color indexed="13"/>
      </left>
      <right style="thin">
        <color indexed="23"/>
      </right>
      <top style="thin">
        <color indexed="26"/>
      </top>
      <bottom style="thin">
        <color indexed="26"/>
      </bottom>
      <diagonal/>
    </border>
    <border>
      <left style="thin">
        <color indexed="23"/>
      </left>
      <right style="thin">
        <color indexed="23"/>
      </right>
      <top style="thin">
        <color indexed="26"/>
      </top>
      <bottom style="thin">
        <color indexed="26"/>
      </bottom>
      <diagonal/>
    </border>
    <border>
      <left style="thin">
        <color indexed="23"/>
      </left>
      <right style="thin">
        <color indexed="19"/>
      </right>
      <top style="thin">
        <color indexed="26"/>
      </top>
      <bottom style="thin">
        <color indexed="26"/>
      </bottom>
      <diagonal/>
    </border>
    <border>
      <left style="thin">
        <color indexed="19"/>
      </left>
      <right/>
      <top style="thin">
        <color indexed="26"/>
      </top>
      <bottom/>
      <diagonal/>
    </border>
    <border>
      <left style="thin">
        <color indexed="19"/>
      </left>
      <right/>
      <top/>
      <bottom/>
      <diagonal/>
    </border>
    <border>
      <left style="thin">
        <color indexed="19"/>
      </left>
      <right/>
      <top/>
      <bottom style="thin">
        <color indexed="26"/>
      </bottom>
      <diagonal/>
    </border>
    <border>
      <left style="thin">
        <color indexed="19"/>
      </left>
      <right/>
      <top/>
      <bottom style="thin">
        <color indexed="21"/>
      </bottom>
      <diagonal/>
    </border>
    <border>
      <left/>
      <right/>
      <top style="thin">
        <color indexed="26"/>
      </top>
      <bottom style="thin">
        <color indexed="21"/>
      </bottom>
      <diagonal/>
    </border>
    <border>
      <left/>
      <right style="thin">
        <color indexed="13"/>
      </right>
      <top style="thin">
        <color indexed="26"/>
      </top>
      <bottom style="thin">
        <color indexed="21"/>
      </bottom>
      <diagonal/>
    </border>
    <border>
      <left style="thin">
        <color indexed="13"/>
      </left>
      <right style="thin">
        <color indexed="23"/>
      </right>
      <top style="thin">
        <color indexed="26"/>
      </top>
      <bottom style="thin">
        <color indexed="21"/>
      </bottom>
      <diagonal/>
    </border>
    <border>
      <left style="thin">
        <color indexed="23"/>
      </left>
      <right style="thin">
        <color indexed="23"/>
      </right>
      <top style="thin">
        <color indexed="26"/>
      </top>
      <bottom style="thin">
        <color indexed="21"/>
      </bottom>
      <diagonal/>
    </border>
    <border>
      <left style="thin">
        <color indexed="23"/>
      </left>
      <right style="thin">
        <color indexed="19"/>
      </right>
      <top style="thin">
        <color indexed="26"/>
      </top>
      <bottom style="thin">
        <color indexed="21"/>
      </bottom>
      <diagonal/>
    </border>
    <border>
      <left style="thin">
        <color indexed="19"/>
      </left>
      <right/>
      <top style="thin">
        <color indexed="26"/>
      </top>
      <bottom style="thin">
        <color indexed="21"/>
      </bottom>
      <diagonal/>
    </border>
    <border>
      <left style="thin">
        <color indexed="19"/>
      </left>
      <right style="thin">
        <color indexed="21"/>
      </right>
      <top style="thin">
        <color indexed="19"/>
      </top>
      <bottom style="thin">
        <color indexed="21"/>
      </bottom>
      <diagonal/>
    </border>
    <border>
      <left style="thin">
        <color indexed="19"/>
      </left>
      <right style="thin">
        <color indexed="13"/>
      </right>
      <top style="thin">
        <color indexed="21"/>
      </top>
      <bottom style="thin">
        <color indexed="19"/>
      </bottom>
      <diagonal/>
    </border>
    <border>
      <left style="thin">
        <color indexed="13"/>
      </left>
      <right style="thin">
        <color indexed="23"/>
      </right>
      <top style="thin">
        <color indexed="21"/>
      </top>
      <bottom style="thin">
        <color indexed="19"/>
      </bottom>
      <diagonal/>
    </border>
    <border>
      <left style="thin">
        <color indexed="23"/>
      </left>
      <right style="thin">
        <color indexed="23"/>
      </right>
      <top style="thin">
        <color indexed="21"/>
      </top>
      <bottom style="thin">
        <color indexed="19"/>
      </bottom>
      <diagonal/>
    </border>
    <border>
      <left style="thin">
        <color indexed="23"/>
      </left>
      <right style="thin">
        <color indexed="19"/>
      </right>
      <top style="thin">
        <color indexed="21"/>
      </top>
      <bottom style="thin">
        <color indexed="19"/>
      </bottom>
      <diagonal/>
    </border>
    <border>
      <left style="thin">
        <color indexed="19"/>
      </left>
      <right style="thin">
        <color indexed="13"/>
      </right>
      <top style="thin">
        <color indexed="19"/>
      </top>
      <bottom style="thin">
        <color indexed="19"/>
      </bottom>
      <diagonal/>
    </border>
    <border>
      <left style="thin">
        <color indexed="13"/>
      </left>
      <right style="thin">
        <color indexed="23"/>
      </right>
      <top style="thin">
        <color indexed="19"/>
      </top>
      <bottom style="thin">
        <color indexed="19"/>
      </bottom>
      <diagonal/>
    </border>
    <border>
      <left style="thin">
        <color indexed="23"/>
      </left>
      <right style="thin">
        <color indexed="23"/>
      </right>
      <top style="thin">
        <color indexed="19"/>
      </top>
      <bottom style="thin">
        <color indexed="19"/>
      </bottom>
      <diagonal/>
    </border>
    <border>
      <left style="thin">
        <color indexed="23"/>
      </left>
      <right style="thin">
        <color indexed="19"/>
      </right>
      <top style="thin">
        <color indexed="19"/>
      </top>
      <bottom style="thin">
        <color indexed="19"/>
      </bottom>
      <diagonal/>
    </border>
    <border>
      <left style="thin">
        <color indexed="19"/>
      </left>
      <right style="thin">
        <color indexed="13"/>
      </right>
      <top style="thin">
        <color indexed="19"/>
      </top>
      <bottom style="thin">
        <color indexed="21"/>
      </bottom>
      <diagonal/>
    </border>
    <border>
      <left style="thin">
        <color indexed="13"/>
      </left>
      <right style="thin">
        <color indexed="23"/>
      </right>
      <top style="thin">
        <color indexed="19"/>
      </top>
      <bottom style="thin">
        <color indexed="21"/>
      </bottom>
      <diagonal/>
    </border>
    <border>
      <left style="thin">
        <color indexed="23"/>
      </left>
      <right style="thin">
        <color indexed="23"/>
      </right>
      <top style="thin">
        <color indexed="19"/>
      </top>
      <bottom style="thin">
        <color indexed="21"/>
      </bottom>
      <diagonal/>
    </border>
    <border>
      <left style="thin">
        <color indexed="23"/>
      </left>
      <right style="thin">
        <color indexed="19"/>
      </right>
      <top style="thin">
        <color indexed="19"/>
      </top>
      <bottom style="thin">
        <color indexed="21"/>
      </bottom>
      <diagonal/>
    </border>
    <border>
      <left style="thin">
        <color indexed="19"/>
      </left>
      <right style="thin">
        <color indexed="24"/>
      </right>
      <top style="thin">
        <color indexed="21"/>
      </top>
      <bottom style="thin">
        <color indexed="19"/>
      </bottom>
      <diagonal/>
    </border>
    <border>
      <left style="thin">
        <color indexed="27"/>
      </left>
      <right style="thin">
        <color indexed="28"/>
      </right>
      <top style="thin">
        <color indexed="27"/>
      </top>
      <bottom style="thin">
        <color indexed="21"/>
      </bottom>
      <diagonal/>
    </border>
    <border>
      <left style="thin">
        <color indexed="28"/>
      </left>
      <right style="thin">
        <color indexed="29"/>
      </right>
      <top style="thin">
        <color indexed="27"/>
      </top>
      <bottom style="thin">
        <color indexed="21"/>
      </bottom>
      <diagonal/>
    </border>
    <border>
      <left style="thin">
        <color indexed="29"/>
      </left>
      <right style="thin">
        <color indexed="29"/>
      </right>
      <top style="thin">
        <color indexed="27"/>
      </top>
      <bottom style="thin">
        <color indexed="21"/>
      </bottom>
      <diagonal/>
    </border>
    <border>
      <left style="thin">
        <color indexed="29"/>
      </left>
      <right style="thin">
        <color indexed="27"/>
      </right>
      <top style="thin">
        <color indexed="27"/>
      </top>
      <bottom style="thin">
        <color indexed="21"/>
      </bottom>
      <diagonal/>
    </border>
    <border>
      <left style="thin">
        <color indexed="27"/>
      </left>
      <right style="thin">
        <color indexed="30"/>
      </right>
      <top style="thin">
        <color indexed="21"/>
      </top>
      <bottom style="thin">
        <color indexed="27"/>
      </bottom>
      <diagonal/>
    </border>
    <border>
      <left style="thin">
        <color indexed="30"/>
      </left>
      <right style="thin">
        <color indexed="31"/>
      </right>
      <top style="thin">
        <color indexed="21"/>
      </top>
      <bottom style="thin">
        <color indexed="27"/>
      </bottom>
      <diagonal/>
    </border>
    <border>
      <left style="thin">
        <color indexed="31"/>
      </left>
      <right style="thin">
        <color indexed="31"/>
      </right>
      <top style="thin">
        <color indexed="21"/>
      </top>
      <bottom style="thin">
        <color indexed="27"/>
      </bottom>
      <diagonal/>
    </border>
    <border>
      <left style="thin">
        <color indexed="31"/>
      </left>
      <right style="thin">
        <color indexed="27"/>
      </right>
      <top style="thin">
        <color indexed="21"/>
      </top>
      <bottom style="thin">
        <color indexed="27"/>
      </bottom>
      <diagonal/>
    </border>
    <border>
      <left style="thin">
        <color indexed="27"/>
      </left>
      <right style="thin">
        <color indexed="30"/>
      </right>
      <top style="thin">
        <color indexed="27"/>
      </top>
      <bottom style="thin">
        <color indexed="27"/>
      </bottom>
      <diagonal/>
    </border>
    <border>
      <left style="thin">
        <color indexed="30"/>
      </left>
      <right style="thin">
        <color indexed="31"/>
      </right>
      <top style="thin">
        <color indexed="27"/>
      </top>
      <bottom style="thin">
        <color indexed="27"/>
      </bottom>
      <diagonal/>
    </border>
    <border>
      <left style="thin">
        <color indexed="31"/>
      </left>
      <right style="thin">
        <color indexed="31"/>
      </right>
      <top style="thin">
        <color indexed="27"/>
      </top>
      <bottom style="thin">
        <color indexed="27"/>
      </bottom>
      <diagonal/>
    </border>
    <border>
      <left style="thin">
        <color indexed="31"/>
      </left>
      <right style="thin">
        <color indexed="27"/>
      </right>
      <top style="thin">
        <color indexed="27"/>
      </top>
      <bottom style="thin">
        <color indexed="27"/>
      </bottom>
      <diagonal/>
    </border>
    <border>
      <left style="thin">
        <color indexed="27"/>
      </left>
      <right style="thin">
        <color indexed="30"/>
      </right>
      <top style="thin">
        <color indexed="27"/>
      </top>
      <bottom style="thin">
        <color indexed="21"/>
      </bottom>
      <diagonal/>
    </border>
    <border>
      <left style="thin">
        <color indexed="30"/>
      </left>
      <right style="thin">
        <color indexed="31"/>
      </right>
      <top style="thin">
        <color indexed="27"/>
      </top>
      <bottom style="thin">
        <color indexed="21"/>
      </bottom>
      <diagonal/>
    </border>
    <border>
      <left style="thin">
        <color indexed="31"/>
      </left>
      <right style="thin">
        <color indexed="31"/>
      </right>
      <top style="thin">
        <color indexed="27"/>
      </top>
      <bottom style="thin">
        <color indexed="21"/>
      </bottom>
      <diagonal/>
    </border>
    <border>
      <left style="thin">
        <color indexed="31"/>
      </left>
      <right style="thin">
        <color indexed="27"/>
      </right>
      <top style="thin">
        <color indexed="27"/>
      </top>
      <bottom style="thin">
        <color indexed="21"/>
      </bottom>
      <diagonal/>
    </border>
    <border>
      <left style="thin">
        <color indexed="27"/>
      </left>
      <right style="thin">
        <color indexed="28"/>
      </right>
      <top style="thin">
        <color indexed="21"/>
      </top>
      <bottom style="thin">
        <color indexed="27"/>
      </bottom>
      <diagonal/>
    </border>
    <border>
      <left style="thin">
        <color indexed="28"/>
      </left>
      <right style="thin">
        <color indexed="32"/>
      </right>
      <top style="thin">
        <color indexed="21"/>
      </top>
      <bottom style="thin">
        <color indexed="27"/>
      </bottom>
      <diagonal/>
    </border>
    <border>
      <left style="thin">
        <color indexed="32"/>
      </left>
      <right style="thin">
        <color indexed="32"/>
      </right>
      <top style="thin">
        <color indexed="21"/>
      </top>
      <bottom style="thin">
        <color indexed="27"/>
      </bottom>
      <diagonal/>
    </border>
    <border>
      <left style="thin">
        <color indexed="32"/>
      </left>
      <right style="thin">
        <color indexed="27"/>
      </right>
      <top style="thin">
        <color indexed="21"/>
      </top>
      <bottom style="thin">
        <color indexed="27"/>
      </bottom>
      <diagonal/>
    </border>
    <border>
      <left style="thin">
        <color indexed="13"/>
      </left>
      <right/>
      <top style="thin">
        <color indexed="13"/>
      </top>
      <bottom style="thin">
        <color indexed="30"/>
      </bottom>
      <diagonal/>
    </border>
    <border>
      <left/>
      <right/>
      <top style="thin">
        <color indexed="13"/>
      </top>
      <bottom style="thin">
        <color indexed="30"/>
      </bottom>
      <diagonal/>
    </border>
    <border>
      <left style="thin">
        <color indexed="13"/>
      </left>
      <right/>
      <top style="thin">
        <color indexed="30"/>
      </top>
      <bottom/>
      <diagonal/>
    </border>
    <border>
      <left/>
      <right/>
      <top style="thin">
        <color indexed="30"/>
      </top>
      <bottom/>
      <diagonal/>
    </border>
    <border>
      <left/>
      <right style="thin">
        <color indexed="30"/>
      </right>
      <top style="thin">
        <color indexed="30"/>
      </top>
      <bottom/>
      <diagonal/>
    </border>
    <border>
      <left style="thin">
        <color indexed="30"/>
      </left>
      <right style="thin">
        <color indexed="13"/>
      </right>
      <top/>
      <bottom/>
      <diagonal/>
    </border>
    <border>
      <left/>
      <right style="thin">
        <color indexed="30"/>
      </right>
      <top/>
      <bottom/>
      <diagonal/>
    </border>
    <border>
      <left style="thin">
        <color indexed="13"/>
      </left>
      <right/>
      <top/>
      <bottom style="thin">
        <color indexed="30"/>
      </bottom>
      <diagonal/>
    </border>
    <border>
      <left/>
      <right/>
      <top/>
      <bottom style="thin">
        <color indexed="30"/>
      </bottom>
      <diagonal/>
    </border>
    <border>
      <left/>
      <right style="thin">
        <color indexed="30"/>
      </right>
      <top/>
      <bottom style="thin">
        <color indexed="30"/>
      </bottom>
      <diagonal/>
    </border>
    <border>
      <left style="thin">
        <color indexed="13"/>
      </left>
      <right/>
      <top style="thin">
        <color indexed="30"/>
      </top>
      <bottom style="thin">
        <color indexed="13"/>
      </bottom>
      <diagonal/>
    </border>
    <border>
      <left/>
      <right/>
      <top style="thin">
        <color indexed="30"/>
      </top>
      <bottom style="thin">
        <color indexed="13"/>
      </bottom>
      <diagonal/>
    </border>
    <border>
      <left style="thin">
        <color indexed="13"/>
      </left>
      <right/>
      <top style="thin">
        <color indexed="13"/>
      </top>
      <bottom style="thin">
        <color indexed="28"/>
      </bottom>
      <diagonal/>
    </border>
    <border>
      <left/>
      <right/>
      <top style="thin">
        <color indexed="13"/>
      </top>
      <bottom style="thin">
        <color indexed="28"/>
      </bottom>
      <diagonal/>
    </border>
    <border>
      <left style="thin">
        <color indexed="13"/>
      </left>
      <right/>
      <top style="thin">
        <color indexed="28"/>
      </top>
      <bottom/>
      <diagonal/>
    </border>
    <border>
      <left/>
      <right/>
      <top style="thin">
        <color indexed="28"/>
      </top>
      <bottom/>
      <diagonal/>
    </border>
    <border>
      <left/>
      <right style="thin">
        <color indexed="28"/>
      </right>
      <top style="thin">
        <color indexed="28"/>
      </top>
      <bottom/>
      <diagonal/>
    </border>
    <border>
      <left style="thin">
        <color indexed="28"/>
      </left>
      <right style="thin">
        <color indexed="13"/>
      </right>
      <top/>
      <bottom/>
      <diagonal/>
    </border>
    <border>
      <left/>
      <right style="thin">
        <color indexed="28"/>
      </right>
      <top/>
      <bottom/>
      <diagonal/>
    </border>
    <border>
      <left style="thin">
        <color indexed="13"/>
      </left>
      <right/>
      <top/>
      <bottom style="thin">
        <color indexed="28"/>
      </bottom>
      <diagonal/>
    </border>
    <border>
      <left/>
      <right/>
      <top/>
      <bottom style="thin">
        <color indexed="28"/>
      </bottom>
      <diagonal/>
    </border>
    <border>
      <left/>
      <right style="thin">
        <color indexed="28"/>
      </right>
      <top/>
      <bottom style="thin">
        <color indexed="28"/>
      </bottom>
      <diagonal/>
    </border>
    <border>
      <left style="thin">
        <color indexed="13"/>
      </left>
      <right/>
      <top style="thin">
        <color indexed="28"/>
      </top>
      <bottom style="thin">
        <color indexed="13"/>
      </bottom>
      <diagonal/>
    </border>
    <border>
      <left/>
      <right/>
      <top style="thin">
        <color indexed="28"/>
      </top>
      <bottom style="thin">
        <color indexed="13"/>
      </bottom>
      <diagonal/>
    </border>
    <border>
      <left style="thin">
        <color indexed="13"/>
      </left>
      <right/>
      <top style="thin">
        <color indexed="19"/>
      </top>
      <bottom/>
      <diagonal/>
    </border>
    <border>
      <left/>
      <right/>
      <top style="thin">
        <color indexed="19"/>
      </top>
      <bottom/>
      <diagonal/>
    </border>
    <border>
      <left/>
      <right style="thin">
        <color indexed="13"/>
      </right>
      <top style="thin">
        <color indexed="19"/>
      </top>
      <bottom/>
      <diagonal/>
    </border>
    <border>
      <left/>
      <right style="thin">
        <color indexed="19"/>
      </right>
      <top style="thin">
        <color indexed="19"/>
      </top>
      <bottom/>
      <diagonal/>
    </border>
    <border>
      <left style="thin">
        <color indexed="19"/>
      </left>
      <right style="thin">
        <color indexed="13"/>
      </right>
      <top/>
      <bottom/>
      <diagonal/>
    </border>
    <border>
      <left/>
      <right style="thin">
        <color indexed="19"/>
      </right>
      <top/>
      <bottom/>
      <diagonal/>
    </border>
    <border>
      <left style="thin">
        <color indexed="13"/>
      </left>
      <right/>
      <top/>
      <bottom style="thin">
        <color indexed="19"/>
      </bottom>
      <diagonal/>
    </border>
    <border>
      <left/>
      <right/>
      <top/>
      <bottom style="thin">
        <color indexed="19"/>
      </bottom>
      <diagonal/>
    </border>
    <border>
      <left/>
      <right style="thin">
        <color indexed="19"/>
      </right>
      <top/>
      <bottom style="thin">
        <color indexed="19"/>
      </bottom>
      <diagonal/>
    </border>
    <border>
      <left style="thin">
        <color indexed="13"/>
      </left>
      <right/>
      <top style="thin">
        <color indexed="19"/>
      </top>
      <bottom style="thin">
        <color indexed="13"/>
      </bottom>
      <diagonal/>
    </border>
    <border>
      <left/>
      <right/>
      <top style="thin">
        <color indexed="19"/>
      </top>
      <bottom style="thin">
        <color indexed="13"/>
      </bottom>
      <diagonal/>
    </border>
    <border>
      <left style="thin">
        <color indexed="27"/>
      </left>
      <right>
        <color indexed="8"/>
      </right>
      <top style="thin">
        <color indexed="27"/>
      </top>
      <bottom style="thin">
        <color indexed="21"/>
      </bottom>
      <diagonal/>
    </border>
    <border>
      <left>
        <color indexed="8"/>
      </left>
      <right>
        <color indexed="8"/>
      </right>
      <top style="thin">
        <color indexed="27"/>
      </top>
      <bottom style="thin">
        <color indexed="21"/>
      </bottom>
      <diagonal/>
    </border>
    <border>
      <left>
        <color indexed="8"/>
      </left>
      <right style="thin">
        <color indexed="28"/>
      </right>
      <top style="thin">
        <color indexed="27"/>
      </top>
      <bottom style="thin">
        <color indexed="21"/>
      </bottom>
      <diagonal/>
    </border>
    <border>
      <left style="thin">
        <color indexed="27"/>
      </left>
      <right>
        <color indexed="8"/>
      </right>
      <top style="thin">
        <color indexed="21"/>
      </top>
      <bottom>
        <color indexed="8"/>
      </bottom>
      <diagonal/>
    </border>
    <border>
      <left>
        <color indexed="8"/>
      </left>
      <right>
        <color indexed="8"/>
      </right>
      <top style="thin">
        <color indexed="21"/>
      </top>
      <bottom>
        <color indexed="8"/>
      </bottom>
      <diagonal/>
    </border>
    <border>
      <left>
        <color indexed="8"/>
      </left>
      <right style="thin">
        <color indexed="30"/>
      </right>
      <top style="thin">
        <color indexed="21"/>
      </top>
      <bottom style="thin">
        <color indexed="27"/>
      </bottom>
      <diagonal/>
    </border>
    <border>
      <left>
        <color indexed="8"/>
      </left>
      <right style="thin">
        <color indexed="30"/>
      </right>
      <top style="thin">
        <color indexed="27"/>
      </top>
      <bottom style="thin">
        <color indexed="27"/>
      </bottom>
      <diagonal/>
    </border>
    <border>
      <left>
        <color indexed="8"/>
      </left>
      <right>
        <color indexed="8"/>
      </right>
      <top>
        <color indexed="8"/>
      </top>
      <bottom style="thin">
        <color indexed="26"/>
      </bottom>
      <diagonal/>
    </border>
    <border>
      <left style="thin">
        <color indexed="30"/>
      </left>
      <right style="thin">
        <color indexed="31"/>
      </right>
      <top style="thin">
        <color indexed="27"/>
      </top>
      <bottom style="thin">
        <color indexed="26"/>
      </bottom>
      <diagonal/>
    </border>
    <border>
      <left style="thin">
        <color indexed="31"/>
      </left>
      <right style="thin">
        <color indexed="31"/>
      </right>
      <top style="thin">
        <color indexed="27"/>
      </top>
      <bottom style="thin">
        <color indexed="26"/>
      </bottom>
      <diagonal/>
    </border>
    <border>
      <left style="thin">
        <color indexed="31"/>
      </left>
      <right style="thin">
        <color indexed="27"/>
      </right>
      <top style="thin">
        <color indexed="27"/>
      </top>
      <bottom style="thin">
        <color indexed="26"/>
      </bottom>
      <diagonal/>
    </border>
    <border>
      <left style="thin">
        <color indexed="27"/>
      </left>
      <right>
        <color indexed="8"/>
      </right>
      <top>
        <color indexed="8"/>
      </top>
      <bottom style="thin">
        <color indexed="21"/>
      </bottom>
      <diagonal/>
    </border>
    <border>
      <left style="thin">
        <color indexed="30"/>
      </left>
      <right style="thin">
        <color indexed="31"/>
      </right>
      <top style="thin">
        <color indexed="26"/>
      </top>
      <bottom style="thin">
        <color indexed="21"/>
      </bottom>
      <diagonal/>
    </border>
    <border>
      <left style="thin">
        <color indexed="31"/>
      </left>
      <right style="thin">
        <color indexed="31"/>
      </right>
      <top style="thin">
        <color indexed="26"/>
      </top>
      <bottom style="thin">
        <color indexed="21"/>
      </bottom>
      <diagonal/>
    </border>
    <border>
      <left style="thin">
        <color indexed="31"/>
      </left>
      <right style="thin">
        <color indexed="27"/>
      </right>
      <top style="thin">
        <color indexed="26"/>
      </top>
      <bottom style="thin">
        <color indexed="21"/>
      </bottom>
      <diagonal/>
    </border>
    <border>
      <left style="thin">
        <color indexed="27"/>
      </left>
      <right>
        <color indexed="8"/>
      </right>
      <top style="thin">
        <color indexed="21"/>
      </top>
      <bottom style="thin">
        <color indexed="27"/>
      </bottom>
      <diagonal/>
    </border>
    <border>
      <left/>
      <right/>
      <top/>
      <bottom style="thin">
        <color indexed="26"/>
      </bottom>
      <diagonal/>
    </border>
    <border>
      <left/>
      <right/>
      <top style="thin">
        <color indexed="26"/>
      </top>
      <bottom/>
      <diagonal/>
    </border>
    <border>
      <left/>
      <right/>
      <top style="thin">
        <color indexed="26"/>
      </top>
      <bottom style="thin">
        <color indexed="13"/>
      </bottom>
      <diagonal/>
    </border>
    <border>
      <left style="thin">
        <color indexed="27"/>
      </left>
      <right>
        <color indexed="8"/>
      </right>
      <top>
        <color indexed="8"/>
      </top>
      <bottom style="thin">
        <color indexed="26"/>
      </bottom>
      <diagonal/>
    </border>
    <border>
      <left style="thin">
        <color indexed="27"/>
      </left>
      <right>
        <color indexed="8"/>
      </right>
      <top style="thin">
        <color indexed="26"/>
      </top>
      <bottom>
        <color indexed="8"/>
      </bottom>
      <diagonal/>
    </border>
    <border>
      <left>
        <color indexed="8"/>
      </left>
      <right style="thin">
        <color indexed="30"/>
      </right>
      <top style="thin">
        <color indexed="26"/>
      </top>
      <bottom style="thin">
        <color indexed="27"/>
      </bottom>
      <diagonal/>
    </border>
    <border>
      <left style="thin">
        <color indexed="30"/>
      </left>
      <right style="thin">
        <color indexed="31"/>
      </right>
      <top style="thin">
        <color indexed="26"/>
      </top>
      <bottom style="thin">
        <color indexed="27"/>
      </bottom>
      <diagonal/>
    </border>
    <border>
      <left style="thin">
        <color indexed="31"/>
      </left>
      <right style="thin">
        <color indexed="31"/>
      </right>
      <top style="thin">
        <color indexed="26"/>
      </top>
      <bottom style="thin">
        <color indexed="27"/>
      </bottom>
      <diagonal/>
    </border>
    <border>
      <left style="thin">
        <color indexed="31"/>
      </left>
      <right style="thin">
        <color indexed="27"/>
      </right>
      <top style="thin">
        <color indexed="26"/>
      </top>
      <bottom style="thin">
        <color indexed="27"/>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medium">
        <color indexed="8"/>
      </bottom>
      <diagonal/>
    </border>
    <border>
      <left style="thin">
        <color indexed="21"/>
      </left>
      <right style="thin">
        <color indexed="19"/>
      </right>
      <top style="thin">
        <color indexed="19"/>
      </top>
      <bottom style="thin">
        <color indexed="21"/>
      </bottom>
      <diagonal/>
    </border>
    <border>
      <left style="thin">
        <color indexed="13"/>
      </left>
      <right style="thin">
        <color indexed="19"/>
      </right>
      <top style="thin">
        <color indexed="21"/>
      </top>
      <bottom style="thin">
        <color indexed="19"/>
      </bottom>
      <diagonal/>
    </border>
    <border>
      <left style="thin">
        <color indexed="13"/>
      </left>
      <right style="thin">
        <color indexed="19"/>
      </right>
      <top style="thin">
        <color indexed="19"/>
      </top>
      <bottom style="thin">
        <color indexed="19"/>
      </bottom>
      <diagonal/>
    </border>
    <border>
      <left style="thin">
        <color indexed="13"/>
      </left>
      <right style="thin">
        <color indexed="19"/>
      </right>
      <top style="thin">
        <color indexed="19"/>
      </top>
      <bottom style="thin">
        <color indexed="21"/>
      </bottom>
      <diagonal/>
    </border>
    <border>
      <left style="thin">
        <color indexed="24"/>
      </left>
      <right style="thin">
        <color indexed="19"/>
      </right>
      <top style="thin">
        <color indexed="21"/>
      </top>
      <bottom style="thin">
        <color indexed="19"/>
      </bottom>
      <diagonal/>
    </border>
    <border>
      <left style="thin">
        <color indexed="19"/>
      </left>
      <right/>
      <top/>
      <bottom style="thin">
        <color indexed="13"/>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
      <left style="thin">
        <color indexed="8"/>
      </left>
      <right style="thin">
        <color indexed="8"/>
      </right>
      <top style="thin">
        <color indexed="8"/>
      </top>
      <bottom/>
      <diagonal/>
    </border>
    <border>
      <left style="thin">
        <color indexed="13"/>
      </left>
      <right style="thin">
        <color indexed="13"/>
      </right>
      <top/>
      <bottom style="thin">
        <color indexed="13"/>
      </bottom>
      <diagonal/>
    </border>
    <border>
      <left style="thin">
        <color indexed="8"/>
      </left>
      <right style="thin">
        <color indexed="13"/>
      </right>
      <top style="thin">
        <color indexed="13"/>
      </top>
      <bottom style="thin">
        <color indexed="8"/>
      </bottom>
      <diagonal/>
    </border>
  </borders>
  <cellStyleXfs count="1">
    <xf numFmtId="0" fontId="0" applyNumberFormat="0" applyFont="1" applyFill="0" applyBorder="0" applyAlignment="1" applyProtection="0">
      <alignment vertical="bottom"/>
    </xf>
  </cellStyleXfs>
  <cellXfs count="50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fillId="4" borderId="10" applyNumberFormat="0" applyFont="1" applyFill="1" applyBorder="1" applyAlignment="1" applyProtection="0">
      <alignment vertical="bottom"/>
    </xf>
    <xf numFmtId="49" fontId="6" fillId="4" borderId="10" applyNumberFormat="1" applyFont="1" applyFill="1" applyBorder="1" applyAlignment="1" applyProtection="0">
      <alignment vertical="bottom"/>
    </xf>
    <xf numFmtId="0" fontId="6" fillId="4" borderId="10" applyNumberFormat="0" applyFont="1" applyFill="1" applyBorder="1" applyAlignment="1" applyProtection="0">
      <alignment vertical="bottom"/>
    </xf>
    <xf numFmtId="0" fontId="0" fillId="4" borderId="10" applyNumberFormat="0" applyFont="1" applyFill="1" applyBorder="1" applyAlignment="1" applyProtection="0">
      <alignment horizontal="left" vertical="bottom"/>
    </xf>
    <xf numFmtId="0" fontId="0" fillId="4" borderId="11" applyNumberFormat="0" applyFont="1" applyFill="1" applyBorder="1" applyAlignment="1" applyProtection="0">
      <alignment horizontal="left" vertical="bottom"/>
    </xf>
    <xf numFmtId="49" fontId="0" fillId="4" borderId="10" applyNumberFormat="1" applyFont="1" applyFill="1" applyBorder="1" applyAlignment="1" applyProtection="0">
      <alignment vertical="bottom"/>
    </xf>
    <xf numFmtId="49" fontId="0" fillId="4" borderId="12" applyNumberFormat="1" applyFont="1" applyFill="1" applyBorder="1" applyAlignment="1" applyProtection="0">
      <alignment horizontal="left" vertical="bottom"/>
    </xf>
    <xf numFmtId="49" fontId="0" fillId="4" borderId="13" applyNumberFormat="1" applyFont="1" applyFill="1" applyBorder="1" applyAlignment="1" applyProtection="0">
      <alignment vertical="bottom"/>
    </xf>
    <xf numFmtId="0" fontId="0" fillId="4" borderId="14" applyNumberFormat="0" applyFont="1" applyFill="1" applyBorder="1" applyAlignment="1" applyProtection="0">
      <alignment horizontal="left" vertical="bottom"/>
    </xf>
    <xf numFmtId="60" fontId="0" fillId="4" borderId="13"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61" fontId="0" fillId="4" borderId="13" applyNumberFormat="1" applyFont="1" applyFill="1" applyBorder="1" applyAlignment="1" applyProtection="0">
      <alignment vertical="bottom"/>
    </xf>
    <xf numFmtId="62" fontId="0" fillId="4" borderId="13" applyNumberFormat="1" applyFont="1" applyFill="1" applyBorder="1" applyAlignment="1" applyProtection="0">
      <alignment vertical="bottom"/>
    </xf>
    <xf numFmtId="63" fontId="0" fillId="4" borderId="13" applyNumberFormat="1" applyFont="1" applyFill="1" applyBorder="1" applyAlignment="1" applyProtection="0">
      <alignment vertical="bottom"/>
    </xf>
    <xf numFmtId="49" fontId="8" fillId="4" borderId="13" applyNumberFormat="1" applyFont="1" applyFill="1" applyBorder="1" applyAlignment="1" applyProtection="0">
      <alignment vertical="bottom"/>
    </xf>
    <xf numFmtId="0" fontId="0" fillId="4" borderId="15" applyNumberFormat="0" applyFont="1" applyFill="1" applyBorder="1" applyAlignment="1" applyProtection="0">
      <alignment horizontal="left" vertical="bottom"/>
    </xf>
    <xf numFmtId="49" fontId="6" fillId="4" borderId="10" applyNumberFormat="1" applyFont="1" applyFill="1" applyBorder="1" applyAlignment="1" applyProtection="0">
      <alignment horizontal="left" vertical="bottom"/>
    </xf>
    <xf numFmtId="49" fontId="0" fillId="4" borderId="10" applyNumberFormat="1" applyFont="1" applyFill="1" applyBorder="1" applyAlignment="1" applyProtection="0">
      <alignment horizontal="left" vertical="bottom"/>
    </xf>
    <xf numFmtId="63" fontId="0" fillId="4" borderId="10" applyNumberFormat="1" applyFont="1" applyFill="1" applyBorder="1" applyAlignment="1" applyProtection="0">
      <alignment horizontal="left" vertical="bottom"/>
    </xf>
    <xf numFmtId="49" fontId="0" fillId="4" borderId="10" applyNumberFormat="1" applyFont="1" applyFill="1" applyBorder="1" applyAlignment="1" applyProtection="0">
      <alignment horizontal="left" vertical="center"/>
    </xf>
    <xf numFmtId="9"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horizontal="right" vertical="bottom"/>
    </xf>
    <xf numFmtId="63" fontId="0" fillId="4" borderId="10" applyNumberFormat="1" applyFont="1" applyFill="1" applyBorder="1" applyAlignment="1" applyProtection="0">
      <alignment horizontal="right" vertical="bottom"/>
    </xf>
    <xf numFmtId="0" fontId="0" fillId="4" borderId="10" applyNumberFormat="1" applyFont="1" applyFill="1" applyBorder="1" applyAlignment="1" applyProtection="0">
      <alignment horizontal="center" vertical="bottom"/>
    </xf>
    <xf numFmtId="49" fontId="9" fillId="4" borderId="11"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9" fillId="5" borderId="13" applyNumberFormat="1" applyFont="1" applyFill="1" applyBorder="1" applyAlignment="1" applyProtection="0">
      <alignment vertical="bottom"/>
    </xf>
    <xf numFmtId="49" fontId="9" fillId="5" borderId="13" applyNumberFormat="1" applyFont="1" applyFill="1" applyBorder="1" applyAlignment="1" applyProtection="0">
      <alignment horizontal="center" vertical="bottom" wrapText="1"/>
    </xf>
    <xf numFmtId="0" fontId="9" fillId="4" borderId="14" applyNumberFormat="0" applyFont="1" applyFill="1" applyBorder="1" applyAlignment="1" applyProtection="0">
      <alignment horizontal="center" vertical="bottom"/>
    </xf>
    <xf numFmtId="0" fontId="9" fillId="4" borderId="16" applyNumberFormat="0" applyFont="1" applyFill="1" applyBorder="1" applyAlignment="1" applyProtection="0">
      <alignment vertical="bottom"/>
    </xf>
    <xf numFmtId="0" fontId="9" fillId="4" borderId="16" applyNumberFormat="0" applyFont="1" applyFill="1" applyBorder="1" applyAlignment="1" applyProtection="0">
      <alignment horizontal="center" vertical="bottom" wrapText="1"/>
    </xf>
    <xf numFmtId="0" fontId="9" fillId="4" borderId="16" applyNumberFormat="0" applyFont="1" applyFill="1" applyBorder="1" applyAlignment="1" applyProtection="0">
      <alignment horizontal="center" vertical="bottom"/>
    </xf>
    <xf numFmtId="0" fontId="9" fillId="4" borderId="10" applyNumberFormat="0" applyFont="1" applyFill="1" applyBorder="1" applyAlignment="1" applyProtection="0">
      <alignment horizontal="center" vertical="bottom"/>
    </xf>
    <xf numFmtId="49" fontId="0" fillId="4" borderId="13" applyNumberFormat="1" applyFont="1" applyFill="1" applyBorder="1" applyAlignment="1" applyProtection="0">
      <alignment horizontal="left" vertical="bottom"/>
    </xf>
    <xf numFmtId="64" fontId="0" fillId="4" borderId="13" applyNumberFormat="1" applyFont="1" applyFill="1" applyBorder="1" applyAlignment="1" applyProtection="0">
      <alignment horizontal="center" vertical="bottom"/>
    </xf>
    <xf numFmtId="1" fontId="0" fillId="4" borderId="13" applyNumberFormat="1" applyFont="1" applyFill="1" applyBorder="1" applyAlignment="1" applyProtection="0">
      <alignment horizontal="center" vertical="bottom"/>
    </xf>
    <xf numFmtId="1" fontId="0" fillId="4" borderId="14" applyNumberFormat="1" applyFont="1" applyFill="1" applyBorder="1" applyAlignment="1" applyProtection="0">
      <alignment horizontal="center" vertical="bottom"/>
    </xf>
    <xf numFmtId="65" fontId="0" fillId="4" borderId="14" applyNumberFormat="1" applyFont="1" applyFill="1" applyBorder="1" applyAlignment="1" applyProtection="0">
      <alignment horizontal="center" vertical="bottom"/>
    </xf>
    <xf numFmtId="0" fontId="0" fillId="4" borderId="16" applyNumberFormat="0" applyFont="1" applyFill="1" applyBorder="1" applyAlignment="1" applyProtection="0">
      <alignment horizontal="left" vertical="bottom"/>
    </xf>
    <xf numFmtId="64" fontId="0" fillId="4" borderId="16" applyNumberFormat="1" applyFont="1" applyFill="1" applyBorder="1" applyAlignment="1" applyProtection="0">
      <alignment horizontal="center" vertical="bottom"/>
    </xf>
    <xf numFmtId="1" fontId="0" fillId="4" borderId="16" applyNumberFormat="1" applyFont="1" applyFill="1" applyBorder="1" applyAlignment="1" applyProtection="0">
      <alignment horizontal="center" vertical="bottom"/>
    </xf>
    <xf numFmtId="65" fontId="0" fillId="4" borderId="10" applyNumberFormat="1" applyFont="1" applyFill="1" applyBorder="1" applyAlignment="1" applyProtection="0">
      <alignment horizontal="center" vertical="bottom"/>
    </xf>
    <xf numFmtId="49" fontId="9" fillId="4" borderId="16" applyNumberFormat="1" applyFont="1" applyFill="1" applyBorder="1" applyAlignment="1" applyProtection="0">
      <alignment vertical="bottom"/>
    </xf>
    <xf numFmtId="64" fontId="9" fillId="4" borderId="16" applyNumberFormat="1" applyFont="1" applyFill="1" applyBorder="1" applyAlignment="1" applyProtection="0">
      <alignment horizontal="center" vertical="bottom"/>
    </xf>
    <xf numFmtId="1" fontId="9" fillId="4" borderId="16" applyNumberFormat="1" applyFont="1" applyFill="1" applyBorder="1" applyAlignment="1" applyProtection="0">
      <alignment horizontal="center" vertical="bottom"/>
    </xf>
    <xf numFmtId="0" fontId="6" fillId="4" borderId="15" applyNumberFormat="0" applyFont="1" applyFill="1" applyBorder="1" applyAlignment="1" applyProtection="0">
      <alignment horizontal="left" vertical="bottom"/>
    </xf>
    <xf numFmtId="49" fontId="6" fillId="4" borderId="11" applyNumberFormat="1" applyFont="1" applyFill="1" applyBorder="1" applyAlignment="1" applyProtection="0">
      <alignment horizontal="left" vertical="bottom"/>
    </xf>
    <xf numFmtId="49" fontId="9" fillId="5" borderId="13" applyNumberFormat="1" applyFont="1" applyFill="1" applyBorder="1" applyAlignment="1" applyProtection="0">
      <alignment horizontal="left" vertical="center"/>
    </xf>
    <xf numFmtId="49" fontId="9" fillId="5" borderId="13" applyNumberFormat="1" applyFont="1" applyFill="1" applyBorder="1" applyAlignment="1" applyProtection="0">
      <alignment horizontal="center" vertical="center" wrapText="1"/>
    </xf>
    <xf numFmtId="66" fontId="9" fillId="4" borderId="14" applyNumberFormat="1" applyFont="1" applyFill="1" applyBorder="1" applyAlignment="1" applyProtection="0">
      <alignment horizontal="center" vertical="top" wrapText="1"/>
    </xf>
    <xf numFmtId="66" fontId="9" fillId="4" borderId="10" applyNumberFormat="1" applyFont="1" applyFill="1" applyBorder="1" applyAlignment="1" applyProtection="0">
      <alignment horizontal="center" vertical="top" wrapText="1"/>
    </xf>
    <xf numFmtId="0" fontId="9" fillId="4" borderId="16" applyNumberFormat="0" applyFont="1" applyFill="1" applyBorder="1" applyAlignment="1" applyProtection="0">
      <alignment horizontal="left" vertical="center"/>
    </xf>
    <xf numFmtId="66" fontId="9" fillId="4" borderId="16" applyNumberFormat="1" applyFont="1" applyFill="1" applyBorder="1" applyAlignment="1" applyProtection="0">
      <alignment horizontal="center" vertical="center" wrapText="1"/>
    </xf>
    <xf numFmtId="17" fontId="0" fillId="4" borderId="13" applyNumberFormat="1" applyFont="1" applyFill="1" applyBorder="1" applyAlignment="1" applyProtection="0">
      <alignment horizontal="center" vertical="center"/>
    </xf>
    <xf numFmtId="67" fontId="0" fillId="4" borderId="13" applyNumberFormat="1" applyFont="1" applyFill="1" applyBorder="1" applyAlignment="1" applyProtection="0">
      <alignment horizontal="center" vertical="top" wrapText="1"/>
    </xf>
    <xf numFmtId="66" fontId="9" fillId="4" borderId="13" applyNumberFormat="1" applyFont="1" applyFill="1" applyBorder="1" applyAlignment="1" applyProtection="0">
      <alignment horizontal="center" vertical="top" wrapText="1"/>
    </xf>
    <xf numFmtId="67" fontId="0" fillId="4" borderId="14" applyNumberFormat="1" applyFont="1" applyFill="1" applyBorder="1" applyAlignment="1" applyProtection="0">
      <alignment horizontal="center" vertical="top" wrapText="1"/>
    </xf>
    <xf numFmtId="67" fontId="0" fillId="4" borderId="10" applyNumberFormat="1" applyFont="1" applyFill="1" applyBorder="1" applyAlignment="1" applyProtection="0">
      <alignment horizontal="center" vertical="top" wrapText="1"/>
    </xf>
    <xf numFmtId="67" fontId="0" fillId="4" borderId="13" applyNumberFormat="1" applyFont="1" applyFill="1" applyBorder="1" applyAlignment="1" applyProtection="0">
      <alignment horizontal="center" vertical="bottom"/>
    </xf>
    <xf numFmtId="67" fontId="0" fillId="4" borderId="14" applyNumberFormat="1" applyFont="1" applyFill="1" applyBorder="1" applyAlignment="1" applyProtection="0">
      <alignment horizontal="center" vertical="bottom"/>
    </xf>
    <xf numFmtId="67" fontId="0" fillId="4" borderId="10" applyNumberFormat="1" applyFont="1" applyFill="1" applyBorder="1" applyAlignment="1" applyProtection="0">
      <alignment horizontal="center" vertical="bottom"/>
    </xf>
    <xf numFmtId="0" fontId="0" fillId="4" borderId="13" applyNumberFormat="0" applyFont="1" applyFill="1" applyBorder="1" applyAlignment="1" applyProtection="0">
      <alignment horizontal="right" vertical="bottom" wrapText="1"/>
    </xf>
    <xf numFmtId="0" fontId="0" fillId="4" borderId="13" applyNumberFormat="0" applyFont="1" applyFill="1" applyBorder="1" applyAlignment="1" applyProtection="0">
      <alignment horizontal="center" vertical="bottom" wrapText="1"/>
    </xf>
    <xf numFmtId="64" fontId="9" fillId="4" borderId="13" applyNumberFormat="1" applyFont="1" applyFill="1" applyBorder="1" applyAlignment="1" applyProtection="0">
      <alignment vertical="bottom"/>
    </xf>
    <xf numFmtId="0" fontId="0" fillId="4" borderId="14" applyNumberFormat="0" applyFont="1" applyFill="1" applyBorder="1" applyAlignment="1" applyProtection="0">
      <alignment horizontal="center" vertical="bottom"/>
    </xf>
    <xf numFmtId="0" fontId="0" fillId="4" borderId="10" applyNumberFormat="0" applyFont="1" applyFill="1" applyBorder="1" applyAlignment="1" applyProtection="0">
      <alignment horizontal="center" vertical="bottom"/>
    </xf>
    <xf numFmtId="49" fontId="6" fillId="4" borderId="13" applyNumberFormat="1" applyFont="1" applyFill="1" applyBorder="1" applyAlignment="1" applyProtection="0">
      <alignment horizontal="left" vertical="bottom"/>
    </xf>
    <xf numFmtId="0" fontId="0" fillId="4" borderId="14" applyNumberFormat="0" applyFont="1" applyFill="1" applyBorder="1" applyAlignment="1" applyProtection="0">
      <alignment vertical="bottom"/>
    </xf>
    <xf numFmtId="0" fontId="0" fillId="4" borderId="10" applyNumberFormat="0" applyFont="1" applyFill="1" applyBorder="1" applyAlignment="1" applyProtection="0">
      <alignment horizontal="right" vertical="bottom" wrapText="1"/>
    </xf>
    <xf numFmtId="64" fontId="0" fillId="4" borderId="13" applyNumberFormat="1" applyFont="1" applyFill="1" applyBorder="1" applyAlignment="1" applyProtection="0">
      <alignment vertical="bottom"/>
    </xf>
    <xf numFmtId="3" fontId="0" fillId="4" borderId="14" applyNumberFormat="1" applyFont="1" applyFill="1" applyBorder="1" applyAlignment="1" applyProtection="0">
      <alignment vertical="bottom"/>
    </xf>
    <xf numFmtId="64" fontId="0" fillId="4" borderId="10" applyNumberFormat="1" applyFont="1" applyFill="1" applyBorder="1" applyAlignment="1" applyProtection="0">
      <alignment vertical="bottom"/>
    </xf>
    <xf numFmtId="64" fontId="0" fillId="4" borderId="14" applyNumberFormat="1" applyFont="1" applyFill="1" applyBorder="1" applyAlignment="1" applyProtection="0">
      <alignment vertical="bottom"/>
    </xf>
    <xf numFmtId="49" fontId="9" fillId="4" borderId="13" applyNumberFormat="1" applyFont="1" applyFill="1" applyBorder="1" applyAlignment="1" applyProtection="0">
      <alignment horizontal="left" vertical="bottom"/>
    </xf>
    <xf numFmtId="64" fontId="9" fillId="4" borderId="14" applyNumberFormat="1" applyFont="1" applyFill="1" applyBorder="1" applyAlignment="1" applyProtection="0">
      <alignment vertical="bottom"/>
    </xf>
    <xf numFmtId="64" fontId="9"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10" fillId="6" borderId="13" applyNumberFormat="1" applyFont="1" applyFill="1" applyBorder="1" applyAlignment="1" applyProtection="0">
      <alignment horizontal="center" vertical="bottom" wrapText="1" readingOrder="1"/>
    </xf>
    <xf numFmtId="0" fontId="8" fillId="6" borderId="13" applyNumberFormat="0" applyFont="1" applyFill="1" applyBorder="1" applyAlignment="1" applyProtection="0">
      <alignment horizontal="left" vertical="bottom" wrapText="1" readingOrder="1"/>
    </xf>
    <xf numFmtId="0" fontId="8" fillId="6" borderId="13" applyNumberFormat="0" applyFont="1" applyFill="1" applyBorder="1" applyAlignment="1" applyProtection="0">
      <alignment horizontal="center" vertical="bottom" wrapText="1" readingOrder="1"/>
    </xf>
    <xf numFmtId="0" fontId="0" fillId="4" borderId="10" applyNumberFormat="0" applyFont="1" applyFill="1" applyBorder="1" applyAlignment="1" applyProtection="0">
      <alignment horizontal="left" vertical="bottom" wrapText="1"/>
    </xf>
    <xf numFmtId="0" fontId="0" fillId="4" borderId="10" applyNumberFormat="0" applyFont="1" applyFill="1" applyBorder="1" applyAlignment="1" applyProtection="0">
      <alignment vertical="bottom" wrapText="1"/>
    </xf>
    <xf numFmtId="0" fontId="0" fillId="4" borderId="15" applyNumberFormat="0" applyFont="1" applyFill="1" applyBorder="1" applyAlignment="1" applyProtection="0">
      <alignment vertical="bottom"/>
    </xf>
    <xf numFmtId="14" fontId="0" fillId="4" borderId="13" applyNumberFormat="1" applyFont="1" applyFill="1" applyBorder="1" applyAlignment="1" applyProtection="0">
      <alignment horizontal="left" vertical="bottom"/>
    </xf>
    <xf numFmtId="0" fontId="0" fillId="4" borderId="13" applyNumberFormat="0" applyFont="1" applyFill="1" applyBorder="1" applyAlignment="1" applyProtection="0">
      <alignment horizontal="left" vertical="bottom"/>
    </xf>
    <xf numFmtId="68" fontId="0" fillId="4" borderId="13" applyNumberFormat="1" applyFont="1" applyFill="1" applyBorder="1" applyAlignment="1" applyProtection="0">
      <alignment horizontal="left" vertical="bottom"/>
    </xf>
    <xf numFmtId="68" fontId="0" fillId="4" borderId="17" applyNumberFormat="1" applyFont="1" applyFill="1" applyBorder="1" applyAlignment="1" applyProtection="0">
      <alignment horizontal="left" vertical="bottom"/>
    </xf>
    <xf numFmtId="68" fontId="0" fillId="4" borderId="16" applyNumberFormat="1" applyFont="1" applyFill="1" applyBorder="1" applyAlignment="1" applyProtection="0">
      <alignment horizontal="left" vertical="bottom"/>
    </xf>
    <xf numFmtId="68" fontId="0" fillId="4" borderId="18"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11" fillId="7" borderId="13" applyNumberFormat="1" applyFont="1" applyFill="1" applyBorder="1" applyAlignment="1" applyProtection="0">
      <alignment vertical="bottom"/>
    </xf>
    <xf numFmtId="49" fontId="11" fillId="7" borderId="19" applyNumberFormat="1" applyFont="1" applyFill="1" applyBorder="1" applyAlignment="1" applyProtection="0">
      <alignment vertical="bottom"/>
    </xf>
    <xf numFmtId="49" fontId="11" fillId="7" borderId="13" applyNumberFormat="1" applyFont="1" applyFill="1" applyBorder="1" applyAlignment="1" applyProtection="0">
      <alignment horizontal="center" vertical="bottom"/>
    </xf>
    <xf numFmtId="49" fontId="11" fillId="7" borderId="13" applyNumberFormat="1" applyFont="1" applyFill="1" applyBorder="1" applyAlignment="1" applyProtection="0">
      <alignment vertical="bottom" wrapText="1"/>
    </xf>
    <xf numFmtId="0" fontId="0" fillId="4" borderId="20" applyNumberFormat="1" applyFont="1" applyFill="1" applyBorder="1" applyAlignment="1" applyProtection="0">
      <alignment vertical="bottom"/>
    </xf>
    <xf numFmtId="49" fontId="12" fillId="4" borderId="21" applyNumberFormat="1" applyFont="1" applyFill="1" applyBorder="1" applyAlignment="1" applyProtection="0">
      <alignment horizontal="center" vertical="center"/>
    </xf>
    <xf numFmtId="49" fontId="12" fillId="4" borderId="22" applyNumberFormat="1" applyFont="1" applyFill="1" applyBorder="1" applyAlignment="1" applyProtection="0">
      <alignment horizontal="center" vertical="center"/>
    </xf>
    <xf numFmtId="0" fontId="0" fillId="4" borderId="17"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2" fontId="12" fillId="4" borderId="23" applyNumberFormat="1" applyFont="1" applyFill="1" applyBorder="1" applyAlignment="1" applyProtection="0">
      <alignment horizontal="center" vertical="center"/>
    </xf>
    <xf numFmtId="0" fontId="0" fillId="4" borderId="24" applyNumberFormat="0" applyFont="1" applyFill="1" applyBorder="1" applyAlignment="1" applyProtection="0">
      <alignment vertical="bottom"/>
    </xf>
    <xf numFmtId="0" fontId="0" fillId="4" borderId="25" applyNumberFormat="1" applyFont="1" applyFill="1" applyBorder="1" applyAlignment="1" applyProtection="0">
      <alignment vertical="bottom"/>
    </xf>
    <xf numFmtId="49" fontId="0" fillId="4" borderId="26" applyNumberFormat="1" applyFont="1" applyFill="1" applyBorder="1" applyAlignment="1" applyProtection="0">
      <alignment vertical="bottom"/>
    </xf>
    <xf numFmtId="49" fontId="12" fillId="4" borderId="27" applyNumberFormat="1" applyFont="1" applyFill="1" applyBorder="1" applyAlignment="1" applyProtection="0">
      <alignment horizontal="center" vertical="center"/>
    </xf>
    <xf numFmtId="14" fontId="0" fillId="4" borderId="13" applyNumberFormat="1" applyFont="1" applyFill="1" applyBorder="1" applyAlignment="1" applyProtection="0">
      <alignment vertical="bottom"/>
    </xf>
    <xf numFmtId="49" fontId="0" fillId="4" borderId="28" applyNumberFormat="1" applyFont="1" applyFill="1" applyBorder="1" applyAlignment="1" applyProtection="0">
      <alignment vertical="bottom"/>
    </xf>
    <xf numFmtId="0" fontId="0" fillId="4" borderId="29" applyNumberFormat="1" applyFont="1" applyFill="1" applyBorder="1" applyAlignment="1" applyProtection="0">
      <alignment vertical="bottom"/>
    </xf>
    <xf numFmtId="2" fontId="12" fillId="4" borderId="13" applyNumberFormat="1" applyFont="1" applyFill="1" applyBorder="1" applyAlignment="1" applyProtection="0">
      <alignment horizontal="center" vertical="center"/>
    </xf>
    <xf numFmtId="69" fontId="0" fillId="4" borderId="28" applyNumberFormat="1" applyFont="1" applyFill="1" applyBorder="1" applyAlignment="1" applyProtection="0">
      <alignment vertical="bottom"/>
    </xf>
    <xf numFmtId="64" fontId="0" fillId="4" borderId="15" applyNumberFormat="1" applyFont="1" applyFill="1" applyBorder="1" applyAlignment="1" applyProtection="0">
      <alignment vertical="bottom"/>
    </xf>
    <xf numFmtId="0" fontId="0" fillId="4" borderId="30" applyNumberFormat="1" applyFont="1" applyFill="1" applyBorder="1" applyAlignment="1" applyProtection="0">
      <alignment vertical="bottom"/>
    </xf>
    <xf numFmtId="49" fontId="0" fillId="4" borderId="31" applyNumberFormat="1" applyFont="1" applyFill="1" applyBorder="1" applyAlignment="1" applyProtection="0">
      <alignment vertical="bottom"/>
    </xf>
    <xf numFmtId="49" fontId="12" fillId="4" borderId="13" applyNumberFormat="1" applyFont="1" applyFill="1" applyBorder="1" applyAlignment="1" applyProtection="0">
      <alignment horizontal="center" vertical="center"/>
    </xf>
    <xf numFmtId="49" fontId="12" fillId="4" borderId="13" applyNumberFormat="1" applyFont="1" applyFill="1" applyBorder="1" applyAlignment="1" applyProtection="0">
      <alignment horizontal="center" vertical="bottom"/>
    </xf>
    <xf numFmtId="49" fontId="0" fillId="4" borderId="14"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69" fontId="0" fillId="4" borderId="14" applyNumberFormat="1" applyFont="1" applyFill="1" applyBorder="1" applyAlignment="1" applyProtection="0">
      <alignment vertical="bottom"/>
    </xf>
    <xf numFmtId="49" fontId="12" fillId="4" borderId="13" applyNumberFormat="1" applyFont="1" applyFill="1" applyBorder="1" applyAlignment="1" applyProtection="0">
      <alignment horizontal="center" vertical="top"/>
    </xf>
    <xf numFmtId="49" fontId="12" fillId="4" borderId="19" applyNumberFormat="1" applyFont="1" applyFill="1" applyBorder="1" applyAlignment="1" applyProtection="0">
      <alignment horizontal="center" vertical="center"/>
    </xf>
    <xf numFmtId="49" fontId="12" fillId="4" borderId="22" applyNumberFormat="1" applyFont="1" applyFill="1" applyBorder="1" applyAlignment="1" applyProtection="0">
      <alignment horizontal="center" vertical="top"/>
    </xf>
    <xf numFmtId="0" fontId="0" applyNumberFormat="1" applyFont="1" applyFill="0" applyBorder="0" applyAlignment="1" applyProtection="0">
      <alignment vertical="bottom"/>
    </xf>
    <xf numFmtId="49" fontId="6" fillId="4" borderId="13" applyNumberFormat="1" applyFont="1" applyFill="1" applyBorder="1" applyAlignment="1" applyProtection="0">
      <alignment horizontal="center" vertical="bottom"/>
    </xf>
    <xf numFmtId="0" fontId="6" fillId="4" borderId="13" applyNumberFormat="0" applyFont="1" applyFill="1" applyBorder="1" applyAlignment="1" applyProtection="0">
      <alignment horizontal="center" vertical="bottom"/>
    </xf>
    <xf numFmtId="49" fontId="9" fillId="4" borderId="13" applyNumberFormat="1" applyFont="1" applyFill="1" applyBorder="1" applyAlignment="1" applyProtection="0">
      <alignment horizontal="center" vertical="bottom"/>
    </xf>
    <xf numFmtId="0" fontId="0" fillId="4" borderId="13" applyNumberFormat="1" applyFont="1" applyFill="1" applyBorder="1" applyAlignment="1" applyProtection="0">
      <alignment horizontal="center" vertical="bottom"/>
    </xf>
    <xf numFmtId="0" fontId="0" fillId="4" borderId="13" applyNumberFormat="0" applyFont="1" applyFill="1" applyBorder="1" applyAlignment="1" applyProtection="0">
      <alignment vertical="bottom"/>
    </xf>
    <xf numFmtId="0" fontId="0" fillId="4" borderId="13" applyNumberFormat="0" applyFont="1" applyFill="1" applyBorder="1" applyAlignment="1" applyProtection="0">
      <alignment horizontal="center" vertical="bottom"/>
    </xf>
    <xf numFmtId="10" fontId="0" fillId="4" borderId="13" applyNumberFormat="1" applyFont="1" applyFill="1" applyBorder="1" applyAlignment="1" applyProtection="0">
      <alignment vertical="bottom"/>
    </xf>
    <xf numFmtId="0" fontId="9" fillId="4" borderId="13" applyNumberFormat="1" applyFont="1" applyFill="1" applyBorder="1" applyAlignment="1" applyProtection="0">
      <alignment horizontal="center" vertical="bottom"/>
    </xf>
    <xf numFmtId="10" fontId="9" fillId="4" borderId="13" applyNumberFormat="1" applyFont="1" applyFill="1" applyBorder="1" applyAlignment="1" applyProtection="0">
      <alignment vertical="bottom"/>
    </xf>
    <xf numFmtId="0" fontId="0" fillId="4" borderId="32" applyNumberFormat="0" applyFont="1" applyFill="1" applyBorder="1" applyAlignment="1" applyProtection="0">
      <alignment vertical="bottom"/>
    </xf>
    <xf numFmtId="0" fontId="0" fillId="4" borderId="33"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13" fillId="4" borderId="13" applyNumberFormat="1" applyFont="1" applyFill="1" applyBorder="1" applyAlignment="1" applyProtection="0">
      <alignment horizontal="center" vertical="center"/>
    </xf>
    <xf numFmtId="49" fontId="13" fillId="4" borderId="13" applyNumberFormat="1" applyFont="1" applyFill="1" applyBorder="1" applyAlignment="1" applyProtection="0">
      <alignment vertical="center"/>
    </xf>
    <xf numFmtId="49" fontId="13" fillId="4" borderId="13" applyNumberFormat="1" applyFont="1" applyFill="1" applyBorder="1" applyAlignment="1" applyProtection="0">
      <alignment horizontal="center" vertical="bottom"/>
    </xf>
    <xf numFmtId="0" fontId="14" fillId="4" borderId="13" applyNumberFormat="0" applyFont="1" applyFill="1" applyBorder="1" applyAlignment="1" applyProtection="0">
      <alignment horizontal="center" vertical="center"/>
    </xf>
    <xf numFmtId="0" fontId="0" fillId="4" borderId="13" applyNumberFormat="0" applyFont="1" applyFill="1" applyBorder="1" applyAlignment="1" applyProtection="0">
      <alignment vertical="center"/>
    </xf>
    <xf numFmtId="49" fontId="14" fillId="4" borderId="13" applyNumberFormat="1" applyFont="1" applyFill="1" applyBorder="1" applyAlignment="1" applyProtection="0">
      <alignment horizontal="center" vertical="center"/>
    </xf>
    <xf numFmtId="0" fontId="14" fillId="4" borderId="13" applyNumberFormat="1" applyFont="1" applyFill="1" applyBorder="1" applyAlignment="1" applyProtection="0">
      <alignment horizontal="center" vertical="center"/>
    </xf>
    <xf numFmtId="3" fontId="14" fillId="4" borderId="13" applyNumberFormat="1" applyFont="1" applyFill="1" applyBorder="1" applyAlignment="1" applyProtection="0">
      <alignment horizontal="center" vertical="center"/>
    </xf>
    <xf numFmtId="63" fontId="14" fillId="4" borderId="13" applyNumberFormat="1" applyFont="1" applyFill="1" applyBorder="1" applyAlignment="1" applyProtection="0">
      <alignment horizontal="center" vertical="center"/>
    </xf>
    <xf numFmtId="0" fontId="0" fillId="4" borderId="13" applyNumberFormat="0" applyFont="1" applyFill="1" applyBorder="1" applyAlignment="1" applyProtection="0">
      <alignment vertical="bottom" wrapText="1"/>
    </xf>
    <xf numFmtId="0" fontId="13" fillId="4" borderId="13" applyNumberFormat="0" applyFont="1" applyFill="1" applyBorder="1" applyAlignment="1" applyProtection="0">
      <alignment horizontal="center" vertical="center"/>
    </xf>
    <xf numFmtId="0" fontId="13" fillId="4" borderId="13" applyNumberFormat="0" applyFont="1" applyFill="1" applyBorder="1" applyAlignment="1" applyProtection="0">
      <alignment vertical="center"/>
    </xf>
    <xf numFmtId="3" fontId="13" fillId="4" borderId="13" applyNumberFormat="1" applyFont="1" applyFill="1" applyBorder="1" applyAlignment="1" applyProtection="0">
      <alignment horizontal="center" vertical="center"/>
    </xf>
    <xf numFmtId="63" fontId="13" fillId="4" borderId="13" applyNumberFormat="1" applyFont="1" applyFill="1" applyBorder="1" applyAlignment="1" applyProtection="0">
      <alignment horizontal="center" vertical="center"/>
    </xf>
    <xf numFmtId="70" fontId="0" fillId="4" borderId="15" applyNumberFormat="1" applyFont="1" applyFill="1" applyBorder="1" applyAlignment="1" applyProtection="0">
      <alignment vertical="bottom"/>
    </xf>
    <xf numFmtId="3" fontId="0" fillId="4" borderId="10" applyNumberFormat="1" applyFont="1" applyFill="1" applyBorder="1" applyAlignment="1" applyProtection="0">
      <alignment vertical="bottom"/>
    </xf>
    <xf numFmtId="70"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9" fillId="4" borderId="13"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5" fillId="4" borderId="13" applyNumberFormat="1" applyFont="1" applyFill="1" applyBorder="1" applyAlignment="1" applyProtection="0">
      <alignment horizontal="center" vertical="center" wrapText="1"/>
    </xf>
    <xf numFmtId="0" fontId="15" fillId="4" borderId="13" applyNumberFormat="1" applyFont="1" applyFill="1" applyBorder="1" applyAlignment="1" applyProtection="0">
      <alignment horizontal="center" vertical="center" wrapText="1"/>
    </xf>
    <xf numFmtId="0" fontId="16" fillId="4" borderId="13" applyNumberFormat="0" applyFont="1" applyFill="1" applyBorder="1" applyAlignment="1" applyProtection="0">
      <alignment vertical="center" wrapText="1"/>
    </xf>
    <xf numFmtId="0" fontId="16" fillId="4" borderId="13" applyNumberFormat="0" applyFont="1" applyFill="1" applyBorder="1" applyAlignment="1" applyProtection="0">
      <alignment horizontal="center" vertical="center" wrapText="1"/>
    </xf>
    <xf numFmtId="17" fontId="16" fillId="4" borderId="13" applyNumberFormat="1" applyFont="1" applyFill="1" applyBorder="1" applyAlignment="1" applyProtection="0">
      <alignment vertical="center" wrapText="1"/>
    </xf>
    <xf numFmtId="9" fontId="16" fillId="4" borderId="13" applyNumberFormat="1" applyFont="1" applyFill="1" applyBorder="1" applyAlignment="1" applyProtection="0">
      <alignment vertical="center" wrapText="1"/>
    </xf>
    <xf numFmtId="1" fontId="16" fillId="4" borderId="13" applyNumberFormat="1" applyFont="1" applyFill="1" applyBorder="1" applyAlignment="1" applyProtection="0">
      <alignment horizontal="right" vertical="bottom"/>
    </xf>
    <xf numFmtId="1" fontId="16" fillId="4" borderId="13" applyNumberFormat="1" applyFont="1" applyFill="1" applyBorder="1" applyAlignment="1" applyProtection="0">
      <alignment horizontal="center" vertical="center" wrapText="1"/>
    </xf>
    <xf numFmtId="0" fontId="14" fillId="4" borderId="13" applyNumberFormat="0" applyFont="1" applyFill="1" applyBorder="1" applyAlignment="1" applyProtection="0">
      <alignment horizontal="center" vertical="center" wrapText="1"/>
    </xf>
    <xf numFmtId="63" fontId="16" fillId="4" borderId="13" applyNumberFormat="1" applyFont="1" applyFill="1" applyBorder="1" applyAlignment="1" applyProtection="0">
      <alignment horizontal="center" vertical="center" wrapText="1"/>
    </xf>
    <xf numFmtId="2" fontId="16" fillId="4" borderId="13" applyNumberFormat="1" applyFont="1" applyFill="1" applyBorder="1" applyAlignment="1" applyProtection="0">
      <alignment horizontal="right" vertical="bottom"/>
    </xf>
    <xf numFmtId="0" fontId="15" fillId="4" borderId="13" applyNumberFormat="0" applyFont="1" applyFill="1" applyBorder="1" applyAlignment="1" applyProtection="0">
      <alignment vertical="bottom"/>
    </xf>
    <xf numFmtId="0" fontId="15" fillId="4" borderId="13" applyNumberFormat="0" applyFont="1" applyFill="1" applyBorder="1" applyAlignment="1" applyProtection="0">
      <alignment horizontal="center" vertical="bottom"/>
    </xf>
    <xf numFmtId="64" fontId="15" fillId="4" borderId="13" applyNumberFormat="1" applyFont="1" applyFill="1" applyBorder="1" applyAlignment="1" applyProtection="0">
      <alignment vertical="bottom"/>
    </xf>
    <xf numFmtId="63" fontId="15" fillId="4" borderId="13" applyNumberFormat="1" applyFont="1" applyFill="1" applyBorder="1" applyAlignment="1" applyProtection="0">
      <alignment vertical="bottom"/>
    </xf>
    <xf numFmtId="0" fontId="0" applyNumberFormat="1" applyFont="1" applyFill="0" applyBorder="0" applyAlignment="1" applyProtection="0">
      <alignment vertical="bottom"/>
    </xf>
    <xf numFmtId="49" fontId="10" fillId="4" borderId="13" applyNumberFormat="1" applyFont="1" applyFill="1" applyBorder="1" applyAlignment="1" applyProtection="0">
      <alignment horizontal="center" vertical="bottom"/>
    </xf>
    <xf numFmtId="0" fontId="0" fillId="4" borderId="13" applyNumberFormat="1" applyFont="1" applyFill="1" applyBorder="1" applyAlignment="1" applyProtection="0">
      <alignment vertical="bottom"/>
    </xf>
    <xf numFmtId="0" fontId="10" fillId="4" borderId="13" applyNumberFormat="0" applyFont="1" applyFill="1" applyBorder="1" applyAlignment="1" applyProtection="0">
      <alignment vertical="bottom"/>
    </xf>
    <xf numFmtId="63" fontId="10" fillId="4" borderId="13" applyNumberFormat="1" applyFont="1" applyFill="1" applyBorder="1" applyAlignment="1" applyProtection="0">
      <alignment vertical="bottom"/>
    </xf>
    <xf numFmtId="0" fontId="0" applyNumberFormat="1" applyFont="1" applyFill="0" applyBorder="0" applyAlignment="1" applyProtection="0">
      <alignment vertical="bottom"/>
    </xf>
    <xf numFmtId="49" fontId="17" fillId="4" borderId="34" applyNumberFormat="1" applyFont="1" applyFill="1" applyBorder="1" applyAlignment="1" applyProtection="0">
      <alignment horizontal="center" vertical="bottom"/>
    </xf>
    <xf numFmtId="0" fontId="17" fillId="4" borderId="35" applyNumberFormat="0" applyFont="1" applyFill="1" applyBorder="1" applyAlignment="1" applyProtection="0">
      <alignment horizontal="center" vertical="bottom"/>
    </xf>
    <xf numFmtId="0" fontId="17" fillId="4" borderId="36" applyNumberFormat="0" applyFont="1" applyFill="1" applyBorder="1" applyAlignment="1" applyProtection="0">
      <alignment horizontal="center" vertical="bottom"/>
    </xf>
    <xf numFmtId="0" fontId="0" fillId="4" borderId="37" applyNumberFormat="0" applyFont="1" applyFill="1" applyBorder="1" applyAlignment="1" applyProtection="0">
      <alignment vertical="bottom"/>
    </xf>
    <xf numFmtId="49" fontId="17" fillId="4" borderId="38" applyNumberFormat="1" applyFont="1" applyFill="1" applyBorder="1" applyAlignment="1" applyProtection="0">
      <alignment horizontal="center" vertical="bottom" wrapText="1"/>
    </xf>
    <xf numFmtId="0" fontId="17" fillId="4" borderId="39" applyNumberFormat="0" applyFont="1" applyFill="1" applyBorder="1" applyAlignment="1" applyProtection="0">
      <alignment horizontal="center" vertical="bottom" wrapText="1"/>
    </xf>
    <xf numFmtId="0" fontId="17" fillId="4" borderId="40" applyNumberFormat="0" applyFont="1" applyFill="1" applyBorder="1" applyAlignment="1" applyProtection="0">
      <alignment horizontal="center" vertical="bottom" wrapText="1"/>
    </xf>
    <xf numFmtId="49" fontId="0" fillId="4" borderId="13" applyNumberFormat="1" applyFont="1" applyFill="1" applyBorder="1" applyAlignment="1" applyProtection="0">
      <alignment vertical="bottom" wrapText="1"/>
    </xf>
    <xf numFmtId="49" fontId="17" fillId="4" borderId="13" applyNumberFormat="1" applyFont="1" applyFill="1" applyBorder="1" applyAlignment="1" applyProtection="0">
      <alignment horizontal="left" vertical="center"/>
    </xf>
    <xf numFmtId="63" fontId="17" fillId="4" borderId="13" applyNumberFormat="1" applyFont="1" applyFill="1" applyBorder="1" applyAlignment="1" applyProtection="0">
      <alignment horizontal="center" vertical="center" wrapText="1"/>
    </xf>
    <xf numFmtId="63" fontId="0" fillId="4" borderId="14" applyNumberFormat="1" applyFont="1" applyFill="1" applyBorder="1" applyAlignment="1" applyProtection="0">
      <alignment vertical="bottom"/>
    </xf>
    <xf numFmtId="49" fontId="17" fillId="4" borderId="13" applyNumberFormat="1" applyFont="1" applyFill="1" applyBorder="1" applyAlignment="1" applyProtection="0">
      <alignment horizontal="right" vertical="center"/>
    </xf>
    <xf numFmtId="49" fontId="17" fillId="4" borderId="13" applyNumberFormat="1" applyFont="1" applyFill="1" applyBorder="1" applyAlignment="1" applyProtection="0">
      <alignment horizontal="center" vertical="bottom"/>
    </xf>
    <xf numFmtId="63" fontId="17" fillId="4" borderId="13" applyNumberFormat="1" applyFont="1" applyFill="1" applyBorder="1" applyAlignment="1" applyProtection="0">
      <alignment horizontal="center" vertical="bottom"/>
    </xf>
    <xf numFmtId="63" fontId="0" fillId="4" borderId="15" applyNumberFormat="1" applyFont="1" applyFill="1" applyBorder="1" applyAlignment="1" applyProtection="0">
      <alignment vertical="bottom"/>
    </xf>
    <xf numFmtId="63"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1" fillId="4" borderId="41" applyNumberFormat="1" applyFont="1" applyFill="1" applyBorder="1" applyAlignment="1" applyProtection="0">
      <alignment horizontal="center" vertical="center"/>
    </xf>
    <xf numFmtId="0" fontId="1" fillId="4" borderId="42" applyNumberFormat="0" applyFont="1" applyFill="1" applyBorder="1" applyAlignment="1" applyProtection="0">
      <alignment horizontal="center" vertical="center"/>
    </xf>
    <xf numFmtId="0" fontId="1" fillId="4" borderId="43" applyNumberFormat="0" applyFont="1" applyFill="1" applyBorder="1" applyAlignment="1" applyProtection="0">
      <alignment horizontal="center" vertical="center"/>
    </xf>
    <xf numFmtId="49" fontId="9" fillId="8" borderId="44" applyNumberFormat="1" applyFont="1" applyFill="1" applyBorder="1" applyAlignment="1" applyProtection="0">
      <alignment vertical="bottom"/>
    </xf>
    <xf numFmtId="49" fontId="9" fillId="8" borderId="45" applyNumberFormat="1" applyFont="1" applyFill="1" applyBorder="1" applyAlignment="1" applyProtection="0">
      <alignment vertical="bottom"/>
    </xf>
    <xf numFmtId="49" fontId="9" fillId="8" borderId="46" applyNumberFormat="1" applyFont="1" applyFill="1" applyBorder="1" applyAlignment="1" applyProtection="0">
      <alignment vertical="bottom"/>
    </xf>
    <xf numFmtId="49" fontId="9" fillId="8" borderId="47" applyNumberFormat="1" applyFont="1" applyFill="1" applyBorder="1" applyAlignment="1" applyProtection="0">
      <alignment vertical="bottom"/>
    </xf>
    <xf numFmtId="49" fontId="9" fillId="8" borderId="48" applyNumberFormat="1" applyFont="1" applyFill="1" applyBorder="1" applyAlignment="1" applyProtection="0">
      <alignment vertical="bottom"/>
    </xf>
    <xf numFmtId="49" fontId="9" fillId="8" borderId="49" applyNumberFormat="1" applyFont="1" applyFill="1" applyBorder="1" applyAlignment="1" applyProtection="0">
      <alignment vertical="bottom"/>
    </xf>
    <xf numFmtId="71" fontId="9" fillId="4" borderId="50" applyNumberFormat="1" applyFont="1" applyFill="1" applyBorder="1" applyAlignment="1" applyProtection="0">
      <alignment vertical="bottom"/>
    </xf>
    <xf numFmtId="72" fontId="9" fillId="4" borderId="51" applyNumberFormat="1" applyFont="1" applyFill="1" applyBorder="1" applyAlignment="1" applyProtection="0">
      <alignment vertical="bottom"/>
    </xf>
    <xf numFmtId="73" fontId="9" fillId="4" borderId="52" applyNumberFormat="1" applyFont="1" applyFill="1" applyBorder="1" applyAlignment="1" applyProtection="0">
      <alignment vertical="bottom"/>
    </xf>
    <xf numFmtId="0" fontId="9" fillId="4" borderId="53" applyNumberFormat="1" applyFont="1" applyFill="1" applyBorder="1" applyAlignment="1" applyProtection="0">
      <alignment vertical="bottom"/>
    </xf>
    <xf numFmtId="0" fontId="9" fillId="4" borderId="54" applyNumberFormat="1" applyFont="1" applyFill="1" applyBorder="1" applyAlignment="1" applyProtection="0">
      <alignment vertical="bottom"/>
    </xf>
    <xf numFmtId="0" fontId="9" fillId="4" borderId="55" applyNumberFormat="1" applyFont="1" applyFill="1" applyBorder="1" applyAlignment="1" applyProtection="0">
      <alignment vertical="bottom"/>
    </xf>
    <xf numFmtId="0" fontId="9" fillId="4" borderId="50" applyNumberFormat="0" applyFont="1" applyFill="1" applyBorder="1" applyAlignment="1" applyProtection="0">
      <alignment vertical="bottom"/>
    </xf>
    <xf numFmtId="0" fontId="9" fillId="4" borderId="51" applyNumberFormat="0" applyFont="1" applyFill="1" applyBorder="1" applyAlignment="1" applyProtection="0">
      <alignment vertical="bottom"/>
    </xf>
    <xf numFmtId="0" fontId="9" fillId="4" borderId="52" applyNumberFormat="0" applyFont="1" applyFill="1" applyBorder="1" applyAlignment="1" applyProtection="0">
      <alignment vertical="bottom"/>
    </xf>
    <xf numFmtId="49" fontId="9" fillId="8" borderId="56" applyNumberFormat="1" applyFont="1" applyFill="1" applyBorder="1" applyAlignment="1" applyProtection="0">
      <alignment vertical="bottom"/>
    </xf>
    <xf numFmtId="0" fontId="9" fillId="8" borderId="57" applyNumberFormat="0" applyFont="1" applyFill="1" applyBorder="1" applyAlignment="1" applyProtection="0">
      <alignment vertical="bottom"/>
    </xf>
    <xf numFmtId="0" fontId="9" fillId="8" borderId="58" applyNumberFormat="0" applyFont="1" applyFill="1" applyBorder="1" applyAlignment="1" applyProtection="0">
      <alignment vertical="bottom"/>
    </xf>
    <xf numFmtId="0" fontId="9" fillId="8" borderId="59" applyNumberFormat="1" applyFont="1" applyFill="1" applyBorder="1" applyAlignment="1" applyProtection="0">
      <alignment vertical="bottom"/>
    </xf>
    <xf numFmtId="0" fontId="9" fillId="8" borderId="60" applyNumberFormat="1" applyFont="1" applyFill="1" applyBorder="1" applyAlignment="1" applyProtection="0">
      <alignment vertical="bottom"/>
    </xf>
    <xf numFmtId="0" fontId="9" fillId="8" borderId="61" applyNumberFormat="1" applyFont="1" applyFill="1" applyBorder="1" applyAlignment="1" applyProtection="0">
      <alignment vertical="bottom"/>
    </xf>
    <xf numFmtId="0" fontId="0" applyNumberFormat="1" applyFont="1" applyFill="0" applyBorder="0" applyAlignment="1" applyProtection="0">
      <alignment vertical="bottom"/>
    </xf>
    <xf numFmtId="71" fontId="9" fillId="4" borderId="62" applyNumberFormat="1" applyFont="1" applyFill="1" applyBorder="1" applyAlignment="1" applyProtection="0">
      <alignment vertical="bottom"/>
    </xf>
    <xf numFmtId="0" fontId="9" fillId="4" borderId="63" applyNumberFormat="0" applyFont="1" applyFill="1" applyBorder="1" applyAlignment="1" applyProtection="0">
      <alignment vertical="bottom"/>
    </xf>
    <xf numFmtId="0" fontId="9" fillId="4" borderId="64" applyNumberFormat="0" applyFont="1" applyFill="1" applyBorder="1" applyAlignment="1" applyProtection="0">
      <alignment vertical="bottom"/>
    </xf>
    <xf numFmtId="0" fontId="9" fillId="4" borderId="65" applyNumberFormat="1" applyFont="1" applyFill="1" applyBorder="1" applyAlignment="1" applyProtection="0">
      <alignment vertical="bottom"/>
    </xf>
    <xf numFmtId="0" fontId="9" fillId="4" borderId="66" applyNumberFormat="1" applyFont="1" applyFill="1" applyBorder="1" applyAlignment="1" applyProtection="0">
      <alignment vertical="bottom"/>
    </xf>
    <xf numFmtId="0" fontId="9" fillId="4" borderId="67" applyNumberFormat="1" applyFont="1" applyFill="1" applyBorder="1" applyAlignment="1" applyProtection="0">
      <alignment vertical="bottom"/>
    </xf>
    <xf numFmtId="71" fontId="9" fillId="4" borderId="68" applyNumberFormat="1" applyFont="1" applyFill="1" applyBorder="1" applyAlignment="1" applyProtection="0">
      <alignment vertical="bottom"/>
    </xf>
    <xf numFmtId="72" fontId="9" fillId="4" borderId="69" applyNumberFormat="1" applyFont="1" applyFill="1" applyBorder="1" applyAlignment="1" applyProtection="0">
      <alignment vertical="bottom"/>
    </xf>
    <xf numFmtId="73" fontId="9" fillId="4" borderId="70" applyNumberFormat="1" applyFont="1" applyFill="1" applyBorder="1" applyAlignment="1" applyProtection="0">
      <alignment vertical="bottom"/>
    </xf>
    <xf numFmtId="0" fontId="9" fillId="4" borderId="71" applyNumberFormat="1" applyFont="1" applyFill="1" applyBorder="1" applyAlignment="1" applyProtection="0">
      <alignment vertical="bottom"/>
    </xf>
    <xf numFmtId="0" fontId="9" fillId="4" borderId="72" applyNumberFormat="1" applyFont="1" applyFill="1" applyBorder="1" applyAlignment="1" applyProtection="0">
      <alignment vertical="bottom"/>
    </xf>
    <xf numFmtId="0" fontId="9" fillId="4" borderId="73" applyNumberFormat="1" applyFont="1" applyFill="1" applyBorder="1" applyAlignment="1" applyProtection="0">
      <alignment vertical="bottom"/>
    </xf>
    <xf numFmtId="0" fontId="9" fillId="4" borderId="68" applyNumberFormat="0" applyFont="1" applyFill="1" applyBorder="1" applyAlignment="1" applyProtection="0">
      <alignment vertical="bottom"/>
    </xf>
    <xf numFmtId="0" fontId="9" fillId="4" borderId="69" applyNumberFormat="0" applyFont="1" applyFill="1" applyBorder="1" applyAlignment="1" applyProtection="0">
      <alignment vertical="bottom"/>
    </xf>
    <xf numFmtId="0" fontId="9" fillId="4" borderId="70" applyNumberFormat="0" applyFont="1" applyFill="1" applyBorder="1" applyAlignment="1" applyProtection="0">
      <alignment vertical="bottom"/>
    </xf>
    <xf numFmtId="0" fontId="9" fillId="4" borderId="74" applyNumberFormat="0" applyFont="1" applyFill="1" applyBorder="1" applyAlignment="1" applyProtection="0">
      <alignment vertical="bottom"/>
    </xf>
    <xf numFmtId="0" fontId="9" fillId="4" borderId="75" applyNumberFormat="0" applyFont="1" applyFill="1" applyBorder="1" applyAlignment="1" applyProtection="0">
      <alignment vertical="bottom"/>
    </xf>
    <xf numFmtId="71" fontId="9" fillId="4" borderId="76" applyNumberFormat="1" applyFont="1" applyFill="1" applyBorder="1" applyAlignment="1" applyProtection="0">
      <alignment vertical="bottom"/>
    </xf>
    <xf numFmtId="71" fontId="9" fillId="4" borderId="77" applyNumberFormat="1" applyFont="1" applyFill="1" applyBorder="1" applyAlignment="1" applyProtection="0">
      <alignment vertical="bottom"/>
    </xf>
    <xf numFmtId="0" fontId="9" fillId="4" borderId="78" applyNumberFormat="0" applyFont="1" applyFill="1" applyBorder="1" applyAlignment="1" applyProtection="0">
      <alignment vertical="bottom"/>
    </xf>
    <xf numFmtId="0" fontId="9" fillId="4" borderId="79" applyNumberFormat="0" applyFont="1" applyFill="1" applyBorder="1" applyAlignment="1" applyProtection="0">
      <alignment vertical="bottom"/>
    </xf>
    <xf numFmtId="0" fontId="9" fillId="4" borderId="80" applyNumberFormat="1" applyFont="1" applyFill="1" applyBorder="1" applyAlignment="1" applyProtection="0">
      <alignment vertical="bottom"/>
    </xf>
    <xf numFmtId="0" fontId="9" fillId="4" borderId="81" applyNumberFormat="1" applyFont="1" applyFill="1" applyBorder="1" applyAlignment="1" applyProtection="0">
      <alignment vertical="bottom"/>
    </xf>
    <xf numFmtId="0" fontId="9" fillId="4" borderId="82"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71" fontId="9" fillId="4" borderId="83" applyNumberFormat="1" applyFont="1" applyFill="1" applyBorder="1" applyAlignment="1" applyProtection="0">
      <alignment vertical="bottom"/>
    </xf>
    <xf numFmtId="0" fontId="0" applyNumberFormat="1" applyFont="1" applyFill="0" applyBorder="0" applyAlignment="1" applyProtection="0">
      <alignment vertical="bottom"/>
    </xf>
    <xf numFmtId="49" fontId="9" fillId="8" borderId="84" applyNumberFormat="1" applyFont="1" applyFill="1" applyBorder="1" applyAlignment="1" applyProtection="0">
      <alignment vertical="bottom"/>
    </xf>
    <xf numFmtId="49" fontId="9" fillId="4" borderId="85" applyNumberFormat="1" applyFont="1" applyFill="1" applyBorder="1" applyAlignment="1" applyProtection="0">
      <alignment vertical="bottom"/>
    </xf>
    <xf numFmtId="0" fontId="9" fillId="4" borderId="86" applyNumberFormat="1" applyFont="1" applyFill="1" applyBorder="1" applyAlignment="1" applyProtection="0">
      <alignment vertical="bottom"/>
    </xf>
    <xf numFmtId="0" fontId="9" fillId="4" borderId="87" applyNumberFormat="1" applyFont="1" applyFill="1" applyBorder="1" applyAlignment="1" applyProtection="0">
      <alignment vertical="bottom"/>
    </xf>
    <xf numFmtId="0" fontId="9" fillId="4" borderId="88" applyNumberFormat="1" applyFont="1" applyFill="1" applyBorder="1" applyAlignment="1" applyProtection="0">
      <alignment vertical="bottom"/>
    </xf>
    <xf numFmtId="49" fontId="9" fillId="4" borderId="89" applyNumberFormat="1" applyFont="1" applyFill="1" applyBorder="1" applyAlignment="1" applyProtection="0">
      <alignment vertical="bottom"/>
    </xf>
    <xf numFmtId="0" fontId="9" fillId="4" borderId="90" applyNumberFormat="1" applyFont="1" applyFill="1" applyBorder="1" applyAlignment="1" applyProtection="0">
      <alignment vertical="bottom"/>
    </xf>
    <xf numFmtId="0" fontId="9" fillId="4" borderId="91" applyNumberFormat="1" applyFont="1" applyFill="1" applyBorder="1" applyAlignment="1" applyProtection="0">
      <alignment vertical="bottom"/>
    </xf>
    <xf numFmtId="0" fontId="9" fillId="4" borderId="92" applyNumberFormat="1" applyFont="1" applyFill="1" applyBorder="1" applyAlignment="1" applyProtection="0">
      <alignment vertical="bottom"/>
    </xf>
    <xf numFmtId="49" fontId="9" fillId="4" borderId="93" applyNumberFormat="1" applyFont="1" applyFill="1" applyBorder="1" applyAlignment="1" applyProtection="0">
      <alignment vertical="bottom"/>
    </xf>
    <xf numFmtId="0" fontId="9" fillId="4" borderId="94" applyNumberFormat="1" applyFont="1" applyFill="1" applyBorder="1" applyAlignment="1" applyProtection="0">
      <alignment vertical="bottom"/>
    </xf>
    <xf numFmtId="0" fontId="9" fillId="4" borderId="95" applyNumberFormat="1" applyFont="1" applyFill="1" applyBorder="1" applyAlignment="1" applyProtection="0">
      <alignment vertical="bottom"/>
    </xf>
    <xf numFmtId="0" fontId="9" fillId="4" borderId="96" applyNumberFormat="1" applyFont="1" applyFill="1" applyBorder="1" applyAlignment="1" applyProtection="0">
      <alignment vertical="bottom"/>
    </xf>
    <xf numFmtId="49" fontId="9" fillId="8" borderId="97" applyNumberFormat="1" applyFont="1" applyFill="1" applyBorder="1" applyAlignment="1" applyProtection="0">
      <alignment vertical="bottom"/>
    </xf>
    <xf numFmtId="0" fontId="0" applyNumberFormat="1" applyFont="1" applyFill="0" applyBorder="0" applyAlignment="1" applyProtection="0">
      <alignment vertical="bottom"/>
    </xf>
    <xf numFmtId="2"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1" applyNumberFormat="0" applyFont="1" applyFill="0" applyBorder="0" applyAlignment="1" applyProtection="0">
      <alignment vertical="center"/>
    </xf>
    <xf numFmtId="49" fontId="9" fillId="8" borderId="98" applyNumberFormat="1" applyFont="1" applyFill="1" applyBorder="1" applyAlignment="1" applyProtection="0">
      <alignment vertical="bottom"/>
    </xf>
    <xf numFmtId="49" fontId="9" fillId="8" borderId="99" applyNumberFormat="1" applyFont="1" applyFill="1" applyBorder="1" applyAlignment="1" applyProtection="0">
      <alignment vertical="bottom"/>
    </xf>
    <xf numFmtId="49" fontId="9" fillId="8" borderId="100" applyNumberFormat="1" applyFont="1" applyFill="1" applyBorder="1" applyAlignment="1" applyProtection="0">
      <alignment vertical="bottom"/>
    </xf>
    <xf numFmtId="49" fontId="9" fillId="8" borderId="101" applyNumberFormat="1" applyFont="1" applyFill="1" applyBorder="1" applyAlignment="1" applyProtection="0">
      <alignment vertical="bottom"/>
    </xf>
    <xf numFmtId="49" fontId="9" fillId="4" borderId="102" applyNumberFormat="1" applyFont="1" applyFill="1" applyBorder="1" applyAlignment="1" applyProtection="0">
      <alignment vertical="bottom"/>
    </xf>
    <xf numFmtId="0" fontId="9" fillId="4" borderId="103" applyNumberFormat="1" applyFont="1" applyFill="1" applyBorder="1" applyAlignment="1" applyProtection="0">
      <alignment vertical="bottom"/>
    </xf>
    <xf numFmtId="0" fontId="9" fillId="4" borderId="104" applyNumberFormat="1" applyFont="1" applyFill="1" applyBorder="1" applyAlignment="1" applyProtection="0">
      <alignment vertical="bottom"/>
    </xf>
    <xf numFmtId="0" fontId="9" fillId="4" borderId="105" applyNumberFormat="1" applyFont="1" applyFill="1" applyBorder="1" applyAlignment="1" applyProtection="0">
      <alignment vertical="bottom"/>
    </xf>
    <xf numFmtId="49" fontId="9" fillId="4" borderId="106" applyNumberFormat="1" applyFont="1" applyFill="1" applyBorder="1" applyAlignment="1" applyProtection="0">
      <alignment vertical="bottom"/>
    </xf>
    <xf numFmtId="0" fontId="9" fillId="4" borderId="107" applyNumberFormat="1" applyFont="1" applyFill="1" applyBorder="1" applyAlignment="1" applyProtection="0">
      <alignment vertical="bottom"/>
    </xf>
    <xf numFmtId="0" fontId="9" fillId="4" borderId="108" applyNumberFormat="1" applyFont="1" applyFill="1" applyBorder="1" applyAlignment="1" applyProtection="0">
      <alignment vertical="bottom"/>
    </xf>
    <xf numFmtId="0" fontId="9" fillId="4" borderId="109" applyNumberFormat="1" applyFont="1" applyFill="1" applyBorder="1" applyAlignment="1" applyProtection="0">
      <alignment vertical="bottom"/>
    </xf>
    <xf numFmtId="49" fontId="9" fillId="4" borderId="110" applyNumberFormat="1" applyFont="1" applyFill="1" applyBorder="1" applyAlignment="1" applyProtection="0">
      <alignment vertical="bottom"/>
    </xf>
    <xf numFmtId="0" fontId="9" fillId="4" borderId="111" applyNumberFormat="1" applyFont="1" applyFill="1" applyBorder="1" applyAlignment="1" applyProtection="0">
      <alignment vertical="bottom"/>
    </xf>
    <xf numFmtId="0" fontId="9" fillId="4" borderId="112" applyNumberFormat="1" applyFont="1" applyFill="1" applyBorder="1" applyAlignment="1" applyProtection="0">
      <alignment vertical="bottom"/>
    </xf>
    <xf numFmtId="0" fontId="9" fillId="4" borderId="113" applyNumberFormat="1" applyFont="1" applyFill="1" applyBorder="1" applyAlignment="1" applyProtection="0">
      <alignment vertical="bottom"/>
    </xf>
    <xf numFmtId="49" fontId="9" fillId="8" borderId="114" applyNumberFormat="1" applyFont="1" applyFill="1" applyBorder="1" applyAlignment="1" applyProtection="0">
      <alignment vertical="bottom"/>
    </xf>
    <xf numFmtId="0" fontId="9" fillId="8" borderId="115" applyNumberFormat="1" applyFont="1" applyFill="1" applyBorder="1" applyAlignment="1" applyProtection="0">
      <alignment vertical="bottom"/>
    </xf>
    <xf numFmtId="0" fontId="9" fillId="8" borderId="116" applyNumberFormat="1" applyFont="1" applyFill="1" applyBorder="1" applyAlignment="1" applyProtection="0">
      <alignment vertical="bottom"/>
    </xf>
    <xf numFmtId="0" fontId="9" fillId="8" borderId="117" applyNumberFormat="1" applyFont="1" applyFill="1" applyBorder="1" applyAlignment="1" applyProtection="0">
      <alignment vertical="bottom"/>
    </xf>
    <xf numFmtId="0" fontId="0" applyNumberFormat="1" applyFont="1" applyFill="0" applyBorder="0" applyAlignment="1" applyProtection="0">
      <alignment vertical="bottom"/>
    </xf>
    <xf numFmtId="49" fontId="1" fillId="4" borderId="118" applyNumberFormat="1" applyFont="1" applyFill="1" applyBorder="1" applyAlignment="1" applyProtection="0">
      <alignment vertical="center"/>
    </xf>
    <xf numFmtId="0" fontId="1" fillId="4" borderId="119" applyNumberFormat="0" applyFont="1" applyFill="1" applyBorder="1" applyAlignment="1" applyProtection="0">
      <alignment vertical="center"/>
    </xf>
    <xf numFmtId="0" fontId="0" fillId="4" borderId="120" applyNumberFormat="0" applyFont="1" applyFill="1" applyBorder="1" applyAlignment="1" applyProtection="0">
      <alignment vertical="bottom"/>
    </xf>
    <xf numFmtId="0" fontId="0" fillId="4" borderId="121" applyNumberFormat="0" applyFont="1" applyFill="1" applyBorder="1" applyAlignment="1" applyProtection="0">
      <alignment vertical="bottom"/>
    </xf>
    <xf numFmtId="0" fontId="0" fillId="4" borderId="122" applyNumberFormat="0" applyFont="1" applyFill="1" applyBorder="1" applyAlignment="1" applyProtection="0">
      <alignment vertical="bottom"/>
    </xf>
    <xf numFmtId="0" fontId="0" fillId="4" borderId="123" applyNumberFormat="0" applyFont="1" applyFill="1" applyBorder="1" applyAlignment="1" applyProtection="0">
      <alignment vertical="bottom"/>
    </xf>
    <xf numFmtId="0" fontId="0" fillId="4" borderId="124" applyNumberFormat="0" applyFont="1" applyFill="1" applyBorder="1" applyAlignment="1" applyProtection="0">
      <alignment vertical="bottom"/>
    </xf>
    <xf numFmtId="0" fontId="0" fillId="4" borderId="125" applyNumberFormat="0" applyFont="1" applyFill="1" applyBorder="1" applyAlignment="1" applyProtection="0">
      <alignment vertical="bottom"/>
    </xf>
    <xf numFmtId="0" fontId="0" fillId="4" borderId="126" applyNumberFormat="0" applyFont="1" applyFill="1" applyBorder="1" applyAlignment="1" applyProtection="0">
      <alignment vertical="bottom"/>
    </xf>
    <xf numFmtId="0" fontId="0" fillId="4" borderId="127" applyNumberFormat="0" applyFont="1" applyFill="1" applyBorder="1" applyAlignment="1" applyProtection="0">
      <alignment vertical="bottom"/>
    </xf>
    <xf numFmtId="0" fontId="0" fillId="4" borderId="128" applyNumberFormat="0" applyFont="1" applyFill="1" applyBorder="1" applyAlignment="1" applyProtection="0">
      <alignment vertical="bottom"/>
    </xf>
    <xf numFmtId="0" fontId="0" fillId="4" borderId="129" applyNumberFormat="0" applyFont="1" applyFill="1" applyBorder="1" applyAlignment="1" applyProtection="0">
      <alignment vertical="bottom"/>
    </xf>
    <xf numFmtId="0" fontId="0" applyNumberFormat="1" applyFont="1" applyFill="0" applyBorder="0" applyAlignment="1" applyProtection="0">
      <alignment vertical="bottom"/>
    </xf>
    <xf numFmtId="49" fontId="1" fillId="4" borderId="130" applyNumberFormat="1" applyFont="1" applyFill="1" applyBorder="1" applyAlignment="1" applyProtection="0">
      <alignment vertical="center"/>
    </xf>
    <xf numFmtId="0" fontId="1" fillId="4" borderId="131" applyNumberFormat="0" applyFont="1" applyFill="1" applyBorder="1" applyAlignment="1" applyProtection="0">
      <alignment vertical="center"/>
    </xf>
    <xf numFmtId="0" fontId="0" fillId="4" borderId="132" applyNumberFormat="0" applyFont="1" applyFill="1" applyBorder="1" applyAlignment="1" applyProtection="0">
      <alignment vertical="bottom"/>
    </xf>
    <xf numFmtId="0" fontId="0" fillId="4" borderId="133" applyNumberFormat="0" applyFont="1" applyFill="1" applyBorder="1" applyAlignment="1" applyProtection="0">
      <alignment vertical="bottom"/>
    </xf>
    <xf numFmtId="0" fontId="0" fillId="4" borderId="134" applyNumberFormat="0" applyFont="1" applyFill="1" applyBorder="1" applyAlignment="1" applyProtection="0">
      <alignment vertical="bottom"/>
    </xf>
    <xf numFmtId="0" fontId="0" fillId="4" borderId="135" applyNumberFormat="0" applyFont="1" applyFill="1" applyBorder="1" applyAlignment="1" applyProtection="0">
      <alignment vertical="bottom"/>
    </xf>
    <xf numFmtId="0" fontId="0" fillId="4" borderId="136" applyNumberFormat="0" applyFont="1" applyFill="1" applyBorder="1" applyAlignment="1" applyProtection="0">
      <alignment vertical="bottom"/>
    </xf>
    <xf numFmtId="0" fontId="0" fillId="4" borderId="137" applyNumberFormat="0" applyFont="1" applyFill="1" applyBorder="1" applyAlignment="1" applyProtection="0">
      <alignment vertical="bottom"/>
    </xf>
    <xf numFmtId="0" fontId="0" fillId="4" borderId="138" applyNumberFormat="0" applyFont="1" applyFill="1" applyBorder="1" applyAlignment="1" applyProtection="0">
      <alignment vertical="bottom"/>
    </xf>
    <xf numFmtId="0" fontId="0" fillId="4" borderId="139" applyNumberFormat="0" applyFont="1" applyFill="1" applyBorder="1" applyAlignment="1" applyProtection="0">
      <alignment vertical="bottom"/>
    </xf>
    <xf numFmtId="0" fontId="0" fillId="4" borderId="140" applyNumberFormat="0" applyFont="1" applyFill="1" applyBorder="1" applyAlignment="1" applyProtection="0">
      <alignment vertical="bottom"/>
    </xf>
    <xf numFmtId="0" fontId="0" fillId="4" borderId="141"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42" applyNumberFormat="0" applyFont="1" applyFill="1" applyBorder="1" applyAlignment="1" applyProtection="0">
      <alignment vertical="bottom"/>
    </xf>
    <xf numFmtId="0" fontId="0" fillId="4" borderId="143" applyNumberFormat="0" applyFont="1" applyFill="1" applyBorder="1" applyAlignment="1" applyProtection="0">
      <alignment vertical="bottom"/>
    </xf>
    <xf numFmtId="0" fontId="0" fillId="4" borderId="144"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9" fillId="4" borderId="102" applyNumberFormat="1" applyFont="1" applyFill="1" applyBorder="1" applyAlignment="1" applyProtection="0">
      <alignment vertical="bottom"/>
    </xf>
    <xf numFmtId="0" fontId="9" fillId="4" borderId="106"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45" applyNumberFormat="0" applyFont="1" applyFill="1" applyBorder="1" applyAlignment="1" applyProtection="0">
      <alignment vertical="bottom"/>
    </xf>
    <xf numFmtId="0" fontId="0" fillId="4" borderId="146" applyNumberFormat="0" applyFont="1" applyFill="1" applyBorder="1" applyAlignment="1" applyProtection="0">
      <alignment vertical="bottom"/>
    </xf>
    <xf numFmtId="0" fontId="0" fillId="4" borderId="147" applyNumberFormat="0" applyFont="1" applyFill="1" applyBorder="1" applyAlignment="1" applyProtection="0">
      <alignment vertical="bottom"/>
    </xf>
    <xf numFmtId="0" fontId="0" fillId="4" borderId="148" applyNumberFormat="0" applyFont="1" applyFill="1" applyBorder="1" applyAlignment="1" applyProtection="0">
      <alignment vertical="bottom"/>
    </xf>
    <xf numFmtId="0" fontId="0" fillId="4" borderId="149" applyNumberFormat="0" applyFont="1" applyFill="1" applyBorder="1" applyAlignment="1" applyProtection="0">
      <alignment vertical="bottom"/>
    </xf>
    <xf numFmtId="0" fontId="0" fillId="4" borderId="150" applyNumberFormat="0" applyFont="1" applyFill="1" applyBorder="1" applyAlignment="1" applyProtection="0">
      <alignment vertical="bottom"/>
    </xf>
    <xf numFmtId="0" fontId="0" fillId="4" borderId="151" applyNumberFormat="0" applyFont="1" applyFill="1" applyBorder="1" applyAlignment="1" applyProtection="0">
      <alignment vertical="bottom"/>
    </xf>
    <xf numFmtId="0" fontId="0" fillId="4" borderId="152" applyNumberFormat="0" applyFont="1" applyFill="1" applyBorder="1" applyAlignment="1" applyProtection="0">
      <alignment vertical="bottom"/>
    </xf>
    <xf numFmtId="0" fontId="0" applyNumberFormat="1" applyFont="1" applyFill="0" applyBorder="0" applyAlignment="1" applyProtection="0">
      <alignment vertical="bottom"/>
    </xf>
    <xf numFmtId="49" fontId="9" fillId="8" borderId="153" applyNumberFormat="1" applyFont="1" applyFill="1" applyBorder="1" applyAlignment="1" applyProtection="0">
      <alignment vertical="bottom"/>
    </xf>
    <xf numFmtId="49" fontId="9" fillId="8" borderId="154" applyNumberFormat="1" applyFont="1" applyFill="1" applyBorder="1" applyAlignment="1" applyProtection="0">
      <alignment vertical="bottom"/>
    </xf>
    <xf numFmtId="49" fontId="9" fillId="8" borderId="155" applyNumberFormat="1" applyFont="1" applyFill="1" applyBorder="1" applyAlignment="1" applyProtection="0">
      <alignment vertical="bottom"/>
    </xf>
    <xf numFmtId="71" fontId="9" fillId="4" borderId="156" applyNumberFormat="1" applyFont="1" applyFill="1" applyBorder="1" applyAlignment="1" applyProtection="0">
      <alignment vertical="bottom"/>
    </xf>
    <xf numFmtId="72" fontId="9" fillId="4" borderId="157" applyNumberFormat="1" applyFont="1" applyFill="1" applyBorder="1" applyAlignment="1" applyProtection="0">
      <alignment vertical="bottom"/>
    </xf>
    <xf numFmtId="73" fontId="9" fillId="4" borderId="158" applyNumberFormat="1" applyFont="1" applyFill="1" applyBorder="1" applyAlignment="1" applyProtection="0">
      <alignment vertical="bottom"/>
    </xf>
    <xf numFmtId="73" fontId="9" fillId="4" borderId="159" applyNumberFormat="1" applyFont="1" applyFill="1" applyBorder="1" applyAlignment="1" applyProtection="0">
      <alignment vertical="bottom"/>
    </xf>
    <xf numFmtId="72" fontId="9" fillId="4" borderId="160" applyNumberFormat="1" applyFont="1" applyFill="1" applyBorder="1" applyAlignment="1" applyProtection="0">
      <alignment vertical="bottom"/>
    </xf>
    <xf numFmtId="0" fontId="9" fillId="4" borderId="161" applyNumberFormat="1" applyFont="1" applyFill="1" applyBorder="1" applyAlignment="1" applyProtection="0">
      <alignment vertical="bottom"/>
    </xf>
    <xf numFmtId="0" fontId="9" fillId="4" borderId="162" applyNumberFormat="1" applyFont="1" applyFill="1" applyBorder="1" applyAlignment="1" applyProtection="0">
      <alignment vertical="bottom"/>
    </xf>
    <xf numFmtId="0" fontId="9" fillId="4" borderId="163" applyNumberFormat="1" applyFont="1" applyFill="1" applyBorder="1" applyAlignment="1" applyProtection="0">
      <alignment vertical="bottom"/>
    </xf>
    <xf numFmtId="71" fontId="9" fillId="4" borderId="164" applyNumberFormat="1" applyFont="1" applyFill="1" applyBorder="1" applyAlignment="1" applyProtection="0">
      <alignment vertical="bottom"/>
    </xf>
    <xf numFmtId="0" fontId="9" fillId="4" borderId="165" applyNumberFormat="1" applyFont="1" applyFill="1" applyBorder="1" applyAlignment="1" applyProtection="0">
      <alignment vertical="bottom"/>
    </xf>
    <xf numFmtId="0" fontId="9" fillId="4" borderId="166" applyNumberFormat="1" applyFont="1" applyFill="1" applyBorder="1" applyAlignment="1" applyProtection="0">
      <alignment vertical="bottom"/>
    </xf>
    <xf numFmtId="0" fontId="9" fillId="4" borderId="167" applyNumberFormat="1" applyFont="1" applyFill="1" applyBorder="1" applyAlignment="1" applyProtection="0">
      <alignment vertical="bottom"/>
    </xf>
    <xf numFmtId="49" fontId="9" fillId="8" borderId="168"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69" applyNumberFormat="0" applyFont="1" applyFill="1" applyBorder="1" applyAlignment="1" applyProtection="0">
      <alignment vertical="bottom"/>
    </xf>
    <xf numFmtId="0" fontId="0" fillId="4" borderId="170"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71" applyNumberFormat="0" applyFont="1" applyFill="1" applyBorder="1" applyAlignment="1" applyProtection="0">
      <alignment vertical="bottom"/>
    </xf>
    <xf numFmtId="0" fontId="0" applyNumberFormat="1" applyFont="1" applyFill="0" applyBorder="0" applyAlignment="1" applyProtection="0">
      <alignment vertical="bottom"/>
    </xf>
    <xf numFmtId="0" fontId="18" fillId="4" borderId="11" applyNumberFormat="0" applyFont="1" applyFill="1" applyBorder="1" applyAlignment="1" applyProtection="0">
      <alignment vertical="bottom"/>
    </xf>
    <xf numFmtId="49" fontId="19" fillId="4" borderId="13" applyNumberFormat="1" applyFont="1" applyFill="1" applyBorder="1" applyAlignment="1" applyProtection="0">
      <alignment horizontal="center" vertical="center" wrapText="1"/>
    </xf>
    <xf numFmtId="49" fontId="19" fillId="4" borderId="13" applyNumberFormat="1" applyFont="1" applyFill="1" applyBorder="1" applyAlignment="1" applyProtection="0">
      <alignment horizontal="center" vertical="center"/>
    </xf>
    <xf numFmtId="17" fontId="19" fillId="4" borderId="13" applyNumberFormat="1" applyFont="1" applyFill="1" applyBorder="1" applyAlignment="1" applyProtection="0">
      <alignment horizontal="center" vertical="bottom"/>
    </xf>
    <xf numFmtId="0" fontId="19" fillId="4" borderId="13" applyNumberFormat="0" applyFont="1" applyFill="1" applyBorder="1" applyAlignment="1" applyProtection="0">
      <alignment horizontal="center" vertical="center"/>
    </xf>
    <xf numFmtId="0" fontId="19" fillId="4" borderId="13" applyNumberFormat="0" applyFont="1" applyFill="1" applyBorder="1" applyAlignment="1" applyProtection="0">
      <alignment horizontal="center" vertical="center" wrapText="1"/>
    </xf>
    <xf numFmtId="1" fontId="19" fillId="4" borderId="13" applyNumberFormat="1" applyFont="1" applyFill="1" applyBorder="1" applyAlignment="1" applyProtection="0">
      <alignment horizontal="center" vertical="bottom"/>
    </xf>
    <xf numFmtId="64" fontId="0" fillId="4" borderId="13" applyNumberFormat="1" applyFont="1" applyFill="1" applyBorder="1" applyAlignment="1" applyProtection="0">
      <alignment vertical="center"/>
    </xf>
    <xf numFmtId="63" fontId="0" fillId="4" borderId="13" applyNumberFormat="1" applyFont="1" applyFill="1" applyBorder="1" applyAlignment="1" applyProtection="0">
      <alignment vertical="center"/>
    </xf>
    <xf numFmtId="9" fontId="0" fillId="4" borderId="14" applyNumberFormat="1" applyFont="1" applyFill="1" applyBorder="1" applyAlignment="1" applyProtection="0">
      <alignment vertical="bottom"/>
    </xf>
    <xf numFmtId="17" fontId="19" fillId="4" borderId="13" applyNumberFormat="1" applyFont="1" applyFill="1" applyBorder="1" applyAlignment="1" applyProtection="0">
      <alignment horizontal="center" vertical="center"/>
    </xf>
    <xf numFmtId="3" fontId="19" fillId="4" borderId="13" applyNumberFormat="1" applyFont="1" applyFill="1" applyBorder="1" applyAlignment="1" applyProtection="0">
      <alignment horizontal="center" vertical="center"/>
    </xf>
    <xf numFmtId="63" fontId="19" fillId="4" borderId="13" applyNumberFormat="1" applyFont="1" applyFill="1" applyBorder="1" applyAlignment="1" applyProtection="0">
      <alignment horizontal="center" vertical="center"/>
    </xf>
    <xf numFmtId="64" fontId="19" fillId="4" borderId="10"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9" fillId="4" borderId="13" applyNumberFormat="1" applyFont="1" applyFill="1" applyBorder="1" applyAlignment="1" applyProtection="0">
      <alignment horizontal="center" vertical="center"/>
    </xf>
    <xf numFmtId="49" fontId="0" fillId="4" borderId="13" applyNumberFormat="1" applyFont="1" applyFill="1" applyBorder="1" applyAlignment="1" applyProtection="0">
      <alignment vertical="center"/>
    </xf>
    <xf numFmtId="0" fontId="0" fillId="4" borderId="13" applyNumberFormat="1" applyFont="1" applyFill="1" applyBorder="1" applyAlignment="1" applyProtection="0">
      <alignment horizontal="center" vertical="center"/>
    </xf>
    <xf numFmtId="0" fontId="9" fillId="4" borderId="13" applyNumberFormat="1" applyFont="1" applyFill="1" applyBorder="1" applyAlignment="1" applyProtection="0">
      <alignment horizontal="center" vertical="center"/>
    </xf>
    <xf numFmtId="0" fontId="20" fillId="4" borderId="13" applyNumberFormat="0" applyFont="1" applyFill="1" applyBorder="1" applyAlignment="1" applyProtection="0">
      <alignment vertical="bottom"/>
    </xf>
    <xf numFmtId="0" fontId="9" fillId="4" borderId="13" applyNumberFormat="0" applyFont="1" applyFill="1" applyBorder="1" applyAlignment="1" applyProtection="0">
      <alignment horizontal="center" vertical="center"/>
    </xf>
    <xf numFmtId="0" fontId="9" fillId="4" borderId="13" applyNumberFormat="1" applyFont="1" applyFill="1" applyBorder="1" applyAlignment="1" applyProtection="0">
      <alignment vertical="center"/>
    </xf>
    <xf numFmtId="9" fontId="0" fillId="4" borderId="13" applyNumberFormat="1" applyFont="1" applyFill="1" applyBorder="1" applyAlignment="1" applyProtection="0">
      <alignment vertical="center"/>
    </xf>
    <xf numFmtId="2" fontId="0" fillId="4" borderId="13" applyNumberFormat="1" applyFont="1" applyFill="1" applyBorder="1" applyAlignment="1" applyProtection="0">
      <alignment vertical="bottom"/>
    </xf>
    <xf numFmtId="49" fontId="9" fillId="4" borderId="13" applyNumberFormat="1" applyFont="1" applyFill="1" applyBorder="1" applyAlignment="1" applyProtection="0">
      <alignment vertical="bottom"/>
    </xf>
    <xf numFmtId="63" fontId="9" fillId="4" borderId="13" applyNumberFormat="1" applyFont="1" applyFill="1" applyBorder="1" applyAlignment="1" applyProtection="0">
      <alignment vertical="bottom"/>
    </xf>
    <xf numFmtId="0" fontId="0" applyNumberFormat="1" applyFont="1" applyFill="0" applyBorder="0" applyAlignment="1" applyProtection="0">
      <alignment vertical="bottom"/>
    </xf>
    <xf numFmtId="73" fontId="9" fillId="4" borderId="156" applyNumberFormat="1" applyFont="1" applyFill="1" applyBorder="1" applyAlignment="1" applyProtection="0">
      <alignment vertical="bottom"/>
    </xf>
    <xf numFmtId="74" fontId="9" fillId="4" borderId="158" applyNumberFormat="1" applyFont="1" applyFill="1" applyBorder="1" applyAlignment="1" applyProtection="0">
      <alignment vertical="bottom"/>
    </xf>
    <xf numFmtId="73" fontId="9" fillId="4" borderId="172" applyNumberFormat="1" applyFont="1" applyFill="1" applyBorder="1" applyAlignment="1" applyProtection="0">
      <alignment vertical="bottom"/>
    </xf>
    <xf numFmtId="73" fontId="9" fillId="4" borderId="173" applyNumberFormat="1" applyFont="1" applyFill="1" applyBorder="1" applyAlignment="1" applyProtection="0">
      <alignment vertical="bottom"/>
    </xf>
    <xf numFmtId="74" fontId="9" fillId="4" borderId="174" applyNumberFormat="1" applyFont="1" applyFill="1" applyBorder="1" applyAlignment="1" applyProtection="0">
      <alignment vertical="bottom"/>
    </xf>
    <xf numFmtId="0" fontId="9" fillId="4" borderId="175" applyNumberFormat="1" applyFont="1" applyFill="1" applyBorder="1" applyAlignment="1" applyProtection="0">
      <alignment vertical="bottom"/>
    </xf>
    <xf numFmtId="0" fontId="9" fillId="4" borderId="176" applyNumberFormat="1" applyFont="1" applyFill="1" applyBorder="1" applyAlignment="1" applyProtection="0">
      <alignment vertical="bottom"/>
    </xf>
    <xf numFmtId="0" fontId="9" fillId="4" borderId="177" applyNumberFormat="1" applyFont="1" applyFill="1" applyBorder="1" applyAlignment="1" applyProtection="0">
      <alignment vertical="bottom"/>
    </xf>
    <xf numFmtId="74" fontId="9" fillId="4" borderId="159" applyNumberFormat="1" applyFont="1" applyFill="1" applyBorder="1" applyAlignment="1" applyProtection="0">
      <alignment vertical="bottom"/>
    </xf>
    <xf numFmtId="73" fontId="9" fillId="4" borderId="164"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21" fillId="4" borderId="13" applyNumberFormat="1" applyFont="1" applyFill="1" applyBorder="1" applyAlignment="1" applyProtection="0">
      <alignment horizontal="center" vertical="center" wrapText="1"/>
    </xf>
    <xf numFmtId="0" fontId="21" fillId="4" borderId="13" applyNumberFormat="1" applyFont="1" applyFill="1" applyBorder="1" applyAlignment="1" applyProtection="0">
      <alignment horizontal="center" vertical="bottom" wrapText="1"/>
    </xf>
    <xf numFmtId="75" fontId="22" fillId="4" borderId="13" applyNumberFormat="1" applyFont="1" applyFill="1" applyBorder="1" applyAlignment="1" applyProtection="0">
      <alignment horizontal="left" vertical="bottom"/>
    </xf>
    <xf numFmtId="64" fontId="21" fillId="4" borderId="13" applyNumberFormat="1" applyFont="1" applyFill="1" applyBorder="1" applyAlignment="1" applyProtection="0">
      <alignment horizontal="right" vertical="bottom" wrapText="1"/>
    </xf>
    <xf numFmtId="0"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19" fillId="4" borderId="178" applyNumberFormat="1" applyFont="1" applyFill="1" applyBorder="1" applyAlignment="1" applyProtection="0">
      <alignment horizontal="center" vertical="center"/>
    </xf>
    <xf numFmtId="49" fontId="19" fillId="4" borderId="178" applyNumberFormat="1" applyFont="1" applyFill="1" applyBorder="1" applyAlignment="1" applyProtection="0">
      <alignment horizontal="center" vertical="center" wrapText="1"/>
    </xf>
    <xf numFmtId="0" fontId="19" fillId="4" borderId="21" applyNumberFormat="1" applyFont="1" applyFill="1" applyBorder="1" applyAlignment="1" applyProtection="0">
      <alignment horizontal="center" vertical="center"/>
    </xf>
    <xf numFmtId="64" fontId="19" fillId="4" borderId="13" applyNumberFormat="1" applyFont="1" applyFill="1" applyBorder="1" applyAlignment="1" applyProtection="0">
      <alignment horizontal="center" vertical="center"/>
    </xf>
    <xf numFmtId="49" fontId="19" fillId="4" borderId="23" applyNumberFormat="1" applyFont="1" applyFill="1" applyBorder="1" applyAlignment="1" applyProtection="0">
      <alignment horizontal="center" vertical="center"/>
    </xf>
    <xf numFmtId="0" fontId="19" fillId="4" borderId="179" applyNumberFormat="1" applyFont="1" applyFill="1" applyBorder="1" applyAlignment="1" applyProtection="0">
      <alignment horizontal="center" vertical="center"/>
    </xf>
    <xf numFmtId="49" fontId="19" fillId="4" borderId="19" applyNumberFormat="1" applyFont="1" applyFill="1" applyBorder="1" applyAlignment="1" applyProtection="0">
      <alignment horizontal="center" vertical="center"/>
    </xf>
    <xf numFmtId="64" fontId="19" fillId="4" borderId="19" applyNumberFormat="1" applyFont="1" applyFill="1" applyBorder="1" applyAlignment="1" applyProtection="0">
      <alignment horizontal="center" vertical="center"/>
    </xf>
    <xf numFmtId="49" fontId="19" fillId="4" borderId="19" applyNumberFormat="1" applyFont="1" applyFill="1" applyBorder="1" applyAlignment="1" applyProtection="0">
      <alignment horizontal="center" vertical="center" wrapText="1"/>
    </xf>
    <xf numFmtId="49" fontId="19" fillId="4" borderId="180" applyNumberFormat="1" applyFont="1" applyFill="1" applyBorder="1" applyAlignment="1" applyProtection="0">
      <alignment horizontal="center" vertical="center"/>
    </xf>
    <xf numFmtId="49" fontId="19" fillId="4" borderId="34" applyNumberFormat="1" applyFont="1" applyFill="1" applyBorder="1" applyAlignment="1" applyProtection="0">
      <alignment horizontal="center" vertical="center"/>
    </xf>
    <xf numFmtId="0" fontId="19" fillId="4" borderId="36" applyNumberFormat="0" applyFont="1" applyFill="1" applyBorder="1" applyAlignment="1" applyProtection="0">
      <alignment horizontal="center" vertical="center"/>
    </xf>
    <xf numFmtId="64" fontId="19" fillId="4" borderId="181" applyNumberFormat="1" applyFont="1" applyFill="1" applyBorder="1" applyAlignment="1" applyProtection="0">
      <alignment horizontal="center" vertical="center"/>
    </xf>
    <xf numFmtId="76" fontId="19" fillId="4" borderId="181" applyNumberFormat="1" applyFont="1" applyFill="1" applyBorder="1" applyAlignment="1" applyProtection="0">
      <alignment horizontal="center" vertical="center" wrapText="1"/>
    </xf>
    <xf numFmtId="0" fontId="19" fillId="4" borderId="181" applyNumberFormat="0" applyFont="1" applyFill="1" applyBorder="1" applyAlignment="1" applyProtection="0">
      <alignment vertical="bottom"/>
    </xf>
    <xf numFmtId="70" fontId="0" fillId="4" borderId="37" applyNumberFormat="1" applyFont="1" applyFill="1" applyBorder="1" applyAlignment="1" applyProtection="0">
      <alignment vertical="bottom"/>
    </xf>
    <xf numFmtId="0" fontId="0" fillId="4" borderId="182" applyNumberFormat="0" applyFont="1" applyFill="1" applyBorder="1" applyAlignment="1" applyProtection="0">
      <alignment vertical="bottom"/>
    </xf>
    <xf numFmtId="70" fontId="0" fillId="4" borderId="182" applyNumberFormat="1" applyFont="1" applyFill="1" applyBorder="1" applyAlignment="1" applyProtection="0">
      <alignment vertical="bottom"/>
    </xf>
    <xf numFmtId="0" fontId="0" fillId="4" borderId="183" applyNumberFormat="0" applyFont="1" applyFill="1" applyBorder="1" applyAlignment="1" applyProtection="0">
      <alignment vertical="bottom"/>
    </xf>
    <xf numFmtId="64" fontId="0" fillId="4" borderId="183" applyNumberFormat="1" applyFont="1" applyFill="1" applyBorder="1" applyAlignment="1" applyProtection="0">
      <alignment vertical="bottom"/>
    </xf>
    <xf numFmtId="0" fontId="0" applyNumberFormat="1" applyFont="1" applyFill="0" applyBorder="0" applyAlignment="1" applyProtection="0">
      <alignment vertical="bottom"/>
    </xf>
    <xf numFmtId="0" fontId="9" fillId="4" borderId="85" applyNumberFormat="1" applyFont="1" applyFill="1" applyBorder="1" applyAlignment="1" applyProtection="0">
      <alignment vertical="bottom"/>
    </xf>
    <xf numFmtId="0" fontId="9" fillId="4" borderId="89" applyNumberFormat="1" applyFont="1" applyFill="1" applyBorder="1" applyAlignment="1" applyProtection="0">
      <alignment vertical="bottom"/>
    </xf>
    <xf numFmtId="0" fontId="9" fillId="4" borderId="93" applyNumberFormat="1" applyFont="1" applyFill="1" applyBorder="1" applyAlignment="1" applyProtection="0">
      <alignment vertical="bottom"/>
    </xf>
    <xf numFmtId="0" fontId="0" applyNumberFormat="1" applyFont="1" applyFill="0" applyBorder="0" applyAlignment="1" applyProtection="0">
      <alignment vertical="bottom"/>
    </xf>
    <xf numFmtId="49" fontId="9" fillId="8" borderId="184" applyNumberFormat="1" applyFont="1" applyFill="1" applyBorder="1" applyAlignment="1" applyProtection="0">
      <alignment vertical="bottom"/>
    </xf>
    <xf numFmtId="0" fontId="0" fillId="4" borderId="75" applyNumberFormat="0" applyFont="1" applyFill="1" applyBorder="1" applyAlignment="1" applyProtection="0">
      <alignment vertical="bottom"/>
    </xf>
    <xf numFmtId="0" fontId="9" fillId="4" borderId="185" applyNumberFormat="1" applyFont="1" applyFill="1" applyBorder="1" applyAlignment="1" applyProtection="0">
      <alignment vertical="bottom"/>
    </xf>
    <xf numFmtId="0" fontId="9" fillId="4" borderId="186" applyNumberFormat="1" applyFont="1" applyFill="1" applyBorder="1" applyAlignment="1" applyProtection="0">
      <alignment vertical="bottom"/>
    </xf>
    <xf numFmtId="0" fontId="9" fillId="4" borderId="187" applyNumberFormat="1" applyFont="1" applyFill="1" applyBorder="1" applyAlignment="1" applyProtection="0">
      <alignment vertical="bottom"/>
    </xf>
    <xf numFmtId="0" fontId="9" fillId="8" borderId="188" applyNumberFormat="1" applyFont="1" applyFill="1" applyBorder="1" applyAlignment="1" applyProtection="0">
      <alignment vertical="bottom"/>
    </xf>
    <xf numFmtId="0" fontId="0" fillId="4" borderId="18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90" applyNumberFormat="0" applyFont="1" applyFill="1" applyBorder="1" applyAlignment="1" applyProtection="0">
      <alignment vertical="bottom"/>
    </xf>
    <xf numFmtId="0" fontId="0" fillId="4" borderId="191" applyNumberFormat="0" applyFont="1" applyFill="1" applyBorder="1" applyAlignment="1" applyProtection="0">
      <alignment vertical="bottom"/>
    </xf>
    <xf numFmtId="77"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9" fillId="4" borderId="13" applyNumberFormat="1" applyFont="1" applyFill="1" applyBorder="1" applyAlignment="1" applyProtection="0">
      <alignment horizontal="center" vertical="top"/>
    </xf>
    <xf numFmtId="0" fontId="0" fillId="4" borderId="13" applyNumberFormat="1" applyFont="1" applyFill="1" applyBorder="1" applyAlignment="1" applyProtection="0">
      <alignment vertical="center"/>
    </xf>
    <xf numFmtId="0" fontId="0" fillId="4" borderId="29" applyNumberFormat="0" applyFont="1" applyFill="1" applyBorder="1" applyAlignment="1" applyProtection="0">
      <alignment vertical="bottom"/>
    </xf>
    <xf numFmtId="0" fontId="0" fillId="4" borderId="192" applyNumberFormat="1" applyFont="1" applyFill="1" applyBorder="1" applyAlignment="1" applyProtection="0">
      <alignment horizontal="center" vertical="bottom"/>
    </xf>
    <xf numFmtId="0" fontId="0" fillId="4" borderId="193"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94" applyNumberFormat="0" applyFont="1" applyFill="1" applyBorder="1" applyAlignment="1" applyProtection="0">
      <alignment vertical="bottom"/>
    </xf>
    <xf numFmtId="49" fontId="19" fillId="4" borderId="13" applyNumberFormat="1" applyFont="1" applyFill="1" applyBorder="1" applyAlignment="1" applyProtection="0">
      <alignment horizontal="center" vertical="bottom"/>
    </xf>
    <xf numFmtId="63" fontId="19" fillId="4" borderId="13" applyNumberFormat="1" applyFont="1" applyFill="1" applyBorder="1" applyAlignment="1" applyProtection="0">
      <alignment horizontal="center" vertical="center" wrapText="1"/>
    </xf>
    <xf numFmtId="0" fontId="19" fillId="4" borderId="13" applyNumberFormat="0" applyFont="1" applyFill="1" applyBorder="1" applyAlignment="1" applyProtection="0">
      <alignment horizontal="right" vertical="bottom"/>
    </xf>
    <xf numFmtId="63" fontId="19" fillId="4" borderId="1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69" fontId="0" fillId="4" borderId="13" applyNumberFormat="1" applyFont="1" applyFill="1" applyBorder="1" applyAlignment="1" applyProtection="0">
      <alignment vertical="bottom"/>
    </xf>
    <xf numFmtId="15" fontId="0" fillId="4" borderId="13" applyNumberFormat="1" applyFont="1" applyFill="1" applyBorder="1" applyAlignment="1" applyProtection="0">
      <alignment vertical="bottom"/>
    </xf>
    <xf numFmtId="0" fontId="9" fillId="4" borderId="13" applyNumberFormat="0" applyFont="1" applyFill="1" applyBorder="1" applyAlignment="1" applyProtection="0">
      <alignment vertical="bottom"/>
    </xf>
    <xf numFmtId="69" fontId="9" fillId="4" borderId="13" applyNumberFormat="1" applyFont="1" applyFill="1" applyBorder="1" applyAlignment="1" applyProtection="0">
      <alignment vertical="bottom"/>
    </xf>
    <xf numFmtId="49" fontId="9" fillId="4" borderId="13" applyNumberFormat="1"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0" fillId="4" borderId="13" applyNumberFormat="1" applyFont="1" applyFill="1" applyBorder="1" applyAlignment="1" applyProtection="0">
      <alignment horizontal="center" vertical="center"/>
    </xf>
    <xf numFmtId="49" fontId="0" fillId="4" borderId="1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23" fillId="4" borderId="13" applyNumberFormat="1" applyFont="1" applyFill="1" applyBorder="1" applyAlignment="1" applyProtection="0">
      <alignment horizontal="center" vertical="center"/>
    </xf>
    <xf numFmtId="14" fontId="23" fillId="4" borderId="13" applyNumberFormat="1" applyFont="1" applyFill="1" applyBorder="1" applyAlignment="1" applyProtection="0">
      <alignment horizontal="center" vertical="center"/>
    </xf>
    <xf numFmtId="0" fontId="23" fillId="4" borderId="13" applyNumberFormat="1" applyFont="1" applyFill="1" applyBorder="1" applyAlignment="1" applyProtection="0">
      <alignment horizontal="center" vertical="center"/>
    </xf>
    <xf numFmtId="15" fontId="23" fillId="4" borderId="13" applyNumberFormat="1" applyFont="1" applyFill="1" applyBorder="1" applyAlignment="1" applyProtection="0">
      <alignment horizontal="center" vertical="center"/>
    </xf>
    <xf numFmtId="4" fontId="23" fillId="4" borderId="13" applyNumberFormat="1" applyFont="1" applyFill="1" applyBorder="1" applyAlignment="1" applyProtection="0">
      <alignment horizontal="center" vertical="center"/>
    </xf>
    <xf numFmtId="0" fontId="23" fillId="4" borderId="13" applyNumberFormat="0" applyFont="1" applyFill="1" applyBorder="1" applyAlignment="1" applyProtection="0">
      <alignment horizontal="center" vertical="center"/>
    </xf>
    <xf numFmtId="3" fontId="23" fillId="4" borderId="13"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49" fontId="6" fillId="4" borderId="11" applyNumberFormat="1" applyFont="1" applyFill="1" applyBorder="1" applyAlignment="1" applyProtection="0">
      <alignment vertical="bottom"/>
    </xf>
    <xf numFmtId="49" fontId="9" fillId="9" borderId="13" applyNumberFormat="1" applyFont="1" applyFill="1" applyBorder="1" applyAlignment="1" applyProtection="0">
      <alignment vertical="center" wrapText="1"/>
    </xf>
    <xf numFmtId="49" fontId="9" fillId="9" borderId="13" applyNumberFormat="1" applyFont="1" applyFill="1" applyBorder="1" applyAlignment="1" applyProtection="0">
      <alignment horizontal="center" vertical="center" wrapText="1"/>
    </xf>
    <xf numFmtId="49" fontId="0" fillId="4" borderId="13" applyNumberFormat="1" applyFont="1" applyFill="1" applyBorder="1" applyAlignment="1" applyProtection="0">
      <alignment vertical="center" wrapText="1"/>
    </xf>
    <xf numFmtId="63" fontId="0" fillId="4" borderId="13" applyNumberFormat="1" applyFont="1" applyFill="1" applyBorder="1" applyAlignment="1" applyProtection="0">
      <alignment horizontal="center" vertical="center" wrapText="1"/>
    </xf>
    <xf numFmtId="49" fontId="9" fillId="4" borderId="13" applyNumberFormat="1" applyFont="1" applyFill="1" applyBorder="1" applyAlignment="1" applyProtection="0">
      <alignment vertical="center" wrapText="1"/>
    </xf>
    <xf numFmtId="63" fontId="9" fillId="4" borderId="13" applyNumberFormat="1" applyFont="1" applyFill="1" applyBorder="1" applyAlignment="1" applyProtection="0">
      <alignment horizontal="center" vertical="center" wrapText="1"/>
    </xf>
    <xf numFmtId="49" fontId="6" fillId="4" borderId="16" applyNumberFormat="1" applyFont="1" applyFill="1" applyBorder="1" applyAlignment="1" applyProtection="0">
      <alignment vertical="center" wrapText="1"/>
    </xf>
    <xf numFmtId="0" fontId="9" fillId="4" borderId="16" applyNumberFormat="0" applyFont="1" applyFill="1" applyBorder="1" applyAlignment="1" applyProtection="0">
      <alignment horizontal="center" vertical="center" wrapText="1"/>
    </xf>
    <xf numFmtId="63" fontId="0" fillId="4" borderId="13" applyNumberFormat="1" applyFont="1" applyFill="1" applyBorder="1" applyAlignment="1" applyProtection="0">
      <alignment vertical="center" wrapText="1"/>
    </xf>
    <xf numFmtId="63" fontId="9" fillId="4" borderId="13" applyNumberFormat="1" applyFont="1" applyFill="1" applyBorder="1" applyAlignment="1" applyProtection="0">
      <alignment vertical="center" wrapText="1"/>
    </xf>
    <xf numFmtId="0" fontId="0" applyNumberFormat="1" applyFont="1" applyFill="0" applyBorder="0" applyAlignment="1" applyProtection="0">
      <alignment vertical="bottom"/>
    </xf>
    <xf numFmtId="17" fontId="0" fillId="4" borderId="13" applyNumberFormat="1" applyFont="1" applyFill="1" applyBorder="1" applyAlignment="1" applyProtection="0">
      <alignment vertical="bottom"/>
    </xf>
  </cellXfs>
  <cellStyles count="1">
    <cellStyle name="Normal" xfId="0" builtinId="0"/>
  </cellStyles>
  <dxfs count="33">
    <dxf>
      <font>
        <color rgb="ffff0000"/>
      </font>
    </dxf>
    <dxf>
      <font>
        <color rgb="ff000000"/>
      </font>
      <border>
        <left style="thin">
          <color indexed="27"/>
        </left>
        <right style="thin">
          <color indexed="27"/>
        </right>
        <top style="thin">
          <color indexed="27"/>
        </top>
        <bottom style="thin">
          <color indexed="27"/>
        </bottom>
        <diagonal/>
        <vertical style="thin">
          <color indexed="31"/>
        </vertical>
        <horizontal style="thin">
          <color indexed="27"/>
        </horizontal>
      </border>
    </dxf>
    <dxf>
      <font>
        <b val="1"/>
        <color rgb="ff000000"/>
      </font>
      <fill>
        <patternFill patternType="solid">
          <fgColor indexed="33"/>
          <bgColor indexed="20"/>
        </patternFill>
      </fill>
      <border>
        <left style="thin">
          <color indexed="27"/>
        </left>
        <right style="thin">
          <color indexed="27"/>
        </right>
        <top style="thin">
          <color indexed="27"/>
        </top>
        <bottom style="thin">
          <color indexed="21"/>
        </bottom>
        <diagonal/>
        <vertical style="thin">
          <color indexed="29"/>
        </vertical>
        <horizontal>
          <color indexed="34"/>
        </horizontal>
      </border>
    </dxf>
    <dxf>
      <font>
        <b val="1"/>
        <color rgb="ff000000"/>
      </font>
      <fill>
        <patternFill patternType="solid">
          <fgColor indexed="33"/>
          <bgColor indexed="20"/>
        </patternFill>
      </fill>
      <border>
        <left style="thin">
          <color indexed="28"/>
        </left>
        <right style="thin">
          <color indexed="28"/>
        </right>
        <top/>
        <bottom style="medium">
          <color indexed="21"/>
        </bottom>
        <diagonal/>
        <vertical style="thin">
          <color indexed="28"/>
        </vertical>
        <horizontal>
          <color indexed="8"/>
        </horizontal>
      </border>
    </dxf>
    <dxf>
      <font>
        <b val="1"/>
        <color rgb="ff000000"/>
      </font>
      <border>
        <left style="thin">
          <color indexed="27"/>
        </left>
        <right style="thin">
          <color indexed="30"/>
        </right>
        <top style="thin">
          <color indexed="27"/>
        </top>
        <bottom style="thin">
          <color indexed="27"/>
        </bottom>
        <diagonal/>
        <vertical>
          <color indexed="30"/>
        </vertical>
        <horizontal style="thin">
          <color indexed="27"/>
        </horizontal>
      </border>
    </dxf>
    <dxf>
      <font>
        <b val="1"/>
        <color rgb="ff000000"/>
      </font>
      <border>
        <left style="thin">
          <color indexed="27"/>
        </left>
        <right style="thin">
          <color indexed="30"/>
        </right>
        <top style="thin">
          <color indexed="26"/>
        </top>
        <bottom style="thin">
          <color indexed="26"/>
        </bottom>
        <diagonal/>
        <vertical>
          <color indexed="30"/>
        </vertical>
        <horizontal>
          <color indexed="8"/>
        </horizontal>
      </border>
    </dxf>
    <dxf>
      <font>
        <color rgb="ff000000"/>
      </font>
      <fill>
        <patternFill patternType="solid">
          <fgColor indexed="33"/>
          <bgColor indexed="18"/>
        </patternFill>
      </fill>
      <border>
        <left style="thin">
          <color indexed="30"/>
        </left>
        <right style="thin">
          <color indexed="30"/>
        </right>
        <top/>
        <bottom/>
        <diagonal/>
        <vertical style="thin">
          <color indexed="28"/>
        </vertical>
        <horizontal>
          <color indexed="8"/>
        </horizontal>
      </border>
    </dxf>
    <dxf>
      <font>
        <color rgb="ff000000"/>
      </font>
      <border>
        <left/>
        <right/>
        <top style="thin">
          <color indexed="26"/>
        </top>
        <bottom style="thin">
          <color indexed="26"/>
        </bottom>
        <diagonal/>
      </border>
    </dxf>
    <dxf>
      <font>
        <b val="1"/>
        <color rgb="ff000000"/>
      </font>
      <fill>
        <patternFill patternType="solid">
          <fgColor indexed="33"/>
          <bgColor indexed="20"/>
        </patternFill>
      </fill>
      <border>
        <left style="thin">
          <color indexed="27"/>
        </left>
        <right style="thin">
          <color indexed="27"/>
        </right>
        <top style="thin">
          <color indexed="21"/>
        </top>
        <bottom style="thin">
          <color indexed="26"/>
        </bottom>
        <diagonal/>
        <vertical style="thin">
          <color indexed="32"/>
        </vertical>
        <horizontal>
          <color indexed="34"/>
        </horizontal>
      </border>
    </dxf>
    <dxf>
      <font>
        <color rgb="ff000000"/>
      </font>
      <border>
        <left style="thin">
          <color indexed="27"/>
        </left>
        <right style="thin">
          <color indexed="27"/>
        </right>
        <top style="thin">
          <color indexed="27"/>
        </top>
        <bottom style="thin">
          <color indexed="27"/>
        </bottom>
        <diagonal/>
        <vertical style="thin">
          <color indexed="31"/>
        </vertical>
        <horizontal style="thin">
          <color indexed="27"/>
        </horizontal>
      </border>
    </dxf>
    <dxf>
      <font>
        <b val="1"/>
        <color rgb="ff000000"/>
      </font>
      <fill>
        <patternFill patternType="solid">
          <fgColor indexed="33"/>
          <bgColor indexed="20"/>
        </patternFill>
      </fill>
      <border>
        <left style="thin">
          <color indexed="27"/>
        </left>
        <right style="thin">
          <color indexed="27"/>
        </right>
        <top style="thin">
          <color indexed="27"/>
        </top>
        <bottom style="thin">
          <color indexed="21"/>
        </bottom>
        <diagonal/>
        <vertical style="thin">
          <color indexed="29"/>
        </vertical>
        <horizontal>
          <color indexed="34"/>
        </horizontal>
      </border>
    </dxf>
    <dxf>
      <font>
        <b val="1"/>
        <color rgb="ff000000"/>
      </font>
      <fill>
        <patternFill patternType="solid">
          <fgColor indexed="33"/>
          <bgColor indexed="20"/>
        </patternFill>
      </fill>
      <border>
        <left style="thin">
          <color indexed="28"/>
        </left>
        <right style="thin">
          <color indexed="28"/>
        </right>
        <top/>
        <bottom style="medium">
          <color indexed="21"/>
        </bottom>
        <diagonal/>
        <vertical style="thin">
          <color indexed="28"/>
        </vertical>
        <horizontal>
          <color indexed="8"/>
        </horizontal>
      </border>
    </dxf>
    <dxf>
      <font>
        <b val="1"/>
        <color rgb="ff000000"/>
      </font>
      <border>
        <left style="thin">
          <color indexed="27"/>
        </left>
        <right style="thin">
          <color indexed="30"/>
        </right>
        <top style="thin">
          <color indexed="27"/>
        </top>
        <bottom style="thin">
          <color indexed="27"/>
        </bottom>
        <diagonal/>
        <vertical>
          <color indexed="30"/>
        </vertical>
        <horizontal style="thin">
          <color indexed="27"/>
        </horizontal>
      </border>
    </dxf>
    <dxf>
      <font>
        <b val="1"/>
        <color rgb="ff000000"/>
      </font>
      <border>
        <left style="thin">
          <color indexed="27"/>
        </left>
        <right style="thin">
          <color indexed="30"/>
        </right>
        <top style="thin">
          <color indexed="26"/>
        </top>
        <bottom style="thin">
          <color indexed="26"/>
        </bottom>
        <diagonal/>
        <vertical>
          <color indexed="30"/>
        </vertical>
        <horizontal>
          <color indexed="8"/>
        </horizontal>
      </border>
    </dxf>
    <dxf>
      <font>
        <color rgb="ff000000"/>
      </font>
      <fill>
        <patternFill patternType="solid">
          <fgColor indexed="33"/>
          <bgColor indexed="18"/>
        </patternFill>
      </fill>
      <border>
        <left style="thin">
          <color indexed="30"/>
        </left>
        <right style="thin">
          <color indexed="30"/>
        </right>
        <top/>
        <bottom/>
        <diagonal/>
        <vertical style="thin">
          <color indexed="28"/>
        </vertical>
        <horizontal>
          <color indexed="8"/>
        </horizontal>
      </border>
    </dxf>
    <dxf>
      <font>
        <color rgb="ff000000"/>
      </font>
      <border>
        <left/>
        <right/>
        <top style="thin">
          <color indexed="26"/>
        </top>
        <bottom style="thin">
          <color indexed="26"/>
        </bottom>
        <diagonal/>
      </border>
    </dxf>
    <dxf>
      <font>
        <b val="1"/>
        <color rgb="ff000000"/>
      </font>
      <fill>
        <patternFill patternType="solid">
          <fgColor indexed="33"/>
          <bgColor indexed="20"/>
        </patternFill>
      </fill>
      <border>
        <left style="thin">
          <color indexed="27"/>
        </left>
        <right style="thin">
          <color indexed="27"/>
        </right>
        <top style="thin">
          <color indexed="21"/>
        </top>
        <bottom style="thin">
          <color indexed="26"/>
        </bottom>
        <diagonal/>
        <vertical style="thin">
          <color indexed="32"/>
        </vertical>
        <horizontal>
          <color indexed="34"/>
        </horizontal>
      </border>
    </dxf>
    <dxf>
      <font>
        <color rgb="ff000000"/>
      </font>
      <border>
        <left style="thin">
          <color indexed="27"/>
        </left>
        <right style="thin">
          <color indexed="27"/>
        </right>
        <top style="thin">
          <color indexed="27"/>
        </top>
        <bottom style="thin">
          <color indexed="27"/>
        </bottom>
        <diagonal/>
        <vertical style="thin">
          <color indexed="31"/>
        </vertical>
        <horizontal style="thin">
          <color indexed="27"/>
        </horizontal>
      </border>
    </dxf>
    <dxf>
      <font>
        <b val="1"/>
        <color rgb="ff000000"/>
      </font>
      <fill>
        <patternFill patternType="solid">
          <fgColor indexed="33"/>
          <bgColor indexed="20"/>
        </patternFill>
      </fill>
      <border>
        <left style="thin">
          <color indexed="27"/>
        </left>
        <right style="thin">
          <color indexed="27"/>
        </right>
        <top style="thin">
          <color indexed="27"/>
        </top>
        <bottom style="thin">
          <color indexed="21"/>
        </bottom>
        <diagonal/>
        <vertical style="thin">
          <color indexed="29"/>
        </vertical>
        <horizontal>
          <color indexed="34"/>
        </horizontal>
      </border>
    </dxf>
    <dxf>
      <font>
        <b val="1"/>
        <color rgb="ff000000"/>
      </font>
      <fill>
        <patternFill patternType="solid">
          <fgColor indexed="33"/>
          <bgColor indexed="20"/>
        </patternFill>
      </fill>
      <border>
        <left style="thin">
          <color indexed="28"/>
        </left>
        <right style="thin">
          <color indexed="28"/>
        </right>
        <top/>
        <bottom style="medium">
          <color indexed="21"/>
        </bottom>
        <diagonal/>
        <vertical style="thin">
          <color indexed="28"/>
        </vertical>
        <horizontal>
          <color indexed="8"/>
        </horizontal>
      </border>
    </dxf>
    <dxf>
      <font>
        <b val="1"/>
        <color rgb="ff000000"/>
      </font>
      <border>
        <left style="thin">
          <color indexed="27"/>
        </left>
        <right style="thin">
          <color indexed="30"/>
        </right>
        <top style="thin">
          <color indexed="27"/>
        </top>
        <bottom style="thin">
          <color indexed="27"/>
        </bottom>
        <diagonal/>
        <vertical>
          <color indexed="30"/>
        </vertical>
        <horizontal style="thin">
          <color indexed="27"/>
        </horizontal>
      </border>
    </dxf>
    <dxf>
      <font>
        <b val="1"/>
        <color rgb="ff000000"/>
      </font>
      <border>
        <left style="thin">
          <color indexed="27"/>
        </left>
        <right style="thin">
          <color indexed="30"/>
        </right>
        <top style="thin">
          <color indexed="26"/>
        </top>
        <bottom style="thin">
          <color indexed="26"/>
        </bottom>
        <diagonal/>
        <vertical>
          <color indexed="30"/>
        </vertical>
        <horizontal>
          <color indexed="8"/>
        </horizontal>
      </border>
    </dxf>
    <dxf>
      <font>
        <color rgb="ff000000"/>
      </font>
      <fill>
        <patternFill patternType="solid">
          <fgColor indexed="33"/>
          <bgColor indexed="18"/>
        </patternFill>
      </fill>
      <border>
        <left style="thin">
          <color indexed="30"/>
        </left>
        <right style="thin">
          <color indexed="30"/>
        </right>
        <top/>
        <bottom/>
        <diagonal/>
        <vertical style="thin">
          <color indexed="28"/>
        </vertical>
        <horizontal>
          <color indexed="8"/>
        </horizontal>
      </border>
    </dxf>
    <dxf>
      <font>
        <color rgb="ff000000"/>
      </font>
      <border>
        <left/>
        <right/>
        <top style="thin">
          <color indexed="26"/>
        </top>
        <bottom style="thin">
          <color indexed="26"/>
        </bottom>
        <diagonal/>
      </border>
    </dxf>
    <dxf>
      <font>
        <b val="1"/>
        <color rgb="ff000000"/>
      </font>
      <fill>
        <patternFill patternType="solid">
          <fgColor indexed="33"/>
          <bgColor indexed="20"/>
        </patternFill>
      </fill>
      <border>
        <left style="thin">
          <color indexed="27"/>
        </left>
        <right style="thin">
          <color indexed="27"/>
        </right>
        <top style="thin">
          <color indexed="21"/>
        </top>
        <bottom style="thin">
          <color indexed="26"/>
        </bottom>
        <diagonal/>
        <vertical style="thin">
          <color indexed="32"/>
        </vertical>
        <horizontal>
          <color indexed="34"/>
        </horizontal>
      </border>
    </dxf>
    <dxf>
      <font>
        <color rgb="ff000000"/>
      </font>
      <border>
        <left style="thin">
          <color indexed="27"/>
        </left>
        <right style="thin">
          <color indexed="27"/>
        </right>
        <top style="thin">
          <color indexed="27"/>
        </top>
        <bottom style="thin">
          <color indexed="27"/>
        </bottom>
        <diagonal/>
        <vertical style="thin">
          <color indexed="31"/>
        </vertical>
        <horizontal style="thin">
          <color indexed="27"/>
        </horizontal>
      </border>
    </dxf>
    <dxf>
      <font>
        <b val="1"/>
        <color rgb="ff000000"/>
      </font>
      <fill>
        <patternFill patternType="solid">
          <fgColor indexed="33"/>
          <bgColor indexed="20"/>
        </patternFill>
      </fill>
      <border>
        <left style="thin">
          <color indexed="27"/>
        </left>
        <right style="thin">
          <color indexed="27"/>
        </right>
        <top style="thin">
          <color indexed="27"/>
        </top>
        <bottom style="thin">
          <color indexed="21"/>
        </bottom>
        <diagonal/>
        <vertical style="thin">
          <color indexed="29"/>
        </vertical>
        <horizontal>
          <color indexed="34"/>
        </horizontal>
      </border>
    </dxf>
    <dxf>
      <font>
        <b val="1"/>
        <color rgb="ff000000"/>
      </font>
      <fill>
        <patternFill patternType="solid">
          <fgColor indexed="33"/>
          <bgColor indexed="20"/>
        </patternFill>
      </fill>
      <border>
        <left style="thin">
          <color indexed="28"/>
        </left>
        <right style="thin">
          <color indexed="28"/>
        </right>
        <top/>
        <bottom style="medium">
          <color indexed="21"/>
        </bottom>
        <diagonal/>
        <vertical style="thin">
          <color indexed="28"/>
        </vertical>
        <horizontal>
          <color indexed="8"/>
        </horizontal>
      </border>
    </dxf>
    <dxf>
      <font>
        <b val="1"/>
        <color rgb="ff000000"/>
      </font>
      <border>
        <left style="thin">
          <color indexed="27"/>
        </left>
        <right style="thin">
          <color indexed="30"/>
        </right>
        <top style="thin">
          <color indexed="27"/>
        </top>
        <bottom style="thin">
          <color indexed="27"/>
        </bottom>
        <diagonal/>
        <vertical>
          <color indexed="30"/>
        </vertical>
        <horizontal style="thin">
          <color indexed="27"/>
        </horizontal>
      </border>
    </dxf>
    <dxf>
      <font>
        <b val="1"/>
        <color rgb="ff000000"/>
      </font>
      <border>
        <left style="thin">
          <color indexed="27"/>
        </left>
        <right style="thin">
          <color indexed="30"/>
        </right>
        <top style="thin">
          <color indexed="26"/>
        </top>
        <bottom style="thin">
          <color indexed="26"/>
        </bottom>
        <diagonal/>
        <vertical>
          <color indexed="30"/>
        </vertical>
        <horizontal>
          <color indexed="8"/>
        </horizontal>
      </border>
    </dxf>
    <dxf>
      <font>
        <color rgb="ff000000"/>
      </font>
      <fill>
        <patternFill patternType="solid">
          <fgColor indexed="33"/>
          <bgColor indexed="18"/>
        </patternFill>
      </fill>
      <border>
        <left style="thin">
          <color indexed="30"/>
        </left>
        <right style="thin">
          <color indexed="30"/>
        </right>
        <top/>
        <bottom/>
        <diagonal/>
        <vertical style="thin">
          <color indexed="28"/>
        </vertical>
        <horizontal>
          <color indexed="8"/>
        </horizontal>
      </border>
    </dxf>
    <dxf>
      <font>
        <color rgb="ff000000"/>
      </font>
      <border>
        <left/>
        <right/>
        <top style="thin">
          <color indexed="26"/>
        </top>
        <bottom style="thin">
          <color indexed="26"/>
        </bottom>
        <diagonal/>
      </border>
    </dxf>
    <dxf>
      <font>
        <b val="1"/>
        <color rgb="ff000000"/>
      </font>
      <fill>
        <patternFill patternType="solid">
          <fgColor indexed="33"/>
          <bgColor indexed="20"/>
        </patternFill>
      </fill>
      <border>
        <left style="thin">
          <color indexed="27"/>
        </left>
        <right style="thin">
          <color indexed="27"/>
        </right>
        <top style="thin">
          <color indexed="21"/>
        </top>
        <bottom style="thin">
          <color indexed="26"/>
        </bottom>
        <diagonal/>
        <vertical style="thin">
          <color indexed="32"/>
        </vertical>
        <horizontal>
          <color indexed="34"/>
        </horizontal>
      </border>
    </dxf>
  </dxfs>
  <tableStyles count="4">
    <tableStyle name="PivotStyleCustom01">
      <tableStyleElement type="wholeTable" dxfId="1"/>
      <tableStyleElement type="headerRow" dxfId="2"/>
      <tableStyleElement type="firstColumnSubheading" dxfId="3"/>
      <tableStyleElement type="secondColumnSubheading" dxfId="3"/>
      <tableStyleElement type="thirdColumnSubheading" dxfId="3"/>
      <tableStyleElement type="firstColumn" dxfId="4"/>
      <tableStyleElement type="lastColumn" dxfId="4"/>
      <tableStyleElement type="firstRowSubheading" dxfId="5"/>
      <tableStyleElement type="secondRowSubheading" dxfId="5"/>
      <tableStyleElement type="thirdRowSubheading" dxfId="5"/>
      <tableStyleElement type="firstSubtotalColumn" dxfId="6"/>
      <tableStyleElement type="secondSubtotalColumn" dxfId="6"/>
      <tableStyleElement type="thirdSubtotalColumn" dxfId="6"/>
      <tableStyleElement type="firstSubtotalRow" dxfId="7"/>
      <tableStyleElement type="secondSubtotalRow" dxfId="7"/>
      <tableStyleElement type="thirdSubtotalRow" dxfId="7"/>
      <tableStyleElement type="totalRow" dxfId="8"/>
    </tableStyle>
    <tableStyle name="PivotStyleCustom02">
      <tableStyleElement type="wholeTable" dxfId="9"/>
      <tableStyleElement type="headerRow" dxfId="10"/>
      <tableStyleElement type="firstColumnSubheading" dxfId="11"/>
      <tableStyleElement type="secondColumnSubheading" dxfId="11"/>
      <tableStyleElement type="thirdColumnSubheading" dxfId="11"/>
      <tableStyleElement type="firstColumn" dxfId="12"/>
      <tableStyleElement type="lastColumn" dxfId="12"/>
      <tableStyleElement type="firstRowSubheading" dxfId="13"/>
      <tableStyleElement type="secondRowSubheading" dxfId="13"/>
      <tableStyleElement type="thirdRowSubheading" dxfId="13"/>
      <tableStyleElement type="firstSubtotalColumn" dxfId="14"/>
      <tableStyleElement type="secondSubtotalColumn" dxfId="14"/>
      <tableStyleElement type="thirdSubtotalColumn" dxfId="14"/>
      <tableStyleElement type="firstSubtotalRow" dxfId="15"/>
      <tableStyleElement type="secondSubtotalRow" dxfId="15"/>
      <tableStyleElement type="thirdSubtotalRow" dxfId="15"/>
      <tableStyleElement type="totalRow" dxfId="16"/>
    </tableStyle>
    <tableStyle name="PivotStyleCustom03">
      <tableStyleElement type="wholeTable" dxfId="17"/>
      <tableStyleElement type="headerRow" dxfId="18"/>
      <tableStyleElement type="firstColumnSubheading" dxfId="19"/>
      <tableStyleElement type="secondColumnSubheading" dxfId="19"/>
      <tableStyleElement type="thirdColumnSubheading" dxfId="19"/>
      <tableStyleElement type="firstColumn" dxfId="20"/>
      <tableStyleElement type="lastColumn" dxfId="20"/>
      <tableStyleElement type="firstRowSubheading" dxfId="21"/>
      <tableStyleElement type="secondRowSubheading" dxfId="21"/>
      <tableStyleElement type="thirdRowSubheading" dxfId="21"/>
      <tableStyleElement type="firstSubtotalColumn" dxfId="22"/>
      <tableStyleElement type="secondSubtotalColumn" dxfId="22"/>
      <tableStyleElement type="thirdSubtotalColumn" dxfId="22"/>
      <tableStyleElement type="firstSubtotalRow" dxfId="23"/>
      <tableStyleElement type="secondSubtotalRow" dxfId="23"/>
      <tableStyleElement type="thirdSubtotalRow" dxfId="23"/>
      <tableStyleElement type="totalRow" dxfId="24"/>
    </tableStyle>
    <tableStyle name="PivotStyleCustom04">
      <tableStyleElement type="wholeTable" dxfId="25"/>
      <tableStyleElement type="headerRow" dxfId="26"/>
      <tableStyleElement type="firstColumnSubheading" dxfId="27"/>
      <tableStyleElement type="secondColumnSubheading" dxfId="27"/>
      <tableStyleElement type="thirdColumnSubheading" dxfId="27"/>
      <tableStyleElement type="firstColumn" dxfId="28"/>
      <tableStyleElement type="lastColumn" dxfId="28"/>
      <tableStyleElement type="firstRowSubheading" dxfId="29"/>
      <tableStyleElement type="secondRowSubheading" dxfId="29"/>
      <tableStyleElement type="thirdRowSubheading" dxfId="29"/>
      <tableStyleElement type="firstSubtotalColumn" dxfId="30"/>
      <tableStyleElement type="secondSubtotalColumn" dxfId="30"/>
      <tableStyleElement type="thirdSubtotalColumn" dxfId="30"/>
      <tableStyleElement type="firstSubtotalRow" dxfId="31"/>
      <tableStyleElement type="secondSubtotalRow" dxfId="31"/>
      <tableStyleElement type="thirdSubtotalRow" dxfId="31"/>
      <tableStyleElement type="totalRow" dxfId="32"/>
    </tableStyle>
  </tableStyles>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563c1"/>
      <rgbColor rgb="ffb4c6e7"/>
      <rgbColor rgb="ffeaeff7"/>
      <rgbColor rgb="ffff0000"/>
      <rgbColor rgb="ffd8d8d8"/>
      <rgbColor rgb="ffd4d4d4"/>
      <rgbColor rgb="ffdeeaf6"/>
      <rgbColor rgb="ff9cc2e5"/>
      <rgbColor rgb="ffcde0f2"/>
      <rgbColor rgb="ffdfdfdf"/>
      <rgbColor rgb="ffa6b0b8"/>
      <rgbColor rgb="ffd2d7db"/>
      <rgbColor rgb="ff5b9bd5"/>
      <rgbColor rgb="fff9f9f9"/>
      <rgbColor rgb="ffe9e9e9"/>
      <rgbColor rgb="fff8fbfd"/>
      <rgbColor rgb="fff4f4f4"/>
      <rgbColor rgb="fffbfbfb"/>
      <rgbColor rgb="fff9fafa"/>
      <rgbColor rgb="00000000"/>
      <rgbColor rgb="ffcde0f2"/>
      <rgbColor rgb="ffbfbf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pivotCacheDefinition" Target="pivotCache/pivotCacheDefinition1.xml"/><Relationship Id="rId53" Type="http://schemas.openxmlformats.org/officeDocument/2006/relationships/pivotCacheDefinition" Target="pivotCache/pivotCacheDefinition2.xml"/><Relationship Id="rId54" Type="http://schemas.openxmlformats.org/officeDocument/2006/relationships/pivotCacheDefinition" Target="pivotCache/pivotCacheDefinition3.xml"/><Relationship Id="rId55" Type="http://schemas.openxmlformats.org/officeDocument/2006/relationships/pivotCacheDefinition" Target="pivotCache/pivotCacheDefinition4.xml"/></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r="http://schemas.openxmlformats.org/officeDocument/2006/relationships" xmlns:mc="http://schemas.openxmlformats.org/markup-compatibility/2006" xmlns="http://schemas.openxmlformats.org/spreadsheetml/2006/main" r:id="rId1" refreshedDate="0" recordCount="53" createdVersion="7">
  <cacheSource type="worksheet">
    <worksheetSource ref="B2:L55" sheet="Sold- Prime"/>
  </cacheSource>
  <cacheFields count="16">
    <cacheField name="Unit No" numFmtId="0">
      <sharedItems containsSemiMixedTypes="0" containsNonDate="0" containsString="0" containsNumber="1" containsInteger="1" minValue="1" maxValue="53" count="5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sharedItems>
    </cacheField>
    <cacheField name="Customer Name" numFmtId="0">
      <sharedItems containsNonDate="0" count="1">
        <s v="A"/>
      </sharedItems>
    </cacheField>
    <cacheField name="DOB" numFmtId="0">
      <sharedItems containsNonDate="0" count="7">
        <s v="3rd"/>
        <s v="4th"/>
        <s v="7th"/>
        <s v="2nd"/>
        <s v="5th"/>
        <s v="1st"/>
        <s v="6th"/>
      </sharedItems>
    </cacheField>
    <cacheField name="Saleable Area" numFmtId="0">
      <sharedItems containsSemiMixedTypes="0" containsNonDate="0" containsString="0" containsNumber="1" containsInteger="1" minValue="101" maxValue="709" count="53">
        <n v="302"/>
        <n v="304"/>
        <n v="404"/>
        <n v="701"/>
        <n v="205"/>
        <n v="503"/>
        <n v="101"/>
        <n v="405"/>
        <n v="601"/>
        <n v="602"/>
        <n v="606"/>
        <n v="704"/>
        <n v="401"/>
        <n v="406"/>
        <n v="501"/>
        <n v="301"/>
        <n v="203"/>
        <n v="707"/>
        <n v="407"/>
        <n v="607"/>
        <n v="106"/>
        <n v="103"/>
        <n v="104"/>
        <n v="604"/>
        <n v="603"/>
        <n v="505"/>
        <n v="703"/>
        <n v="402"/>
        <n v="502"/>
        <n v="605"/>
        <n v="201"/>
        <n v="307"/>
        <n v="202"/>
        <n v="504"/>
        <n v="206"/>
        <n v="208"/>
        <n v="702"/>
        <n v="509"/>
        <n v="709"/>
        <n v="705"/>
        <n v="507"/>
        <n v="305"/>
        <n v="403"/>
        <n v="506"/>
        <n v="105"/>
        <n v="207"/>
        <n v="209"/>
        <n v="306"/>
        <n v="706"/>
        <n v="102"/>
        <n v="303"/>
        <n v="204"/>
        <n v="107"/>
      </sharedItems>
    </cacheField>
    <cacheField name="Sales Value (Without Tax)" numFmtId="0">
      <sharedItems containsNonDate="0" count="3">
        <s v="3BHK"/>
        <s v="4BHK"/>
        <s v="2BHK"/>
      </sharedItems>
    </cacheField>
    <cacheField name="Received" numFmtId="0">
      <sharedItems containsNonDate="0" count="1">
        <s v="SOLD"/>
      </sharedItems>
    </cacheField>
    <cacheField name="Receivables" numFmtId="0">
      <sharedItems containsNonDate="0" count="53">
        <s v="VIBHA ARORA"/>
        <s v="SHALINI GUMBER"/>
        <s v="SURINDER PAL KAUR"/>
        <s v="GAGAN GULATI"/>
        <s v="AJAY KUMAR JAIN"/>
        <s v="VASU GUPTA"/>
        <s v="MANU GARG"/>
        <s v="LAKSH GUPTA"/>
        <s v="RAJ KUMAR GUABA"/>
        <s v="MADHUR GAUBA"/>
        <s v="MANJIT LUTHRA"/>
        <s v="PRAKASH NAGPAL"/>
        <s v="DIPIKA CHAUDHARY"/>
        <s v="SATISH KUMAR"/>
        <s v="RAKESH BHATNAGAR"/>
        <s v="SUREKHA GUPTA"/>
        <s v="NITIN ARORA"/>
        <s v="PRIYANKA PASRICHA"/>
        <s v="SANJAY ARORA"/>
        <s v="SHALINI VIRMANI"/>
        <s v="ASHOK KUMAR BHARDWAJ"/>
        <s v="RAMA GUPTA"/>
        <s v="ANJANA GUPTA"/>
        <s v="BHUPESH SATIJA"/>
        <s v="INDU  DAWAR"/>
        <s v="VIRENDRA KUMAR"/>
        <s v="RENU AGARWAL"/>
        <s v="SAURABH WALIA"/>
        <s v="RAJIV JAIN"/>
        <s v="ANSHUMAN TIWARI"/>
        <s v="NITU GUPTA"/>
        <s v="ARCHANA VERDHAN"/>
        <s v="PUNEET GUPTA"/>
        <s v="PULKIT MITTAL"/>
        <s v="SEEMA CHAUDHARY"/>
        <s v="SUCHITA TYAGI"/>
        <s v="PRINCE SETIA"/>
        <s v="BINDU BHATNAGAR"/>
        <s v="AMIT JAIN"/>
        <s v="GIRISH CHAND SHARMA"/>
        <s v="MAYANK GUPTA"/>
        <s v="MEENA KUMARI"/>
        <s v="TILAK TRADERS"/>
        <s v="SURENDRA PAL SINGH"/>
        <s v="ARUN KUMAR GUARG"/>
        <s v="AKHILESH MITTAL"/>
        <s v="KANCHAN SRIVASTAVA"/>
        <s v="ANKUR VERMA"/>
        <s v="POONAM MALIKTALA"/>
        <s v="PARAM JEET BHOPRAI"/>
        <s v="SEEMA GOYAL"/>
        <s v="RAKESH KUMAR"/>
        <s v="SOHIL ARORA"/>
      </sharedItems>
    </cacheField>
    <cacheField name=" " numFmtId="0">
      <sharedItems containsSemiMixedTypes="0" containsNonDate="0" containsDate="1" containsString="0" minDate="2018-10-22T00:00:00" maxDate="2022-06-22T00:00:00" count="52">
        <d v="2018-10-22T00:00:00"/>
        <d v="2018-11-21T00:00:00"/>
        <d v="2019-02-05T00:00:00"/>
        <d v="2019-06-14T00:00:00"/>
        <d v="2019-06-19T00:00:00"/>
        <d v="2019-07-28T00:00:00"/>
        <d v="2019-08-01T00:00:00"/>
        <d v="2019-08-05T00:00:00"/>
        <d v="2019-08-20T00:00:00"/>
        <d v="2019-09-15T00:00:00"/>
        <d v="2019-10-20T00:00:00"/>
        <d v="2019-11-28T00:00:00"/>
        <d v="2020-02-10T00:00:00"/>
        <d v="2020-05-29T00:00:00"/>
        <d v="2020-06-26T00:00:00"/>
        <d v="2020-07-06T00:00:00"/>
        <d v="2020-07-28T00:00:00"/>
        <d v="2020-08-11T00:00:00"/>
        <d v="2020-08-20T00:00:00"/>
        <d v="2020-08-30T00:00:00"/>
        <d v="2020-12-28T00:00:00"/>
        <d v="2021-01-06T00:00:00"/>
        <d v="2021-01-16T00:00:00"/>
        <d v="2021-02-23T00:00:00"/>
        <d v="2021-03-15T00:00:00"/>
        <d v="2021-03-22T00:00:00"/>
        <d v="2021-03-26T00:00:00"/>
        <d v="2021-05-05T00:00:00"/>
        <d v="2021-06-06T00:00:00"/>
        <d v="2021-07-15T00:00:00"/>
        <d v="2021-07-17T00:00:00"/>
        <d v="2021-08-01T00:00:00"/>
        <d v="2021-08-18T00:00:00"/>
        <d v="2021-08-22T00:00:00"/>
        <d v="2021-08-24T00:00:00"/>
        <d v="2021-10-25T00:00:00"/>
        <d v="2021-10-30T00:00:00"/>
        <d v="2021-11-02T00:00:00"/>
        <d v="2021-11-10T00:00:00"/>
        <d v="2021-11-13T00:00:00"/>
        <d v="2022-01-09T00:00:00"/>
        <d v="2022-01-28T00:00:00"/>
        <d v="2022-02-21T00:00:00"/>
        <d v="2022-02-22T00:00:00"/>
        <d v="2022-04-02T00:00:00"/>
        <d v="2022-04-06T00:00:00"/>
        <d v="2022-04-13T00:00:00"/>
        <d v="2022-04-26T00:00:00"/>
        <d v="2022-05-20T00:00:00"/>
        <d v="2022-05-31T00:00:00"/>
        <d v="2022-06-17T00:00:00"/>
        <d v="2022-06-22T00:00:00"/>
      </sharedItems>
    </cacheField>
    <cacheField name=" 2" numFmtId="0">
      <sharedItems containsSemiMixedTypes="0" containsNonDate="0" containsString="0" containsNumber="1" containsInteger="1" minValue="1475" maxValue="2940" count="15">
        <n v="1640"/>
        <n v="2330"/>
        <n v="1655"/>
        <n v="1885"/>
        <n v="1785"/>
        <n v="1715"/>
        <n v="2940"/>
        <n v="1670"/>
        <n v="1475"/>
        <n v="1795"/>
        <n v="1660"/>
        <n v="1680"/>
        <n v="1920"/>
        <n v="1700"/>
        <n v="1520"/>
      </sharedItems>
    </cacheField>
    <cacheField name=" 3" numFmtId="0">
      <sharedItems containsSemiMixedTypes="0" containsNonDate="0" containsString="0" containsNumber="1" containsInteger="1" minValue="5039475" maxValue="13274100" count="50">
        <n v="5368864"/>
        <n v="7796996"/>
        <n v="6850200"/>
        <n v="5039475"/>
        <n v="7216345"/>
        <n v="5247900"/>
        <n v="7383075"/>
        <n v="5541900"/>
        <n v="6632992"/>
        <n v="6354180"/>
        <n v="10557540"/>
        <n v="9277128"/>
        <n v="8843600"/>
        <n v="7420193"/>
        <n v="7559213"/>
        <n v="5810175"/>
        <n v="6750975"/>
        <n v="6123222"/>
        <n v="7540050"/>
        <n v="5807813"/>
        <n v="6730442"/>
        <n v="7094850"/>
        <n v="7334607"/>
        <n v="7470761"/>
        <n v="6903624"/>
        <n v="6312474"/>
        <n v="5523520"/>
        <n v="5804862"/>
        <n v="8609738"/>
        <n v="7385438"/>
        <n v="6838650"/>
        <n v="7318500"/>
        <n v="7253873"/>
        <n v="9261000"/>
        <n v="6274800"/>
        <n v="6715800"/>
        <n v="5431356"/>
        <n v="5521320"/>
        <n v="7301453"/>
        <n v="6512499"/>
        <n v="8142635"/>
        <n v="12385044"/>
        <n v="7862400"/>
        <n v="7189350"/>
        <n v="7232400"/>
        <n v="9466653"/>
        <n v="13274100"/>
        <n v="5176500"/>
        <n v="8807400"/>
        <n v="6224400"/>
      </sharedItems>
    </cacheField>
    <cacheField name=" 4" numFmtId="0">
      <sharedItems containsSemiMixedTypes="0" containsNonDate="0" containsString="0" containsNumber="1" containsInteger="1" minValue="448000" maxValue="6860000" count="44">
        <n v="2900000"/>
        <n v="5267000"/>
        <n v="5300000"/>
        <n v="2800000"/>
        <n v="4000000"/>
        <n v="448000"/>
        <n v="2514000"/>
        <n v="1500000"/>
        <n v="2150000"/>
        <n v="2650000"/>
        <n v="6860000"/>
        <n v="3654000"/>
        <n v="3321500"/>
        <n v="5075000"/>
        <n v="5120094"/>
        <n v="2380000"/>
        <n v="3251000"/>
        <n v="3651000"/>
        <n v="3960000"/>
        <n v="6000000"/>
        <n v="3900000"/>
        <n v="2000000"/>
        <n v="4600000"/>
        <n v="1200000"/>
        <n v="3378000"/>
        <n v="4850000"/>
        <n v="5513203"/>
        <n v="3671615"/>
        <n v="4327966"/>
        <n v="6104000"/>
        <n v="4056000"/>
        <n v="2300000"/>
        <n v="3400000"/>
        <n v="1400000"/>
        <n v="4500000"/>
        <n v="4848283"/>
        <n v="2500000"/>
        <n v="1100000"/>
        <n v="1300000"/>
        <n v="500000"/>
        <n v="1000000"/>
        <n v="1600000"/>
        <n v="2200000"/>
        <n v="4204048"/>
      </sharedItems>
    </cacheField>
    <cacheField name=" 5" numFmtId="0">
      <sharedItems containsSemiMixedTypes="0" containsNonDate="0" containsString="0" containsNumber="1" containsInteger="1" minValue="730442" maxValue="12274100" count="53">
        <n v="2468864"/>
        <n v="2529996"/>
        <n v="1550200"/>
        <n v="2239475"/>
        <n v="3216345"/>
        <n v="4799900"/>
        <n v="4869075"/>
        <n v="4041900"/>
        <n v="4482992"/>
        <n v="3704180"/>
        <n v="6557540"/>
        <n v="2417128"/>
        <n v="1385475"/>
        <n v="5522100"/>
        <n v="2345193"/>
        <n v="2439119"/>
        <n v="3430175"/>
        <n v="3499975"/>
        <n v="3223222"/>
        <n v="3889050"/>
        <n v="1847813"/>
        <n v="730442"/>
        <n v="3194850"/>
        <n v="5334607"/>
        <n v="2870761"/>
        <n v="5703624"/>
        <n v="2934474"/>
        <n v="2145520"/>
        <n v="954862"/>
        <n v="3096535"/>
        <n v="3713823"/>
        <n v="2510684"/>
        <n v="1214500"/>
        <n v="3197873"/>
        <n v="6961000"/>
        <n v="2874800"/>
        <n v="5315800"/>
        <n v="3931356"/>
        <n v="1021320"/>
        <n v="2453170"/>
        <n v="4012499"/>
        <n v="6642635"/>
        <n v="4710175"/>
        <n v="9885044"/>
        <n v="6362400"/>
        <n v="5889350"/>
        <n v="6732400"/>
        <n v="7966653"/>
        <n v="12274100"/>
        <n v="3576500"/>
        <n v="3047900"/>
        <n v="4603352"/>
        <n v="5124400"/>
      </sharedItems>
    </cacheField>
    <cacheField name=" 6" numFmtId="0">
      <sharedItems containsNonDate="0" count="2">
        <s v="SELF FUNDING"/>
        <s v="HOME LOAN"/>
      </sharedItems>
    </cacheField>
    <cacheField name=" 7" numFmtId="0">
      <sharedItems containsNonDate="0" containsMixedTypes="1" containsNumber="1" containsInteger="1" count="3">
        <n v="0"/>
        <s v="HDFC"/>
        <s v="SHIVALIK"/>
      </sharedItems>
    </cacheField>
    <cacheField name=" 8" numFmtId="0">
      <sharedItems containsNonDate="0" containsString="0" containsBlank="1" count="1">
        <m/>
      </sharedItems>
    </cacheField>
    <cacheField name=" 9" numFmtId="0">
      <sharedItems containsNonDate="0" containsString="0" containsBlank="1" count="1">
        <m/>
      </sharedItems>
    </cacheField>
  </cacheFields>
  <extLst>
    <ext xmlns:x14="http://schemas.microsoft.com/office/spreadsheetml/2009/9/main">
      <x14:pivotCacheDefinition/>
    </ext>
  </extLst>
</pivotCacheDefinition>
</file>

<file path=xl/pivotCache/pivotCacheDefinition2.xml><?xml version="1.0" encoding="utf-8"?>
<pivotCacheDefinition xmlns:r="http://schemas.openxmlformats.org/officeDocument/2006/relationships" xmlns:mc="http://schemas.openxmlformats.org/markup-compatibility/2006" xmlns="http://schemas.openxmlformats.org/spreadsheetml/2006/main" r:id="rId1" refreshedDate="0" recordCount="214" createdVersion="7">
  <cacheSource type="worksheet">
    <worksheetSource ref="C2:L216" sheet="Sold- Prime"/>
  </cacheSource>
  <cacheFields count="10">
    <cacheField name="Customer Name" numFmtId="0">
      <sharedItems containsSemiMixedTypes="0" containsNonDate="0" containsString="0" containsNumber="1" containsInteger="1" minValue="1" maxValue="214" count="21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sharedItems>
    </cacheField>
    <cacheField name="DOB" numFmtId="0">
      <sharedItems containsSemiMixedTypes="0" containsNonDate="0" containsDate="1" containsString="0" minDate="2016-05-17T00:00:00" maxDate="2016-06-10T00:00:00" count="19">
        <d v="2016-05-17T00:00:00"/>
        <d v="2016-05-22T00:00:00"/>
        <d v="2016-05-23T00:00:00"/>
        <d v="2016-05-25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sharedItems>
    </cacheField>
    <cacheField name="Saleable Area" numFmtId="0">
      <sharedItems containsNonDate="0" count="182">
        <s v="Mr. DINESH KUMAR GUPTA"/>
        <s v="Mrs. VEENA CHAINANI"/>
        <s v="Mrs. MAMTA NARWANI"/>
        <s v="Mr. DHARAM SINGH"/>
        <s v="Mr. SURENDRA PAL AJMANI"/>
        <s v="Mrs. PUSHPA BHARWANI"/>
        <s v="Mr. ABHISHEK MENDIRATTA"/>
        <s v="Mr. NISHANT JAISWAL"/>
        <s v="Mrs. NARANGI MEENA"/>
        <s v="Mr. MANOJ SINGH"/>
        <s v="Mrs. SHWETA SONI"/>
        <s v="Ms. SAROJ JOSHI"/>
        <s v="Mr. DINESH CHOUDHARY"/>
        <s v="Mr. YOGENDRA SINGH"/>
        <s v="Mr. GOVIND PRAKASH"/>
        <s v="Mr. SURESH CHAND SHARMA"/>
        <s v="Mr. SUNIL PARETA"/>
        <s v="Mrs. URMILA SHARMA"/>
        <s v="Mr. RAJIV AGARWAL"/>
        <s v="Mrs. GUDDI DEVI MEENA"/>
        <s v="Mr. BHAG CHAND SHARMA"/>
        <s v="Mr. GIRRAJ JANGID"/>
        <s v="Mr. TUSHAR SHARMA"/>
        <s v="Mrs. ANITA SHARMA"/>
        <s v="Mr. MAHENDRA SINGH"/>
        <s v="Mr. MUKESH KHANDELWAL"/>
        <s v="Mr. AKASH SHARMA"/>
        <s v="Mr. MAN MOHAN MEENA"/>
        <s v="Mr. DINESH KUMAR SHARMA"/>
        <s v="Mr. Har LAL Jat"/>
        <s v="Mrs. KAJAL BABLANI"/>
        <s v="Mr. RAJESH SINGH"/>
        <s v="Mr. RAJESH KUMAR VERMA"/>
        <s v="Mr. SATISH DEEVAN"/>
        <s v="Mrs. KAMLESH DEVI"/>
        <s v="Ms. JOLLY TYAGI"/>
        <s v="Mr. LALIT KUMAR KESNANI"/>
        <s v="Mr. GANGADHAR SHIVNANI"/>
        <s v="Mrs. SAPNA BHAWNANI"/>
        <s v="Mrs. KASHISH KESNANI"/>
        <s v="Mr. SURESH KESNANI"/>
        <s v="Mrs. SHEETAL   VARYANI"/>
        <s v="Mr. DINESH BOTHRA"/>
        <s v="Mrs. RASHMI BOTHRA"/>
        <s v="Ms. PRIYANKA MEENA"/>
        <s v="Mrs. SHEELA SHARMA"/>
        <s v="Mrs. Yashoda MEENA"/>
        <s v="Mr. BHAGWAN DAS PARCHANI"/>
        <s v="Mr. Rajesh Aswal"/>
        <s v="Mr. MANISH PARCHANI"/>
        <s v="Mrs. GEETA MEENA"/>
        <s v="Mrs. LEENA JAIKISHAN SHARMA"/>
        <s v="Mr. SATISH RAJ MENDIRATTA"/>
        <s v="Mrs. LEELA SHARMA"/>
        <s v="Mrs. MEENAKSHI CHAWLA"/>
        <s v="Mrs. ASHA DEVI MEENA"/>
        <s v="Mrs. NISHA MEENA"/>
        <s v="Mr. KRISHAN KUMAR SHARMA"/>
        <s v="Mrs. SARALA DEVI"/>
        <s v="Mr. NARENDER SINGH"/>
        <s v="Mr. SUNNY BHATIJA"/>
        <s v="Mr. SUNNY BATHIJA"/>
        <s v="Mrs. INDU SINGH"/>
        <s v="Mr. MANISH KUMAR RUPANI"/>
        <s v="Mr. PRAVEEN KUMAR"/>
        <s v="Mrs. AARTI GARG"/>
        <s v="Mrs. SANDHYA SAWLANI"/>
        <s v="Mr. DILIP KUMAR MADAN"/>
        <s v="Mr. AMARNATH VERMA"/>
        <s v="Mr. TARUN CHANDWANI"/>
        <s v="Mr. RAJNEESH SHARMA"/>
        <s v="Mrs. PARUL SHARMA"/>
        <s v="Mrs. REETA DEVI"/>
        <s v="Mr. GOVIND SHARMA"/>
        <s v="Mr. KUNAL SHARMA"/>
        <s v="Mr. NEERAJ SHARMA"/>
        <s v="Mr. SURESH KUMAR GYAMLANI"/>
        <s v="Mrs. RANI JOHN"/>
        <s v="Mr. MOTI LAL RAO"/>
        <s v="Mr. ABHAY KUMAR JHA"/>
        <s v="Mr. PRADEEP SHARMA"/>
        <s v="Mr. JAGDISH CHANDRA CHOUHAN"/>
        <s v="Mr. AASHISH KHANDELWAL"/>
        <s v="Mr. MANOJ KHANDELWAL"/>
        <s v="Mr. SUNIL MEENA"/>
        <s v="Mr. DINESH CHELLANI"/>
        <s v="Mrs. SUMAN LATA MEENA"/>
        <s v="Mrs. SANTOSH BARWAL"/>
        <s v="Mr. RAJESH SONI"/>
        <s v="Mrs. PREM LATA JAIN"/>
        <s v="Mrs. MOHINI SHARMA"/>
        <s v="Mrs. PREETI SINGH"/>
        <s v="Mr. RAM KISHORE SINGH PARIHAR"/>
        <s v="Mrs. ASHA CHANDNA"/>
        <s v="Mr. RAVINDRA KUMAR"/>
        <s v="Mr. SAHIL   KUMAR"/>
        <s v="Mr. NITIN KUMAR"/>
        <s v="Mr. MANOJ KUMAR"/>
        <s v="Mr. AJAY CHOUDHARY"/>
        <s v="Mr. ARIF AGVAN"/>
        <s v="Mr. OM PRAKASH SHARMA"/>
        <s v="Mr. Dilip Singh Mertiya"/>
        <s v="Mr. ASHISH SHARMA"/>
        <s v="Mrs. KOMAL SHARMA"/>
        <s v="Ms. AKANKSHA VASHISTHA"/>
        <s v="Mr. ABHAY SHARMA"/>
        <s v="Mrs. ALPANA CHAUDHARY"/>
        <s v="Mr. Mohammed Asif Khan"/>
        <s v="Mr. VASU DEV SONI"/>
        <s v="M/s. BRIJ NIVESH"/>
        <s v="Mr. ANITA MEENA"/>
        <s v="Mr. Mahesh Kumar Meena"/>
        <s v="Mrs. LATA TANWANI"/>
        <s v="Mrs. JAYA SHARMA"/>
        <s v="Mr. SHYAM SUNDER KHANDELWAL"/>
        <s v="Mr. MITHUN KUMAR RAIGAR"/>
        <s v="Mr. RAJESH KUMAR"/>
        <s v="Mr. Daya Ram Meena"/>
        <s v="Mrs. BHARTI RAMCHANDANI"/>
        <s v="Mr. RAJESH KUMHAR"/>
        <s v="Mr. SURESH KHANDELWAL"/>
        <s v="Mrs. BHULI DEVI"/>
        <s v="Mrs. JULI AGARWAL"/>
        <s v="Mrs. POONAM SAXENA"/>
        <s v="Mrs. RITA KOTIA"/>
        <s v="Mrs. GOKAL"/>
        <s v="Mr. GHASI LAL RAIGAR"/>
        <s v="Mr. RAM SWAROOP JAKHAR"/>
        <s v="Mr. PRAMOD KUMAR GOYAL"/>
        <s v="Mr. UMMED SINGH CHAUHAN"/>
        <s v="Mr. UTTAM CHAND VARJANI"/>
        <s v="Mr. DEVKI NANDAN SHARMA"/>
        <s v="Mr. RAM AVTAR"/>
        <s v="Mr. RAJMAL NAMDEV"/>
        <s v="Mr. GIRDHARI LAL GUPTA"/>
        <s v="Mr. RAMESH CHAND GUPTA"/>
        <s v="Mr. JAIKISHAN TEWANI"/>
        <s v="Mr. PRAKASH JESWANI"/>
        <s v="Mr. MADAN MOHAN SHARMA"/>
        <s v="Mrs. ANITA LOKWANI"/>
        <s v="Mrs. ANITA MEENA"/>
        <s v="Mr. RAVI PRAKASH SHARMA"/>
        <s v="Mr. KHALAK RAJ MEENA"/>
        <s v="Mr. RAM NARAYAN MEENA"/>
        <s v="Mrs. RATAN BAI"/>
        <s v="Mr. NAHANU"/>
        <s v="Mr. NATHOLI SINGH NIMESH"/>
        <s v="Mrs. RENU ARORA"/>
        <s v="Mr. SANTOSH KUMAR MEENA"/>
        <s v="Mr. LAXMI NARAYAN"/>
        <s v="Mrs. ANKITA SINGH"/>
        <s v="Mr. DHARAM PAL SINGH"/>
        <s v="Mr. MUKESH SHARMA"/>
        <s v="Mr. SURENDRA KHILWANI"/>
        <s v="Mr. SUSHIL KUMAR GUPTA"/>
        <s v="Mr. SHIVAM DHANAWAT"/>
        <s v="Mr. MAHENDRA SAINI"/>
        <s v="Mr. SURENDRA ARORA"/>
        <s v="Mr. ROOP CHAND KATARIYA"/>
        <s v="Mrs. RAJANTI DEVI"/>
        <s v="Mr. GANGA SHARAN SHARMA"/>
        <s v="Mrs. BHUDESH"/>
        <s v="Mrs. Pushpa Devi"/>
        <s v="Mrs. Sunita Kasana"/>
        <s v="Mr. ISHWAR CHAND MEENA"/>
        <s v="Mr. PRABHU LAL MEENA"/>
        <s v="Mrs. DROPATI DEVI"/>
        <s v="Mr. HIMANSHU SHARMA"/>
        <s v="Mrs. MEENA KUMARI MEENA"/>
        <s v="Mr. MUKESH KUMAR MEENA"/>
        <s v="Mr. TARIF HUSSAIN"/>
        <s v="Mr. AJAY SHRIVASTAVA"/>
        <s v="Mr. MANISH GOYAL"/>
        <s v="Mr. RAMESH KUMAR TEWANI"/>
        <s v="Mrs. MEENA DEVI"/>
        <s v="Mrs. ASHA SHARMA"/>
        <s v="Mrs. GEETA CHELANI"/>
        <s v="Mr. RAJENDRA KUMAR VYAS"/>
        <s v="Mr. DINESH CHHABRA"/>
        <s v="Mr. VIJAY KUMAR SHARMA"/>
        <s v="Mr. CHANDRAPRAKASH SHARMA"/>
        <s v="Dr. MAHESH KUMAR SHOU"/>
      </sharedItems>
    </cacheField>
    <cacheField name="Sales Value (Without Tax)" numFmtId="0">
      <sharedItems containsNonDate="0" containsMixedTypes="1" containsNumber="1" containsInteger="1" minValue="1" maxValue="3" count="5">
        <s v="LG"/>
        <n v="2"/>
        <n v="3"/>
        <s v="G"/>
        <n v="1"/>
      </sharedItems>
    </cacheField>
    <cacheField name="Received" numFmtId="0">
      <sharedItems containsNonDate="0" count="214">
        <s v="F-LGF14"/>
        <s v="I-SF16"/>
        <s v="C-K20"/>
        <s v="C-SF09"/>
        <s v="G-GF08"/>
        <s v="A-LGF01"/>
        <s v="C-SF02"/>
        <s v="A-K12A"/>
        <s v="C-K21"/>
        <s v="A-K14"/>
        <s v="A-K12"/>
        <s v="E-K02"/>
        <s v="B-K19"/>
        <s v="G-GF10"/>
        <s v="C-K12"/>
        <s v="C-K11"/>
        <s v="C-SF04"/>
        <s v="D-SF01"/>
        <s v="C-SF05"/>
        <s v="B-K18"/>
        <s v="E-K07"/>
        <s v="A-K02"/>
        <s v="D-K28"/>
        <s v="D-K29"/>
        <s v="E-K05"/>
        <s v="G-GF02"/>
        <s v="A-GF01"/>
        <s v="E-K01"/>
        <s v="E-K04"/>
        <s v="D-K22"/>
        <s v="E-LGF01"/>
        <s v="D-K06"/>
        <s v="G-GF12"/>
        <s v="C-SF01"/>
        <s v="B-SF24"/>
        <s v="D-SF20"/>
        <s v="G-SF12A"/>
        <s v="A-K16"/>
        <s v="A-GF15"/>
        <s v="D-K16"/>
        <s v="A-K19"/>
        <s v="B-K03"/>
        <s v="C-K02"/>
        <s v="D-K15"/>
        <s v="A-K20"/>
        <s v="A-LGF07"/>
        <s v="C-K05"/>
        <s v="C-K04"/>
        <s v="I-LGF21"/>
        <s v="I-LGF16"/>
        <s v="D-K30"/>
        <s v="A-K01"/>
        <s v="A-K25"/>
        <s v="A-K28"/>
        <s v="D-K17"/>
        <s v="B-K11"/>
        <s v="A-GF12"/>
        <s v="B-K10"/>
        <s v="A-K08"/>
        <s v="D-SF11"/>
        <s v="D-K12A"/>
        <s v="D-K27"/>
        <s v="D-K04"/>
        <s v="D-K03"/>
        <s v="A-GF10"/>
        <s v="A-GF07"/>
        <s v="D-K05"/>
        <s v="C-K07"/>
        <s v="D-K14"/>
        <s v="D-K32"/>
        <s v="A-FF16"/>
        <s v="D-K19"/>
        <s v="D-K31"/>
        <s v="D-K24"/>
        <s v="A-GF12A"/>
        <s v="G-LGF08"/>
        <s v="I-SF12A"/>
        <s v="I-SF15"/>
        <s v="G-GF14"/>
        <s v="G-GF07"/>
        <s v="D-K20"/>
        <s v="G-GF04"/>
        <s v="G-GF05"/>
        <s v="G-GF06"/>
        <s v="A-K24"/>
        <s v="C-K17"/>
        <s v="B-K17"/>
        <s v="D-K18"/>
        <s v="B-K26"/>
        <s v="A-K15"/>
        <s v="A-K23"/>
        <s v="C-K10"/>
        <s v="C-K09"/>
        <s v="D-K09"/>
        <s v="A-GF16"/>
        <s v="D-K10"/>
        <s v="D-K11"/>
        <s v="C-K06"/>
        <s v="G-LGF09"/>
        <s v="F-LGF01"/>
        <s v="D-K12"/>
        <s v="G-GF12A"/>
        <s v="G-SF01"/>
        <s v="A-K03"/>
        <s v="C-K16"/>
        <s v="A-K26"/>
        <s v="A-SF01"/>
        <s v="A-K05"/>
        <s v="A-K06"/>
        <s v="A-K04"/>
        <s v="A-K07"/>
        <s v="A-K27"/>
        <s v="D-K01"/>
        <s v="D-K02"/>
        <s v="G-GF16"/>
        <s v="G-GF03"/>
        <s v="G-SF10"/>
        <s v="C-FF18"/>
        <s v="I-LGF01"/>
        <s v="F-GF01"/>
        <s v="F-GF02"/>
        <s v="F-GF03"/>
        <s v="F-GF04"/>
        <s v="F-GF12"/>
        <s v="F-GF12A"/>
        <s v="F-GF14"/>
        <s v="F-GF11"/>
        <s v="C-K01"/>
        <s v="B-K30"/>
        <s v="A-K09"/>
        <s v="G-GF15"/>
        <s v="G-SF12"/>
        <s v="G-SF03"/>
        <s v="D-SF03"/>
        <s v="B-K05"/>
        <s v="B-K24"/>
        <s v="B-K25"/>
        <s v="A-K10"/>
        <s v="I-SF12"/>
        <s v="B-K29"/>
        <s v="D-SF09"/>
        <s v="A-FF14"/>
        <s v="D-K07"/>
        <s v="A-LGF05"/>
        <s v="D-SF04"/>
        <s v="D-SF05"/>
        <s v="B-K12"/>
        <s v="B-K27"/>
        <s v="A-SF02"/>
        <s v="A-FF15"/>
        <s v="H-SF01"/>
        <s v="A-K17"/>
        <s v="G-LGF05"/>
        <s v="G-LGF06"/>
        <s v="G-GF01"/>
        <s v="G-LGF10"/>
        <s v="I-LGF18"/>
        <s v="I-LGF19"/>
        <s v="B-K22"/>
        <s v="B-K21"/>
        <s v="B-GF24"/>
        <s v="B-GF01"/>
        <s v="B-GF02"/>
        <s v="B-GF25"/>
        <s v="B-K16"/>
        <s v="G-SF11"/>
        <s v="C-K26"/>
        <s v="H-FF10"/>
        <s v="F-LGF07"/>
        <s v="F-SF04"/>
        <s v="F-SF08"/>
        <s v="G-LGF15"/>
        <s v="G-LGF04"/>
        <s v="H-SF02"/>
        <s v="I-SF04"/>
        <s v="G-LGF16"/>
        <s v="G-LGF03"/>
        <s v="A-SF09"/>
        <s v="H-GF21"/>
        <s v="G-LGF18"/>
        <s v="G-LGF01"/>
        <s v="H-LGF22"/>
        <s v="I-SF11"/>
        <s v="A-K11"/>
        <s v="I-SF01"/>
        <s v="I-SF19"/>
        <s v="D-SF10"/>
        <s v="G-SF04"/>
        <s v="G-LGF02"/>
        <s v="F-LGF12A"/>
        <s v="F-LGF12"/>
        <s v="F-LGF11"/>
        <s v="F-SF11"/>
        <s v="F-SF07"/>
        <s v="F-LGF04"/>
        <s v="E-K08"/>
        <s v="D-K21"/>
        <s v="D-SF07"/>
        <s v="F-SF06"/>
        <s v="H-SF12"/>
        <s v="B-K28"/>
        <s v="I-LGF11"/>
        <s v="H-SF03"/>
        <s v="C-K19"/>
        <s v="B-K23"/>
        <s v="F-SF05"/>
        <s v="E-K12"/>
        <s v="D-SF08"/>
        <s v="F-SF12"/>
        <s v="A-LGF08"/>
        <s v="E-K11"/>
        <s v="F-SF18"/>
        <s v="H-GF22"/>
        <s v="B-K07"/>
      </sharedItems>
    </cacheField>
    <cacheField name="Receivables" numFmtId="0">
      <sharedItems containsSemiMixedTypes="0" containsNonDate="0" containsString="0" containsNumber="1" minValue="144.24" maxValue="579.72" count="24">
        <n v="579.72"/>
        <n v="275.97"/>
        <n v="161.82"/>
        <n v="220.78"/>
        <n v="386.36"/>
        <n v="240.65"/>
        <n v="205"/>
        <n v="165.6"/>
        <n v="283.35"/>
        <n v="144.24"/>
        <n v="331.17"/>
        <n v="205.28"/>
        <n v="181.08"/>
        <n v="165.67"/>
        <n v="164.01"/>
        <n v="157.98"/>
        <n v="414.08"/>
        <n v="222.62"/>
        <n v="441.56"/>
        <n v="515.1900000000001"/>
        <n v="367.93"/>
        <n v="303.46"/>
        <n v="216.54"/>
        <n v="248.48"/>
      </sharedItems>
    </cacheField>
    <cacheField name=" " numFmtId="0">
      <sharedItems containsSemiMixedTypes="0" containsNonDate="0" containsString="0" containsNumber="1" containsInteger="1" minValue="479903" maxValue="5598606" count="177">
        <n v="3439956"/>
        <n v="1550836"/>
        <n v="908829"/>
        <n v="820313"/>
        <n v="1104172"/>
        <n v="1315399"/>
        <n v="1262245"/>
        <n v="683506"/>
        <n v="683518"/>
        <n v="1061247"/>
        <n v="916112"/>
        <n v="1066183"/>
        <n v="935160"/>
        <n v="2698627"/>
        <n v="887399"/>
        <n v="887344"/>
        <n v="1273764"/>
        <n v="1209009"/>
        <n v="1273759"/>
        <n v="1066198"/>
        <n v="650625"/>
        <n v="869311"/>
        <n v="869320"/>
        <n v="1066182"/>
        <n v="1984456"/>
        <n v="1560406"/>
        <n v="1066179"/>
        <n v="1066214"/>
        <n v="935154"/>
        <n v="2070451"/>
        <n v="720682"/>
        <n v="2442372"/>
        <n v="1239241"/>
        <n v="1561892"/>
        <n v="1082146"/>
        <n v="1542736"/>
        <n v="916120"/>
        <n v="2551340"/>
        <n v="844557"/>
        <n v="892134"/>
        <n v="938089"/>
        <n v="916174"/>
        <n v="804353"/>
        <n v="3181998"/>
        <n v="517058"/>
        <n v="2601891"/>
        <n v="1789784"/>
        <n v="670845"/>
        <n v="1098591"/>
        <n v="844426"/>
        <n v="1106319"/>
        <n v="707070"/>
        <n v="921449"/>
        <n v="2527017"/>
        <n v="479903"/>
        <n v="1042996"/>
        <n v="935134"/>
        <n v="935164"/>
        <n v="935166"/>
        <n v="935169"/>
        <n v="1137267"/>
        <n v="1553800"/>
        <n v="916118"/>
        <n v="935177"/>
        <n v="957166"/>
        <n v="1771096"/>
        <n v="851176"/>
        <n v="3439582"/>
        <n v="1477472"/>
        <n v="1548896"/>
        <n v="2442207"/>
        <n v="4193268"/>
        <n v="890998"/>
        <n v="4193272"/>
        <n v="765179"/>
        <n v="935529"/>
        <n v="910955"/>
        <n v="888959"/>
        <n v="915169"/>
        <n v="1286897"/>
        <n v="876068"/>
        <n v="935519"/>
        <n v="891485"/>
        <n v="920439"/>
        <n v="1443576"/>
        <n v="741243"/>
        <n v="935162"/>
        <n v="3138981"/>
        <n v="3088586"/>
        <n v="1521511"/>
        <n v="871318"/>
        <n v="1560841"/>
        <n v="925666"/>
        <n v="900133"/>
        <n v="823008"/>
        <n v="959506"/>
        <n v="891001"/>
        <n v="2064506"/>
        <n v="3264443"/>
        <n v="1566969"/>
        <n v="1250981"/>
        <n v="2602023"/>
        <n v="2214868"/>
        <n v="1598008"/>
        <n v="1333408"/>
        <n v="1826455"/>
        <n v="2091055"/>
        <n v="2954696"/>
        <n v="1313302"/>
        <n v="1154486"/>
        <n v="2565843"/>
        <n v="1495022"/>
        <n v="1531005"/>
        <n v="1272235"/>
        <n v="935220"/>
        <n v="917942"/>
        <n v="1566893"/>
        <n v="1217427"/>
        <n v="1273751"/>
        <n v="935176"/>
        <n v="1933604"/>
        <n v="1303039"/>
        <n v="701634"/>
        <n v="938375"/>
        <n v="1545387"/>
        <n v="1495102"/>
        <n v="704436"/>
        <n v="3292151"/>
        <n v="3294027"/>
        <n v="2166611"/>
        <n v="2587092"/>
        <n v="1758135"/>
        <n v="745005"/>
        <n v="4615308"/>
        <n v="5598606"/>
        <n v="2983240"/>
        <n v="3367803"/>
        <n v="711178"/>
        <n v="1230091"/>
        <n v="1867070"/>
        <n v="2207564"/>
        <n v="1495132"/>
        <n v="2166490"/>
        <n v="3293002"/>
        <n v="995139"/>
        <n v="929470"/>
        <n v="3292987"/>
        <n v="924164"/>
        <n v="3170081"/>
        <n v="2172813"/>
        <n v="3293735"/>
        <n v="2813099"/>
        <n v="1104698"/>
        <n v="1567067"/>
        <n v="929863"/>
        <n v="1262324"/>
        <n v="1502326"/>
        <n v="1951920"/>
        <n v="1687071"/>
        <n v="1861720"/>
        <n v="1842646"/>
        <n v="1225670"/>
        <n v="1066248"/>
        <n v="905664"/>
        <n v="1250807"/>
        <n v="1484700"/>
        <n v="1709577"/>
        <n v="2564560"/>
        <n v="996299"/>
        <n v="925236"/>
        <n v="1066247"/>
        <n v="1268842"/>
        <n v="3439779"/>
        <n v="1121684"/>
        <n v="1148163"/>
        <n v="3245822"/>
        <n v="935211"/>
      </sharedItems>
    </cacheField>
    <cacheField name=" 2" numFmtId="0">
      <sharedItems containsSemiMixedTypes="0" containsNonDate="0" containsString="0" containsNumber="1" minValue="479903" maxValue="5598606" count="187">
        <n v="3447956"/>
        <n v="1550836"/>
        <n v="927796"/>
        <n v="832382"/>
        <n v="1104172"/>
        <n v="1315399"/>
        <n v="1262245"/>
        <n v="566544"/>
        <n v="559791"/>
        <n v="794253"/>
        <n v="916112"/>
        <n v="1066183"/>
        <n v="935160"/>
        <n v="2698627"/>
        <n v="887399"/>
        <n v="887344"/>
        <n v="1273764"/>
        <n v="1209009"/>
        <n v="1273759"/>
        <n v="1066198"/>
        <n v="522776"/>
        <n v="869311"/>
        <n v="869320"/>
        <n v="1066182"/>
        <n v="1828055"/>
        <n v="1560406"/>
        <n v="1066179"/>
        <n v="1066211"/>
        <n v="935154"/>
        <n v="2070451"/>
        <n v="720682"/>
        <n v="2442372"/>
        <n v="1239241"/>
        <n v="1561892"/>
        <n v="1082146"/>
        <n v="1542736"/>
        <n v="916120"/>
        <n v="2551340"/>
        <n v="939805"/>
        <n v="892134"/>
        <n v="949521"/>
        <n v="782884"/>
        <n v="804353"/>
        <n v="3209352"/>
        <n v="517058"/>
        <n v="2327305"/>
        <n v="1789784"/>
        <n v="670845"/>
        <n v="1098591"/>
        <n v="844426"/>
        <n v="1106319"/>
        <n v="707070"/>
        <n v="921449"/>
        <n v="2527017"/>
        <n v="479903"/>
        <n v="1042996"/>
        <n v="935134"/>
        <n v="935164"/>
        <n v="935166"/>
        <n v="935169"/>
        <n v="1137267"/>
        <n v="1553800"/>
        <n v="920299"/>
        <n v="937954"/>
        <n v="957218"/>
        <n v="1771096"/>
        <n v="935194"/>
        <n v="957166"/>
        <n v="704135"/>
        <n v="3439582"/>
        <n v="1477472"/>
        <n v="1548896"/>
        <n v="2442207"/>
        <n v="4193268"/>
        <n v="890998"/>
        <n v="4193272"/>
        <n v="601672"/>
        <n v="851468"/>
        <n v="777549"/>
        <n v="888959"/>
        <n v="915169"/>
        <n v="1286897"/>
        <n v="876079"/>
        <n v="935519"/>
        <n v="891485"/>
        <n v="683749"/>
        <n v="1443576"/>
        <n v="741243"/>
        <n v="935109"/>
        <n v="728267"/>
        <n v="3138981"/>
        <n v="3088586"/>
        <n v="1431411"/>
        <n v="733897.28"/>
        <n v="1494158"/>
        <n v="959478"/>
        <n v="963674"/>
        <n v="900133"/>
        <n v="823008"/>
        <n v="836402"/>
        <n v="771970"/>
        <n v="2064506"/>
        <n v="3264443"/>
        <n v="1596463"/>
        <n v="1250981"/>
        <n v="2833381"/>
        <n v="1640800"/>
        <n v="1178012"/>
        <n v="1547914"/>
        <n v="2196283.96"/>
        <n v="1313302"/>
        <n v="1154486"/>
        <n v="782830"/>
        <n v="2565843"/>
        <n v="1495022"/>
        <n v="1531005"/>
        <n v="1274526"/>
        <n v="935220"/>
        <n v="917942"/>
        <n v="1566893"/>
        <n v="1232984"/>
        <n v="1273751"/>
        <n v="935176"/>
        <n v="1933604"/>
        <n v="1272235"/>
        <n v="1303039"/>
        <n v="561480"/>
        <n v="948193"/>
        <n v="1545387"/>
        <n v="1771095"/>
        <n v="1495102"/>
        <n v="704436"/>
        <n v="3355883"/>
        <n v="3294027"/>
        <n v="4295932"/>
        <n v="2187512"/>
        <n v="2587092"/>
        <n v="1758135"/>
        <n v="745005"/>
        <n v="4615308"/>
        <n v="5598606"/>
        <n v="2983240"/>
        <n v="3367803"/>
        <n v="710483"/>
        <n v="1230091"/>
        <n v="1867070"/>
        <n v="2207564"/>
        <n v="1495132"/>
        <n v="2165581"/>
        <n v="3293002"/>
        <n v="998899"/>
        <n v="929470"/>
        <n v="2166369"/>
        <n v="3292987"/>
        <n v="924164"/>
        <n v="3170081"/>
        <n v="2172813"/>
        <n v="3293735"/>
        <n v="2813099"/>
        <n v="1104702"/>
        <n v="916174"/>
        <n v="1567067"/>
        <n v="882069"/>
        <n v="1262324"/>
        <n v="1502326"/>
        <n v="1951920"/>
        <n v="1687071"/>
        <n v="1861720"/>
        <n v="1842646"/>
        <n v="1225670"/>
        <n v="1066248"/>
        <n v="764076"/>
        <n v="1250807"/>
        <n v="1504804"/>
        <n v="1709577"/>
        <n v="2484137"/>
        <n v="996299"/>
        <n v="925236"/>
        <n v="784237"/>
        <n v="1419102"/>
        <n v="1066247"/>
        <n v="1268842"/>
        <n v="3439779"/>
        <n v="1121684"/>
        <n v="1148163"/>
        <n v="3245822"/>
        <n v="786194"/>
      </sharedItems>
    </cacheField>
    <cacheField name=" 3" numFmtId="0">
      <sharedItems containsSemiMixedTypes="0" containsNonDate="0" containsString="0" containsNumber="1" minValue="-231358" maxValue="758412.04" count="62">
        <n v="-8000"/>
        <n v="0"/>
        <n v="-18967"/>
        <n v="-12069"/>
        <n v="116962"/>
        <n v="123727"/>
        <n v="266994"/>
        <n v="127849"/>
        <n v="156401"/>
        <n v="3"/>
        <n v="-95248"/>
        <n v="-11432"/>
        <n v="133290"/>
        <n v="-27354"/>
        <n v="274586"/>
        <n v="-4181"/>
        <n v="-2777"/>
        <n v="-52"/>
        <n v="-30"/>
        <n v="147041"/>
        <n v="163507"/>
        <n v="84061"/>
        <n v="133406"/>
        <n v="-11"/>
        <n v="236690"/>
        <n v="53"/>
        <n v="187851"/>
        <n v="90100"/>
        <n v="137420.72"/>
        <n v="66683"/>
        <n v="-33812"/>
        <n v="-38008"/>
        <n v="123104"/>
        <n v="119031"/>
        <n v="-29494"/>
        <n v="-231358"/>
        <n v="574068"/>
        <n v="419996"/>
        <n v="155396"/>
        <n v="278541"/>
        <n v="543141"/>
        <n v="758412.04"/>
        <n v="-2291"/>
        <n v="-15557"/>
        <n v="140154"/>
        <n v="-9818"/>
        <n v="1"/>
        <n v="-63732"/>
        <n v="-102660"/>
        <n v="-20901"/>
        <n v="695"/>
        <n v="909"/>
        <n v="-3760"/>
        <n v="121"/>
        <n v="-4"/>
        <n v="47794"/>
        <n v="141588"/>
        <n v="-20104"/>
        <n v="80423"/>
        <n v="150983"/>
        <n v="76030"/>
        <n v="149017"/>
      </sharedItems>
    </cacheField>
    <cacheField name=" 4" numFmtId="0">
      <sharedItems containsNonDate="0" containsBlank="1" count="4">
        <m/>
        <s v="HDFC Bank"/>
        <s v="PNB Bank"/>
        <s v="ICICI Bank"/>
      </sharedItems>
    </cacheField>
  </cacheFields>
  <extLst>
    <ext xmlns:x14="http://schemas.microsoft.com/office/spreadsheetml/2009/9/main">
      <x14:pivotCacheDefinition/>
    </ext>
  </extLst>
</pivotCacheDefinition>
</file>

<file path=xl/pivotCache/pivotCacheDefinition3.xml><?xml version="1.0" encoding="utf-8"?>
<pivotCacheDefinition xmlns:r="http://schemas.openxmlformats.org/officeDocument/2006/relationships" xmlns:mc="http://schemas.openxmlformats.org/markup-compatibility/2006" xmlns="http://schemas.openxmlformats.org/spreadsheetml/2006/main" r:id="rId1" refreshedDate="0" recordCount="214" createdVersion="7">
  <cacheSource type="worksheet">
    <worksheetSource ref="C2:L216" sheet="Sold- Prime"/>
  </cacheSource>
  <cacheFields count="19">
    <cacheField name="Customer Name" numFmtId="0">
      <sharedItems containsSemiMixedTypes="0" containsNonDate="0" containsString="0" containsNumber="1" containsInteger="1" minValue="1" maxValue="214" count="21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sharedItems>
    </cacheField>
    <cacheField name="DOB" numFmtId="0">
      <sharedItems containsSemiMixedTypes="0" containsNonDate="0" containsDate="1" containsString="0" minDate="2016-05-17T00:00:00" maxDate="2016-06-10T00:00:00" count="19">
        <d v="2016-05-17T00:00:00"/>
        <d v="2016-05-22T00:00:00"/>
        <d v="2016-05-23T00:00:00"/>
        <d v="2016-05-25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sharedItems>
      <fieldGroup base="1">
        <rangePr startDate="2016-05-17T00:00:00" endDate="2016-06-10T00:00:00" groupBy="years"/>
        <groupItems count="3">
          <s v="&lt;05/17/2016"/>
          <s v="2016"/>
          <s v="&gt;06/10/2016"/>
        </groupItems>
      </fieldGroup>
    </cacheField>
    <cacheField name="Saleable Area" numFmtId="0">
      <sharedItems containsNonDate="0" count="182">
        <s v="Mr. DINESH KUMAR GUPTA"/>
        <s v="Mrs. VEENA CHAINANI"/>
        <s v="Mrs. MAMTA NARWANI"/>
        <s v="Mr. DHARAM SINGH"/>
        <s v="Mr. SURENDRA PAL AJMANI"/>
        <s v="Mrs. PUSHPA BHARWANI"/>
        <s v="Mr. ABHISHEK MENDIRATTA"/>
        <s v="Mr. NISHANT JAISWAL"/>
        <s v="Mrs. NARANGI MEENA"/>
        <s v="Mr. MANOJ SINGH"/>
        <s v="Mrs. SHWETA SONI"/>
        <s v="Ms. SAROJ JOSHI"/>
        <s v="Mr. DINESH CHOUDHARY"/>
        <s v="Mr. YOGENDRA SINGH"/>
        <s v="Mr. GOVIND PRAKASH"/>
        <s v="Mr. SURESH CHAND SHARMA"/>
        <s v="Mr. SUNIL PARETA"/>
        <s v="Mrs. URMILA SHARMA"/>
        <s v="Mr. RAJIV AGARWAL"/>
        <s v="Mrs. GUDDI DEVI MEENA"/>
        <s v="Mr. BHAG CHAND SHARMA"/>
        <s v="Mr. GIRRAJ JANGID"/>
        <s v="Mr. TUSHAR SHARMA"/>
        <s v="Mrs. ANITA SHARMA"/>
        <s v="Mr. MAHENDRA SINGH"/>
        <s v="Mr. MUKESH KHANDELWAL"/>
        <s v="Mr. AKASH SHARMA"/>
        <s v="Mr. MAN MOHAN MEENA"/>
        <s v="Mr. DINESH KUMAR SHARMA"/>
        <s v="Mr. Har LAL Jat"/>
        <s v="Mrs. KAJAL BABLANI"/>
        <s v="Mr. RAJESH SINGH"/>
        <s v="Mr. RAJESH KUMAR VERMA"/>
        <s v="Mr. SATISH DEEVAN"/>
        <s v="Mrs. KAMLESH DEVI"/>
        <s v="Ms. JOLLY TYAGI"/>
        <s v="Mr. LALIT KUMAR KESNANI"/>
        <s v="Mr. GANGADHAR SHIVNANI"/>
        <s v="Mrs. SAPNA BHAWNANI"/>
        <s v="Mrs. KASHISH KESNANI"/>
        <s v="Mr. SURESH KESNANI"/>
        <s v="Mrs. SHEETAL   VARYANI"/>
        <s v="Mr. DINESH BOTHRA"/>
        <s v="Mrs. RASHMI BOTHRA"/>
        <s v="Ms. PRIYANKA MEENA"/>
        <s v="Mrs. SHEELA SHARMA"/>
        <s v="Mrs. Yashoda MEENA"/>
        <s v="Mr. BHAGWAN DAS PARCHANI"/>
        <s v="Mr. Rajesh Aswal"/>
        <s v="Mr. MANISH PARCHANI"/>
        <s v="Mrs. GEETA MEENA"/>
        <s v="Mrs. LEENA JAIKISHAN SHARMA"/>
        <s v="Mr. SATISH RAJ MENDIRATTA"/>
        <s v="Mrs. LEELA SHARMA"/>
        <s v="Mrs. MEENAKSHI CHAWLA"/>
        <s v="Mrs. ASHA DEVI MEENA"/>
        <s v="Mrs. NISHA MEENA"/>
        <s v="Mr. KRISHAN KUMAR SHARMA"/>
        <s v="Mrs. SARALA DEVI"/>
        <s v="Mr. NARENDER SINGH"/>
        <s v="Mr. SUNNY BHATIJA"/>
        <s v="Mr. SUNNY BATHIJA"/>
        <s v="Mrs. INDU SINGH"/>
        <s v="Mr. MANISH KUMAR RUPANI"/>
        <s v="Mr. PRAVEEN KUMAR"/>
        <s v="Mrs. AARTI GARG"/>
        <s v="Mrs. SANDHYA SAWLANI"/>
        <s v="Mr. DILIP KUMAR MADAN"/>
        <s v="Mr. AMARNATH VERMA"/>
        <s v="Mr. TARUN CHANDWANI"/>
        <s v="Mr. RAJNEESH SHARMA"/>
        <s v="Mrs. PARUL SHARMA"/>
        <s v="Mrs. REETA DEVI"/>
        <s v="Mr. GOVIND SHARMA"/>
        <s v="Mr. KUNAL SHARMA"/>
        <s v="Mr. NEERAJ SHARMA"/>
        <s v="Mr. SURESH KUMAR GYAMLANI"/>
        <s v="Mrs. RANI JOHN"/>
        <s v="Mr. MOTI LAL RAO"/>
        <s v="Mr. ABHAY KUMAR JHA"/>
        <s v="Mr. PRADEEP SHARMA"/>
        <s v="Mr. JAGDISH CHANDRA CHOUHAN"/>
        <s v="Mr. AASHISH KHANDELWAL"/>
        <s v="Mr. MANOJ KHANDELWAL"/>
        <s v="Mr. SUNIL MEENA"/>
        <s v="Mr. DINESH CHELLANI"/>
        <s v="Mrs. SUMAN LATA MEENA"/>
        <s v="Mrs. SANTOSH BARWAL"/>
        <s v="Mr. RAJESH SONI"/>
        <s v="Mrs. PREM LATA JAIN"/>
        <s v="Mrs. MOHINI SHARMA"/>
        <s v="Mrs. PREETI SINGH"/>
        <s v="Mr. RAM KISHORE SINGH PARIHAR"/>
        <s v="Mrs. ASHA CHANDNA"/>
        <s v="Mr. RAVINDRA KUMAR"/>
        <s v="Mr. SAHIL   KUMAR"/>
        <s v="Mr. NITIN KUMAR"/>
        <s v="Mr. MANOJ KUMAR"/>
        <s v="Mr. AJAY CHOUDHARY"/>
        <s v="Mr. ARIF AGVAN"/>
        <s v="Mr. OM PRAKASH SHARMA"/>
        <s v="Mr. Dilip Singh Mertiya"/>
        <s v="Mr. ASHISH SHARMA"/>
        <s v="Mrs. KOMAL SHARMA"/>
        <s v="Ms. AKANKSHA VASHISTHA"/>
        <s v="Mr. ABHAY SHARMA"/>
        <s v="Mrs. ALPANA CHAUDHARY"/>
        <s v="Mr. Mohammed Asif Khan"/>
        <s v="Mr. VASU DEV SONI"/>
        <s v="M/s. BRIJ NIVESH"/>
        <s v="Mr. ANITA MEENA"/>
        <s v="Mr. Mahesh Kumar Meena"/>
        <s v="Mrs. LATA TANWANI"/>
        <s v="Mrs. JAYA SHARMA"/>
        <s v="Mr. SHYAM SUNDER KHANDELWAL"/>
        <s v="Mr. MITHUN KUMAR RAIGAR"/>
        <s v="Mr. RAJESH KUMAR"/>
        <s v="Mr. Daya Ram Meena"/>
        <s v="Mrs. BHARTI RAMCHANDANI"/>
        <s v="Mr. RAJESH KUMHAR"/>
        <s v="Mr. SURESH KHANDELWAL"/>
        <s v="Mrs. BHULI DEVI"/>
        <s v="Mrs. JULI AGARWAL"/>
        <s v="Mrs. POONAM SAXENA"/>
        <s v="Mrs. RITA KOTIA"/>
        <s v="Mrs. GOKAL"/>
        <s v="Mr. GHASI LAL RAIGAR"/>
        <s v="Mr. RAM SWAROOP JAKHAR"/>
        <s v="Mr. PRAMOD KUMAR GOYAL"/>
        <s v="Mr. UMMED SINGH CHAUHAN"/>
        <s v="Mr. UTTAM CHAND VARJANI"/>
        <s v="Mr. DEVKI NANDAN SHARMA"/>
        <s v="Mr. RAM AVTAR"/>
        <s v="Mr. RAJMAL NAMDEV"/>
        <s v="Mr. GIRDHARI LAL GUPTA"/>
        <s v="Mr. RAMESH CHAND GUPTA"/>
        <s v="Mr. JAIKISHAN TEWANI"/>
        <s v="Mr. PRAKASH JESWANI"/>
        <s v="Mr. MADAN MOHAN SHARMA"/>
        <s v="Mrs. ANITA LOKWANI"/>
        <s v="Mrs. ANITA MEENA"/>
        <s v="Mr. RAVI PRAKASH SHARMA"/>
        <s v="Mr. KHALAK RAJ MEENA"/>
        <s v="Mr. RAM NARAYAN MEENA"/>
        <s v="Mrs. RATAN BAI"/>
        <s v="Mr. NAHANU"/>
        <s v="Mr. NATHOLI SINGH NIMESH"/>
        <s v="Mrs. RENU ARORA"/>
        <s v="Mr. SANTOSH KUMAR MEENA"/>
        <s v="Mr. LAXMI NARAYAN"/>
        <s v="Mrs. ANKITA SINGH"/>
        <s v="Mr. DHARAM PAL SINGH"/>
        <s v="Mr. MUKESH SHARMA"/>
        <s v="Mr. SURENDRA KHILWANI"/>
        <s v="Mr. SUSHIL KUMAR GUPTA"/>
        <s v="Mr. SHIVAM DHANAWAT"/>
        <s v="Mr. MAHENDRA SAINI"/>
        <s v="Mr. SURENDRA ARORA"/>
        <s v="Mr. ROOP CHAND KATARIYA"/>
        <s v="Mrs. RAJANTI DEVI"/>
        <s v="Mr. GANGA SHARAN SHARMA"/>
        <s v="Mrs. BHUDESH"/>
        <s v="Mrs. Pushpa Devi"/>
        <s v="Mrs. Sunita Kasana"/>
        <s v="Mr. ISHWAR CHAND MEENA"/>
        <s v="Mr. PRABHU LAL MEENA"/>
        <s v="Mrs. DROPATI DEVI"/>
        <s v="Mr. HIMANSHU SHARMA"/>
        <s v="Mrs. MEENA KUMARI MEENA"/>
        <s v="Mr. MUKESH KUMAR MEENA"/>
        <s v="Mr. TARIF HUSSAIN"/>
        <s v="Mr. AJAY SHRIVASTAVA"/>
        <s v="Mr. MANISH GOYAL"/>
        <s v="Mr. RAMESH KUMAR TEWANI"/>
        <s v="Mrs. MEENA DEVI"/>
        <s v="Mrs. ASHA SHARMA"/>
        <s v="Mrs. GEETA CHELANI"/>
        <s v="Mr. RAJENDRA KUMAR VYAS"/>
        <s v="Mr. DINESH CHHABRA"/>
        <s v="Mr. VIJAY KUMAR SHARMA"/>
        <s v="Mr. CHANDRAPRAKASH SHARMA"/>
        <s v="Dr. MAHESH KUMAR SHOU"/>
      </sharedItems>
    </cacheField>
    <cacheField name="Sales Value (Without Tax)" numFmtId="0">
      <sharedItems containsNonDate="0" containsMixedTypes="1" containsNumber="1" containsInteger="1" minValue="1" maxValue="3" count="5">
        <s v="LG"/>
        <n v="2"/>
        <n v="3"/>
        <s v="G"/>
        <n v="1"/>
      </sharedItems>
    </cacheField>
    <cacheField name="Received" numFmtId="0">
      <sharedItems containsNonDate="0" count="214">
        <s v="F-LGF14"/>
        <s v="I-SF16"/>
        <s v="C-K20"/>
        <s v="C-SF09"/>
        <s v="G-GF08"/>
        <s v="A-LGF01"/>
        <s v="C-SF02"/>
        <s v="A-K12A"/>
        <s v="C-K21"/>
        <s v="A-K14"/>
        <s v="A-K12"/>
        <s v="E-K02"/>
        <s v="B-K19"/>
        <s v="G-GF10"/>
        <s v="C-K12"/>
        <s v="C-K11"/>
        <s v="C-SF04"/>
        <s v="D-SF01"/>
        <s v="C-SF05"/>
        <s v="B-K18"/>
        <s v="E-K07"/>
        <s v="A-K02"/>
        <s v="D-K28"/>
        <s v="D-K29"/>
        <s v="E-K05"/>
        <s v="G-GF02"/>
        <s v="A-GF01"/>
        <s v="E-K01"/>
        <s v="E-K04"/>
        <s v="D-K22"/>
        <s v="E-LGF01"/>
        <s v="D-K06"/>
        <s v="G-GF12"/>
        <s v="C-SF01"/>
        <s v="B-SF24"/>
        <s v="D-SF20"/>
        <s v="G-SF12A"/>
        <s v="A-K16"/>
        <s v="A-GF15"/>
        <s v="D-K16"/>
        <s v="A-K19"/>
        <s v="B-K03"/>
        <s v="C-K02"/>
        <s v="D-K15"/>
        <s v="A-K20"/>
        <s v="A-LGF07"/>
        <s v="C-K05"/>
        <s v="C-K04"/>
        <s v="I-LGF21"/>
        <s v="I-LGF16"/>
        <s v="D-K30"/>
        <s v="A-K01"/>
        <s v="A-K25"/>
        <s v="A-K28"/>
        <s v="D-K17"/>
        <s v="B-K11"/>
        <s v="A-GF12"/>
        <s v="B-K10"/>
        <s v="A-K08"/>
        <s v="D-SF11"/>
        <s v="D-K12A"/>
        <s v="D-K27"/>
        <s v="D-K04"/>
        <s v="D-K03"/>
        <s v="A-GF10"/>
        <s v="A-GF07"/>
        <s v="D-K05"/>
        <s v="C-K07"/>
        <s v="D-K14"/>
        <s v="D-K32"/>
        <s v="A-FF16"/>
        <s v="D-K19"/>
        <s v="D-K31"/>
        <s v="D-K24"/>
        <s v="A-GF12A"/>
        <s v="G-LGF08"/>
        <s v="I-SF12A"/>
        <s v="I-SF15"/>
        <s v="G-GF14"/>
        <s v="G-GF07"/>
        <s v="D-K20"/>
        <s v="G-GF04"/>
        <s v="G-GF05"/>
        <s v="G-GF06"/>
        <s v="A-K24"/>
        <s v="C-K17"/>
        <s v="B-K17"/>
        <s v="D-K18"/>
        <s v="B-K26"/>
        <s v="A-K15"/>
        <s v="A-K23"/>
        <s v="C-K10"/>
        <s v="C-K09"/>
        <s v="D-K09"/>
        <s v="A-GF16"/>
        <s v="D-K10"/>
        <s v="D-K11"/>
        <s v="C-K06"/>
        <s v="G-LGF09"/>
        <s v="F-LGF01"/>
        <s v="D-K12"/>
        <s v="G-GF12A"/>
        <s v="G-SF01"/>
        <s v="A-K03"/>
        <s v="C-K16"/>
        <s v="A-K26"/>
        <s v="A-SF01"/>
        <s v="A-K05"/>
        <s v="A-K06"/>
        <s v="A-K04"/>
        <s v="A-K07"/>
        <s v="A-K27"/>
        <s v="D-K01"/>
        <s v="D-K02"/>
        <s v="G-GF16"/>
        <s v="G-GF03"/>
        <s v="G-SF10"/>
        <s v="C-FF18"/>
        <s v="I-LGF01"/>
        <s v="F-GF01"/>
        <s v="F-GF02"/>
        <s v="F-GF03"/>
        <s v="F-GF04"/>
        <s v="F-GF12"/>
        <s v="F-GF12A"/>
        <s v="F-GF14"/>
        <s v="F-GF11"/>
        <s v="C-K01"/>
        <s v="B-K30"/>
        <s v="A-K09"/>
        <s v="G-GF15"/>
        <s v="G-SF12"/>
        <s v="G-SF03"/>
        <s v="D-SF03"/>
        <s v="B-K05"/>
        <s v="B-K24"/>
        <s v="B-K25"/>
        <s v="A-K10"/>
        <s v="I-SF12"/>
        <s v="B-K29"/>
        <s v="D-SF09"/>
        <s v="A-FF14"/>
        <s v="D-K07"/>
        <s v="A-LGF05"/>
        <s v="D-SF04"/>
        <s v="D-SF05"/>
        <s v="B-K12"/>
        <s v="B-K27"/>
        <s v="A-SF02"/>
        <s v="A-FF15"/>
        <s v="H-SF01"/>
        <s v="A-K17"/>
        <s v="G-LGF05"/>
        <s v="G-LGF06"/>
        <s v="G-GF01"/>
        <s v="G-LGF10"/>
        <s v="I-LGF18"/>
        <s v="I-LGF19"/>
        <s v="B-K22"/>
        <s v="B-K21"/>
        <s v="B-GF24"/>
        <s v="B-GF01"/>
        <s v="B-GF02"/>
        <s v="B-GF25"/>
        <s v="B-K16"/>
        <s v="G-SF11"/>
        <s v="C-K26"/>
        <s v="H-FF10"/>
        <s v="F-LGF07"/>
        <s v="F-SF04"/>
        <s v="F-SF08"/>
        <s v="G-LGF15"/>
        <s v="G-LGF04"/>
        <s v="H-SF02"/>
        <s v="I-SF04"/>
        <s v="G-LGF16"/>
        <s v="G-LGF03"/>
        <s v="A-SF09"/>
        <s v="H-GF21"/>
        <s v="G-LGF18"/>
        <s v="G-LGF01"/>
        <s v="H-LGF22"/>
        <s v="I-SF11"/>
        <s v="A-K11"/>
        <s v="I-SF01"/>
        <s v="I-SF19"/>
        <s v="D-SF10"/>
        <s v="G-SF04"/>
        <s v="G-LGF02"/>
        <s v="F-LGF12A"/>
        <s v="F-LGF12"/>
        <s v="F-LGF11"/>
        <s v="F-SF11"/>
        <s v="F-SF07"/>
        <s v="F-LGF04"/>
        <s v="E-K08"/>
        <s v="D-K21"/>
        <s v="D-SF07"/>
        <s v="F-SF06"/>
        <s v="H-SF12"/>
        <s v="B-K28"/>
        <s v="I-LGF11"/>
        <s v="H-SF03"/>
        <s v="C-K19"/>
        <s v="B-K23"/>
        <s v="F-SF05"/>
        <s v="E-K12"/>
        <s v="D-SF08"/>
        <s v="F-SF12"/>
        <s v="A-LGF08"/>
        <s v="E-K11"/>
        <s v="F-SF18"/>
        <s v="H-GF22"/>
        <s v="B-K07"/>
      </sharedItems>
    </cacheField>
    <cacheField name="Receivables" numFmtId="0">
      <sharedItems containsSemiMixedTypes="0" containsNonDate="0" containsString="0" containsNumber="1" minValue="144.24" maxValue="579.72" count="24">
        <n v="579.72"/>
        <n v="275.97"/>
        <n v="161.82"/>
        <n v="220.78"/>
        <n v="386.36"/>
        <n v="240.65"/>
        <n v="205"/>
        <n v="165.6"/>
        <n v="283.35"/>
        <n v="144.24"/>
        <n v="331.17"/>
        <n v="205.28"/>
        <n v="181.08"/>
        <n v="165.67"/>
        <n v="164.01"/>
        <n v="157.98"/>
        <n v="414.08"/>
        <n v="222.62"/>
        <n v="441.56"/>
        <n v="515.1900000000001"/>
        <n v="367.93"/>
        <n v="303.46"/>
        <n v="216.54"/>
        <n v="248.48"/>
      </sharedItems>
    </cacheField>
    <cacheField name=" " numFmtId="0">
      <sharedItems containsSemiMixedTypes="0" containsNonDate="0" containsString="0" containsNumber="1" containsInteger="1" minValue="479903" maxValue="5598606" count="177">
        <n v="3439956"/>
        <n v="1550836"/>
        <n v="908829"/>
        <n v="820313"/>
        <n v="1104172"/>
        <n v="1315399"/>
        <n v="1262245"/>
        <n v="683506"/>
        <n v="683518"/>
        <n v="1061247"/>
        <n v="916112"/>
        <n v="1066183"/>
        <n v="935160"/>
        <n v="2698627"/>
        <n v="887399"/>
        <n v="887344"/>
        <n v="1273764"/>
        <n v="1209009"/>
        <n v="1273759"/>
        <n v="1066198"/>
        <n v="650625"/>
        <n v="869311"/>
        <n v="869320"/>
        <n v="1066182"/>
        <n v="1984456"/>
        <n v="1560406"/>
        <n v="1066179"/>
        <n v="1066214"/>
        <n v="935154"/>
        <n v="2070451"/>
        <n v="720682"/>
        <n v="2442372"/>
        <n v="1239241"/>
        <n v="1561892"/>
        <n v="1082146"/>
        <n v="1542736"/>
        <n v="916120"/>
        <n v="2551340"/>
        <n v="844557"/>
        <n v="892134"/>
        <n v="938089"/>
        <n v="916174"/>
        <n v="804353"/>
        <n v="3181998"/>
        <n v="517058"/>
        <n v="2601891"/>
        <n v="1789784"/>
        <n v="670845"/>
        <n v="1098591"/>
        <n v="844426"/>
        <n v="1106319"/>
        <n v="707070"/>
        <n v="921449"/>
        <n v="2527017"/>
        <n v="479903"/>
        <n v="1042996"/>
        <n v="935134"/>
        <n v="935164"/>
        <n v="935166"/>
        <n v="935169"/>
        <n v="1137267"/>
        <n v="1553800"/>
        <n v="916118"/>
        <n v="935177"/>
        <n v="957166"/>
        <n v="1771096"/>
        <n v="851176"/>
        <n v="3439582"/>
        <n v="1477472"/>
        <n v="1548896"/>
        <n v="2442207"/>
        <n v="4193268"/>
        <n v="890998"/>
        <n v="4193272"/>
        <n v="765179"/>
        <n v="935529"/>
        <n v="910955"/>
        <n v="888959"/>
        <n v="915169"/>
        <n v="1286897"/>
        <n v="876068"/>
        <n v="935519"/>
        <n v="891485"/>
        <n v="920439"/>
        <n v="1443576"/>
        <n v="741243"/>
        <n v="935162"/>
        <n v="3138981"/>
        <n v="3088586"/>
        <n v="1521511"/>
        <n v="871318"/>
        <n v="1560841"/>
        <n v="925666"/>
        <n v="900133"/>
        <n v="823008"/>
        <n v="959506"/>
        <n v="891001"/>
        <n v="2064506"/>
        <n v="3264443"/>
        <n v="1566969"/>
        <n v="1250981"/>
        <n v="2602023"/>
        <n v="2214868"/>
        <n v="1598008"/>
        <n v="1333408"/>
        <n v="1826455"/>
        <n v="2091055"/>
        <n v="2954696"/>
        <n v="1313302"/>
        <n v="1154486"/>
        <n v="2565843"/>
        <n v="1495022"/>
        <n v="1531005"/>
        <n v="1272235"/>
        <n v="935220"/>
        <n v="917942"/>
        <n v="1566893"/>
        <n v="1217427"/>
        <n v="1273751"/>
        <n v="935176"/>
        <n v="1933604"/>
        <n v="1303039"/>
        <n v="701634"/>
        <n v="938375"/>
        <n v="1545387"/>
        <n v="1495102"/>
        <n v="704436"/>
        <n v="3292151"/>
        <n v="3294027"/>
        <n v="2166611"/>
        <n v="2587092"/>
        <n v="1758135"/>
        <n v="745005"/>
        <n v="4615308"/>
        <n v="5598606"/>
        <n v="2983240"/>
        <n v="3367803"/>
        <n v="711178"/>
        <n v="1230091"/>
        <n v="1867070"/>
        <n v="2207564"/>
        <n v="1495132"/>
        <n v="2166490"/>
        <n v="3293002"/>
        <n v="995139"/>
        <n v="929470"/>
        <n v="3292987"/>
        <n v="924164"/>
        <n v="3170081"/>
        <n v="2172813"/>
        <n v="3293735"/>
        <n v="2813099"/>
        <n v="1104698"/>
        <n v="1567067"/>
        <n v="929863"/>
        <n v="1262324"/>
        <n v="1502326"/>
        <n v="1951920"/>
        <n v="1687071"/>
        <n v="1861720"/>
        <n v="1842646"/>
        <n v="1225670"/>
        <n v="1066248"/>
        <n v="905664"/>
        <n v="1250807"/>
        <n v="1484700"/>
        <n v="1709577"/>
        <n v="2564560"/>
        <n v="996299"/>
        <n v="925236"/>
        <n v="1066247"/>
        <n v="1268842"/>
        <n v="3439779"/>
        <n v="1121684"/>
        <n v="1148163"/>
        <n v="3245822"/>
        <n v="935211"/>
      </sharedItems>
    </cacheField>
    <cacheField name=" 2" numFmtId="0">
      <sharedItems containsSemiMixedTypes="0" containsNonDate="0" containsString="0" containsNumber="1" minValue="479903" maxValue="5598606" count="187">
        <n v="3447956"/>
        <n v="1550836"/>
        <n v="927796"/>
        <n v="832382"/>
        <n v="1104172"/>
        <n v="1315399"/>
        <n v="1262245"/>
        <n v="566544"/>
        <n v="559791"/>
        <n v="794253"/>
        <n v="916112"/>
        <n v="1066183"/>
        <n v="935160"/>
        <n v="2698627"/>
        <n v="887399"/>
        <n v="887344"/>
        <n v="1273764"/>
        <n v="1209009"/>
        <n v="1273759"/>
        <n v="1066198"/>
        <n v="522776"/>
        <n v="869311"/>
        <n v="869320"/>
        <n v="1066182"/>
        <n v="1828055"/>
        <n v="1560406"/>
        <n v="1066179"/>
        <n v="1066211"/>
        <n v="935154"/>
        <n v="2070451"/>
        <n v="720682"/>
        <n v="2442372"/>
        <n v="1239241"/>
        <n v="1561892"/>
        <n v="1082146"/>
        <n v="1542736"/>
        <n v="916120"/>
        <n v="2551340"/>
        <n v="939805"/>
        <n v="892134"/>
        <n v="949521"/>
        <n v="782884"/>
        <n v="804353"/>
        <n v="3209352"/>
        <n v="517058"/>
        <n v="2327305"/>
        <n v="1789784"/>
        <n v="670845"/>
        <n v="1098591"/>
        <n v="844426"/>
        <n v="1106319"/>
        <n v="707070"/>
        <n v="921449"/>
        <n v="2527017"/>
        <n v="479903"/>
        <n v="1042996"/>
        <n v="935134"/>
        <n v="935164"/>
        <n v="935166"/>
        <n v="935169"/>
        <n v="1137267"/>
        <n v="1553800"/>
        <n v="920299"/>
        <n v="937954"/>
        <n v="957218"/>
        <n v="1771096"/>
        <n v="935194"/>
        <n v="957166"/>
        <n v="704135"/>
        <n v="3439582"/>
        <n v="1477472"/>
        <n v="1548896"/>
        <n v="2442207"/>
        <n v="4193268"/>
        <n v="890998"/>
        <n v="4193272"/>
        <n v="601672"/>
        <n v="851468"/>
        <n v="777549"/>
        <n v="888959"/>
        <n v="915169"/>
        <n v="1286897"/>
        <n v="876079"/>
        <n v="935519"/>
        <n v="891485"/>
        <n v="683749"/>
        <n v="1443576"/>
        <n v="741243"/>
        <n v="935109"/>
        <n v="728267"/>
        <n v="3138981"/>
        <n v="3088586"/>
        <n v="1431411"/>
        <n v="733897.28"/>
        <n v="1494158"/>
        <n v="959478"/>
        <n v="963674"/>
        <n v="900133"/>
        <n v="823008"/>
        <n v="836402"/>
        <n v="771970"/>
        <n v="2064506"/>
        <n v="3264443"/>
        <n v="1596463"/>
        <n v="1250981"/>
        <n v="2833381"/>
        <n v="1640800"/>
        <n v="1178012"/>
        <n v="1547914"/>
        <n v="2196283.96"/>
        <n v="1313302"/>
        <n v="1154486"/>
        <n v="782830"/>
        <n v="2565843"/>
        <n v="1495022"/>
        <n v="1531005"/>
        <n v="1274526"/>
        <n v="935220"/>
        <n v="917942"/>
        <n v="1566893"/>
        <n v="1232984"/>
        <n v="1273751"/>
        <n v="935176"/>
        <n v="1933604"/>
        <n v="1272235"/>
        <n v="1303039"/>
        <n v="561480"/>
        <n v="948193"/>
        <n v="1545387"/>
        <n v="1771095"/>
        <n v="1495102"/>
        <n v="704436"/>
        <n v="3355883"/>
        <n v="3294027"/>
        <n v="4295932"/>
        <n v="2187512"/>
        <n v="2587092"/>
        <n v="1758135"/>
        <n v="745005"/>
        <n v="4615308"/>
        <n v="5598606"/>
        <n v="2983240"/>
        <n v="3367803"/>
        <n v="710483"/>
        <n v="1230091"/>
        <n v="1867070"/>
        <n v="2207564"/>
        <n v="1495132"/>
        <n v="2165581"/>
        <n v="3293002"/>
        <n v="998899"/>
        <n v="929470"/>
        <n v="2166369"/>
        <n v="3292987"/>
        <n v="924164"/>
        <n v="3170081"/>
        <n v="2172813"/>
        <n v="3293735"/>
        <n v="2813099"/>
        <n v="1104702"/>
        <n v="916174"/>
        <n v="1567067"/>
        <n v="882069"/>
        <n v="1262324"/>
        <n v="1502326"/>
        <n v="1951920"/>
        <n v="1687071"/>
        <n v="1861720"/>
        <n v="1842646"/>
        <n v="1225670"/>
        <n v="1066248"/>
        <n v="764076"/>
        <n v="1250807"/>
        <n v="1504804"/>
        <n v="1709577"/>
        <n v="2484137"/>
        <n v="996299"/>
        <n v="925236"/>
        <n v="784237"/>
        <n v="1419102"/>
        <n v="1066247"/>
        <n v="1268842"/>
        <n v="3439779"/>
        <n v="1121684"/>
        <n v="1148163"/>
        <n v="3245822"/>
        <n v="786194"/>
      </sharedItems>
    </cacheField>
    <cacheField name=" 3" numFmtId="0">
      <sharedItems containsSemiMixedTypes="0" containsNonDate="0" containsString="0" containsNumber="1" minValue="-231358" maxValue="758412.04" count="62">
        <n v="-8000"/>
        <n v="0"/>
        <n v="-18967"/>
        <n v="-12069"/>
        <n v="116962"/>
        <n v="123727"/>
        <n v="266994"/>
        <n v="127849"/>
        <n v="156401"/>
        <n v="3"/>
        <n v="-95248"/>
        <n v="-11432"/>
        <n v="133290"/>
        <n v="-27354"/>
        <n v="274586"/>
        <n v="-4181"/>
        <n v="-2777"/>
        <n v="-52"/>
        <n v="-30"/>
        <n v="147041"/>
        <n v="163507"/>
        <n v="84061"/>
        <n v="133406"/>
        <n v="-11"/>
        <n v="236690"/>
        <n v="53"/>
        <n v="187851"/>
        <n v="90100"/>
        <n v="137420.72"/>
        <n v="66683"/>
        <n v="-33812"/>
        <n v="-38008"/>
        <n v="123104"/>
        <n v="119031"/>
        <n v="-29494"/>
        <n v="-231358"/>
        <n v="574068"/>
        <n v="419996"/>
        <n v="155396"/>
        <n v="278541"/>
        <n v="543141"/>
        <n v="758412.04"/>
        <n v="-2291"/>
        <n v="-15557"/>
        <n v="140154"/>
        <n v="-9818"/>
        <n v="1"/>
        <n v="-63732"/>
        <n v="-102660"/>
        <n v="-20901"/>
        <n v="695"/>
        <n v="909"/>
        <n v="-3760"/>
        <n v="121"/>
        <n v="-4"/>
        <n v="47794"/>
        <n v="141588"/>
        <n v="-20104"/>
        <n v="80423"/>
        <n v="150983"/>
        <n v="76030"/>
        <n v="149017"/>
      </sharedItems>
    </cacheField>
    <cacheField name=" 4" numFmtId="0">
      <sharedItems containsNonDate="0" containsString="0" containsBlank="1" count="1">
        <m/>
      </sharedItems>
    </cacheField>
    <cacheField name=" 5" numFmtId="0">
      <sharedItems containsNonDate="0" containsString="0" containsBlank="1" count="1">
        <m/>
      </sharedItems>
    </cacheField>
    <cacheField name=" 6" numFmtId="0">
      <sharedItems containsNonDate="0" containsString="0" containsBlank="1" count="1">
        <m/>
      </sharedItems>
    </cacheField>
    <cacheField name=" 7" numFmtId="0">
      <sharedItems containsNonDate="0" containsString="0" containsBlank="1" count="1">
        <m/>
      </sharedItems>
    </cacheField>
    <cacheField name=" 8" numFmtId="0">
      <sharedItems containsNonDate="0" containsString="0" containsBlank="1" count="1">
        <m/>
      </sharedItems>
    </cacheField>
    <cacheField name=" 9" numFmtId="0">
      <sharedItems containsNonDate="0" containsString="0" containsBlank="1" count="1">
        <m/>
      </sharedItems>
    </cacheField>
    <cacheField name=" 10" numFmtId="0">
      <sharedItems containsNonDate="0" containsString="0" containsBlank="1" count="1">
        <m/>
      </sharedItems>
    </cacheField>
    <cacheField name=" 11" numFmtId="0">
      <sharedItems containsNonDate="0" containsString="0" containsBlank="1" count="1">
        <m/>
      </sharedItems>
    </cacheField>
    <cacheField name="Quarters" numFmtId="0" databaseField="0">
      <sharedItems containsNonDate="0" containsDate="1" containsString="0"/>
      <fieldGroup base="1">
        <rangePr startDate="2016-05-17T00:00:00" endDate="2016-06-10T00:00:00" groupBy="quarters"/>
        <groupItems count="6">
          <s v="&lt;05/17/2016"/>
          <s v="Q4"/>
          <s v="Q1"/>
          <s v="Q2"/>
          <s v="Q3"/>
          <s v="&gt;06/10/2016"/>
        </groupItems>
      </fieldGroup>
    </cacheField>
    <cacheField name="Months" numFmtId="0" databaseField="0">
      <sharedItems containsNonDate="0" containsDate="1" containsString="0"/>
      <fieldGroup base="1">
        <rangePr startDate="2016-05-17T00:00:00" endDate="2016-06-10T00:00:00" groupBy="months"/>
        <groupItems count="14">
          <s v="&lt;05/17/2016"/>
          <s v="Dec"/>
          <s v="Jan"/>
          <s v="Feb"/>
          <s v="Mar"/>
          <s v="Apr"/>
          <s v="May"/>
          <s v="Jun"/>
          <s v="Jul"/>
          <s v="Aug"/>
          <s v="Sep"/>
          <s v="Oct"/>
          <s v="Nov"/>
          <s v="&gt;06/10/2016"/>
        </groupItems>
      </fieldGroup>
    </cacheField>
  </cacheFields>
  <extLst>
    <ext xmlns:x14="http://schemas.microsoft.com/office/spreadsheetml/2009/9/main">
      <x14:pivotCacheDefinition/>
    </ext>
  </extLst>
</pivotCacheDefinition>
</file>

<file path=xl/pivotCache/pivotCacheDefinition4.xml><?xml version="1.0" encoding="utf-8"?>
<pivotCacheDefinition xmlns:r="http://schemas.openxmlformats.org/officeDocument/2006/relationships" xmlns:mc="http://schemas.openxmlformats.org/markup-compatibility/2006" xmlns="http://schemas.openxmlformats.org/spreadsheetml/2006/main" r:id="rId1" refreshedDate="0" recordCount="116" createdVersion="7">
  <cacheSource type="worksheet">
    <worksheetSource ref="A2:L118" sheet="Sold- Prime"/>
  </cacheSource>
  <cacheFields count="14">
    <cacheField name="S No." numFmtId="0">
      <sharedItems containsSemiMixedTypes="0" containsNonDate="0" containsString="0" containsNumber="1" containsInteger="1" minValue="1" maxValue="116" count="116">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sharedItems>
    </cacheField>
    <cacheField name="Unit No" numFmtId="0">
      <sharedItems containsNonDate="0" count="116">
        <s v="PLOT NO - 01"/>
        <s v="PLOT NO - 02"/>
        <s v="PLOT NO - 03"/>
        <s v="PLOT NO - 04"/>
        <s v="PLOT NO - 05"/>
        <s v="PLOT NO - 06"/>
        <s v="PLOT NO - 07"/>
        <s v="PLOT NO - 08"/>
        <s v="PLOT NO - 09"/>
        <s v="PLOT NO - 10"/>
        <s v="PLOT NO - 100"/>
        <s v="PLOT NO - 101"/>
        <s v="PLOT NO - 102"/>
        <s v="PLOT NO - 103"/>
        <s v="PLOT NO - 104"/>
        <s v="PLOT NO - 105"/>
        <s v="PLOT NO - 106"/>
        <s v="PLOT NO - 107"/>
        <s v="PLOT NO - 108"/>
        <s v="PLOT NO - 109"/>
        <s v="PLOT NO - 11"/>
        <s v="PLOT NO - 110"/>
        <s v="PLOT NO - 111"/>
        <s v="PLOT NO - 112"/>
        <s v="PLOT NO - 113"/>
        <s v="PLOT NO - 114"/>
        <s v="PLOT NO - 115"/>
        <s v="PLOT NO - 116"/>
        <s v="PLOT NO - 117"/>
        <s v="PLOT NO - 118"/>
        <s v="PLOT NO - 119"/>
        <s v="PLOT NO - 12"/>
        <s v="PLOT NO - 120"/>
        <s v="PLOT NO - 121"/>
        <s v="PLOT NO - 122"/>
        <s v="PLOT NO - 123"/>
        <s v="PLOT NO - 124"/>
        <s v="PLOT NO - 125"/>
        <s v="PLOT NO - 126"/>
        <s v="PLOT NO - 127"/>
        <s v="PLOT NO - 128"/>
        <s v="PLOT NO - 129"/>
        <s v="PLOT NO - 12A"/>
        <s v="PLOT NO - 130"/>
        <s v="PLOT NO - 131"/>
        <s v="PLOT NO - 132"/>
        <s v="PLOT NO - 133"/>
        <s v="PLOT NO - 134"/>
        <s v="PLOT NO - 135"/>
        <s v="PLOT NO - 136"/>
        <s v="PLOT NO - 137"/>
        <s v="PLOT NO - 138"/>
        <s v="PLOT NO - 139"/>
        <s v="PLOT NO - 14"/>
        <s v="PLOT NO - 140"/>
        <s v="PLOT NO - 141"/>
        <s v="PLOT NO - 142"/>
        <s v="PLOT NO - 143"/>
        <s v="PLOT NO - 144"/>
        <s v="PLOT NO - 145"/>
        <s v="PLOT NO - 146"/>
        <s v="PLOT NO - 147"/>
        <s v="PLOT NO - 148"/>
        <s v="PLOT NO - 149"/>
        <s v="PLOT NO - 15"/>
        <s v="PLOT NO - 150"/>
        <s v="PLOT NO - 151"/>
        <s v="PLOT NO - 152"/>
        <s v="PLOT NO - 153"/>
        <s v="PLOT NO - 154"/>
        <s v="PLOT NO - 155"/>
        <s v="PLOT NO - 156"/>
        <s v="PLOT NO - 157"/>
        <s v="PLOT NO - 158"/>
        <s v="PLOT NO - 159"/>
        <s v="PLOT NO - 16"/>
        <s v="PLOT NO - 160"/>
        <s v="PLOT NO - 161"/>
        <s v="PLOT NO - 162"/>
        <s v="PLOT NO - 163"/>
        <s v="PLOT NO - 164"/>
        <s v="PLOT NO - 165"/>
        <s v="PLOT NO - 166"/>
        <s v="PLOT NO - 167"/>
        <s v="PLOT NO - 168"/>
        <s v="PLOT NO - 169"/>
        <s v="PLOT NO - 17"/>
        <s v="PLOT NO - 170"/>
        <s v="PLOT NO - 171"/>
        <s v="PLOT NO - 172"/>
        <s v="PLOT NO - 173"/>
        <s v="PLOT NO - 174"/>
        <s v="PLOT NO - 175"/>
        <s v="PLOT NO - 176"/>
        <s v="PLOT NO - 177"/>
        <s v="PLOT NO - 178"/>
        <s v="PLOT NO - 179"/>
        <s v="PLOT NO - 18"/>
        <s v="PLOT NO - 180"/>
        <s v="PLOT NO - 19"/>
        <s v="PLOT NO - 20"/>
        <s v="PLOT NO - 21"/>
        <s v="PLOT NO - 22"/>
        <s v="PLOT NO - 23"/>
        <s v="PLOT NO - 42"/>
        <s v="PLOT NO - 43"/>
        <s v="PLOT NO - 44"/>
        <s v="PLOT NO - 45"/>
        <s v="PLOT NO - 46"/>
        <s v="PLOT NO - 47"/>
        <s v="PLOT NO - 48"/>
        <s v="PLOT NO - 49"/>
        <s v="PLOT NO - 50"/>
        <s v="PLOT NO - 97"/>
        <s v="PLOT NO - 98"/>
        <s v="PLOT NO - 99"/>
      </sharedItems>
    </cacheField>
    <cacheField name="Customer Name" numFmtId="0">
      <sharedItems containsNonDate="0" count="108">
        <s v="Amar Singh Bhadauria"/>
        <s v="Abhishek Yadav"/>
        <s v="Anju Yadav"/>
        <s v="Raj Kumar"/>
        <s v="Rajpal Singh"/>
        <s v="Harsh Singh"/>
        <s v="Santosh"/>
        <s v="Harsh Rathore"/>
        <s v="Kunal Chopra"/>
        <s v="Ankur Jain"/>
        <s v="Rohit Lohchab"/>
        <s v="Sandeep Kumar Mishra"/>
        <s v="Annu Yadav"/>
        <s v="Khajan Singh Yadav"/>
        <s v="Tara Chand"/>
        <s v="Meenu Chopra"/>
        <s v="Roshan Ara"/>
        <s v="Mukesh Saini"/>
        <s v="Shyam Lal Mahajan"/>
        <s v="Vinay Kumar"/>
        <s v="Ranju Ray"/>
        <s v="Nirmala"/>
        <s v="Jitender Kumar Sharma"/>
        <s v="Sharma Kalwant"/>
        <s v="Priyanka"/>
        <s v="Chetan Prakash"/>
        <s v="Ninder Jit Singh Chandhoke"/>
        <s v="Manoj Pande"/>
        <s v="Kamla Kant Pande"/>
        <s v="Santosh Devi Aggarwal"/>
        <s v="Nitish Kumar Chand"/>
        <s v="Shashi Sahni"/>
        <s v="Vivek Kumar"/>
        <s v="Shradha Sharma"/>
        <s v="Satyawan Dhariwal"/>
        <s v="Ashwani Kumar"/>
        <s v="Sandeep Kumar"/>
        <s v="Lalit Kalra"/>
        <s v="Monika Bhagat"/>
        <s v="Jagat Ram Arora"/>
        <s v="Anu Bala"/>
        <s v="Arun Kumar Rohilla"/>
        <s v="Umesh Kumar Sharma"/>
        <s v="Sukhdev Singh"/>
        <s v="Devender Kumar"/>
        <s v="Mahesh Dahiya"/>
        <s v="Kamlesh"/>
        <s v="Vijay Kumar Ahuja"/>
        <s v="Naveen Kumar Goyal"/>
        <s v="Kusum Chaudhary"/>
        <s v="Sumit Kumar"/>
        <s v="Nitin Uppal"/>
        <s v="Rajkamal Singh Bhatia"/>
        <s v="Aruna Bhatia"/>
        <s v="Kritika Jaiswal"/>
        <s v="Renu Gill"/>
        <s v="Pooja Singh"/>
        <s v="Dikshit Khanna"/>
        <s v="Vishal Kwatra"/>
        <s v="Deepak Ahuja"/>
        <s v="Ravinder Kumar Saini"/>
        <s v="Meetesh Narula"/>
        <s v="Sheetal Narula"/>
        <s v="Jyotsana"/>
        <s v="Hari Krishan Kukreti"/>
        <s v="Anoop Kumar"/>
        <s v="Renu Dhankhar"/>
        <s v="Neeraj Mohan"/>
        <s v="Anish Yadav"/>
        <s v="Pushplata Yadav"/>
        <s v="Nimesh Saini"/>
        <s v="Madhu Yadav"/>
        <s v="Monika Garg"/>
        <s v="Meena"/>
        <s v="Krishan Lather"/>
        <s v="Harish Singh Rawat"/>
        <s v="Taranpreet Kaur"/>
        <s v="Rajiv Yadav"/>
        <s v="Uma Gupta"/>
        <s v="Pinki Devi"/>
        <s v="Ashok Kumar"/>
        <s v="Priya"/>
        <s v="Kanhaiya Kumar"/>
        <s v="Sunil Kumar"/>
        <s v="Minakshi Chauhan"/>
        <s v="Anita Yadav"/>
        <s v="Monika Singh"/>
        <s v="Vinod Kumar"/>
        <s v="Sonia Palta"/>
        <s v="Ved Parkash"/>
        <s v="Lalit Chopra"/>
        <s v="Amit Kumar"/>
        <s v="Harpreet Kaur"/>
        <s v="Krishna Dahiya"/>
        <s v="Rimpy Goel"/>
        <s v="Rekha Rani"/>
        <s v="Chirag Bhandula"/>
        <s v="Abhishek Sharma"/>
        <s v="Dharmendra Dubey"/>
        <s v="Chander Kishor"/>
        <s v="Anil Kumar Srivastava"/>
        <s v="Varun Chauhan"/>
        <s v="Satpal"/>
        <s v="Satbir"/>
        <s v="Srishti Bishnoi"/>
        <s v="Abhishek Vats"/>
        <s v="Suman Dhankhar"/>
        <s v="Amarpal"/>
      </sharedItems>
    </cacheField>
    <cacheField name="DOB" numFmtId="0">
      <sharedItems containsSemiMixedTypes="0" containsNonDate="0" containsDate="1" containsString="0" minDate="2021-01-27T00:00:00" maxDate="2021-10-11T00:00:00" count="68">
        <d v="2021-06-08T00:00:00"/>
        <d v="2021-02-09T00:00:00"/>
        <d v="2021-03-17T00:00:00"/>
        <d v="2021-04-01T00:00:00"/>
        <d v="2021-06-25T00:00:00"/>
        <d v="2021-02-26T00:00:00"/>
        <d v="2021-02-17T00:00:00"/>
        <d v="2021-06-07T00:00:00"/>
        <d v="2021-02-22T00:00:00"/>
        <d v="2021-02-05T00:00:00"/>
        <d v="2021-02-18T00:00:00"/>
        <d v="2021-02-03T00:00:00"/>
        <d v="2021-04-05T00:00:00"/>
        <d v="2021-06-21T00:00:00"/>
        <d v="2021-02-15T00:00:00"/>
        <d v="2021-08-12T00:00:00"/>
        <d v="2021-02-01T00:00:00"/>
        <d v="2021-02-02T00:00:00"/>
        <d v="2021-02-06T00:00:00"/>
        <d v="2021-04-16T00:00:00"/>
        <d v="2021-03-02T00:00:00"/>
        <d v="2021-08-16T00:00:00"/>
        <d v="2021-02-19T00:00:00"/>
        <d v="2021-02-08T00:00:00"/>
        <d v="2021-03-16T00:00:00"/>
        <d v="2021-02-16T00:00:00"/>
        <d v="2021-01-27T00:00:00"/>
        <d v="2021-03-03T00:00:00"/>
        <d v="2021-06-28T00:00:00"/>
        <d v="2021-02-04T00:00:00"/>
        <d v="2021-03-06T00:00:00"/>
        <d v="2021-03-25T00:00:00"/>
        <d v="2021-03-18T00:00:00"/>
        <d v="2021-07-06T00:00:00"/>
        <d v="2021-04-12T00:00:00"/>
        <d v="2021-02-20T00:00:00"/>
        <d v="2021-02-25T00:00:00"/>
        <d v="2021-07-03T00:00:00"/>
        <d v="2021-03-28T00:00:00"/>
        <d v="2021-03-01T00:00:00"/>
        <d v="2021-03-15T00:00:00"/>
        <d v="2021-02-28T00:00:00"/>
        <d v="2021-10-02T00:00:00"/>
        <d v="2021-06-04T00:00:00"/>
        <d v="2021-03-08T00:00:00"/>
        <d v="2021-03-24T00:00:00"/>
        <d v="2021-09-07T00:00:00"/>
        <d v="2021-03-23T00:00:00"/>
        <d v="2021-04-26T00:00:00"/>
        <d v="2021-07-02T00:00:00"/>
        <d v="2021-03-09T00:00:00"/>
        <d v="2021-02-11T00:00:00"/>
        <d v="2021-03-26T00:00:00"/>
        <d v="2021-04-04T00:00:00"/>
        <d v="2021-04-13T00:00:00"/>
        <d v="2021-06-17T00:00:00"/>
        <d v="2021-10-11T00:00:00"/>
        <d v="2021-10-03T00:00:00"/>
        <d v="2021-03-30T00:00:00"/>
        <d v="2021-06-14T00:00:00"/>
        <d v="2021-04-07T00:00:00"/>
        <d v="2021-04-15T00:00:00"/>
        <d v="2021-04-14T00:00:00"/>
        <d v="2021-03-21T00:00:00"/>
        <d v="2021-04-29T00:00:00"/>
        <d v="2021-08-09T00:00:00"/>
        <d v="2021-07-26T00:00:00"/>
        <d v="2021-03-31T00:00:00"/>
      </sharedItems>
      <fieldGroup base="3">
        <rangePr startDate="2021-01-27T00:00:00" endDate="2021-10-11T00:00:00" groupBy="months"/>
        <groupItems count="14">
          <s v="&lt;01/27/2021"/>
          <s v="Dec"/>
          <s v="Jan"/>
          <s v="Feb"/>
          <s v="Mar"/>
          <s v="Apr"/>
          <s v="May"/>
          <s v="Jun"/>
          <s v="Jul"/>
          <s v="Aug"/>
          <s v="Sep"/>
          <s v="Oct"/>
          <s v="Nov"/>
          <s v="&gt;10/11/2021"/>
        </groupItems>
      </fieldGroup>
    </cacheField>
    <cacheField name="Saleable Area" numFmtId="0">
      <sharedItems containsSemiMixedTypes="0" containsNonDate="0" containsString="0" containsNumber="1" minValue="105.48" maxValue="121.274" count="3">
        <n v="121.274"/>
        <n v="105.48"/>
        <n v="109.613"/>
      </sharedItems>
    </cacheField>
    <cacheField name="Sales Value (Without Tax)" numFmtId="0">
      <sharedItems containsSemiMixedTypes="0" containsNonDate="0" containsString="0" containsNumber="1" containsInteger="1" minValue="3480807" maxValue="6762117" count="74">
        <n v="4438628"/>
        <n v="5509114"/>
        <n v="5881789"/>
        <n v="4002042"/>
        <n v="5457330"/>
        <n v="5639241"/>
        <n v="5821152"/>
        <n v="6519690"/>
        <n v="6762117"/>
        <n v="6318396"/>
        <n v="6241003"/>
        <n v="5549498"/>
        <n v="3820131"/>
        <n v="6633688"/>
        <n v="5863355"/>
        <n v="5978808"/>
        <n v="4244590"/>
        <n v="6091350"/>
        <n v="4062679"/>
        <n v="5942426"/>
        <n v="5916837"/>
        <n v="4982300"/>
        <n v="6124337"/>
        <n v="4850960"/>
        <n v="5736260"/>
        <n v="4487138"/>
        <n v="6609433"/>
        <n v="5578604"/>
        <n v="5512389"/>
        <n v="5585032"/>
        <n v="5699878"/>
        <n v="5503050"/>
        <n v="5733471"/>
        <n v="4972234"/>
        <n v="5672955"/>
        <n v="5913321"/>
        <n v="5321139"/>
        <n v="5386263"/>
        <n v="5956251"/>
        <n v="5419722"/>
        <n v="4682213"/>
        <n v="5385652"/>
        <n v="5221211"/>
        <n v="3480807"/>
        <n v="5379429"/>
        <n v="4430118"/>
        <n v="4510282"/>
        <n v="5115732"/>
        <n v="4063051"/>
        <n v="5169786"/>
        <n v="5042198"/>
        <n v="5590263"/>
        <n v="4695602"/>
        <n v="5863719"/>
        <n v="5490923"/>
        <n v="5093508"/>
        <n v="5497472"/>
        <n v="4139688"/>
        <n v="6027318"/>
        <n v="4815184"/>
        <n v="6245611"/>
        <n v="6003063"/>
        <n v="6063700"/>
        <n v="5563687"/>
        <n v="6337779"/>
        <n v="6427401"/>
        <n v="5795927"/>
        <n v="6235303"/>
        <n v="6694346"/>
        <n v="5966681"/>
        <n v="4900197"/>
        <n v="6512414"/>
        <n v="4254292"/>
        <n v="6138526"/>
      </sharedItems>
    </cacheField>
    <cacheField name="Received" numFmtId="0">
      <sharedItems containsSemiMixedTypes="0" containsNonDate="0" containsString="0" containsNumber="1" minValue="821376" maxValue="6249967" count="97">
        <n v="1697836"/>
        <n v="4994581"/>
        <n v="5376562"/>
        <n v="5329694"/>
        <n v="3475068"/>
        <n v="4947979"/>
        <n v="5111698"/>
        <n v="5275417"/>
        <n v="3638218"/>
        <n v="4380224"/>
        <n v="6249967"/>
        <n v="5845176"/>
        <n v="5783053"/>
        <n v="2200000"/>
        <n v="3153123"/>
        <n v="821376"/>
        <n v="6166298"/>
        <n v="5313398"/>
        <n v="5417311"/>
        <n v="1698000"/>
        <n v="1819110"/>
        <n v="5518597"/>
        <n v="5275411"/>
        <n v="3693000"/>
        <n v="5384569"/>
        <n v="5480383"/>
        <n v="4520452"/>
        <n v="5548288"/>
        <n v="4402246"/>
        <n v="2564945"/>
        <n v="3692795"/>
        <n v="4074808"/>
        <n v="2668025"/>
        <n v="2668028"/>
        <n v="2607391"/>
        <n v="2005000"/>
        <n v="2728665"/>
        <n v="5057123"/>
        <n v="5157128"/>
        <n v="3485096"/>
        <n v="4713411"/>
        <n v="2489330"/>
        <n v="4818701"/>
        <n v="3638219"/>
        <n v="3692794"/>
        <n v="4940017"/>
        <n v="2448350"/>
        <n v="5329993"/>
        <n v="5349310"/>
        <n v="4511389"/>
        <n v="5166274"/>
        <n v="2533292"/>
        <n v="5358370"/>
        <n v="2357384"/>
        <n v="5057122"/>
        <n v="4884016.45"/>
        <n v="5397007.38"/>
        <n v="2446164"/>
        <n v="4245637"/>
        <n v="4878733"/>
        <n v="4730737"/>
        <n v="3164368"/>
        <n v="4873126"/>
        <n v="4018770.2"/>
        <n v="4090900"/>
        <n v="4635805"/>
        <n v="3688393"/>
        <n v="2321170"/>
        <n v="4570859"/>
        <n v="5064122"/>
        <n v="4258928"/>
        <n v="5313731"/>
        <n v="4978210"/>
        <n v="4620541"/>
        <n v="4983835"/>
        <n v="3762103"/>
        <n v="2608478"/>
        <n v="5460971"/>
        <n v="2104407"/>
        <n v="5650265.26"/>
        <n v="5439136"/>
        <n v="5043703"/>
        <n v="1728154"/>
        <n v="5868061"/>
        <n v="2910515"/>
        <n v="2910000"/>
        <n v="3924794"/>
        <n v="5373000"/>
        <n v="6220917"/>
        <n v="4724835"/>
        <n v="2146913"/>
        <n v="2698346"/>
        <n v="5275426"/>
        <n v="4026300"/>
        <n v="6133368"/>
        <n v="3935874"/>
        <n v="5691445"/>
      </sharedItems>
    </cacheField>
    <cacheField name="Receivables" numFmtId="0">
      <sharedItems containsSemiMixedTypes="0" containsNonDate="0" containsString="0" containsNumber="1" minValue="316439" maxValue="3880768" count="98">
        <n v="2740792"/>
        <n v="514533"/>
        <n v="505227"/>
        <n v="552095"/>
        <n v="526974"/>
        <n v="509351"/>
        <n v="527543"/>
        <n v="545735"/>
        <n v="363824"/>
        <n v="2139466"/>
        <n v="512150"/>
        <n v="473220"/>
        <n v="457950"/>
        <n v="3349498"/>
        <n v="848919"/>
        <n v="2998755"/>
        <n v="467390"/>
        <n v="549957"/>
        <n v="561497"/>
        <n v="2304042"/>
        <n v="2425480"/>
        <n v="572753"/>
        <n v="545741"/>
        <n v="369679"/>
        <n v="557857"/>
        <n v="436454"/>
        <n v="461848"/>
        <n v="576049"/>
        <n v="448714"/>
        <n v="3171315"/>
        <n v="369884"/>
        <n v="412330"/>
        <n v="3274401"/>
        <n v="3274398"/>
        <n v="3213761"/>
        <n v="1997042"/>
        <n v="3880768"/>
        <n v="521481"/>
        <n v="355261"/>
        <n v="1972234"/>
        <n v="1107741"/>
        <n v="3095702"/>
        <n v="881177"/>
        <n v="363823"/>
        <n v="369885"/>
        <n v="517313"/>
        <n v="3054700"/>
        <n v="551796"/>
        <n v="384161"/>
        <n v="460845"/>
        <n v="533604"/>
        <n v="3139663"/>
        <n v="554951"/>
        <n v="2963755"/>
        <n v="521482"/>
        <n v="502246.55"/>
        <n v="559243.62"/>
        <n v="2973558"/>
        <n v="436576"/>
        <n v="506919"/>
        <n v="490474"/>
        <n v="316439"/>
        <n v="506303"/>
        <n v="411347.8"/>
        <n v="419382"/>
        <n v="479927"/>
        <n v="374658"/>
        <n v="2848616"/>
        <n v="471339"/>
        <n v="526141"/>
        <n v="436674"/>
        <n v="549988"/>
        <n v="512713"/>
        <n v="472967"/>
        <n v="513637"/>
        <n v="377585"/>
        <n v="3212674"/>
        <n v="566347"/>
        <n v="2710777"/>
        <n v="595345.74"/>
        <n v="563927"/>
        <n v="3335035"/>
        <n v="519984"/>
        <n v="2334525"/>
        <n v="469718"/>
        <n v="3516886"/>
        <n v="3517401"/>
        <n v="1871133"/>
        <n v="862303"/>
        <n v="473429"/>
        <n v="1241846"/>
        <n v="2753284"/>
        <n v="3304717"/>
        <n v="545726"/>
        <n v="1916126"/>
        <n v="379046"/>
        <n v="318418"/>
        <n v="447081"/>
      </sharedItems>
    </cacheField>
    <cacheField name=" " numFmtId="0">
      <sharedItems containsNonDate="0" containsBlank="1" count="3">
        <m/>
        <s v="ICICI BANK"/>
        <s v="AXIS BANK"/>
      </sharedItems>
    </cacheField>
    <cacheField name=" 2" numFmtId="0">
      <sharedItems containsNonDate="0" containsString="0" containsBlank="1" count="1">
        <m/>
      </sharedItems>
    </cacheField>
    <cacheField name=" 3" numFmtId="0">
      <sharedItems containsNonDate="0" containsString="0" containsBlank="1" count="1">
        <m/>
      </sharedItems>
    </cacheField>
    <cacheField name=" 4" numFmtId="0">
      <sharedItems containsNonDate="0" containsString="0" containsBlank="1" count="1">
        <m/>
      </sharedItems>
    </cacheField>
    <cacheField name=" 5" numFmtId="0">
      <sharedItems containsNonDate="0" containsString="0" containsBlank="1" count="1">
        <m/>
      </sharedItems>
    </cacheField>
    <cacheField name="Days" numFmtId="0" databaseField="0">
      <sharedItems containsNonDate="0" containsDate="1" containsString="0"/>
      <fieldGroup base="3">
        <rangePr startDate="2021-01-27T00:00:00" endDate="2021-10-11T00:00:00" groupBy="days"/>
        <groupItems count="368">
          <s v="&lt;01/27/2021"/>
          <s v="31-Dec"/>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gt;10/11/2021"/>
        </groupItems>
      </fieldGroup>
    </cacheField>
  </cacheFields>
  <extLst>
    <ext xmlns:x14="http://schemas.microsoft.com/office/spreadsheetml/2009/9/main">
      <x14:pivotCacheDefinition/>
    </ext>
  </extLst>
</pivotCacheDefinition>
</file>

<file path=xl/pivotCache/pivotCacheRecords1.xml><?xml version="1.0" encoding="utf-8"?>
<pivotCacheRecords xmlns:r="http://schemas.openxmlformats.org/officeDocument/2006/relationships" xmlns="http://schemas.openxmlformats.org/spreadsheetml/2006/main" count="53">
  <r>
    <x v="0"/>
    <x v="0"/>
    <x v="0"/>
    <x v="0"/>
    <x v="0"/>
    <x v="0"/>
    <x v="0"/>
    <x v="0"/>
    <x v="0"/>
    <x v="0"/>
    <x v="0"/>
    <x v="0"/>
    <x v="0"/>
    <x v="0"/>
    <x v="0"/>
    <x v="0"/>
  </r>
  <r>
    <x v="1"/>
    <x v="0"/>
    <x v="0"/>
    <x v="1"/>
    <x v="1"/>
    <x v="0"/>
    <x v="1"/>
    <x v="1"/>
    <x v="1"/>
    <x v="1"/>
    <x v="1"/>
    <x v="1"/>
    <x v="0"/>
    <x v="0"/>
    <x v="0"/>
    <x v="0"/>
  </r>
  <r>
    <x v="2"/>
    <x v="0"/>
    <x v="1"/>
    <x v="2"/>
    <x v="1"/>
    <x v="0"/>
    <x v="2"/>
    <x v="2"/>
    <x v="1"/>
    <x v="2"/>
    <x v="2"/>
    <x v="2"/>
    <x v="0"/>
    <x v="0"/>
    <x v="0"/>
    <x v="0"/>
  </r>
  <r>
    <x v="3"/>
    <x v="0"/>
    <x v="2"/>
    <x v="3"/>
    <x v="0"/>
    <x v="0"/>
    <x v="3"/>
    <x v="3"/>
    <x v="2"/>
    <x v="3"/>
    <x v="3"/>
    <x v="3"/>
    <x v="0"/>
    <x v="0"/>
    <x v="0"/>
    <x v="0"/>
  </r>
  <r>
    <x v="4"/>
    <x v="0"/>
    <x v="3"/>
    <x v="4"/>
    <x v="0"/>
    <x v="0"/>
    <x v="4"/>
    <x v="4"/>
    <x v="3"/>
    <x v="4"/>
    <x v="4"/>
    <x v="4"/>
    <x v="0"/>
    <x v="0"/>
    <x v="0"/>
    <x v="0"/>
  </r>
  <r>
    <x v="5"/>
    <x v="0"/>
    <x v="4"/>
    <x v="5"/>
    <x v="0"/>
    <x v="0"/>
    <x v="5"/>
    <x v="5"/>
    <x v="4"/>
    <x v="5"/>
    <x v="5"/>
    <x v="5"/>
    <x v="0"/>
    <x v="0"/>
    <x v="0"/>
    <x v="0"/>
  </r>
  <r>
    <x v="6"/>
    <x v="0"/>
    <x v="5"/>
    <x v="6"/>
    <x v="0"/>
    <x v="0"/>
    <x v="6"/>
    <x v="6"/>
    <x v="5"/>
    <x v="6"/>
    <x v="6"/>
    <x v="6"/>
    <x v="0"/>
    <x v="0"/>
    <x v="0"/>
    <x v="0"/>
  </r>
  <r>
    <x v="7"/>
    <x v="0"/>
    <x v="1"/>
    <x v="7"/>
    <x v="0"/>
    <x v="0"/>
    <x v="7"/>
    <x v="7"/>
    <x v="3"/>
    <x v="7"/>
    <x v="7"/>
    <x v="7"/>
    <x v="0"/>
    <x v="0"/>
    <x v="0"/>
    <x v="0"/>
  </r>
  <r>
    <x v="8"/>
    <x v="0"/>
    <x v="6"/>
    <x v="8"/>
    <x v="0"/>
    <x v="0"/>
    <x v="8"/>
    <x v="8"/>
    <x v="2"/>
    <x v="8"/>
    <x v="8"/>
    <x v="8"/>
    <x v="0"/>
    <x v="0"/>
    <x v="0"/>
    <x v="0"/>
  </r>
  <r>
    <x v="9"/>
    <x v="0"/>
    <x v="6"/>
    <x v="9"/>
    <x v="0"/>
    <x v="0"/>
    <x v="9"/>
    <x v="9"/>
    <x v="0"/>
    <x v="9"/>
    <x v="9"/>
    <x v="9"/>
    <x v="0"/>
    <x v="0"/>
    <x v="0"/>
    <x v="0"/>
  </r>
  <r>
    <x v="10"/>
    <x v="0"/>
    <x v="6"/>
    <x v="10"/>
    <x v="1"/>
    <x v="0"/>
    <x v="10"/>
    <x v="10"/>
    <x v="6"/>
    <x v="10"/>
    <x v="4"/>
    <x v="10"/>
    <x v="0"/>
    <x v="0"/>
    <x v="0"/>
    <x v="0"/>
  </r>
  <r>
    <x v="11"/>
    <x v="0"/>
    <x v="2"/>
    <x v="11"/>
    <x v="1"/>
    <x v="0"/>
    <x v="11"/>
    <x v="11"/>
    <x v="1"/>
    <x v="11"/>
    <x v="10"/>
    <x v="11"/>
    <x v="1"/>
    <x v="1"/>
    <x v="0"/>
    <x v="0"/>
  </r>
  <r>
    <x v="12"/>
    <x v="0"/>
    <x v="1"/>
    <x v="12"/>
    <x v="0"/>
    <x v="0"/>
    <x v="12"/>
    <x v="12"/>
    <x v="2"/>
    <x v="3"/>
    <x v="11"/>
    <x v="12"/>
    <x v="0"/>
    <x v="0"/>
    <x v="0"/>
    <x v="0"/>
  </r>
  <r>
    <x v="13"/>
    <x v="0"/>
    <x v="1"/>
    <x v="13"/>
    <x v="1"/>
    <x v="0"/>
    <x v="13"/>
    <x v="13"/>
    <x v="6"/>
    <x v="12"/>
    <x v="12"/>
    <x v="13"/>
    <x v="0"/>
    <x v="0"/>
    <x v="0"/>
    <x v="0"/>
  </r>
  <r>
    <x v="14"/>
    <x v="0"/>
    <x v="4"/>
    <x v="14"/>
    <x v="0"/>
    <x v="0"/>
    <x v="14"/>
    <x v="14"/>
    <x v="2"/>
    <x v="13"/>
    <x v="13"/>
    <x v="14"/>
    <x v="0"/>
    <x v="0"/>
    <x v="0"/>
    <x v="0"/>
  </r>
  <r>
    <x v="15"/>
    <x v="0"/>
    <x v="0"/>
    <x v="15"/>
    <x v="0"/>
    <x v="0"/>
    <x v="15"/>
    <x v="15"/>
    <x v="2"/>
    <x v="14"/>
    <x v="14"/>
    <x v="15"/>
    <x v="0"/>
    <x v="0"/>
    <x v="0"/>
    <x v="0"/>
  </r>
  <r>
    <x v="16"/>
    <x v="0"/>
    <x v="3"/>
    <x v="16"/>
    <x v="0"/>
    <x v="0"/>
    <x v="16"/>
    <x v="16"/>
    <x v="4"/>
    <x v="15"/>
    <x v="15"/>
    <x v="16"/>
    <x v="0"/>
    <x v="0"/>
    <x v="0"/>
    <x v="0"/>
  </r>
  <r>
    <x v="17"/>
    <x v="0"/>
    <x v="2"/>
    <x v="17"/>
    <x v="0"/>
    <x v="0"/>
    <x v="17"/>
    <x v="17"/>
    <x v="7"/>
    <x v="16"/>
    <x v="16"/>
    <x v="17"/>
    <x v="0"/>
    <x v="0"/>
    <x v="0"/>
    <x v="0"/>
  </r>
  <r>
    <x v="18"/>
    <x v="0"/>
    <x v="1"/>
    <x v="18"/>
    <x v="0"/>
    <x v="0"/>
    <x v="18"/>
    <x v="18"/>
    <x v="7"/>
    <x v="17"/>
    <x v="0"/>
    <x v="18"/>
    <x v="0"/>
    <x v="0"/>
    <x v="0"/>
    <x v="0"/>
  </r>
  <r>
    <x v="19"/>
    <x v="0"/>
    <x v="6"/>
    <x v="19"/>
    <x v="0"/>
    <x v="0"/>
    <x v="19"/>
    <x v="19"/>
    <x v="7"/>
    <x v="18"/>
    <x v="17"/>
    <x v="19"/>
    <x v="0"/>
    <x v="0"/>
    <x v="0"/>
    <x v="0"/>
  </r>
  <r>
    <x v="20"/>
    <x v="0"/>
    <x v="5"/>
    <x v="20"/>
    <x v="2"/>
    <x v="0"/>
    <x v="20"/>
    <x v="20"/>
    <x v="8"/>
    <x v="19"/>
    <x v="18"/>
    <x v="20"/>
    <x v="0"/>
    <x v="0"/>
    <x v="0"/>
    <x v="0"/>
  </r>
  <r>
    <x v="21"/>
    <x v="0"/>
    <x v="5"/>
    <x v="21"/>
    <x v="0"/>
    <x v="0"/>
    <x v="21"/>
    <x v="21"/>
    <x v="9"/>
    <x v="20"/>
    <x v="19"/>
    <x v="21"/>
    <x v="0"/>
    <x v="0"/>
    <x v="0"/>
    <x v="0"/>
  </r>
  <r>
    <x v="22"/>
    <x v="0"/>
    <x v="5"/>
    <x v="22"/>
    <x v="1"/>
    <x v="0"/>
    <x v="22"/>
    <x v="22"/>
    <x v="1"/>
    <x v="21"/>
    <x v="20"/>
    <x v="22"/>
    <x v="0"/>
    <x v="0"/>
    <x v="0"/>
    <x v="0"/>
  </r>
  <r>
    <x v="23"/>
    <x v="0"/>
    <x v="6"/>
    <x v="23"/>
    <x v="1"/>
    <x v="0"/>
    <x v="23"/>
    <x v="23"/>
    <x v="1"/>
    <x v="22"/>
    <x v="21"/>
    <x v="23"/>
    <x v="0"/>
    <x v="0"/>
    <x v="0"/>
    <x v="0"/>
  </r>
  <r>
    <x v="24"/>
    <x v="0"/>
    <x v="6"/>
    <x v="24"/>
    <x v="0"/>
    <x v="0"/>
    <x v="24"/>
    <x v="24"/>
    <x v="4"/>
    <x v="23"/>
    <x v="22"/>
    <x v="24"/>
    <x v="0"/>
    <x v="0"/>
    <x v="0"/>
    <x v="0"/>
  </r>
  <r>
    <x v="25"/>
    <x v="0"/>
    <x v="4"/>
    <x v="25"/>
    <x v="0"/>
    <x v="0"/>
    <x v="25"/>
    <x v="25"/>
    <x v="3"/>
    <x v="24"/>
    <x v="23"/>
    <x v="25"/>
    <x v="0"/>
    <x v="0"/>
    <x v="0"/>
    <x v="0"/>
  </r>
  <r>
    <x v="26"/>
    <x v="0"/>
    <x v="2"/>
    <x v="26"/>
    <x v="0"/>
    <x v="0"/>
    <x v="26"/>
    <x v="26"/>
    <x v="4"/>
    <x v="25"/>
    <x v="24"/>
    <x v="26"/>
    <x v="1"/>
    <x v="1"/>
    <x v="0"/>
    <x v="0"/>
  </r>
  <r>
    <x v="27"/>
    <x v="0"/>
    <x v="1"/>
    <x v="27"/>
    <x v="0"/>
    <x v="0"/>
    <x v="27"/>
    <x v="27"/>
    <x v="0"/>
    <x v="26"/>
    <x v="24"/>
    <x v="27"/>
    <x v="0"/>
    <x v="0"/>
    <x v="0"/>
    <x v="0"/>
  </r>
  <r>
    <x v="28"/>
    <x v="0"/>
    <x v="4"/>
    <x v="28"/>
    <x v="0"/>
    <x v="0"/>
    <x v="28"/>
    <x v="28"/>
    <x v="0"/>
    <x v="27"/>
    <x v="25"/>
    <x v="28"/>
    <x v="0"/>
    <x v="0"/>
    <x v="0"/>
    <x v="0"/>
  </r>
  <r>
    <x v="29"/>
    <x v="0"/>
    <x v="6"/>
    <x v="29"/>
    <x v="0"/>
    <x v="0"/>
    <x v="29"/>
    <x v="29"/>
    <x v="3"/>
    <x v="28"/>
    <x v="26"/>
    <x v="29"/>
    <x v="1"/>
    <x v="1"/>
    <x v="0"/>
    <x v="0"/>
  </r>
  <r>
    <x v="30"/>
    <x v="0"/>
    <x v="3"/>
    <x v="30"/>
    <x v="0"/>
    <x v="0"/>
    <x v="30"/>
    <x v="30"/>
    <x v="2"/>
    <x v="29"/>
    <x v="27"/>
    <x v="30"/>
    <x v="1"/>
    <x v="2"/>
    <x v="0"/>
    <x v="0"/>
  </r>
  <r>
    <x v="31"/>
    <x v="0"/>
    <x v="0"/>
    <x v="31"/>
    <x v="0"/>
    <x v="0"/>
    <x v="31"/>
    <x v="31"/>
    <x v="7"/>
    <x v="30"/>
    <x v="28"/>
    <x v="31"/>
    <x v="1"/>
    <x v="2"/>
    <x v="0"/>
    <x v="0"/>
  </r>
  <r>
    <x v="32"/>
    <x v="0"/>
    <x v="3"/>
    <x v="32"/>
    <x v="0"/>
    <x v="0"/>
    <x v="32"/>
    <x v="32"/>
    <x v="0"/>
    <x v="31"/>
    <x v="29"/>
    <x v="32"/>
    <x v="1"/>
    <x v="2"/>
    <x v="0"/>
    <x v="0"/>
  </r>
  <r>
    <x v="33"/>
    <x v="0"/>
    <x v="4"/>
    <x v="33"/>
    <x v="1"/>
    <x v="0"/>
    <x v="33"/>
    <x v="33"/>
    <x v="1"/>
    <x v="32"/>
    <x v="30"/>
    <x v="33"/>
    <x v="1"/>
    <x v="1"/>
    <x v="0"/>
    <x v="0"/>
  </r>
  <r>
    <x v="34"/>
    <x v="0"/>
    <x v="3"/>
    <x v="34"/>
    <x v="1"/>
    <x v="0"/>
    <x v="34"/>
    <x v="34"/>
    <x v="6"/>
    <x v="33"/>
    <x v="31"/>
    <x v="34"/>
    <x v="1"/>
    <x v="1"/>
    <x v="0"/>
    <x v="0"/>
  </r>
  <r>
    <x v="35"/>
    <x v="0"/>
    <x v="3"/>
    <x v="35"/>
    <x v="0"/>
    <x v="0"/>
    <x v="35"/>
    <x v="35"/>
    <x v="10"/>
    <x v="34"/>
    <x v="32"/>
    <x v="35"/>
    <x v="0"/>
    <x v="0"/>
    <x v="0"/>
    <x v="0"/>
  </r>
  <r>
    <x v="36"/>
    <x v="0"/>
    <x v="2"/>
    <x v="36"/>
    <x v="0"/>
    <x v="0"/>
    <x v="36"/>
    <x v="36"/>
    <x v="0"/>
    <x v="35"/>
    <x v="33"/>
    <x v="36"/>
    <x v="0"/>
    <x v="0"/>
    <x v="0"/>
    <x v="0"/>
  </r>
  <r>
    <x v="37"/>
    <x v="0"/>
    <x v="4"/>
    <x v="37"/>
    <x v="0"/>
    <x v="0"/>
    <x v="37"/>
    <x v="37"/>
    <x v="11"/>
    <x v="36"/>
    <x v="7"/>
    <x v="37"/>
    <x v="0"/>
    <x v="0"/>
    <x v="0"/>
    <x v="0"/>
  </r>
  <r>
    <x v="38"/>
    <x v="0"/>
    <x v="2"/>
    <x v="38"/>
    <x v="0"/>
    <x v="0"/>
    <x v="38"/>
    <x v="38"/>
    <x v="11"/>
    <x v="37"/>
    <x v="34"/>
    <x v="38"/>
    <x v="1"/>
    <x v="1"/>
    <x v="0"/>
    <x v="0"/>
  </r>
  <r>
    <x v="39"/>
    <x v="0"/>
    <x v="2"/>
    <x v="39"/>
    <x v="0"/>
    <x v="0"/>
    <x v="39"/>
    <x v="39"/>
    <x v="3"/>
    <x v="38"/>
    <x v="35"/>
    <x v="39"/>
    <x v="0"/>
    <x v="0"/>
    <x v="0"/>
    <x v="0"/>
  </r>
  <r>
    <x v="40"/>
    <x v="0"/>
    <x v="4"/>
    <x v="40"/>
    <x v="0"/>
    <x v="0"/>
    <x v="40"/>
    <x v="40"/>
    <x v="7"/>
    <x v="39"/>
    <x v="36"/>
    <x v="40"/>
    <x v="0"/>
    <x v="0"/>
    <x v="0"/>
    <x v="0"/>
  </r>
  <r>
    <x v="41"/>
    <x v="0"/>
    <x v="0"/>
    <x v="41"/>
    <x v="0"/>
    <x v="0"/>
    <x v="41"/>
    <x v="41"/>
    <x v="3"/>
    <x v="40"/>
    <x v="7"/>
    <x v="41"/>
    <x v="0"/>
    <x v="0"/>
    <x v="0"/>
    <x v="0"/>
  </r>
  <r>
    <x v="42"/>
    <x v="0"/>
    <x v="1"/>
    <x v="42"/>
    <x v="0"/>
    <x v="0"/>
    <x v="42"/>
    <x v="42"/>
    <x v="4"/>
    <x v="15"/>
    <x v="37"/>
    <x v="42"/>
    <x v="0"/>
    <x v="0"/>
    <x v="0"/>
    <x v="0"/>
  </r>
  <r>
    <x v="43"/>
    <x v="0"/>
    <x v="4"/>
    <x v="43"/>
    <x v="1"/>
    <x v="0"/>
    <x v="43"/>
    <x v="43"/>
    <x v="6"/>
    <x v="41"/>
    <x v="36"/>
    <x v="43"/>
    <x v="0"/>
    <x v="0"/>
    <x v="0"/>
    <x v="0"/>
  </r>
  <r>
    <x v="44"/>
    <x v="0"/>
    <x v="5"/>
    <x v="44"/>
    <x v="0"/>
    <x v="0"/>
    <x v="44"/>
    <x v="44"/>
    <x v="12"/>
    <x v="42"/>
    <x v="7"/>
    <x v="44"/>
    <x v="0"/>
    <x v="0"/>
    <x v="0"/>
    <x v="0"/>
  </r>
  <r>
    <x v="45"/>
    <x v="0"/>
    <x v="3"/>
    <x v="45"/>
    <x v="0"/>
    <x v="0"/>
    <x v="45"/>
    <x v="45"/>
    <x v="7"/>
    <x v="43"/>
    <x v="38"/>
    <x v="45"/>
    <x v="0"/>
    <x v="0"/>
    <x v="0"/>
    <x v="0"/>
  </r>
  <r>
    <x v="46"/>
    <x v="0"/>
    <x v="3"/>
    <x v="46"/>
    <x v="0"/>
    <x v="0"/>
    <x v="46"/>
    <x v="46"/>
    <x v="11"/>
    <x v="44"/>
    <x v="39"/>
    <x v="46"/>
    <x v="0"/>
    <x v="0"/>
    <x v="0"/>
    <x v="0"/>
  </r>
  <r>
    <x v="47"/>
    <x v="0"/>
    <x v="0"/>
    <x v="47"/>
    <x v="1"/>
    <x v="0"/>
    <x v="47"/>
    <x v="46"/>
    <x v="6"/>
    <x v="45"/>
    <x v="7"/>
    <x v="47"/>
    <x v="1"/>
    <x v="0"/>
    <x v="0"/>
    <x v="0"/>
  </r>
  <r>
    <x v="48"/>
    <x v="0"/>
    <x v="2"/>
    <x v="48"/>
    <x v="1"/>
    <x v="0"/>
    <x v="48"/>
    <x v="47"/>
    <x v="6"/>
    <x v="46"/>
    <x v="40"/>
    <x v="48"/>
    <x v="0"/>
    <x v="0"/>
    <x v="0"/>
    <x v="0"/>
  </r>
  <r>
    <x v="49"/>
    <x v="0"/>
    <x v="5"/>
    <x v="49"/>
    <x v="0"/>
    <x v="0"/>
    <x v="49"/>
    <x v="48"/>
    <x v="13"/>
    <x v="47"/>
    <x v="41"/>
    <x v="49"/>
    <x v="0"/>
    <x v="0"/>
    <x v="0"/>
    <x v="0"/>
  </r>
  <r>
    <x v="50"/>
    <x v="0"/>
    <x v="0"/>
    <x v="50"/>
    <x v="0"/>
    <x v="0"/>
    <x v="50"/>
    <x v="49"/>
    <x v="4"/>
    <x v="5"/>
    <x v="42"/>
    <x v="50"/>
    <x v="0"/>
    <x v="0"/>
    <x v="0"/>
    <x v="0"/>
  </r>
  <r>
    <x v="51"/>
    <x v="0"/>
    <x v="3"/>
    <x v="51"/>
    <x v="1"/>
    <x v="0"/>
    <x v="51"/>
    <x v="50"/>
    <x v="1"/>
    <x v="48"/>
    <x v="43"/>
    <x v="51"/>
    <x v="1"/>
    <x v="2"/>
    <x v="0"/>
    <x v="0"/>
  </r>
  <r>
    <x v="52"/>
    <x v="0"/>
    <x v="5"/>
    <x v="52"/>
    <x v="2"/>
    <x v="0"/>
    <x v="52"/>
    <x v="51"/>
    <x v="14"/>
    <x v="49"/>
    <x v="37"/>
    <x v="52"/>
    <x v="0"/>
    <x v="0"/>
    <x v="0"/>
    <x v="0"/>
  </r>
</pivotCacheRecords>
</file>

<file path=xl/pivotCache/pivotCacheRecords2.xml><?xml version="1.0" encoding="utf-8"?>
<pivotCacheRecords xmlns:r="http://schemas.openxmlformats.org/officeDocument/2006/relationships" xmlns="http://schemas.openxmlformats.org/spreadsheetml/2006/main" count="214">
  <r>
    <x v="0"/>
    <x v="0"/>
    <x v="0"/>
    <x v="0"/>
    <x v="0"/>
    <x v="0"/>
    <x v="0"/>
    <x v="0"/>
    <x v="0"/>
    <x v="0"/>
  </r>
  <r>
    <x v="1"/>
    <x v="1"/>
    <x v="1"/>
    <x v="1"/>
    <x v="1"/>
    <x v="1"/>
    <x v="1"/>
    <x v="1"/>
    <x v="1"/>
    <x v="0"/>
  </r>
  <r>
    <x v="2"/>
    <x v="2"/>
    <x v="2"/>
    <x v="2"/>
    <x v="2"/>
    <x v="2"/>
    <x v="2"/>
    <x v="2"/>
    <x v="2"/>
    <x v="0"/>
  </r>
  <r>
    <x v="3"/>
    <x v="3"/>
    <x v="3"/>
    <x v="1"/>
    <x v="3"/>
    <x v="3"/>
    <x v="3"/>
    <x v="3"/>
    <x v="3"/>
    <x v="0"/>
  </r>
  <r>
    <x v="4"/>
    <x v="4"/>
    <x v="4"/>
    <x v="3"/>
    <x v="4"/>
    <x v="4"/>
    <x v="4"/>
    <x v="4"/>
    <x v="1"/>
    <x v="0"/>
  </r>
  <r>
    <x v="5"/>
    <x v="4"/>
    <x v="5"/>
    <x v="0"/>
    <x v="5"/>
    <x v="4"/>
    <x v="5"/>
    <x v="5"/>
    <x v="1"/>
    <x v="0"/>
  </r>
  <r>
    <x v="6"/>
    <x v="4"/>
    <x v="6"/>
    <x v="1"/>
    <x v="6"/>
    <x v="3"/>
    <x v="6"/>
    <x v="6"/>
    <x v="1"/>
    <x v="0"/>
  </r>
  <r>
    <x v="7"/>
    <x v="4"/>
    <x v="7"/>
    <x v="2"/>
    <x v="7"/>
    <x v="2"/>
    <x v="7"/>
    <x v="7"/>
    <x v="4"/>
    <x v="0"/>
  </r>
  <r>
    <x v="8"/>
    <x v="4"/>
    <x v="7"/>
    <x v="2"/>
    <x v="8"/>
    <x v="2"/>
    <x v="8"/>
    <x v="8"/>
    <x v="5"/>
    <x v="0"/>
  </r>
  <r>
    <x v="9"/>
    <x v="4"/>
    <x v="7"/>
    <x v="2"/>
    <x v="9"/>
    <x v="5"/>
    <x v="9"/>
    <x v="9"/>
    <x v="6"/>
    <x v="0"/>
  </r>
  <r>
    <x v="10"/>
    <x v="5"/>
    <x v="8"/>
    <x v="2"/>
    <x v="10"/>
    <x v="2"/>
    <x v="10"/>
    <x v="10"/>
    <x v="1"/>
    <x v="0"/>
  </r>
  <r>
    <x v="11"/>
    <x v="5"/>
    <x v="9"/>
    <x v="2"/>
    <x v="11"/>
    <x v="6"/>
    <x v="11"/>
    <x v="11"/>
    <x v="1"/>
    <x v="0"/>
  </r>
  <r>
    <x v="12"/>
    <x v="5"/>
    <x v="10"/>
    <x v="2"/>
    <x v="12"/>
    <x v="7"/>
    <x v="12"/>
    <x v="12"/>
    <x v="1"/>
    <x v="0"/>
  </r>
  <r>
    <x v="13"/>
    <x v="5"/>
    <x v="11"/>
    <x v="3"/>
    <x v="13"/>
    <x v="1"/>
    <x v="13"/>
    <x v="13"/>
    <x v="1"/>
    <x v="0"/>
  </r>
  <r>
    <x v="14"/>
    <x v="5"/>
    <x v="12"/>
    <x v="2"/>
    <x v="14"/>
    <x v="2"/>
    <x v="14"/>
    <x v="14"/>
    <x v="1"/>
    <x v="0"/>
  </r>
  <r>
    <x v="15"/>
    <x v="5"/>
    <x v="13"/>
    <x v="2"/>
    <x v="15"/>
    <x v="2"/>
    <x v="15"/>
    <x v="15"/>
    <x v="1"/>
    <x v="0"/>
  </r>
  <r>
    <x v="16"/>
    <x v="5"/>
    <x v="14"/>
    <x v="1"/>
    <x v="16"/>
    <x v="3"/>
    <x v="16"/>
    <x v="16"/>
    <x v="1"/>
    <x v="0"/>
  </r>
  <r>
    <x v="17"/>
    <x v="5"/>
    <x v="15"/>
    <x v="1"/>
    <x v="17"/>
    <x v="3"/>
    <x v="17"/>
    <x v="17"/>
    <x v="1"/>
    <x v="0"/>
  </r>
  <r>
    <x v="18"/>
    <x v="5"/>
    <x v="16"/>
    <x v="1"/>
    <x v="18"/>
    <x v="3"/>
    <x v="18"/>
    <x v="18"/>
    <x v="1"/>
    <x v="0"/>
  </r>
  <r>
    <x v="19"/>
    <x v="5"/>
    <x v="10"/>
    <x v="2"/>
    <x v="19"/>
    <x v="7"/>
    <x v="12"/>
    <x v="12"/>
    <x v="1"/>
    <x v="0"/>
  </r>
  <r>
    <x v="20"/>
    <x v="5"/>
    <x v="17"/>
    <x v="2"/>
    <x v="20"/>
    <x v="6"/>
    <x v="19"/>
    <x v="19"/>
    <x v="1"/>
    <x v="0"/>
  </r>
  <r>
    <x v="21"/>
    <x v="5"/>
    <x v="18"/>
    <x v="2"/>
    <x v="21"/>
    <x v="2"/>
    <x v="20"/>
    <x v="20"/>
    <x v="7"/>
    <x v="0"/>
  </r>
  <r>
    <x v="22"/>
    <x v="5"/>
    <x v="19"/>
    <x v="2"/>
    <x v="22"/>
    <x v="7"/>
    <x v="21"/>
    <x v="21"/>
    <x v="1"/>
    <x v="0"/>
  </r>
  <r>
    <x v="23"/>
    <x v="5"/>
    <x v="19"/>
    <x v="2"/>
    <x v="23"/>
    <x v="7"/>
    <x v="22"/>
    <x v="22"/>
    <x v="1"/>
    <x v="0"/>
  </r>
  <r>
    <x v="24"/>
    <x v="5"/>
    <x v="20"/>
    <x v="2"/>
    <x v="24"/>
    <x v="6"/>
    <x v="23"/>
    <x v="23"/>
    <x v="1"/>
    <x v="0"/>
  </r>
  <r>
    <x v="25"/>
    <x v="5"/>
    <x v="21"/>
    <x v="3"/>
    <x v="25"/>
    <x v="4"/>
    <x v="24"/>
    <x v="24"/>
    <x v="8"/>
    <x v="0"/>
  </r>
  <r>
    <x v="26"/>
    <x v="5"/>
    <x v="22"/>
    <x v="3"/>
    <x v="26"/>
    <x v="4"/>
    <x v="25"/>
    <x v="25"/>
    <x v="1"/>
    <x v="0"/>
  </r>
  <r>
    <x v="27"/>
    <x v="5"/>
    <x v="23"/>
    <x v="2"/>
    <x v="27"/>
    <x v="6"/>
    <x v="26"/>
    <x v="26"/>
    <x v="1"/>
    <x v="0"/>
  </r>
  <r>
    <x v="28"/>
    <x v="5"/>
    <x v="24"/>
    <x v="2"/>
    <x v="28"/>
    <x v="6"/>
    <x v="27"/>
    <x v="27"/>
    <x v="9"/>
    <x v="0"/>
  </r>
  <r>
    <x v="29"/>
    <x v="6"/>
    <x v="25"/>
    <x v="2"/>
    <x v="29"/>
    <x v="7"/>
    <x v="28"/>
    <x v="28"/>
    <x v="1"/>
    <x v="0"/>
  </r>
  <r>
    <x v="30"/>
    <x v="6"/>
    <x v="26"/>
    <x v="0"/>
    <x v="30"/>
    <x v="1"/>
    <x v="29"/>
    <x v="29"/>
    <x v="1"/>
    <x v="0"/>
  </r>
  <r>
    <x v="31"/>
    <x v="7"/>
    <x v="27"/>
    <x v="2"/>
    <x v="31"/>
    <x v="7"/>
    <x v="30"/>
    <x v="30"/>
    <x v="1"/>
    <x v="0"/>
  </r>
  <r>
    <x v="32"/>
    <x v="7"/>
    <x v="28"/>
    <x v="3"/>
    <x v="32"/>
    <x v="1"/>
    <x v="31"/>
    <x v="31"/>
    <x v="1"/>
    <x v="0"/>
  </r>
  <r>
    <x v="33"/>
    <x v="7"/>
    <x v="29"/>
    <x v="1"/>
    <x v="33"/>
    <x v="3"/>
    <x v="32"/>
    <x v="32"/>
    <x v="1"/>
    <x v="0"/>
  </r>
  <r>
    <x v="34"/>
    <x v="7"/>
    <x v="30"/>
    <x v="1"/>
    <x v="34"/>
    <x v="8"/>
    <x v="33"/>
    <x v="33"/>
    <x v="1"/>
    <x v="0"/>
  </r>
  <r>
    <x v="35"/>
    <x v="7"/>
    <x v="31"/>
    <x v="1"/>
    <x v="35"/>
    <x v="3"/>
    <x v="34"/>
    <x v="34"/>
    <x v="1"/>
    <x v="0"/>
  </r>
  <r>
    <x v="36"/>
    <x v="7"/>
    <x v="32"/>
    <x v="1"/>
    <x v="36"/>
    <x v="1"/>
    <x v="35"/>
    <x v="35"/>
    <x v="1"/>
    <x v="0"/>
  </r>
  <r>
    <x v="37"/>
    <x v="7"/>
    <x v="33"/>
    <x v="2"/>
    <x v="37"/>
    <x v="2"/>
    <x v="36"/>
    <x v="36"/>
    <x v="1"/>
    <x v="0"/>
  </r>
  <r>
    <x v="38"/>
    <x v="7"/>
    <x v="34"/>
    <x v="3"/>
    <x v="38"/>
    <x v="1"/>
    <x v="37"/>
    <x v="37"/>
    <x v="1"/>
    <x v="0"/>
  </r>
  <r>
    <x v="39"/>
    <x v="7"/>
    <x v="35"/>
    <x v="2"/>
    <x v="39"/>
    <x v="9"/>
    <x v="38"/>
    <x v="38"/>
    <x v="10"/>
    <x v="0"/>
  </r>
  <r>
    <x v="40"/>
    <x v="7"/>
    <x v="36"/>
    <x v="2"/>
    <x v="40"/>
    <x v="2"/>
    <x v="39"/>
    <x v="39"/>
    <x v="1"/>
    <x v="0"/>
  </r>
  <r>
    <x v="41"/>
    <x v="7"/>
    <x v="37"/>
    <x v="2"/>
    <x v="41"/>
    <x v="7"/>
    <x v="40"/>
    <x v="40"/>
    <x v="11"/>
    <x v="0"/>
  </r>
  <r>
    <x v="42"/>
    <x v="7"/>
    <x v="38"/>
    <x v="2"/>
    <x v="42"/>
    <x v="2"/>
    <x v="41"/>
    <x v="41"/>
    <x v="12"/>
    <x v="0"/>
  </r>
  <r>
    <x v="43"/>
    <x v="7"/>
    <x v="39"/>
    <x v="2"/>
    <x v="43"/>
    <x v="9"/>
    <x v="42"/>
    <x v="42"/>
    <x v="1"/>
    <x v="0"/>
  </r>
  <r>
    <x v="44"/>
    <x v="7"/>
    <x v="40"/>
    <x v="2"/>
    <x v="44"/>
    <x v="2"/>
    <x v="39"/>
    <x v="39"/>
    <x v="1"/>
    <x v="0"/>
  </r>
  <r>
    <x v="45"/>
    <x v="7"/>
    <x v="41"/>
    <x v="0"/>
    <x v="45"/>
    <x v="4"/>
    <x v="43"/>
    <x v="43"/>
    <x v="13"/>
    <x v="0"/>
  </r>
  <r>
    <x v="46"/>
    <x v="7"/>
    <x v="42"/>
    <x v="2"/>
    <x v="46"/>
    <x v="2"/>
    <x v="44"/>
    <x v="44"/>
    <x v="1"/>
    <x v="0"/>
  </r>
  <r>
    <x v="47"/>
    <x v="7"/>
    <x v="43"/>
    <x v="2"/>
    <x v="47"/>
    <x v="2"/>
    <x v="44"/>
    <x v="44"/>
    <x v="1"/>
    <x v="0"/>
  </r>
  <r>
    <x v="48"/>
    <x v="7"/>
    <x v="44"/>
    <x v="0"/>
    <x v="48"/>
    <x v="10"/>
    <x v="45"/>
    <x v="45"/>
    <x v="14"/>
    <x v="1"/>
  </r>
  <r>
    <x v="49"/>
    <x v="7"/>
    <x v="45"/>
    <x v="0"/>
    <x v="49"/>
    <x v="10"/>
    <x v="46"/>
    <x v="46"/>
    <x v="1"/>
    <x v="0"/>
  </r>
  <r>
    <x v="50"/>
    <x v="8"/>
    <x v="46"/>
    <x v="2"/>
    <x v="50"/>
    <x v="7"/>
    <x v="47"/>
    <x v="47"/>
    <x v="1"/>
    <x v="0"/>
  </r>
  <r>
    <x v="51"/>
    <x v="8"/>
    <x v="47"/>
    <x v="2"/>
    <x v="51"/>
    <x v="11"/>
    <x v="48"/>
    <x v="48"/>
    <x v="1"/>
    <x v="0"/>
  </r>
  <r>
    <x v="52"/>
    <x v="8"/>
    <x v="48"/>
    <x v="2"/>
    <x v="52"/>
    <x v="2"/>
    <x v="49"/>
    <x v="49"/>
    <x v="1"/>
    <x v="0"/>
  </r>
  <r>
    <x v="53"/>
    <x v="8"/>
    <x v="49"/>
    <x v="2"/>
    <x v="53"/>
    <x v="11"/>
    <x v="50"/>
    <x v="50"/>
    <x v="1"/>
    <x v="0"/>
  </r>
  <r>
    <x v="54"/>
    <x v="8"/>
    <x v="50"/>
    <x v="2"/>
    <x v="54"/>
    <x v="9"/>
    <x v="51"/>
    <x v="51"/>
    <x v="1"/>
    <x v="0"/>
  </r>
  <r>
    <x v="55"/>
    <x v="8"/>
    <x v="51"/>
    <x v="2"/>
    <x v="55"/>
    <x v="7"/>
    <x v="52"/>
    <x v="52"/>
    <x v="1"/>
    <x v="0"/>
  </r>
  <r>
    <x v="56"/>
    <x v="8"/>
    <x v="52"/>
    <x v="3"/>
    <x v="56"/>
    <x v="1"/>
    <x v="53"/>
    <x v="53"/>
    <x v="1"/>
    <x v="0"/>
  </r>
  <r>
    <x v="57"/>
    <x v="8"/>
    <x v="53"/>
    <x v="2"/>
    <x v="57"/>
    <x v="7"/>
    <x v="52"/>
    <x v="52"/>
    <x v="1"/>
    <x v="0"/>
  </r>
  <r>
    <x v="58"/>
    <x v="8"/>
    <x v="54"/>
    <x v="2"/>
    <x v="58"/>
    <x v="2"/>
    <x v="54"/>
    <x v="54"/>
    <x v="1"/>
    <x v="0"/>
  </r>
  <r>
    <x v="59"/>
    <x v="8"/>
    <x v="55"/>
    <x v="1"/>
    <x v="59"/>
    <x v="3"/>
    <x v="55"/>
    <x v="55"/>
    <x v="1"/>
    <x v="0"/>
  </r>
  <r>
    <x v="60"/>
    <x v="8"/>
    <x v="56"/>
    <x v="2"/>
    <x v="60"/>
    <x v="7"/>
    <x v="56"/>
    <x v="56"/>
    <x v="1"/>
    <x v="2"/>
  </r>
  <r>
    <x v="61"/>
    <x v="8"/>
    <x v="57"/>
    <x v="2"/>
    <x v="61"/>
    <x v="7"/>
    <x v="57"/>
    <x v="57"/>
    <x v="1"/>
    <x v="0"/>
  </r>
  <r>
    <x v="62"/>
    <x v="8"/>
    <x v="58"/>
    <x v="2"/>
    <x v="62"/>
    <x v="7"/>
    <x v="58"/>
    <x v="58"/>
    <x v="1"/>
    <x v="0"/>
  </r>
  <r>
    <x v="63"/>
    <x v="8"/>
    <x v="59"/>
    <x v="2"/>
    <x v="63"/>
    <x v="7"/>
    <x v="59"/>
    <x v="59"/>
    <x v="1"/>
    <x v="0"/>
  </r>
  <r>
    <x v="64"/>
    <x v="8"/>
    <x v="60"/>
    <x v="3"/>
    <x v="64"/>
    <x v="1"/>
    <x v="60"/>
    <x v="60"/>
    <x v="1"/>
    <x v="0"/>
  </r>
  <r>
    <x v="65"/>
    <x v="8"/>
    <x v="61"/>
    <x v="3"/>
    <x v="65"/>
    <x v="4"/>
    <x v="61"/>
    <x v="61"/>
    <x v="1"/>
    <x v="0"/>
  </r>
  <r>
    <x v="66"/>
    <x v="8"/>
    <x v="58"/>
    <x v="2"/>
    <x v="66"/>
    <x v="7"/>
    <x v="59"/>
    <x v="59"/>
    <x v="1"/>
    <x v="0"/>
  </r>
  <r>
    <x v="67"/>
    <x v="8"/>
    <x v="62"/>
    <x v="2"/>
    <x v="67"/>
    <x v="2"/>
    <x v="62"/>
    <x v="62"/>
    <x v="15"/>
    <x v="0"/>
  </r>
  <r>
    <x v="68"/>
    <x v="8"/>
    <x v="63"/>
    <x v="2"/>
    <x v="68"/>
    <x v="7"/>
    <x v="63"/>
    <x v="63"/>
    <x v="16"/>
    <x v="0"/>
  </r>
  <r>
    <x v="69"/>
    <x v="8"/>
    <x v="64"/>
    <x v="2"/>
    <x v="69"/>
    <x v="12"/>
    <x v="64"/>
    <x v="64"/>
    <x v="17"/>
    <x v="0"/>
  </r>
  <r>
    <x v="70"/>
    <x v="8"/>
    <x v="65"/>
    <x v="4"/>
    <x v="70"/>
    <x v="1"/>
    <x v="65"/>
    <x v="65"/>
    <x v="1"/>
    <x v="0"/>
  </r>
  <r>
    <x v="71"/>
    <x v="8"/>
    <x v="66"/>
    <x v="2"/>
    <x v="71"/>
    <x v="7"/>
    <x v="57"/>
    <x v="66"/>
    <x v="18"/>
    <x v="0"/>
  </r>
  <r>
    <x v="72"/>
    <x v="8"/>
    <x v="64"/>
    <x v="2"/>
    <x v="72"/>
    <x v="12"/>
    <x v="64"/>
    <x v="67"/>
    <x v="1"/>
    <x v="0"/>
  </r>
  <r>
    <x v="73"/>
    <x v="8"/>
    <x v="67"/>
    <x v="2"/>
    <x v="73"/>
    <x v="7"/>
    <x v="66"/>
    <x v="68"/>
    <x v="19"/>
    <x v="0"/>
  </r>
  <r>
    <x v="74"/>
    <x v="8"/>
    <x v="52"/>
    <x v="3"/>
    <x v="74"/>
    <x v="1"/>
    <x v="53"/>
    <x v="53"/>
    <x v="1"/>
    <x v="0"/>
  </r>
  <r>
    <x v="75"/>
    <x v="8"/>
    <x v="68"/>
    <x v="0"/>
    <x v="75"/>
    <x v="4"/>
    <x v="67"/>
    <x v="69"/>
    <x v="1"/>
    <x v="0"/>
  </r>
  <r>
    <x v="76"/>
    <x v="8"/>
    <x v="69"/>
    <x v="1"/>
    <x v="76"/>
    <x v="1"/>
    <x v="68"/>
    <x v="70"/>
    <x v="1"/>
    <x v="0"/>
  </r>
  <r>
    <x v="77"/>
    <x v="8"/>
    <x v="70"/>
    <x v="1"/>
    <x v="77"/>
    <x v="1"/>
    <x v="69"/>
    <x v="71"/>
    <x v="1"/>
    <x v="2"/>
  </r>
  <r>
    <x v="78"/>
    <x v="8"/>
    <x v="17"/>
    <x v="3"/>
    <x v="78"/>
    <x v="1"/>
    <x v="70"/>
    <x v="72"/>
    <x v="1"/>
    <x v="0"/>
  </r>
  <r>
    <x v="79"/>
    <x v="8"/>
    <x v="71"/>
    <x v="3"/>
    <x v="79"/>
    <x v="4"/>
    <x v="71"/>
    <x v="73"/>
    <x v="1"/>
    <x v="0"/>
  </r>
  <r>
    <x v="80"/>
    <x v="8"/>
    <x v="72"/>
    <x v="2"/>
    <x v="80"/>
    <x v="7"/>
    <x v="72"/>
    <x v="74"/>
    <x v="1"/>
    <x v="0"/>
  </r>
  <r>
    <x v="81"/>
    <x v="8"/>
    <x v="73"/>
    <x v="3"/>
    <x v="81"/>
    <x v="4"/>
    <x v="73"/>
    <x v="75"/>
    <x v="1"/>
    <x v="0"/>
  </r>
  <r>
    <x v="82"/>
    <x v="8"/>
    <x v="74"/>
    <x v="3"/>
    <x v="82"/>
    <x v="4"/>
    <x v="73"/>
    <x v="75"/>
    <x v="1"/>
    <x v="3"/>
  </r>
  <r>
    <x v="83"/>
    <x v="8"/>
    <x v="75"/>
    <x v="3"/>
    <x v="83"/>
    <x v="4"/>
    <x v="73"/>
    <x v="75"/>
    <x v="1"/>
    <x v="3"/>
  </r>
  <r>
    <x v="84"/>
    <x v="8"/>
    <x v="76"/>
    <x v="2"/>
    <x v="84"/>
    <x v="2"/>
    <x v="74"/>
    <x v="76"/>
    <x v="20"/>
    <x v="0"/>
  </r>
  <r>
    <x v="85"/>
    <x v="8"/>
    <x v="77"/>
    <x v="2"/>
    <x v="85"/>
    <x v="13"/>
    <x v="75"/>
    <x v="77"/>
    <x v="21"/>
    <x v="0"/>
  </r>
  <r>
    <x v="86"/>
    <x v="8"/>
    <x v="78"/>
    <x v="2"/>
    <x v="86"/>
    <x v="14"/>
    <x v="76"/>
    <x v="78"/>
    <x v="22"/>
    <x v="0"/>
  </r>
  <r>
    <x v="87"/>
    <x v="8"/>
    <x v="79"/>
    <x v="2"/>
    <x v="87"/>
    <x v="7"/>
    <x v="77"/>
    <x v="79"/>
    <x v="1"/>
    <x v="0"/>
  </r>
  <r>
    <x v="88"/>
    <x v="8"/>
    <x v="80"/>
    <x v="2"/>
    <x v="88"/>
    <x v="7"/>
    <x v="78"/>
    <x v="80"/>
    <x v="1"/>
    <x v="0"/>
  </r>
  <r>
    <x v="89"/>
    <x v="8"/>
    <x v="80"/>
    <x v="2"/>
    <x v="89"/>
    <x v="5"/>
    <x v="79"/>
    <x v="81"/>
    <x v="1"/>
    <x v="0"/>
  </r>
  <r>
    <x v="90"/>
    <x v="8"/>
    <x v="81"/>
    <x v="2"/>
    <x v="90"/>
    <x v="2"/>
    <x v="80"/>
    <x v="82"/>
    <x v="23"/>
    <x v="0"/>
  </r>
  <r>
    <x v="91"/>
    <x v="8"/>
    <x v="82"/>
    <x v="2"/>
    <x v="91"/>
    <x v="13"/>
    <x v="81"/>
    <x v="83"/>
    <x v="1"/>
    <x v="0"/>
  </r>
  <r>
    <x v="92"/>
    <x v="8"/>
    <x v="83"/>
    <x v="2"/>
    <x v="92"/>
    <x v="15"/>
    <x v="82"/>
    <x v="84"/>
    <x v="1"/>
    <x v="0"/>
  </r>
  <r>
    <x v="93"/>
    <x v="8"/>
    <x v="84"/>
    <x v="2"/>
    <x v="93"/>
    <x v="7"/>
    <x v="83"/>
    <x v="85"/>
    <x v="24"/>
    <x v="0"/>
  </r>
  <r>
    <x v="94"/>
    <x v="8"/>
    <x v="85"/>
    <x v="3"/>
    <x v="94"/>
    <x v="1"/>
    <x v="84"/>
    <x v="86"/>
    <x v="1"/>
    <x v="0"/>
  </r>
  <r>
    <x v="95"/>
    <x v="8"/>
    <x v="86"/>
    <x v="2"/>
    <x v="95"/>
    <x v="7"/>
    <x v="85"/>
    <x v="87"/>
    <x v="1"/>
    <x v="0"/>
  </r>
  <r>
    <x v="96"/>
    <x v="8"/>
    <x v="87"/>
    <x v="2"/>
    <x v="96"/>
    <x v="7"/>
    <x v="86"/>
    <x v="88"/>
    <x v="25"/>
    <x v="0"/>
  </r>
  <r>
    <x v="97"/>
    <x v="8"/>
    <x v="88"/>
    <x v="2"/>
    <x v="97"/>
    <x v="2"/>
    <x v="62"/>
    <x v="89"/>
    <x v="26"/>
    <x v="1"/>
  </r>
  <r>
    <x v="98"/>
    <x v="8"/>
    <x v="89"/>
    <x v="0"/>
    <x v="98"/>
    <x v="4"/>
    <x v="87"/>
    <x v="90"/>
    <x v="1"/>
    <x v="0"/>
  </r>
  <r>
    <x v="99"/>
    <x v="8"/>
    <x v="90"/>
    <x v="0"/>
    <x v="99"/>
    <x v="16"/>
    <x v="88"/>
    <x v="91"/>
    <x v="1"/>
    <x v="0"/>
  </r>
  <r>
    <x v="100"/>
    <x v="8"/>
    <x v="91"/>
    <x v="2"/>
    <x v="100"/>
    <x v="7"/>
    <x v="72"/>
    <x v="74"/>
    <x v="1"/>
    <x v="1"/>
  </r>
  <r>
    <x v="101"/>
    <x v="8"/>
    <x v="28"/>
    <x v="3"/>
    <x v="101"/>
    <x v="1"/>
    <x v="70"/>
    <x v="72"/>
    <x v="1"/>
    <x v="0"/>
  </r>
  <r>
    <x v="102"/>
    <x v="8"/>
    <x v="92"/>
    <x v="1"/>
    <x v="102"/>
    <x v="1"/>
    <x v="89"/>
    <x v="92"/>
    <x v="27"/>
    <x v="0"/>
  </r>
  <r>
    <x v="103"/>
    <x v="8"/>
    <x v="93"/>
    <x v="2"/>
    <x v="103"/>
    <x v="2"/>
    <x v="36"/>
    <x v="36"/>
    <x v="1"/>
    <x v="0"/>
  </r>
  <r>
    <x v="104"/>
    <x v="8"/>
    <x v="94"/>
    <x v="2"/>
    <x v="104"/>
    <x v="2"/>
    <x v="90"/>
    <x v="93"/>
    <x v="28"/>
    <x v="0"/>
  </r>
  <r>
    <x v="105"/>
    <x v="8"/>
    <x v="95"/>
    <x v="2"/>
    <x v="105"/>
    <x v="2"/>
    <x v="36"/>
    <x v="36"/>
    <x v="1"/>
    <x v="0"/>
  </r>
  <r>
    <x v="106"/>
    <x v="8"/>
    <x v="96"/>
    <x v="1"/>
    <x v="106"/>
    <x v="1"/>
    <x v="91"/>
    <x v="94"/>
    <x v="29"/>
    <x v="0"/>
  </r>
  <r>
    <x v="107"/>
    <x v="8"/>
    <x v="97"/>
    <x v="2"/>
    <x v="107"/>
    <x v="2"/>
    <x v="92"/>
    <x v="95"/>
    <x v="30"/>
    <x v="0"/>
  </r>
  <r>
    <x v="108"/>
    <x v="8"/>
    <x v="98"/>
    <x v="2"/>
    <x v="108"/>
    <x v="2"/>
    <x v="92"/>
    <x v="96"/>
    <x v="31"/>
    <x v="0"/>
  </r>
  <r>
    <x v="109"/>
    <x v="8"/>
    <x v="99"/>
    <x v="2"/>
    <x v="109"/>
    <x v="2"/>
    <x v="36"/>
    <x v="36"/>
    <x v="1"/>
    <x v="0"/>
  </r>
  <r>
    <x v="110"/>
    <x v="8"/>
    <x v="100"/>
    <x v="2"/>
    <x v="110"/>
    <x v="2"/>
    <x v="93"/>
    <x v="97"/>
    <x v="1"/>
    <x v="0"/>
  </r>
  <r>
    <x v="111"/>
    <x v="8"/>
    <x v="101"/>
    <x v="2"/>
    <x v="111"/>
    <x v="2"/>
    <x v="94"/>
    <x v="98"/>
    <x v="1"/>
    <x v="0"/>
  </r>
  <r>
    <x v="112"/>
    <x v="8"/>
    <x v="102"/>
    <x v="2"/>
    <x v="112"/>
    <x v="12"/>
    <x v="95"/>
    <x v="99"/>
    <x v="32"/>
    <x v="0"/>
  </r>
  <r>
    <x v="113"/>
    <x v="8"/>
    <x v="103"/>
    <x v="2"/>
    <x v="113"/>
    <x v="7"/>
    <x v="96"/>
    <x v="100"/>
    <x v="33"/>
    <x v="0"/>
  </r>
  <r>
    <x v="114"/>
    <x v="8"/>
    <x v="104"/>
    <x v="3"/>
    <x v="114"/>
    <x v="1"/>
    <x v="97"/>
    <x v="101"/>
    <x v="1"/>
    <x v="0"/>
  </r>
  <r>
    <x v="115"/>
    <x v="8"/>
    <x v="105"/>
    <x v="3"/>
    <x v="115"/>
    <x v="4"/>
    <x v="98"/>
    <x v="102"/>
    <x v="1"/>
    <x v="0"/>
  </r>
  <r>
    <x v="116"/>
    <x v="8"/>
    <x v="106"/>
    <x v="1"/>
    <x v="116"/>
    <x v="1"/>
    <x v="99"/>
    <x v="103"/>
    <x v="34"/>
    <x v="0"/>
  </r>
  <r>
    <x v="117"/>
    <x v="8"/>
    <x v="107"/>
    <x v="4"/>
    <x v="117"/>
    <x v="3"/>
    <x v="100"/>
    <x v="104"/>
    <x v="1"/>
    <x v="2"/>
  </r>
  <r>
    <x v="118"/>
    <x v="8"/>
    <x v="108"/>
    <x v="0"/>
    <x v="118"/>
    <x v="10"/>
    <x v="101"/>
    <x v="105"/>
    <x v="35"/>
    <x v="0"/>
  </r>
  <r>
    <x v="119"/>
    <x v="8"/>
    <x v="109"/>
    <x v="3"/>
    <x v="119"/>
    <x v="16"/>
    <x v="102"/>
    <x v="106"/>
    <x v="36"/>
    <x v="0"/>
  </r>
  <r>
    <x v="120"/>
    <x v="8"/>
    <x v="109"/>
    <x v="3"/>
    <x v="120"/>
    <x v="1"/>
    <x v="103"/>
    <x v="107"/>
    <x v="37"/>
    <x v="0"/>
  </r>
  <r>
    <x v="121"/>
    <x v="8"/>
    <x v="109"/>
    <x v="3"/>
    <x v="121"/>
    <x v="1"/>
    <x v="104"/>
    <x v="107"/>
    <x v="38"/>
    <x v="0"/>
  </r>
  <r>
    <x v="122"/>
    <x v="8"/>
    <x v="109"/>
    <x v="3"/>
    <x v="122"/>
    <x v="1"/>
    <x v="104"/>
    <x v="107"/>
    <x v="38"/>
    <x v="0"/>
  </r>
  <r>
    <x v="123"/>
    <x v="8"/>
    <x v="109"/>
    <x v="3"/>
    <x v="123"/>
    <x v="4"/>
    <x v="105"/>
    <x v="108"/>
    <x v="39"/>
    <x v="0"/>
  </r>
  <r>
    <x v="124"/>
    <x v="8"/>
    <x v="109"/>
    <x v="3"/>
    <x v="124"/>
    <x v="4"/>
    <x v="106"/>
    <x v="108"/>
    <x v="40"/>
    <x v="0"/>
  </r>
  <r>
    <x v="125"/>
    <x v="8"/>
    <x v="109"/>
    <x v="3"/>
    <x v="125"/>
    <x v="0"/>
    <x v="107"/>
    <x v="109"/>
    <x v="41"/>
    <x v="0"/>
  </r>
  <r>
    <x v="126"/>
    <x v="8"/>
    <x v="109"/>
    <x v="3"/>
    <x v="126"/>
    <x v="4"/>
    <x v="105"/>
    <x v="108"/>
    <x v="39"/>
    <x v="0"/>
  </r>
  <r>
    <x v="127"/>
    <x v="8"/>
    <x v="110"/>
    <x v="2"/>
    <x v="127"/>
    <x v="5"/>
    <x v="108"/>
    <x v="110"/>
    <x v="1"/>
    <x v="0"/>
  </r>
  <r>
    <x v="128"/>
    <x v="8"/>
    <x v="111"/>
    <x v="2"/>
    <x v="128"/>
    <x v="17"/>
    <x v="109"/>
    <x v="111"/>
    <x v="1"/>
    <x v="0"/>
  </r>
  <r>
    <x v="129"/>
    <x v="8"/>
    <x v="112"/>
    <x v="2"/>
    <x v="129"/>
    <x v="2"/>
    <x v="36"/>
    <x v="112"/>
    <x v="12"/>
    <x v="0"/>
  </r>
  <r>
    <x v="130"/>
    <x v="8"/>
    <x v="17"/>
    <x v="3"/>
    <x v="130"/>
    <x v="1"/>
    <x v="110"/>
    <x v="113"/>
    <x v="1"/>
    <x v="3"/>
  </r>
  <r>
    <x v="131"/>
    <x v="8"/>
    <x v="113"/>
    <x v="1"/>
    <x v="131"/>
    <x v="1"/>
    <x v="111"/>
    <x v="114"/>
    <x v="1"/>
    <x v="0"/>
  </r>
  <r>
    <x v="132"/>
    <x v="8"/>
    <x v="114"/>
    <x v="1"/>
    <x v="132"/>
    <x v="1"/>
    <x v="112"/>
    <x v="115"/>
    <x v="1"/>
    <x v="0"/>
  </r>
  <r>
    <x v="133"/>
    <x v="8"/>
    <x v="115"/>
    <x v="1"/>
    <x v="133"/>
    <x v="3"/>
    <x v="113"/>
    <x v="116"/>
    <x v="42"/>
    <x v="0"/>
  </r>
  <r>
    <x v="134"/>
    <x v="8"/>
    <x v="116"/>
    <x v="2"/>
    <x v="134"/>
    <x v="7"/>
    <x v="59"/>
    <x v="59"/>
    <x v="1"/>
    <x v="0"/>
  </r>
  <r>
    <x v="135"/>
    <x v="8"/>
    <x v="117"/>
    <x v="2"/>
    <x v="135"/>
    <x v="7"/>
    <x v="114"/>
    <x v="117"/>
    <x v="1"/>
    <x v="0"/>
  </r>
  <r>
    <x v="136"/>
    <x v="8"/>
    <x v="118"/>
    <x v="2"/>
    <x v="136"/>
    <x v="7"/>
    <x v="59"/>
    <x v="59"/>
    <x v="1"/>
    <x v="0"/>
  </r>
  <r>
    <x v="137"/>
    <x v="8"/>
    <x v="119"/>
    <x v="2"/>
    <x v="137"/>
    <x v="2"/>
    <x v="115"/>
    <x v="118"/>
    <x v="1"/>
    <x v="0"/>
  </r>
  <r>
    <x v="138"/>
    <x v="8"/>
    <x v="120"/>
    <x v="1"/>
    <x v="138"/>
    <x v="1"/>
    <x v="116"/>
    <x v="119"/>
    <x v="1"/>
    <x v="0"/>
  </r>
  <r>
    <x v="139"/>
    <x v="8"/>
    <x v="111"/>
    <x v="2"/>
    <x v="139"/>
    <x v="17"/>
    <x v="117"/>
    <x v="120"/>
    <x v="43"/>
    <x v="0"/>
  </r>
  <r>
    <x v="140"/>
    <x v="8"/>
    <x v="121"/>
    <x v="1"/>
    <x v="140"/>
    <x v="3"/>
    <x v="118"/>
    <x v="121"/>
    <x v="1"/>
    <x v="0"/>
  </r>
  <r>
    <x v="141"/>
    <x v="8"/>
    <x v="122"/>
    <x v="4"/>
    <x v="141"/>
    <x v="1"/>
    <x v="65"/>
    <x v="65"/>
    <x v="1"/>
    <x v="0"/>
  </r>
  <r>
    <x v="142"/>
    <x v="8"/>
    <x v="123"/>
    <x v="2"/>
    <x v="142"/>
    <x v="7"/>
    <x v="119"/>
    <x v="122"/>
    <x v="1"/>
    <x v="0"/>
  </r>
  <r>
    <x v="143"/>
    <x v="8"/>
    <x v="124"/>
    <x v="0"/>
    <x v="143"/>
    <x v="4"/>
    <x v="120"/>
    <x v="123"/>
    <x v="1"/>
    <x v="0"/>
  </r>
  <r>
    <x v="144"/>
    <x v="8"/>
    <x v="125"/>
    <x v="1"/>
    <x v="144"/>
    <x v="3"/>
    <x v="113"/>
    <x v="124"/>
    <x v="1"/>
    <x v="0"/>
  </r>
  <r>
    <x v="145"/>
    <x v="8"/>
    <x v="126"/>
    <x v="1"/>
    <x v="145"/>
    <x v="3"/>
    <x v="121"/>
    <x v="125"/>
    <x v="1"/>
    <x v="0"/>
  </r>
  <r>
    <x v="146"/>
    <x v="8"/>
    <x v="7"/>
    <x v="2"/>
    <x v="146"/>
    <x v="7"/>
    <x v="122"/>
    <x v="126"/>
    <x v="44"/>
    <x v="0"/>
  </r>
  <r>
    <x v="147"/>
    <x v="8"/>
    <x v="37"/>
    <x v="2"/>
    <x v="147"/>
    <x v="7"/>
    <x v="123"/>
    <x v="127"/>
    <x v="45"/>
    <x v="0"/>
  </r>
  <r>
    <x v="148"/>
    <x v="8"/>
    <x v="127"/>
    <x v="1"/>
    <x v="148"/>
    <x v="1"/>
    <x v="124"/>
    <x v="128"/>
    <x v="1"/>
    <x v="0"/>
  </r>
  <r>
    <x v="149"/>
    <x v="8"/>
    <x v="128"/>
    <x v="4"/>
    <x v="149"/>
    <x v="1"/>
    <x v="65"/>
    <x v="129"/>
    <x v="46"/>
    <x v="0"/>
  </r>
  <r>
    <x v="150"/>
    <x v="8"/>
    <x v="129"/>
    <x v="1"/>
    <x v="150"/>
    <x v="1"/>
    <x v="125"/>
    <x v="130"/>
    <x v="1"/>
    <x v="2"/>
  </r>
  <r>
    <x v="151"/>
    <x v="8"/>
    <x v="130"/>
    <x v="2"/>
    <x v="151"/>
    <x v="2"/>
    <x v="126"/>
    <x v="131"/>
    <x v="1"/>
    <x v="0"/>
  </r>
  <r>
    <x v="152"/>
    <x v="8"/>
    <x v="131"/>
    <x v="0"/>
    <x v="152"/>
    <x v="4"/>
    <x v="127"/>
    <x v="132"/>
    <x v="47"/>
    <x v="0"/>
  </r>
  <r>
    <x v="153"/>
    <x v="8"/>
    <x v="132"/>
    <x v="0"/>
    <x v="153"/>
    <x v="4"/>
    <x v="128"/>
    <x v="133"/>
    <x v="1"/>
    <x v="0"/>
  </r>
  <r>
    <x v="154"/>
    <x v="8"/>
    <x v="133"/>
    <x v="3"/>
    <x v="154"/>
    <x v="4"/>
    <x v="73"/>
    <x v="134"/>
    <x v="48"/>
    <x v="1"/>
  </r>
  <r>
    <x v="155"/>
    <x v="8"/>
    <x v="97"/>
    <x v="0"/>
    <x v="155"/>
    <x v="1"/>
    <x v="129"/>
    <x v="135"/>
    <x v="49"/>
    <x v="0"/>
  </r>
  <r>
    <x v="156"/>
    <x v="8"/>
    <x v="134"/>
    <x v="0"/>
    <x v="156"/>
    <x v="10"/>
    <x v="130"/>
    <x v="136"/>
    <x v="1"/>
    <x v="0"/>
  </r>
  <r>
    <x v="157"/>
    <x v="8"/>
    <x v="135"/>
    <x v="0"/>
    <x v="157"/>
    <x v="10"/>
    <x v="131"/>
    <x v="137"/>
    <x v="1"/>
    <x v="0"/>
  </r>
  <r>
    <x v="158"/>
    <x v="8"/>
    <x v="136"/>
    <x v="2"/>
    <x v="158"/>
    <x v="7"/>
    <x v="132"/>
    <x v="138"/>
    <x v="1"/>
    <x v="0"/>
  </r>
  <r>
    <x v="159"/>
    <x v="8"/>
    <x v="137"/>
    <x v="2"/>
    <x v="159"/>
    <x v="7"/>
    <x v="59"/>
    <x v="59"/>
    <x v="1"/>
    <x v="0"/>
  </r>
  <r>
    <x v="160"/>
    <x v="8"/>
    <x v="138"/>
    <x v="3"/>
    <x v="160"/>
    <x v="18"/>
    <x v="133"/>
    <x v="139"/>
    <x v="1"/>
    <x v="3"/>
  </r>
  <r>
    <x v="161"/>
    <x v="8"/>
    <x v="138"/>
    <x v="3"/>
    <x v="161"/>
    <x v="19"/>
    <x v="134"/>
    <x v="140"/>
    <x v="1"/>
    <x v="3"/>
  </r>
  <r>
    <x v="162"/>
    <x v="8"/>
    <x v="138"/>
    <x v="3"/>
    <x v="162"/>
    <x v="10"/>
    <x v="135"/>
    <x v="141"/>
    <x v="1"/>
    <x v="3"/>
  </r>
  <r>
    <x v="163"/>
    <x v="8"/>
    <x v="138"/>
    <x v="3"/>
    <x v="163"/>
    <x v="20"/>
    <x v="136"/>
    <x v="142"/>
    <x v="1"/>
    <x v="3"/>
  </r>
  <r>
    <x v="164"/>
    <x v="8"/>
    <x v="139"/>
    <x v="2"/>
    <x v="164"/>
    <x v="7"/>
    <x v="137"/>
    <x v="143"/>
    <x v="50"/>
    <x v="0"/>
  </r>
  <r>
    <x v="165"/>
    <x v="8"/>
    <x v="113"/>
    <x v="1"/>
    <x v="165"/>
    <x v="1"/>
    <x v="111"/>
    <x v="114"/>
    <x v="1"/>
    <x v="0"/>
  </r>
  <r>
    <x v="166"/>
    <x v="8"/>
    <x v="140"/>
    <x v="2"/>
    <x v="166"/>
    <x v="5"/>
    <x v="138"/>
    <x v="144"/>
    <x v="1"/>
    <x v="0"/>
  </r>
  <r>
    <x v="167"/>
    <x v="9"/>
    <x v="141"/>
    <x v="4"/>
    <x v="167"/>
    <x v="1"/>
    <x v="139"/>
    <x v="145"/>
    <x v="1"/>
    <x v="0"/>
  </r>
  <r>
    <x v="168"/>
    <x v="9"/>
    <x v="142"/>
    <x v="0"/>
    <x v="168"/>
    <x v="21"/>
    <x v="140"/>
    <x v="146"/>
    <x v="1"/>
    <x v="0"/>
  </r>
  <r>
    <x v="169"/>
    <x v="10"/>
    <x v="143"/>
    <x v="1"/>
    <x v="169"/>
    <x v="1"/>
    <x v="141"/>
    <x v="147"/>
    <x v="1"/>
    <x v="0"/>
  </r>
  <r>
    <x v="170"/>
    <x v="10"/>
    <x v="144"/>
    <x v="1"/>
    <x v="170"/>
    <x v="1"/>
    <x v="141"/>
    <x v="147"/>
    <x v="1"/>
    <x v="0"/>
  </r>
  <r>
    <x v="171"/>
    <x v="11"/>
    <x v="87"/>
    <x v="0"/>
    <x v="171"/>
    <x v="1"/>
    <x v="142"/>
    <x v="148"/>
    <x v="51"/>
    <x v="0"/>
  </r>
  <r>
    <x v="172"/>
    <x v="11"/>
    <x v="145"/>
    <x v="0"/>
    <x v="172"/>
    <x v="4"/>
    <x v="143"/>
    <x v="149"/>
    <x v="1"/>
    <x v="0"/>
  </r>
  <r>
    <x v="173"/>
    <x v="11"/>
    <x v="146"/>
    <x v="1"/>
    <x v="173"/>
    <x v="1"/>
    <x v="144"/>
    <x v="150"/>
    <x v="52"/>
    <x v="0"/>
  </r>
  <r>
    <x v="174"/>
    <x v="11"/>
    <x v="147"/>
    <x v="1"/>
    <x v="174"/>
    <x v="1"/>
    <x v="145"/>
    <x v="151"/>
    <x v="1"/>
    <x v="0"/>
  </r>
  <r>
    <x v="175"/>
    <x v="11"/>
    <x v="148"/>
    <x v="0"/>
    <x v="175"/>
    <x v="1"/>
    <x v="142"/>
    <x v="152"/>
    <x v="53"/>
    <x v="0"/>
  </r>
  <r>
    <x v="176"/>
    <x v="11"/>
    <x v="149"/>
    <x v="0"/>
    <x v="176"/>
    <x v="4"/>
    <x v="146"/>
    <x v="153"/>
    <x v="1"/>
    <x v="0"/>
  </r>
  <r>
    <x v="177"/>
    <x v="11"/>
    <x v="150"/>
    <x v="1"/>
    <x v="177"/>
    <x v="1"/>
    <x v="147"/>
    <x v="154"/>
    <x v="1"/>
    <x v="0"/>
  </r>
  <r>
    <x v="178"/>
    <x v="11"/>
    <x v="151"/>
    <x v="3"/>
    <x v="178"/>
    <x v="10"/>
    <x v="148"/>
    <x v="155"/>
    <x v="1"/>
    <x v="0"/>
  </r>
  <r>
    <x v="179"/>
    <x v="11"/>
    <x v="152"/>
    <x v="0"/>
    <x v="179"/>
    <x v="1"/>
    <x v="149"/>
    <x v="156"/>
    <x v="1"/>
    <x v="0"/>
  </r>
  <r>
    <x v="180"/>
    <x v="11"/>
    <x v="152"/>
    <x v="0"/>
    <x v="180"/>
    <x v="4"/>
    <x v="150"/>
    <x v="157"/>
    <x v="1"/>
    <x v="0"/>
  </r>
  <r>
    <x v="181"/>
    <x v="11"/>
    <x v="153"/>
    <x v="0"/>
    <x v="181"/>
    <x v="10"/>
    <x v="151"/>
    <x v="158"/>
    <x v="1"/>
    <x v="0"/>
  </r>
  <r>
    <x v="182"/>
    <x v="11"/>
    <x v="154"/>
    <x v="1"/>
    <x v="182"/>
    <x v="1"/>
    <x v="152"/>
    <x v="159"/>
    <x v="54"/>
    <x v="0"/>
  </r>
  <r>
    <x v="183"/>
    <x v="11"/>
    <x v="155"/>
    <x v="2"/>
    <x v="183"/>
    <x v="2"/>
    <x v="41"/>
    <x v="160"/>
    <x v="1"/>
    <x v="0"/>
  </r>
  <r>
    <x v="184"/>
    <x v="12"/>
    <x v="156"/>
    <x v="1"/>
    <x v="184"/>
    <x v="1"/>
    <x v="153"/>
    <x v="161"/>
    <x v="1"/>
    <x v="0"/>
  </r>
  <r>
    <x v="185"/>
    <x v="12"/>
    <x v="157"/>
    <x v="1"/>
    <x v="185"/>
    <x v="1"/>
    <x v="154"/>
    <x v="162"/>
    <x v="55"/>
    <x v="0"/>
  </r>
  <r>
    <x v="186"/>
    <x v="12"/>
    <x v="158"/>
    <x v="1"/>
    <x v="186"/>
    <x v="3"/>
    <x v="155"/>
    <x v="163"/>
    <x v="1"/>
    <x v="0"/>
  </r>
  <r>
    <x v="187"/>
    <x v="12"/>
    <x v="159"/>
    <x v="1"/>
    <x v="187"/>
    <x v="1"/>
    <x v="156"/>
    <x v="164"/>
    <x v="1"/>
    <x v="1"/>
  </r>
  <r>
    <x v="188"/>
    <x v="12"/>
    <x v="160"/>
    <x v="0"/>
    <x v="188"/>
    <x v="4"/>
    <x v="157"/>
    <x v="165"/>
    <x v="1"/>
    <x v="0"/>
  </r>
  <r>
    <x v="189"/>
    <x v="13"/>
    <x v="161"/>
    <x v="0"/>
    <x v="189"/>
    <x v="4"/>
    <x v="158"/>
    <x v="166"/>
    <x v="1"/>
    <x v="2"/>
  </r>
  <r>
    <x v="190"/>
    <x v="13"/>
    <x v="162"/>
    <x v="0"/>
    <x v="190"/>
    <x v="4"/>
    <x v="159"/>
    <x v="167"/>
    <x v="1"/>
    <x v="2"/>
  </r>
  <r>
    <x v="191"/>
    <x v="13"/>
    <x v="163"/>
    <x v="0"/>
    <x v="191"/>
    <x v="4"/>
    <x v="160"/>
    <x v="168"/>
    <x v="1"/>
    <x v="2"/>
  </r>
  <r>
    <x v="192"/>
    <x v="13"/>
    <x v="164"/>
    <x v="1"/>
    <x v="192"/>
    <x v="1"/>
    <x v="141"/>
    <x v="147"/>
    <x v="1"/>
    <x v="0"/>
  </r>
  <r>
    <x v="193"/>
    <x v="13"/>
    <x v="165"/>
    <x v="1"/>
    <x v="193"/>
    <x v="1"/>
    <x v="141"/>
    <x v="147"/>
    <x v="1"/>
    <x v="0"/>
  </r>
  <r>
    <x v="194"/>
    <x v="13"/>
    <x v="161"/>
    <x v="0"/>
    <x v="194"/>
    <x v="1"/>
    <x v="161"/>
    <x v="169"/>
    <x v="1"/>
    <x v="0"/>
  </r>
  <r>
    <x v="195"/>
    <x v="13"/>
    <x v="28"/>
    <x v="2"/>
    <x v="195"/>
    <x v="6"/>
    <x v="162"/>
    <x v="170"/>
    <x v="1"/>
    <x v="0"/>
  </r>
  <r>
    <x v="196"/>
    <x v="14"/>
    <x v="166"/>
    <x v="2"/>
    <x v="196"/>
    <x v="7"/>
    <x v="163"/>
    <x v="171"/>
    <x v="56"/>
    <x v="0"/>
  </r>
  <r>
    <x v="197"/>
    <x v="14"/>
    <x v="167"/>
    <x v="1"/>
    <x v="197"/>
    <x v="3"/>
    <x v="164"/>
    <x v="172"/>
    <x v="1"/>
    <x v="0"/>
  </r>
  <r>
    <x v="198"/>
    <x v="14"/>
    <x v="168"/>
    <x v="1"/>
    <x v="198"/>
    <x v="1"/>
    <x v="141"/>
    <x v="147"/>
    <x v="1"/>
    <x v="0"/>
  </r>
  <r>
    <x v="199"/>
    <x v="14"/>
    <x v="169"/>
    <x v="1"/>
    <x v="199"/>
    <x v="1"/>
    <x v="165"/>
    <x v="173"/>
    <x v="57"/>
    <x v="0"/>
  </r>
  <r>
    <x v="200"/>
    <x v="14"/>
    <x v="170"/>
    <x v="2"/>
    <x v="200"/>
    <x v="10"/>
    <x v="166"/>
    <x v="174"/>
    <x v="1"/>
    <x v="0"/>
  </r>
  <r>
    <x v="201"/>
    <x v="15"/>
    <x v="171"/>
    <x v="0"/>
    <x v="201"/>
    <x v="10"/>
    <x v="167"/>
    <x v="175"/>
    <x v="58"/>
    <x v="0"/>
  </r>
  <r>
    <x v="202"/>
    <x v="16"/>
    <x v="146"/>
    <x v="1"/>
    <x v="202"/>
    <x v="1"/>
    <x v="168"/>
    <x v="176"/>
    <x v="1"/>
    <x v="0"/>
  </r>
  <r>
    <x v="203"/>
    <x v="16"/>
    <x v="172"/>
    <x v="2"/>
    <x v="203"/>
    <x v="2"/>
    <x v="169"/>
    <x v="177"/>
    <x v="1"/>
    <x v="0"/>
  </r>
  <r>
    <x v="204"/>
    <x v="16"/>
    <x v="173"/>
    <x v="2"/>
    <x v="204"/>
    <x v="7"/>
    <x v="114"/>
    <x v="178"/>
    <x v="59"/>
    <x v="0"/>
  </r>
  <r>
    <x v="205"/>
    <x v="16"/>
    <x v="174"/>
    <x v="1"/>
    <x v="205"/>
    <x v="1"/>
    <x v="141"/>
    <x v="179"/>
    <x v="60"/>
    <x v="0"/>
  </r>
  <r>
    <x v="206"/>
    <x v="17"/>
    <x v="175"/>
    <x v="2"/>
    <x v="206"/>
    <x v="6"/>
    <x v="170"/>
    <x v="180"/>
    <x v="1"/>
    <x v="0"/>
  </r>
  <r>
    <x v="207"/>
    <x v="17"/>
    <x v="176"/>
    <x v="1"/>
    <x v="207"/>
    <x v="3"/>
    <x v="171"/>
    <x v="181"/>
    <x v="1"/>
    <x v="1"/>
  </r>
  <r>
    <x v="208"/>
    <x v="17"/>
    <x v="177"/>
    <x v="1"/>
    <x v="208"/>
    <x v="1"/>
    <x v="141"/>
    <x v="147"/>
    <x v="1"/>
    <x v="0"/>
  </r>
  <r>
    <x v="209"/>
    <x v="17"/>
    <x v="178"/>
    <x v="0"/>
    <x v="209"/>
    <x v="4"/>
    <x v="172"/>
    <x v="182"/>
    <x v="1"/>
    <x v="0"/>
  </r>
  <r>
    <x v="210"/>
    <x v="17"/>
    <x v="179"/>
    <x v="2"/>
    <x v="210"/>
    <x v="22"/>
    <x v="173"/>
    <x v="183"/>
    <x v="1"/>
    <x v="0"/>
  </r>
  <r>
    <x v="211"/>
    <x v="18"/>
    <x v="180"/>
    <x v="1"/>
    <x v="211"/>
    <x v="23"/>
    <x v="174"/>
    <x v="184"/>
    <x v="1"/>
    <x v="0"/>
  </r>
  <r>
    <x v="212"/>
    <x v="18"/>
    <x v="181"/>
    <x v="3"/>
    <x v="212"/>
    <x v="10"/>
    <x v="175"/>
    <x v="185"/>
    <x v="1"/>
    <x v="0"/>
  </r>
  <r>
    <x v="213"/>
    <x v="18"/>
    <x v="173"/>
    <x v="2"/>
    <x v="213"/>
    <x v="7"/>
    <x v="176"/>
    <x v="186"/>
    <x v="61"/>
    <x v="0"/>
  </r>
</pivotCacheRecords>
</file>

<file path=xl/pivotCache/pivotCacheRecords3.xml><?xml version="1.0" encoding="utf-8"?>
<pivotCacheRecords xmlns:r="http://schemas.openxmlformats.org/officeDocument/2006/relationships" xmlns="http://schemas.openxmlformats.org/spreadsheetml/2006/main" count="214">
  <r>
    <x v="0"/>
    <x v="0"/>
    <x v="0"/>
    <x v="0"/>
    <x v="0"/>
    <x v="0"/>
    <x v="0"/>
    <x v="0"/>
    <x v="0"/>
    <x v="0"/>
    <x v="0"/>
    <x v="0"/>
    <x v="0"/>
    <x v="0"/>
    <x v="0"/>
    <x v="0"/>
    <x v="0"/>
  </r>
  <r>
    <x v="1"/>
    <x v="1"/>
    <x v="1"/>
    <x v="1"/>
    <x v="1"/>
    <x v="1"/>
    <x v="1"/>
    <x v="1"/>
    <x v="1"/>
    <x v="0"/>
    <x v="0"/>
    <x v="0"/>
    <x v="0"/>
    <x v="0"/>
    <x v="0"/>
    <x v="0"/>
    <x v="0"/>
  </r>
  <r>
    <x v="2"/>
    <x v="2"/>
    <x v="2"/>
    <x v="2"/>
    <x v="2"/>
    <x v="2"/>
    <x v="2"/>
    <x v="2"/>
    <x v="2"/>
    <x v="0"/>
    <x v="0"/>
    <x v="0"/>
    <x v="0"/>
    <x v="0"/>
    <x v="0"/>
    <x v="0"/>
    <x v="0"/>
  </r>
  <r>
    <x v="3"/>
    <x v="3"/>
    <x v="3"/>
    <x v="1"/>
    <x v="3"/>
    <x v="3"/>
    <x v="3"/>
    <x v="3"/>
    <x v="3"/>
    <x v="0"/>
    <x v="0"/>
    <x v="0"/>
    <x v="0"/>
    <x v="0"/>
    <x v="0"/>
    <x v="0"/>
    <x v="0"/>
  </r>
  <r>
    <x v="4"/>
    <x v="4"/>
    <x v="4"/>
    <x v="3"/>
    <x v="4"/>
    <x v="4"/>
    <x v="4"/>
    <x v="4"/>
    <x v="1"/>
    <x v="0"/>
    <x v="0"/>
    <x v="0"/>
    <x v="0"/>
    <x v="0"/>
    <x v="0"/>
    <x v="0"/>
    <x v="0"/>
  </r>
  <r>
    <x v="5"/>
    <x v="4"/>
    <x v="5"/>
    <x v="0"/>
    <x v="5"/>
    <x v="4"/>
    <x v="5"/>
    <x v="5"/>
    <x v="1"/>
    <x v="0"/>
    <x v="0"/>
    <x v="0"/>
    <x v="0"/>
    <x v="0"/>
    <x v="0"/>
    <x v="0"/>
    <x v="0"/>
  </r>
  <r>
    <x v="6"/>
    <x v="4"/>
    <x v="6"/>
    <x v="1"/>
    <x v="6"/>
    <x v="3"/>
    <x v="6"/>
    <x v="6"/>
    <x v="1"/>
    <x v="0"/>
    <x v="0"/>
    <x v="0"/>
    <x v="0"/>
    <x v="0"/>
    <x v="0"/>
    <x v="0"/>
    <x v="0"/>
  </r>
  <r>
    <x v="7"/>
    <x v="4"/>
    <x v="7"/>
    <x v="2"/>
    <x v="7"/>
    <x v="2"/>
    <x v="7"/>
    <x v="7"/>
    <x v="4"/>
    <x v="0"/>
    <x v="0"/>
    <x v="0"/>
    <x v="0"/>
    <x v="0"/>
    <x v="0"/>
    <x v="0"/>
    <x v="0"/>
  </r>
  <r>
    <x v="8"/>
    <x v="4"/>
    <x v="7"/>
    <x v="2"/>
    <x v="8"/>
    <x v="2"/>
    <x v="8"/>
    <x v="8"/>
    <x v="5"/>
    <x v="0"/>
    <x v="0"/>
    <x v="0"/>
    <x v="0"/>
    <x v="0"/>
    <x v="0"/>
    <x v="0"/>
    <x v="0"/>
  </r>
  <r>
    <x v="9"/>
    <x v="4"/>
    <x v="7"/>
    <x v="2"/>
    <x v="9"/>
    <x v="5"/>
    <x v="9"/>
    <x v="9"/>
    <x v="6"/>
    <x v="0"/>
    <x v="0"/>
    <x v="0"/>
    <x v="0"/>
    <x v="0"/>
    <x v="0"/>
    <x v="0"/>
    <x v="0"/>
  </r>
  <r>
    <x v="10"/>
    <x v="5"/>
    <x v="8"/>
    <x v="2"/>
    <x v="10"/>
    <x v="2"/>
    <x v="10"/>
    <x v="10"/>
    <x v="1"/>
    <x v="0"/>
    <x v="0"/>
    <x v="0"/>
    <x v="0"/>
    <x v="0"/>
    <x v="0"/>
    <x v="0"/>
    <x v="0"/>
  </r>
  <r>
    <x v="11"/>
    <x v="5"/>
    <x v="9"/>
    <x v="2"/>
    <x v="11"/>
    <x v="6"/>
    <x v="11"/>
    <x v="11"/>
    <x v="1"/>
    <x v="0"/>
    <x v="0"/>
    <x v="0"/>
    <x v="0"/>
    <x v="0"/>
    <x v="0"/>
    <x v="0"/>
    <x v="0"/>
  </r>
  <r>
    <x v="12"/>
    <x v="5"/>
    <x v="10"/>
    <x v="2"/>
    <x v="12"/>
    <x v="7"/>
    <x v="12"/>
    <x v="12"/>
    <x v="1"/>
    <x v="0"/>
    <x v="0"/>
    <x v="0"/>
    <x v="0"/>
    <x v="0"/>
    <x v="0"/>
    <x v="0"/>
    <x v="0"/>
  </r>
  <r>
    <x v="13"/>
    <x v="5"/>
    <x v="11"/>
    <x v="3"/>
    <x v="13"/>
    <x v="1"/>
    <x v="13"/>
    <x v="13"/>
    <x v="1"/>
    <x v="0"/>
    <x v="0"/>
    <x v="0"/>
    <x v="0"/>
    <x v="0"/>
    <x v="0"/>
    <x v="0"/>
    <x v="0"/>
  </r>
  <r>
    <x v="14"/>
    <x v="5"/>
    <x v="12"/>
    <x v="2"/>
    <x v="14"/>
    <x v="2"/>
    <x v="14"/>
    <x v="14"/>
    <x v="1"/>
    <x v="0"/>
    <x v="0"/>
    <x v="0"/>
    <x v="0"/>
    <x v="0"/>
    <x v="0"/>
    <x v="0"/>
    <x v="0"/>
  </r>
  <r>
    <x v="15"/>
    <x v="5"/>
    <x v="13"/>
    <x v="2"/>
    <x v="15"/>
    <x v="2"/>
    <x v="15"/>
    <x v="15"/>
    <x v="1"/>
    <x v="0"/>
    <x v="0"/>
    <x v="0"/>
    <x v="0"/>
    <x v="0"/>
    <x v="0"/>
    <x v="0"/>
    <x v="0"/>
  </r>
  <r>
    <x v="16"/>
    <x v="5"/>
    <x v="14"/>
    <x v="1"/>
    <x v="16"/>
    <x v="3"/>
    <x v="16"/>
    <x v="16"/>
    <x v="1"/>
    <x v="0"/>
    <x v="0"/>
    <x v="0"/>
    <x v="0"/>
    <x v="0"/>
    <x v="0"/>
    <x v="0"/>
    <x v="0"/>
  </r>
  <r>
    <x v="17"/>
    <x v="5"/>
    <x v="15"/>
    <x v="1"/>
    <x v="17"/>
    <x v="3"/>
    <x v="17"/>
    <x v="17"/>
    <x v="1"/>
    <x v="0"/>
    <x v="0"/>
    <x v="0"/>
    <x v="0"/>
    <x v="0"/>
    <x v="0"/>
    <x v="0"/>
    <x v="0"/>
  </r>
  <r>
    <x v="18"/>
    <x v="5"/>
    <x v="16"/>
    <x v="1"/>
    <x v="18"/>
    <x v="3"/>
    <x v="18"/>
    <x v="18"/>
    <x v="1"/>
    <x v="0"/>
    <x v="0"/>
    <x v="0"/>
    <x v="0"/>
    <x v="0"/>
    <x v="0"/>
    <x v="0"/>
    <x v="0"/>
  </r>
  <r>
    <x v="19"/>
    <x v="5"/>
    <x v="10"/>
    <x v="2"/>
    <x v="19"/>
    <x v="7"/>
    <x v="12"/>
    <x v="12"/>
    <x v="1"/>
    <x v="0"/>
    <x v="0"/>
    <x v="0"/>
    <x v="0"/>
    <x v="0"/>
    <x v="0"/>
    <x v="0"/>
    <x v="0"/>
  </r>
  <r>
    <x v="20"/>
    <x v="5"/>
    <x v="17"/>
    <x v="2"/>
    <x v="20"/>
    <x v="6"/>
    <x v="19"/>
    <x v="19"/>
    <x v="1"/>
    <x v="0"/>
    <x v="0"/>
    <x v="0"/>
    <x v="0"/>
    <x v="0"/>
    <x v="0"/>
    <x v="0"/>
    <x v="0"/>
  </r>
  <r>
    <x v="21"/>
    <x v="5"/>
    <x v="18"/>
    <x v="2"/>
    <x v="21"/>
    <x v="2"/>
    <x v="20"/>
    <x v="20"/>
    <x v="7"/>
    <x v="0"/>
    <x v="0"/>
    <x v="0"/>
    <x v="0"/>
    <x v="0"/>
    <x v="0"/>
    <x v="0"/>
    <x v="0"/>
  </r>
  <r>
    <x v="22"/>
    <x v="5"/>
    <x v="19"/>
    <x v="2"/>
    <x v="22"/>
    <x v="7"/>
    <x v="21"/>
    <x v="21"/>
    <x v="1"/>
    <x v="0"/>
    <x v="0"/>
    <x v="0"/>
    <x v="0"/>
    <x v="0"/>
    <x v="0"/>
    <x v="0"/>
    <x v="0"/>
  </r>
  <r>
    <x v="23"/>
    <x v="5"/>
    <x v="19"/>
    <x v="2"/>
    <x v="23"/>
    <x v="7"/>
    <x v="22"/>
    <x v="22"/>
    <x v="1"/>
    <x v="0"/>
    <x v="0"/>
    <x v="0"/>
    <x v="0"/>
    <x v="0"/>
    <x v="0"/>
    <x v="0"/>
    <x v="0"/>
  </r>
  <r>
    <x v="24"/>
    <x v="5"/>
    <x v="20"/>
    <x v="2"/>
    <x v="24"/>
    <x v="6"/>
    <x v="23"/>
    <x v="23"/>
    <x v="1"/>
    <x v="0"/>
    <x v="0"/>
    <x v="0"/>
    <x v="0"/>
    <x v="0"/>
    <x v="0"/>
    <x v="0"/>
    <x v="0"/>
  </r>
  <r>
    <x v="25"/>
    <x v="5"/>
    <x v="21"/>
    <x v="3"/>
    <x v="25"/>
    <x v="4"/>
    <x v="24"/>
    <x v="24"/>
    <x v="8"/>
    <x v="0"/>
    <x v="0"/>
    <x v="0"/>
    <x v="0"/>
    <x v="0"/>
    <x v="0"/>
    <x v="0"/>
    <x v="0"/>
  </r>
  <r>
    <x v="26"/>
    <x v="5"/>
    <x v="22"/>
    <x v="3"/>
    <x v="26"/>
    <x v="4"/>
    <x v="25"/>
    <x v="25"/>
    <x v="1"/>
    <x v="0"/>
    <x v="0"/>
    <x v="0"/>
    <x v="0"/>
    <x v="0"/>
    <x v="0"/>
    <x v="0"/>
    <x v="0"/>
  </r>
  <r>
    <x v="27"/>
    <x v="5"/>
    <x v="23"/>
    <x v="2"/>
    <x v="27"/>
    <x v="6"/>
    <x v="26"/>
    <x v="26"/>
    <x v="1"/>
    <x v="0"/>
    <x v="0"/>
    <x v="0"/>
    <x v="0"/>
    <x v="0"/>
    <x v="0"/>
    <x v="0"/>
    <x v="0"/>
  </r>
  <r>
    <x v="28"/>
    <x v="5"/>
    <x v="24"/>
    <x v="2"/>
    <x v="28"/>
    <x v="6"/>
    <x v="27"/>
    <x v="27"/>
    <x v="9"/>
    <x v="0"/>
    <x v="0"/>
    <x v="0"/>
    <x v="0"/>
    <x v="0"/>
    <x v="0"/>
    <x v="0"/>
    <x v="0"/>
  </r>
  <r>
    <x v="29"/>
    <x v="6"/>
    <x v="25"/>
    <x v="2"/>
    <x v="29"/>
    <x v="7"/>
    <x v="28"/>
    <x v="28"/>
    <x v="1"/>
    <x v="0"/>
    <x v="0"/>
    <x v="0"/>
    <x v="0"/>
    <x v="0"/>
    <x v="0"/>
    <x v="0"/>
    <x v="0"/>
  </r>
  <r>
    <x v="30"/>
    <x v="6"/>
    <x v="26"/>
    <x v="0"/>
    <x v="30"/>
    <x v="1"/>
    <x v="29"/>
    <x v="29"/>
    <x v="1"/>
    <x v="0"/>
    <x v="0"/>
    <x v="0"/>
    <x v="0"/>
    <x v="0"/>
    <x v="0"/>
    <x v="0"/>
    <x v="0"/>
  </r>
  <r>
    <x v="31"/>
    <x v="7"/>
    <x v="27"/>
    <x v="2"/>
    <x v="31"/>
    <x v="7"/>
    <x v="30"/>
    <x v="30"/>
    <x v="1"/>
    <x v="0"/>
    <x v="0"/>
    <x v="0"/>
    <x v="0"/>
    <x v="0"/>
    <x v="0"/>
    <x v="0"/>
    <x v="0"/>
  </r>
  <r>
    <x v="32"/>
    <x v="7"/>
    <x v="28"/>
    <x v="3"/>
    <x v="32"/>
    <x v="1"/>
    <x v="31"/>
    <x v="31"/>
    <x v="1"/>
    <x v="0"/>
    <x v="0"/>
    <x v="0"/>
    <x v="0"/>
    <x v="0"/>
    <x v="0"/>
    <x v="0"/>
    <x v="0"/>
  </r>
  <r>
    <x v="33"/>
    <x v="7"/>
    <x v="29"/>
    <x v="1"/>
    <x v="33"/>
    <x v="3"/>
    <x v="32"/>
    <x v="32"/>
    <x v="1"/>
    <x v="0"/>
    <x v="0"/>
    <x v="0"/>
    <x v="0"/>
    <x v="0"/>
    <x v="0"/>
    <x v="0"/>
    <x v="0"/>
  </r>
  <r>
    <x v="34"/>
    <x v="7"/>
    <x v="30"/>
    <x v="1"/>
    <x v="34"/>
    <x v="8"/>
    <x v="33"/>
    <x v="33"/>
    <x v="1"/>
    <x v="0"/>
    <x v="0"/>
    <x v="0"/>
    <x v="0"/>
    <x v="0"/>
    <x v="0"/>
    <x v="0"/>
    <x v="0"/>
  </r>
  <r>
    <x v="35"/>
    <x v="7"/>
    <x v="31"/>
    <x v="1"/>
    <x v="35"/>
    <x v="3"/>
    <x v="34"/>
    <x v="34"/>
    <x v="1"/>
    <x v="0"/>
    <x v="0"/>
    <x v="0"/>
    <x v="0"/>
    <x v="0"/>
    <x v="0"/>
    <x v="0"/>
    <x v="0"/>
  </r>
  <r>
    <x v="36"/>
    <x v="7"/>
    <x v="32"/>
    <x v="1"/>
    <x v="36"/>
    <x v="1"/>
    <x v="35"/>
    <x v="35"/>
    <x v="1"/>
    <x v="0"/>
    <x v="0"/>
    <x v="0"/>
    <x v="0"/>
    <x v="0"/>
    <x v="0"/>
    <x v="0"/>
    <x v="0"/>
  </r>
  <r>
    <x v="37"/>
    <x v="7"/>
    <x v="33"/>
    <x v="2"/>
    <x v="37"/>
    <x v="2"/>
    <x v="36"/>
    <x v="36"/>
    <x v="1"/>
    <x v="0"/>
    <x v="0"/>
    <x v="0"/>
    <x v="0"/>
    <x v="0"/>
    <x v="0"/>
    <x v="0"/>
    <x v="0"/>
  </r>
  <r>
    <x v="38"/>
    <x v="7"/>
    <x v="34"/>
    <x v="3"/>
    <x v="38"/>
    <x v="1"/>
    <x v="37"/>
    <x v="37"/>
    <x v="1"/>
    <x v="0"/>
    <x v="0"/>
    <x v="0"/>
    <x v="0"/>
    <x v="0"/>
    <x v="0"/>
    <x v="0"/>
    <x v="0"/>
  </r>
  <r>
    <x v="39"/>
    <x v="7"/>
    <x v="35"/>
    <x v="2"/>
    <x v="39"/>
    <x v="9"/>
    <x v="38"/>
    <x v="38"/>
    <x v="10"/>
    <x v="0"/>
    <x v="0"/>
    <x v="0"/>
    <x v="0"/>
    <x v="0"/>
    <x v="0"/>
    <x v="0"/>
    <x v="0"/>
  </r>
  <r>
    <x v="40"/>
    <x v="7"/>
    <x v="36"/>
    <x v="2"/>
    <x v="40"/>
    <x v="2"/>
    <x v="39"/>
    <x v="39"/>
    <x v="1"/>
    <x v="0"/>
    <x v="0"/>
    <x v="0"/>
    <x v="0"/>
    <x v="0"/>
    <x v="0"/>
    <x v="0"/>
    <x v="0"/>
  </r>
  <r>
    <x v="41"/>
    <x v="7"/>
    <x v="37"/>
    <x v="2"/>
    <x v="41"/>
    <x v="7"/>
    <x v="40"/>
    <x v="40"/>
    <x v="11"/>
    <x v="0"/>
    <x v="0"/>
    <x v="0"/>
    <x v="0"/>
    <x v="0"/>
    <x v="0"/>
    <x v="0"/>
    <x v="0"/>
  </r>
  <r>
    <x v="42"/>
    <x v="7"/>
    <x v="38"/>
    <x v="2"/>
    <x v="42"/>
    <x v="2"/>
    <x v="41"/>
    <x v="41"/>
    <x v="12"/>
    <x v="0"/>
    <x v="0"/>
    <x v="0"/>
    <x v="0"/>
    <x v="0"/>
    <x v="0"/>
    <x v="0"/>
    <x v="0"/>
  </r>
  <r>
    <x v="43"/>
    <x v="7"/>
    <x v="39"/>
    <x v="2"/>
    <x v="43"/>
    <x v="9"/>
    <x v="42"/>
    <x v="42"/>
    <x v="1"/>
    <x v="0"/>
    <x v="0"/>
    <x v="0"/>
    <x v="0"/>
    <x v="0"/>
    <x v="0"/>
    <x v="0"/>
    <x v="0"/>
  </r>
  <r>
    <x v="44"/>
    <x v="7"/>
    <x v="40"/>
    <x v="2"/>
    <x v="44"/>
    <x v="2"/>
    <x v="39"/>
    <x v="39"/>
    <x v="1"/>
    <x v="0"/>
    <x v="0"/>
    <x v="0"/>
    <x v="0"/>
    <x v="0"/>
    <x v="0"/>
    <x v="0"/>
    <x v="0"/>
  </r>
  <r>
    <x v="45"/>
    <x v="7"/>
    <x v="41"/>
    <x v="0"/>
    <x v="45"/>
    <x v="4"/>
    <x v="43"/>
    <x v="43"/>
    <x v="13"/>
    <x v="0"/>
    <x v="0"/>
    <x v="0"/>
    <x v="0"/>
    <x v="0"/>
    <x v="0"/>
    <x v="0"/>
    <x v="0"/>
  </r>
  <r>
    <x v="46"/>
    <x v="7"/>
    <x v="42"/>
    <x v="2"/>
    <x v="46"/>
    <x v="2"/>
    <x v="44"/>
    <x v="44"/>
    <x v="1"/>
    <x v="0"/>
    <x v="0"/>
    <x v="0"/>
    <x v="0"/>
    <x v="0"/>
    <x v="0"/>
    <x v="0"/>
    <x v="0"/>
  </r>
  <r>
    <x v="47"/>
    <x v="7"/>
    <x v="43"/>
    <x v="2"/>
    <x v="47"/>
    <x v="2"/>
    <x v="44"/>
    <x v="44"/>
    <x v="1"/>
    <x v="0"/>
    <x v="0"/>
    <x v="0"/>
    <x v="0"/>
    <x v="0"/>
    <x v="0"/>
    <x v="0"/>
    <x v="0"/>
  </r>
  <r>
    <x v="48"/>
    <x v="7"/>
    <x v="44"/>
    <x v="0"/>
    <x v="48"/>
    <x v="10"/>
    <x v="45"/>
    <x v="45"/>
    <x v="14"/>
    <x v="0"/>
    <x v="0"/>
    <x v="0"/>
    <x v="0"/>
    <x v="0"/>
    <x v="0"/>
    <x v="0"/>
    <x v="0"/>
  </r>
  <r>
    <x v="49"/>
    <x v="7"/>
    <x v="45"/>
    <x v="0"/>
    <x v="49"/>
    <x v="10"/>
    <x v="46"/>
    <x v="46"/>
    <x v="1"/>
    <x v="0"/>
    <x v="0"/>
    <x v="0"/>
    <x v="0"/>
    <x v="0"/>
    <x v="0"/>
    <x v="0"/>
    <x v="0"/>
  </r>
  <r>
    <x v="50"/>
    <x v="8"/>
    <x v="46"/>
    <x v="2"/>
    <x v="50"/>
    <x v="7"/>
    <x v="47"/>
    <x v="47"/>
    <x v="1"/>
    <x v="0"/>
    <x v="0"/>
    <x v="0"/>
    <x v="0"/>
    <x v="0"/>
    <x v="0"/>
    <x v="0"/>
    <x v="0"/>
  </r>
  <r>
    <x v="51"/>
    <x v="8"/>
    <x v="47"/>
    <x v="2"/>
    <x v="51"/>
    <x v="11"/>
    <x v="48"/>
    <x v="48"/>
    <x v="1"/>
    <x v="0"/>
    <x v="0"/>
    <x v="0"/>
    <x v="0"/>
    <x v="0"/>
    <x v="0"/>
    <x v="0"/>
    <x v="0"/>
  </r>
  <r>
    <x v="52"/>
    <x v="8"/>
    <x v="48"/>
    <x v="2"/>
    <x v="52"/>
    <x v="2"/>
    <x v="49"/>
    <x v="49"/>
    <x v="1"/>
    <x v="0"/>
    <x v="0"/>
    <x v="0"/>
    <x v="0"/>
    <x v="0"/>
    <x v="0"/>
    <x v="0"/>
    <x v="0"/>
  </r>
  <r>
    <x v="53"/>
    <x v="8"/>
    <x v="49"/>
    <x v="2"/>
    <x v="53"/>
    <x v="11"/>
    <x v="50"/>
    <x v="50"/>
    <x v="1"/>
    <x v="0"/>
    <x v="0"/>
    <x v="0"/>
    <x v="0"/>
    <x v="0"/>
    <x v="0"/>
    <x v="0"/>
    <x v="0"/>
  </r>
  <r>
    <x v="54"/>
    <x v="8"/>
    <x v="50"/>
    <x v="2"/>
    <x v="54"/>
    <x v="9"/>
    <x v="51"/>
    <x v="51"/>
    <x v="1"/>
    <x v="0"/>
    <x v="0"/>
    <x v="0"/>
    <x v="0"/>
    <x v="0"/>
    <x v="0"/>
    <x v="0"/>
    <x v="0"/>
  </r>
  <r>
    <x v="55"/>
    <x v="8"/>
    <x v="51"/>
    <x v="2"/>
    <x v="55"/>
    <x v="7"/>
    <x v="52"/>
    <x v="52"/>
    <x v="1"/>
    <x v="0"/>
    <x v="0"/>
    <x v="0"/>
    <x v="0"/>
    <x v="0"/>
    <x v="0"/>
    <x v="0"/>
    <x v="0"/>
  </r>
  <r>
    <x v="56"/>
    <x v="8"/>
    <x v="52"/>
    <x v="3"/>
    <x v="56"/>
    <x v="1"/>
    <x v="53"/>
    <x v="53"/>
    <x v="1"/>
    <x v="0"/>
    <x v="0"/>
    <x v="0"/>
    <x v="0"/>
    <x v="0"/>
    <x v="0"/>
    <x v="0"/>
    <x v="0"/>
  </r>
  <r>
    <x v="57"/>
    <x v="8"/>
    <x v="53"/>
    <x v="2"/>
    <x v="57"/>
    <x v="7"/>
    <x v="52"/>
    <x v="52"/>
    <x v="1"/>
    <x v="0"/>
    <x v="0"/>
    <x v="0"/>
    <x v="0"/>
    <x v="0"/>
    <x v="0"/>
    <x v="0"/>
    <x v="0"/>
  </r>
  <r>
    <x v="58"/>
    <x v="8"/>
    <x v="54"/>
    <x v="2"/>
    <x v="58"/>
    <x v="2"/>
    <x v="54"/>
    <x v="54"/>
    <x v="1"/>
    <x v="0"/>
    <x v="0"/>
    <x v="0"/>
    <x v="0"/>
    <x v="0"/>
    <x v="0"/>
    <x v="0"/>
    <x v="0"/>
  </r>
  <r>
    <x v="59"/>
    <x v="8"/>
    <x v="55"/>
    <x v="1"/>
    <x v="59"/>
    <x v="3"/>
    <x v="55"/>
    <x v="55"/>
    <x v="1"/>
    <x v="0"/>
    <x v="0"/>
    <x v="0"/>
    <x v="0"/>
    <x v="0"/>
    <x v="0"/>
    <x v="0"/>
    <x v="0"/>
  </r>
  <r>
    <x v="60"/>
    <x v="8"/>
    <x v="56"/>
    <x v="2"/>
    <x v="60"/>
    <x v="7"/>
    <x v="56"/>
    <x v="56"/>
    <x v="1"/>
    <x v="0"/>
    <x v="0"/>
    <x v="0"/>
    <x v="0"/>
    <x v="0"/>
    <x v="0"/>
    <x v="0"/>
    <x v="0"/>
  </r>
  <r>
    <x v="61"/>
    <x v="8"/>
    <x v="57"/>
    <x v="2"/>
    <x v="61"/>
    <x v="7"/>
    <x v="57"/>
    <x v="57"/>
    <x v="1"/>
    <x v="0"/>
    <x v="0"/>
    <x v="0"/>
    <x v="0"/>
    <x v="0"/>
    <x v="0"/>
    <x v="0"/>
    <x v="0"/>
  </r>
  <r>
    <x v="62"/>
    <x v="8"/>
    <x v="58"/>
    <x v="2"/>
    <x v="62"/>
    <x v="7"/>
    <x v="58"/>
    <x v="58"/>
    <x v="1"/>
    <x v="0"/>
    <x v="0"/>
    <x v="0"/>
    <x v="0"/>
    <x v="0"/>
    <x v="0"/>
    <x v="0"/>
    <x v="0"/>
  </r>
  <r>
    <x v="63"/>
    <x v="8"/>
    <x v="59"/>
    <x v="2"/>
    <x v="63"/>
    <x v="7"/>
    <x v="59"/>
    <x v="59"/>
    <x v="1"/>
    <x v="0"/>
    <x v="0"/>
    <x v="0"/>
    <x v="0"/>
    <x v="0"/>
    <x v="0"/>
    <x v="0"/>
    <x v="0"/>
  </r>
  <r>
    <x v="64"/>
    <x v="8"/>
    <x v="60"/>
    <x v="3"/>
    <x v="64"/>
    <x v="1"/>
    <x v="60"/>
    <x v="60"/>
    <x v="1"/>
    <x v="0"/>
    <x v="0"/>
    <x v="0"/>
    <x v="0"/>
    <x v="0"/>
    <x v="0"/>
    <x v="0"/>
    <x v="0"/>
  </r>
  <r>
    <x v="65"/>
    <x v="8"/>
    <x v="61"/>
    <x v="3"/>
    <x v="65"/>
    <x v="4"/>
    <x v="61"/>
    <x v="61"/>
    <x v="1"/>
    <x v="0"/>
    <x v="0"/>
    <x v="0"/>
    <x v="0"/>
    <x v="0"/>
    <x v="0"/>
    <x v="0"/>
    <x v="0"/>
  </r>
  <r>
    <x v="66"/>
    <x v="8"/>
    <x v="58"/>
    <x v="2"/>
    <x v="66"/>
    <x v="7"/>
    <x v="59"/>
    <x v="59"/>
    <x v="1"/>
    <x v="0"/>
    <x v="0"/>
    <x v="0"/>
    <x v="0"/>
    <x v="0"/>
    <x v="0"/>
    <x v="0"/>
    <x v="0"/>
  </r>
  <r>
    <x v="67"/>
    <x v="8"/>
    <x v="62"/>
    <x v="2"/>
    <x v="67"/>
    <x v="2"/>
    <x v="62"/>
    <x v="62"/>
    <x v="15"/>
    <x v="0"/>
    <x v="0"/>
    <x v="0"/>
    <x v="0"/>
    <x v="0"/>
    <x v="0"/>
    <x v="0"/>
    <x v="0"/>
  </r>
  <r>
    <x v="68"/>
    <x v="8"/>
    <x v="63"/>
    <x v="2"/>
    <x v="68"/>
    <x v="7"/>
    <x v="63"/>
    <x v="63"/>
    <x v="16"/>
    <x v="0"/>
    <x v="0"/>
    <x v="0"/>
    <x v="0"/>
    <x v="0"/>
    <x v="0"/>
    <x v="0"/>
    <x v="0"/>
  </r>
  <r>
    <x v="69"/>
    <x v="8"/>
    <x v="64"/>
    <x v="2"/>
    <x v="69"/>
    <x v="12"/>
    <x v="64"/>
    <x v="64"/>
    <x v="17"/>
    <x v="0"/>
    <x v="0"/>
    <x v="0"/>
    <x v="0"/>
    <x v="0"/>
    <x v="0"/>
    <x v="0"/>
    <x v="0"/>
  </r>
  <r>
    <x v="70"/>
    <x v="8"/>
    <x v="65"/>
    <x v="4"/>
    <x v="70"/>
    <x v="1"/>
    <x v="65"/>
    <x v="65"/>
    <x v="1"/>
    <x v="0"/>
    <x v="0"/>
    <x v="0"/>
    <x v="0"/>
    <x v="0"/>
    <x v="0"/>
    <x v="0"/>
    <x v="0"/>
  </r>
  <r>
    <x v="71"/>
    <x v="8"/>
    <x v="66"/>
    <x v="2"/>
    <x v="71"/>
    <x v="7"/>
    <x v="57"/>
    <x v="66"/>
    <x v="18"/>
    <x v="0"/>
    <x v="0"/>
    <x v="0"/>
    <x v="0"/>
    <x v="0"/>
    <x v="0"/>
    <x v="0"/>
    <x v="0"/>
  </r>
  <r>
    <x v="72"/>
    <x v="8"/>
    <x v="64"/>
    <x v="2"/>
    <x v="72"/>
    <x v="12"/>
    <x v="64"/>
    <x v="67"/>
    <x v="1"/>
    <x v="0"/>
    <x v="0"/>
    <x v="0"/>
    <x v="0"/>
    <x v="0"/>
    <x v="0"/>
    <x v="0"/>
    <x v="0"/>
  </r>
  <r>
    <x v="73"/>
    <x v="8"/>
    <x v="67"/>
    <x v="2"/>
    <x v="73"/>
    <x v="7"/>
    <x v="66"/>
    <x v="68"/>
    <x v="19"/>
    <x v="0"/>
    <x v="0"/>
    <x v="0"/>
    <x v="0"/>
    <x v="0"/>
    <x v="0"/>
    <x v="0"/>
    <x v="0"/>
  </r>
  <r>
    <x v="74"/>
    <x v="8"/>
    <x v="52"/>
    <x v="3"/>
    <x v="74"/>
    <x v="1"/>
    <x v="53"/>
    <x v="53"/>
    <x v="1"/>
    <x v="0"/>
    <x v="0"/>
    <x v="0"/>
    <x v="0"/>
    <x v="0"/>
    <x v="0"/>
    <x v="0"/>
    <x v="0"/>
  </r>
  <r>
    <x v="75"/>
    <x v="8"/>
    <x v="68"/>
    <x v="0"/>
    <x v="75"/>
    <x v="4"/>
    <x v="67"/>
    <x v="69"/>
    <x v="1"/>
    <x v="0"/>
    <x v="0"/>
    <x v="0"/>
    <x v="0"/>
    <x v="0"/>
    <x v="0"/>
    <x v="0"/>
    <x v="0"/>
  </r>
  <r>
    <x v="76"/>
    <x v="8"/>
    <x v="69"/>
    <x v="1"/>
    <x v="76"/>
    <x v="1"/>
    <x v="68"/>
    <x v="70"/>
    <x v="1"/>
    <x v="0"/>
    <x v="0"/>
    <x v="0"/>
    <x v="0"/>
    <x v="0"/>
    <x v="0"/>
    <x v="0"/>
    <x v="0"/>
  </r>
  <r>
    <x v="77"/>
    <x v="8"/>
    <x v="70"/>
    <x v="1"/>
    <x v="77"/>
    <x v="1"/>
    <x v="69"/>
    <x v="71"/>
    <x v="1"/>
    <x v="0"/>
    <x v="0"/>
    <x v="0"/>
    <x v="0"/>
    <x v="0"/>
    <x v="0"/>
    <x v="0"/>
    <x v="0"/>
  </r>
  <r>
    <x v="78"/>
    <x v="8"/>
    <x v="17"/>
    <x v="3"/>
    <x v="78"/>
    <x v="1"/>
    <x v="70"/>
    <x v="72"/>
    <x v="1"/>
    <x v="0"/>
    <x v="0"/>
    <x v="0"/>
    <x v="0"/>
    <x v="0"/>
    <x v="0"/>
    <x v="0"/>
    <x v="0"/>
  </r>
  <r>
    <x v="79"/>
    <x v="8"/>
    <x v="71"/>
    <x v="3"/>
    <x v="79"/>
    <x v="4"/>
    <x v="71"/>
    <x v="73"/>
    <x v="1"/>
    <x v="0"/>
    <x v="0"/>
    <x v="0"/>
    <x v="0"/>
    <x v="0"/>
    <x v="0"/>
    <x v="0"/>
    <x v="0"/>
  </r>
  <r>
    <x v="80"/>
    <x v="8"/>
    <x v="72"/>
    <x v="2"/>
    <x v="80"/>
    <x v="7"/>
    <x v="72"/>
    <x v="74"/>
    <x v="1"/>
    <x v="0"/>
    <x v="0"/>
    <x v="0"/>
    <x v="0"/>
    <x v="0"/>
    <x v="0"/>
    <x v="0"/>
    <x v="0"/>
  </r>
  <r>
    <x v="81"/>
    <x v="8"/>
    <x v="73"/>
    <x v="3"/>
    <x v="81"/>
    <x v="4"/>
    <x v="73"/>
    <x v="75"/>
    <x v="1"/>
    <x v="0"/>
    <x v="0"/>
    <x v="0"/>
    <x v="0"/>
    <x v="0"/>
    <x v="0"/>
    <x v="0"/>
    <x v="0"/>
  </r>
  <r>
    <x v="82"/>
    <x v="8"/>
    <x v="74"/>
    <x v="3"/>
    <x v="82"/>
    <x v="4"/>
    <x v="73"/>
    <x v="75"/>
    <x v="1"/>
    <x v="0"/>
    <x v="0"/>
    <x v="0"/>
    <x v="0"/>
    <x v="0"/>
    <x v="0"/>
    <x v="0"/>
    <x v="0"/>
  </r>
  <r>
    <x v="83"/>
    <x v="8"/>
    <x v="75"/>
    <x v="3"/>
    <x v="83"/>
    <x v="4"/>
    <x v="73"/>
    <x v="75"/>
    <x v="1"/>
    <x v="0"/>
    <x v="0"/>
    <x v="0"/>
    <x v="0"/>
    <x v="0"/>
    <x v="0"/>
    <x v="0"/>
    <x v="0"/>
  </r>
  <r>
    <x v="84"/>
    <x v="8"/>
    <x v="76"/>
    <x v="2"/>
    <x v="84"/>
    <x v="2"/>
    <x v="74"/>
    <x v="76"/>
    <x v="20"/>
    <x v="0"/>
    <x v="0"/>
    <x v="0"/>
    <x v="0"/>
    <x v="0"/>
    <x v="0"/>
    <x v="0"/>
    <x v="0"/>
  </r>
  <r>
    <x v="85"/>
    <x v="8"/>
    <x v="77"/>
    <x v="2"/>
    <x v="85"/>
    <x v="13"/>
    <x v="75"/>
    <x v="77"/>
    <x v="21"/>
    <x v="0"/>
    <x v="0"/>
    <x v="0"/>
    <x v="0"/>
    <x v="0"/>
    <x v="0"/>
    <x v="0"/>
    <x v="0"/>
  </r>
  <r>
    <x v="86"/>
    <x v="8"/>
    <x v="78"/>
    <x v="2"/>
    <x v="86"/>
    <x v="14"/>
    <x v="76"/>
    <x v="78"/>
    <x v="22"/>
    <x v="0"/>
    <x v="0"/>
    <x v="0"/>
    <x v="0"/>
    <x v="0"/>
    <x v="0"/>
    <x v="0"/>
    <x v="0"/>
  </r>
  <r>
    <x v="87"/>
    <x v="8"/>
    <x v="79"/>
    <x v="2"/>
    <x v="87"/>
    <x v="7"/>
    <x v="77"/>
    <x v="79"/>
    <x v="1"/>
    <x v="0"/>
    <x v="0"/>
    <x v="0"/>
    <x v="0"/>
    <x v="0"/>
    <x v="0"/>
    <x v="0"/>
    <x v="0"/>
  </r>
  <r>
    <x v="88"/>
    <x v="8"/>
    <x v="80"/>
    <x v="2"/>
    <x v="88"/>
    <x v="7"/>
    <x v="78"/>
    <x v="80"/>
    <x v="1"/>
    <x v="0"/>
    <x v="0"/>
    <x v="0"/>
    <x v="0"/>
    <x v="0"/>
    <x v="0"/>
    <x v="0"/>
    <x v="0"/>
  </r>
  <r>
    <x v="89"/>
    <x v="8"/>
    <x v="80"/>
    <x v="2"/>
    <x v="89"/>
    <x v="5"/>
    <x v="79"/>
    <x v="81"/>
    <x v="1"/>
    <x v="0"/>
    <x v="0"/>
    <x v="0"/>
    <x v="0"/>
    <x v="0"/>
    <x v="0"/>
    <x v="0"/>
    <x v="0"/>
  </r>
  <r>
    <x v="90"/>
    <x v="8"/>
    <x v="81"/>
    <x v="2"/>
    <x v="90"/>
    <x v="2"/>
    <x v="80"/>
    <x v="82"/>
    <x v="23"/>
    <x v="0"/>
    <x v="0"/>
    <x v="0"/>
    <x v="0"/>
    <x v="0"/>
    <x v="0"/>
    <x v="0"/>
    <x v="0"/>
  </r>
  <r>
    <x v="91"/>
    <x v="8"/>
    <x v="82"/>
    <x v="2"/>
    <x v="91"/>
    <x v="13"/>
    <x v="81"/>
    <x v="83"/>
    <x v="1"/>
    <x v="0"/>
    <x v="0"/>
    <x v="0"/>
    <x v="0"/>
    <x v="0"/>
    <x v="0"/>
    <x v="0"/>
    <x v="0"/>
  </r>
  <r>
    <x v="92"/>
    <x v="8"/>
    <x v="83"/>
    <x v="2"/>
    <x v="92"/>
    <x v="15"/>
    <x v="82"/>
    <x v="84"/>
    <x v="1"/>
    <x v="0"/>
    <x v="0"/>
    <x v="0"/>
    <x v="0"/>
    <x v="0"/>
    <x v="0"/>
    <x v="0"/>
    <x v="0"/>
  </r>
  <r>
    <x v="93"/>
    <x v="8"/>
    <x v="84"/>
    <x v="2"/>
    <x v="93"/>
    <x v="7"/>
    <x v="83"/>
    <x v="85"/>
    <x v="24"/>
    <x v="0"/>
    <x v="0"/>
    <x v="0"/>
    <x v="0"/>
    <x v="0"/>
    <x v="0"/>
    <x v="0"/>
    <x v="0"/>
  </r>
  <r>
    <x v="94"/>
    <x v="8"/>
    <x v="85"/>
    <x v="3"/>
    <x v="94"/>
    <x v="1"/>
    <x v="84"/>
    <x v="86"/>
    <x v="1"/>
    <x v="0"/>
    <x v="0"/>
    <x v="0"/>
    <x v="0"/>
    <x v="0"/>
    <x v="0"/>
    <x v="0"/>
    <x v="0"/>
  </r>
  <r>
    <x v="95"/>
    <x v="8"/>
    <x v="86"/>
    <x v="2"/>
    <x v="95"/>
    <x v="7"/>
    <x v="85"/>
    <x v="87"/>
    <x v="1"/>
    <x v="0"/>
    <x v="0"/>
    <x v="0"/>
    <x v="0"/>
    <x v="0"/>
    <x v="0"/>
    <x v="0"/>
    <x v="0"/>
  </r>
  <r>
    <x v="96"/>
    <x v="8"/>
    <x v="87"/>
    <x v="2"/>
    <x v="96"/>
    <x v="7"/>
    <x v="86"/>
    <x v="88"/>
    <x v="25"/>
    <x v="0"/>
    <x v="0"/>
    <x v="0"/>
    <x v="0"/>
    <x v="0"/>
    <x v="0"/>
    <x v="0"/>
    <x v="0"/>
  </r>
  <r>
    <x v="97"/>
    <x v="8"/>
    <x v="88"/>
    <x v="2"/>
    <x v="97"/>
    <x v="2"/>
    <x v="62"/>
    <x v="89"/>
    <x v="26"/>
    <x v="0"/>
    <x v="0"/>
    <x v="0"/>
    <x v="0"/>
    <x v="0"/>
    <x v="0"/>
    <x v="0"/>
    <x v="0"/>
  </r>
  <r>
    <x v="98"/>
    <x v="8"/>
    <x v="89"/>
    <x v="0"/>
    <x v="98"/>
    <x v="4"/>
    <x v="87"/>
    <x v="90"/>
    <x v="1"/>
    <x v="0"/>
    <x v="0"/>
    <x v="0"/>
    <x v="0"/>
    <x v="0"/>
    <x v="0"/>
    <x v="0"/>
    <x v="0"/>
  </r>
  <r>
    <x v="99"/>
    <x v="8"/>
    <x v="90"/>
    <x v="0"/>
    <x v="99"/>
    <x v="16"/>
    <x v="88"/>
    <x v="91"/>
    <x v="1"/>
    <x v="0"/>
    <x v="0"/>
    <x v="0"/>
    <x v="0"/>
    <x v="0"/>
    <x v="0"/>
    <x v="0"/>
    <x v="0"/>
  </r>
  <r>
    <x v="100"/>
    <x v="8"/>
    <x v="91"/>
    <x v="2"/>
    <x v="100"/>
    <x v="7"/>
    <x v="72"/>
    <x v="74"/>
    <x v="1"/>
    <x v="0"/>
    <x v="0"/>
    <x v="0"/>
    <x v="0"/>
    <x v="0"/>
    <x v="0"/>
    <x v="0"/>
    <x v="0"/>
  </r>
  <r>
    <x v="101"/>
    <x v="8"/>
    <x v="28"/>
    <x v="3"/>
    <x v="101"/>
    <x v="1"/>
    <x v="70"/>
    <x v="72"/>
    <x v="1"/>
    <x v="0"/>
    <x v="0"/>
    <x v="0"/>
    <x v="0"/>
    <x v="0"/>
    <x v="0"/>
    <x v="0"/>
    <x v="0"/>
  </r>
  <r>
    <x v="102"/>
    <x v="8"/>
    <x v="92"/>
    <x v="1"/>
    <x v="102"/>
    <x v="1"/>
    <x v="89"/>
    <x v="92"/>
    <x v="27"/>
    <x v="0"/>
    <x v="0"/>
    <x v="0"/>
    <x v="0"/>
    <x v="0"/>
    <x v="0"/>
    <x v="0"/>
    <x v="0"/>
  </r>
  <r>
    <x v="103"/>
    <x v="8"/>
    <x v="93"/>
    <x v="2"/>
    <x v="103"/>
    <x v="2"/>
    <x v="36"/>
    <x v="36"/>
    <x v="1"/>
    <x v="0"/>
    <x v="0"/>
    <x v="0"/>
    <x v="0"/>
    <x v="0"/>
    <x v="0"/>
    <x v="0"/>
    <x v="0"/>
  </r>
  <r>
    <x v="104"/>
    <x v="8"/>
    <x v="94"/>
    <x v="2"/>
    <x v="104"/>
    <x v="2"/>
    <x v="90"/>
    <x v="93"/>
    <x v="28"/>
    <x v="0"/>
    <x v="0"/>
    <x v="0"/>
    <x v="0"/>
    <x v="0"/>
    <x v="0"/>
    <x v="0"/>
    <x v="0"/>
  </r>
  <r>
    <x v="105"/>
    <x v="8"/>
    <x v="95"/>
    <x v="2"/>
    <x v="105"/>
    <x v="2"/>
    <x v="36"/>
    <x v="36"/>
    <x v="1"/>
    <x v="0"/>
    <x v="0"/>
    <x v="0"/>
    <x v="0"/>
    <x v="0"/>
    <x v="0"/>
    <x v="0"/>
    <x v="0"/>
  </r>
  <r>
    <x v="106"/>
    <x v="8"/>
    <x v="96"/>
    <x v="1"/>
    <x v="106"/>
    <x v="1"/>
    <x v="91"/>
    <x v="94"/>
    <x v="29"/>
    <x v="0"/>
    <x v="0"/>
    <x v="0"/>
    <x v="0"/>
    <x v="0"/>
    <x v="0"/>
    <x v="0"/>
    <x v="0"/>
  </r>
  <r>
    <x v="107"/>
    <x v="8"/>
    <x v="97"/>
    <x v="2"/>
    <x v="107"/>
    <x v="2"/>
    <x v="92"/>
    <x v="95"/>
    <x v="30"/>
    <x v="0"/>
    <x v="0"/>
    <x v="0"/>
    <x v="0"/>
    <x v="0"/>
    <x v="0"/>
    <x v="0"/>
    <x v="0"/>
  </r>
  <r>
    <x v="108"/>
    <x v="8"/>
    <x v="98"/>
    <x v="2"/>
    <x v="108"/>
    <x v="2"/>
    <x v="92"/>
    <x v="96"/>
    <x v="31"/>
    <x v="0"/>
    <x v="0"/>
    <x v="0"/>
    <x v="0"/>
    <x v="0"/>
    <x v="0"/>
    <x v="0"/>
    <x v="0"/>
  </r>
  <r>
    <x v="109"/>
    <x v="8"/>
    <x v="99"/>
    <x v="2"/>
    <x v="109"/>
    <x v="2"/>
    <x v="36"/>
    <x v="36"/>
    <x v="1"/>
    <x v="0"/>
    <x v="0"/>
    <x v="0"/>
    <x v="0"/>
    <x v="0"/>
    <x v="0"/>
    <x v="0"/>
    <x v="0"/>
  </r>
  <r>
    <x v="110"/>
    <x v="8"/>
    <x v="100"/>
    <x v="2"/>
    <x v="110"/>
    <x v="2"/>
    <x v="93"/>
    <x v="97"/>
    <x v="1"/>
    <x v="0"/>
    <x v="0"/>
    <x v="0"/>
    <x v="0"/>
    <x v="0"/>
    <x v="0"/>
    <x v="0"/>
    <x v="0"/>
  </r>
  <r>
    <x v="111"/>
    <x v="8"/>
    <x v="101"/>
    <x v="2"/>
    <x v="111"/>
    <x v="2"/>
    <x v="94"/>
    <x v="98"/>
    <x v="1"/>
    <x v="0"/>
    <x v="0"/>
    <x v="0"/>
    <x v="0"/>
    <x v="0"/>
    <x v="0"/>
    <x v="0"/>
    <x v="0"/>
  </r>
  <r>
    <x v="112"/>
    <x v="8"/>
    <x v="102"/>
    <x v="2"/>
    <x v="112"/>
    <x v="12"/>
    <x v="95"/>
    <x v="99"/>
    <x v="32"/>
    <x v="0"/>
    <x v="0"/>
    <x v="0"/>
    <x v="0"/>
    <x v="0"/>
    <x v="0"/>
    <x v="0"/>
    <x v="0"/>
  </r>
  <r>
    <x v="113"/>
    <x v="8"/>
    <x v="103"/>
    <x v="2"/>
    <x v="113"/>
    <x v="7"/>
    <x v="96"/>
    <x v="100"/>
    <x v="33"/>
    <x v="0"/>
    <x v="0"/>
    <x v="0"/>
    <x v="0"/>
    <x v="0"/>
    <x v="0"/>
    <x v="0"/>
    <x v="0"/>
  </r>
  <r>
    <x v="114"/>
    <x v="8"/>
    <x v="104"/>
    <x v="3"/>
    <x v="114"/>
    <x v="1"/>
    <x v="97"/>
    <x v="101"/>
    <x v="1"/>
    <x v="0"/>
    <x v="0"/>
    <x v="0"/>
    <x v="0"/>
    <x v="0"/>
    <x v="0"/>
    <x v="0"/>
    <x v="0"/>
  </r>
  <r>
    <x v="115"/>
    <x v="8"/>
    <x v="105"/>
    <x v="3"/>
    <x v="115"/>
    <x v="4"/>
    <x v="98"/>
    <x v="102"/>
    <x v="1"/>
    <x v="0"/>
    <x v="0"/>
    <x v="0"/>
    <x v="0"/>
    <x v="0"/>
    <x v="0"/>
    <x v="0"/>
    <x v="0"/>
  </r>
  <r>
    <x v="116"/>
    <x v="8"/>
    <x v="106"/>
    <x v="1"/>
    <x v="116"/>
    <x v="1"/>
    <x v="99"/>
    <x v="103"/>
    <x v="34"/>
    <x v="0"/>
    <x v="0"/>
    <x v="0"/>
    <x v="0"/>
    <x v="0"/>
    <x v="0"/>
    <x v="0"/>
    <x v="0"/>
  </r>
  <r>
    <x v="117"/>
    <x v="8"/>
    <x v="107"/>
    <x v="4"/>
    <x v="117"/>
    <x v="3"/>
    <x v="100"/>
    <x v="104"/>
    <x v="1"/>
    <x v="0"/>
    <x v="0"/>
    <x v="0"/>
    <x v="0"/>
    <x v="0"/>
    <x v="0"/>
    <x v="0"/>
    <x v="0"/>
  </r>
  <r>
    <x v="118"/>
    <x v="8"/>
    <x v="108"/>
    <x v="0"/>
    <x v="118"/>
    <x v="10"/>
    <x v="101"/>
    <x v="105"/>
    <x v="35"/>
    <x v="0"/>
    <x v="0"/>
    <x v="0"/>
    <x v="0"/>
    <x v="0"/>
    <x v="0"/>
    <x v="0"/>
    <x v="0"/>
  </r>
  <r>
    <x v="119"/>
    <x v="8"/>
    <x v="109"/>
    <x v="3"/>
    <x v="119"/>
    <x v="16"/>
    <x v="102"/>
    <x v="106"/>
    <x v="36"/>
    <x v="0"/>
    <x v="0"/>
    <x v="0"/>
    <x v="0"/>
    <x v="0"/>
    <x v="0"/>
    <x v="0"/>
    <x v="0"/>
  </r>
  <r>
    <x v="120"/>
    <x v="8"/>
    <x v="109"/>
    <x v="3"/>
    <x v="120"/>
    <x v="1"/>
    <x v="103"/>
    <x v="107"/>
    <x v="37"/>
    <x v="0"/>
    <x v="0"/>
    <x v="0"/>
    <x v="0"/>
    <x v="0"/>
    <x v="0"/>
    <x v="0"/>
    <x v="0"/>
  </r>
  <r>
    <x v="121"/>
    <x v="8"/>
    <x v="109"/>
    <x v="3"/>
    <x v="121"/>
    <x v="1"/>
    <x v="104"/>
    <x v="107"/>
    <x v="38"/>
    <x v="0"/>
    <x v="0"/>
    <x v="0"/>
    <x v="0"/>
    <x v="0"/>
    <x v="0"/>
    <x v="0"/>
    <x v="0"/>
  </r>
  <r>
    <x v="122"/>
    <x v="8"/>
    <x v="109"/>
    <x v="3"/>
    <x v="122"/>
    <x v="1"/>
    <x v="104"/>
    <x v="107"/>
    <x v="38"/>
    <x v="0"/>
    <x v="0"/>
    <x v="0"/>
    <x v="0"/>
    <x v="0"/>
    <x v="0"/>
    <x v="0"/>
    <x v="0"/>
  </r>
  <r>
    <x v="123"/>
    <x v="8"/>
    <x v="109"/>
    <x v="3"/>
    <x v="123"/>
    <x v="4"/>
    <x v="105"/>
    <x v="108"/>
    <x v="39"/>
    <x v="0"/>
    <x v="0"/>
    <x v="0"/>
    <x v="0"/>
    <x v="0"/>
    <x v="0"/>
    <x v="0"/>
    <x v="0"/>
  </r>
  <r>
    <x v="124"/>
    <x v="8"/>
    <x v="109"/>
    <x v="3"/>
    <x v="124"/>
    <x v="4"/>
    <x v="106"/>
    <x v="108"/>
    <x v="40"/>
    <x v="0"/>
    <x v="0"/>
    <x v="0"/>
    <x v="0"/>
    <x v="0"/>
    <x v="0"/>
    <x v="0"/>
    <x v="0"/>
  </r>
  <r>
    <x v="125"/>
    <x v="8"/>
    <x v="109"/>
    <x v="3"/>
    <x v="125"/>
    <x v="0"/>
    <x v="107"/>
    <x v="109"/>
    <x v="41"/>
    <x v="0"/>
    <x v="0"/>
    <x v="0"/>
    <x v="0"/>
    <x v="0"/>
    <x v="0"/>
    <x v="0"/>
    <x v="0"/>
  </r>
  <r>
    <x v="126"/>
    <x v="8"/>
    <x v="109"/>
    <x v="3"/>
    <x v="126"/>
    <x v="4"/>
    <x v="105"/>
    <x v="108"/>
    <x v="39"/>
    <x v="0"/>
    <x v="0"/>
    <x v="0"/>
    <x v="0"/>
    <x v="0"/>
    <x v="0"/>
    <x v="0"/>
    <x v="0"/>
  </r>
  <r>
    <x v="127"/>
    <x v="8"/>
    <x v="110"/>
    <x v="2"/>
    <x v="127"/>
    <x v="5"/>
    <x v="108"/>
    <x v="110"/>
    <x v="1"/>
    <x v="0"/>
    <x v="0"/>
    <x v="0"/>
    <x v="0"/>
    <x v="0"/>
    <x v="0"/>
    <x v="0"/>
    <x v="0"/>
  </r>
  <r>
    <x v="128"/>
    <x v="8"/>
    <x v="111"/>
    <x v="2"/>
    <x v="128"/>
    <x v="17"/>
    <x v="109"/>
    <x v="111"/>
    <x v="1"/>
    <x v="0"/>
    <x v="0"/>
    <x v="0"/>
    <x v="0"/>
    <x v="0"/>
    <x v="0"/>
    <x v="0"/>
    <x v="0"/>
  </r>
  <r>
    <x v="129"/>
    <x v="8"/>
    <x v="112"/>
    <x v="2"/>
    <x v="129"/>
    <x v="2"/>
    <x v="36"/>
    <x v="112"/>
    <x v="12"/>
    <x v="0"/>
    <x v="0"/>
    <x v="0"/>
    <x v="0"/>
    <x v="0"/>
    <x v="0"/>
    <x v="0"/>
    <x v="0"/>
  </r>
  <r>
    <x v="130"/>
    <x v="8"/>
    <x v="17"/>
    <x v="3"/>
    <x v="130"/>
    <x v="1"/>
    <x v="110"/>
    <x v="113"/>
    <x v="1"/>
    <x v="0"/>
    <x v="0"/>
    <x v="0"/>
    <x v="0"/>
    <x v="0"/>
    <x v="0"/>
    <x v="0"/>
    <x v="0"/>
  </r>
  <r>
    <x v="131"/>
    <x v="8"/>
    <x v="113"/>
    <x v="1"/>
    <x v="131"/>
    <x v="1"/>
    <x v="111"/>
    <x v="114"/>
    <x v="1"/>
    <x v="0"/>
    <x v="0"/>
    <x v="0"/>
    <x v="0"/>
    <x v="0"/>
    <x v="0"/>
    <x v="0"/>
    <x v="0"/>
  </r>
  <r>
    <x v="132"/>
    <x v="8"/>
    <x v="114"/>
    <x v="1"/>
    <x v="132"/>
    <x v="1"/>
    <x v="112"/>
    <x v="115"/>
    <x v="1"/>
    <x v="0"/>
    <x v="0"/>
    <x v="0"/>
    <x v="0"/>
    <x v="0"/>
    <x v="0"/>
    <x v="0"/>
    <x v="0"/>
  </r>
  <r>
    <x v="133"/>
    <x v="8"/>
    <x v="115"/>
    <x v="1"/>
    <x v="133"/>
    <x v="3"/>
    <x v="113"/>
    <x v="116"/>
    <x v="42"/>
    <x v="0"/>
    <x v="0"/>
    <x v="0"/>
    <x v="0"/>
    <x v="0"/>
    <x v="0"/>
    <x v="0"/>
    <x v="0"/>
  </r>
  <r>
    <x v="134"/>
    <x v="8"/>
    <x v="116"/>
    <x v="2"/>
    <x v="134"/>
    <x v="7"/>
    <x v="59"/>
    <x v="59"/>
    <x v="1"/>
    <x v="0"/>
    <x v="0"/>
    <x v="0"/>
    <x v="0"/>
    <x v="0"/>
    <x v="0"/>
    <x v="0"/>
    <x v="0"/>
  </r>
  <r>
    <x v="135"/>
    <x v="8"/>
    <x v="117"/>
    <x v="2"/>
    <x v="135"/>
    <x v="7"/>
    <x v="114"/>
    <x v="117"/>
    <x v="1"/>
    <x v="0"/>
    <x v="0"/>
    <x v="0"/>
    <x v="0"/>
    <x v="0"/>
    <x v="0"/>
    <x v="0"/>
    <x v="0"/>
  </r>
  <r>
    <x v="136"/>
    <x v="8"/>
    <x v="118"/>
    <x v="2"/>
    <x v="136"/>
    <x v="7"/>
    <x v="59"/>
    <x v="59"/>
    <x v="1"/>
    <x v="0"/>
    <x v="0"/>
    <x v="0"/>
    <x v="0"/>
    <x v="0"/>
    <x v="0"/>
    <x v="0"/>
    <x v="0"/>
  </r>
  <r>
    <x v="137"/>
    <x v="8"/>
    <x v="119"/>
    <x v="2"/>
    <x v="137"/>
    <x v="2"/>
    <x v="115"/>
    <x v="118"/>
    <x v="1"/>
    <x v="0"/>
    <x v="0"/>
    <x v="0"/>
    <x v="0"/>
    <x v="0"/>
    <x v="0"/>
    <x v="0"/>
    <x v="0"/>
  </r>
  <r>
    <x v="138"/>
    <x v="8"/>
    <x v="120"/>
    <x v="1"/>
    <x v="138"/>
    <x v="1"/>
    <x v="116"/>
    <x v="119"/>
    <x v="1"/>
    <x v="0"/>
    <x v="0"/>
    <x v="0"/>
    <x v="0"/>
    <x v="0"/>
    <x v="0"/>
    <x v="0"/>
    <x v="0"/>
  </r>
  <r>
    <x v="139"/>
    <x v="8"/>
    <x v="111"/>
    <x v="2"/>
    <x v="139"/>
    <x v="17"/>
    <x v="117"/>
    <x v="120"/>
    <x v="43"/>
    <x v="0"/>
    <x v="0"/>
    <x v="0"/>
    <x v="0"/>
    <x v="0"/>
    <x v="0"/>
    <x v="0"/>
    <x v="0"/>
  </r>
  <r>
    <x v="140"/>
    <x v="8"/>
    <x v="121"/>
    <x v="1"/>
    <x v="140"/>
    <x v="3"/>
    <x v="118"/>
    <x v="121"/>
    <x v="1"/>
    <x v="0"/>
    <x v="0"/>
    <x v="0"/>
    <x v="0"/>
    <x v="0"/>
    <x v="0"/>
    <x v="0"/>
    <x v="0"/>
  </r>
  <r>
    <x v="141"/>
    <x v="8"/>
    <x v="122"/>
    <x v="4"/>
    <x v="141"/>
    <x v="1"/>
    <x v="65"/>
    <x v="65"/>
    <x v="1"/>
    <x v="0"/>
    <x v="0"/>
    <x v="0"/>
    <x v="0"/>
    <x v="0"/>
    <x v="0"/>
    <x v="0"/>
    <x v="0"/>
  </r>
  <r>
    <x v="142"/>
    <x v="8"/>
    <x v="123"/>
    <x v="2"/>
    <x v="142"/>
    <x v="7"/>
    <x v="119"/>
    <x v="122"/>
    <x v="1"/>
    <x v="0"/>
    <x v="0"/>
    <x v="0"/>
    <x v="0"/>
    <x v="0"/>
    <x v="0"/>
    <x v="0"/>
    <x v="0"/>
  </r>
  <r>
    <x v="143"/>
    <x v="8"/>
    <x v="124"/>
    <x v="0"/>
    <x v="143"/>
    <x v="4"/>
    <x v="120"/>
    <x v="123"/>
    <x v="1"/>
    <x v="0"/>
    <x v="0"/>
    <x v="0"/>
    <x v="0"/>
    <x v="0"/>
    <x v="0"/>
    <x v="0"/>
    <x v="0"/>
  </r>
  <r>
    <x v="144"/>
    <x v="8"/>
    <x v="125"/>
    <x v="1"/>
    <x v="144"/>
    <x v="3"/>
    <x v="113"/>
    <x v="124"/>
    <x v="1"/>
    <x v="0"/>
    <x v="0"/>
    <x v="0"/>
    <x v="0"/>
    <x v="0"/>
    <x v="0"/>
    <x v="0"/>
    <x v="0"/>
  </r>
  <r>
    <x v="145"/>
    <x v="8"/>
    <x v="126"/>
    <x v="1"/>
    <x v="145"/>
    <x v="3"/>
    <x v="121"/>
    <x v="125"/>
    <x v="1"/>
    <x v="0"/>
    <x v="0"/>
    <x v="0"/>
    <x v="0"/>
    <x v="0"/>
    <x v="0"/>
    <x v="0"/>
    <x v="0"/>
  </r>
  <r>
    <x v="146"/>
    <x v="8"/>
    <x v="7"/>
    <x v="2"/>
    <x v="146"/>
    <x v="7"/>
    <x v="122"/>
    <x v="126"/>
    <x v="44"/>
    <x v="0"/>
    <x v="0"/>
    <x v="0"/>
    <x v="0"/>
    <x v="0"/>
    <x v="0"/>
    <x v="0"/>
    <x v="0"/>
  </r>
  <r>
    <x v="147"/>
    <x v="8"/>
    <x v="37"/>
    <x v="2"/>
    <x v="147"/>
    <x v="7"/>
    <x v="123"/>
    <x v="127"/>
    <x v="45"/>
    <x v="0"/>
    <x v="0"/>
    <x v="0"/>
    <x v="0"/>
    <x v="0"/>
    <x v="0"/>
    <x v="0"/>
    <x v="0"/>
  </r>
  <r>
    <x v="148"/>
    <x v="8"/>
    <x v="127"/>
    <x v="1"/>
    <x v="148"/>
    <x v="1"/>
    <x v="124"/>
    <x v="128"/>
    <x v="1"/>
    <x v="0"/>
    <x v="0"/>
    <x v="0"/>
    <x v="0"/>
    <x v="0"/>
    <x v="0"/>
    <x v="0"/>
    <x v="0"/>
  </r>
  <r>
    <x v="149"/>
    <x v="8"/>
    <x v="128"/>
    <x v="4"/>
    <x v="149"/>
    <x v="1"/>
    <x v="65"/>
    <x v="129"/>
    <x v="46"/>
    <x v="0"/>
    <x v="0"/>
    <x v="0"/>
    <x v="0"/>
    <x v="0"/>
    <x v="0"/>
    <x v="0"/>
    <x v="0"/>
  </r>
  <r>
    <x v="150"/>
    <x v="8"/>
    <x v="129"/>
    <x v="1"/>
    <x v="150"/>
    <x v="1"/>
    <x v="125"/>
    <x v="130"/>
    <x v="1"/>
    <x v="0"/>
    <x v="0"/>
    <x v="0"/>
    <x v="0"/>
    <x v="0"/>
    <x v="0"/>
    <x v="0"/>
    <x v="0"/>
  </r>
  <r>
    <x v="151"/>
    <x v="8"/>
    <x v="130"/>
    <x v="2"/>
    <x v="151"/>
    <x v="2"/>
    <x v="126"/>
    <x v="131"/>
    <x v="1"/>
    <x v="0"/>
    <x v="0"/>
    <x v="0"/>
    <x v="0"/>
    <x v="0"/>
    <x v="0"/>
    <x v="0"/>
    <x v="0"/>
  </r>
  <r>
    <x v="152"/>
    <x v="8"/>
    <x v="131"/>
    <x v="0"/>
    <x v="152"/>
    <x v="4"/>
    <x v="127"/>
    <x v="132"/>
    <x v="47"/>
    <x v="0"/>
    <x v="0"/>
    <x v="0"/>
    <x v="0"/>
    <x v="0"/>
    <x v="0"/>
    <x v="0"/>
    <x v="0"/>
  </r>
  <r>
    <x v="153"/>
    <x v="8"/>
    <x v="132"/>
    <x v="0"/>
    <x v="153"/>
    <x v="4"/>
    <x v="128"/>
    <x v="133"/>
    <x v="1"/>
    <x v="0"/>
    <x v="0"/>
    <x v="0"/>
    <x v="0"/>
    <x v="0"/>
    <x v="0"/>
    <x v="0"/>
    <x v="0"/>
  </r>
  <r>
    <x v="154"/>
    <x v="8"/>
    <x v="133"/>
    <x v="3"/>
    <x v="154"/>
    <x v="4"/>
    <x v="73"/>
    <x v="134"/>
    <x v="48"/>
    <x v="0"/>
    <x v="0"/>
    <x v="0"/>
    <x v="0"/>
    <x v="0"/>
    <x v="0"/>
    <x v="0"/>
    <x v="0"/>
  </r>
  <r>
    <x v="155"/>
    <x v="8"/>
    <x v="97"/>
    <x v="0"/>
    <x v="155"/>
    <x v="1"/>
    <x v="129"/>
    <x v="135"/>
    <x v="49"/>
    <x v="0"/>
    <x v="0"/>
    <x v="0"/>
    <x v="0"/>
    <x v="0"/>
    <x v="0"/>
    <x v="0"/>
    <x v="0"/>
  </r>
  <r>
    <x v="156"/>
    <x v="8"/>
    <x v="134"/>
    <x v="0"/>
    <x v="156"/>
    <x v="10"/>
    <x v="130"/>
    <x v="136"/>
    <x v="1"/>
    <x v="0"/>
    <x v="0"/>
    <x v="0"/>
    <x v="0"/>
    <x v="0"/>
    <x v="0"/>
    <x v="0"/>
    <x v="0"/>
  </r>
  <r>
    <x v="157"/>
    <x v="8"/>
    <x v="135"/>
    <x v="0"/>
    <x v="157"/>
    <x v="10"/>
    <x v="131"/>
    <x v="137"/>
    <x v="1"/>
    <x v="0"/>
    <x v="0"/>
    <x v="0"/>
    <x v="0"/>
    <x v="0"/>
    <x v="0"/>
    <x v="0"/>
    <x v="0"/>
  </r>
  <r>
    <x v="158"/>
    <x v="8"/>
    <x v="136"/>
    <x v="2"/>
    <x v="158"/>
    <x v="7"/>
    <x v="132"/>
    <x v="138"/>
    <x v="1"/>
    <x v="0"/>
    <x v="0"/>
    <x v="0"/>
    <x v="0"/>
    <x v="0"/>
    <x v="0"/>
    <x v="0"/>
    <x v="0"/>
  </r>
  <r>
    <x v="159"/>
    <x v="8"/>
    <x v="137"/>
    <x v="2"/>
    <x v="159"/>
    <x v="7"/>
    <x v="59"/>
    <x v="59"/>
    <x v="1"/>
    <x v="0"/>
    <x v="0"/>
    <x v="0"/>
    <x v="0"/>
    <x v="0"/>
    <x v="0"/>
    <x v="0"/>
    <x v="0"/>
  </r>
  <r>
    <x v="160"/>
    <x v="8"/>
    <x v="138"/>
    <x v="3"/>
    <x v="160"/>
    <x v="18"/>
    <x v="133"/>
    <x v="139"/>
    <x v="1"/>
    <x v="0"/>
    <x v="0"/>
    <x v="0"/>
    <x v="0"/>
    <x v="0"/>
    <x v="0"/>
    <x v="0"/>
    <x v="0"/>
  </r>
  <r>
    <x v="161"/>
    <x v="8"/>
    <x v="138"/>
    <x v="3"/>
    <x v="161"/>
    <x v="19"/>
    <x v="134"/>
    <x v="140"/>
    <x v="1"/>
    <x v="0"/>
    <x v="0"/>
    <x v="0"/>
    <x v="0"/>
    <x v="0"/>
    <x v="0"/>
    <x v="0"/>
    <x v="0"/>
  </r>
  <r>
    <x v="162"/>
    <x v="8"/>
    <x v="138"/>
    <x v="3"/>
    <x v="162"/>
    <x v="10"/>
    <x v="135"/>
    <x v="141"/>
    <x v="1"/>
    <x v="0"/>
    <x v="0"/>
    <x v="0"/>
    <x v="0"/>
    <x v="0"/>
    <x v="0"/>
    <x v="0"/>
    <x v="0"/>
  </r>
  <r>
    <x v="163"/>
    <x v="8"/>
    <x v="138"/>
    <x v="3"/>
    <x v="163"/>
    <x v="20"/>
    <x v="136"/>
    <x v="142"/>
    <x v="1"/>
    <x v="0"/>
    <x v="0"/>
    <x v="0"/>
    <x v="0"/>
    <x v="0"/>
    <x v="0"/>
    <x v="0"/>
    <x v="0"/>
  </r>
  <r>
    <x v="164"/>
    <x v="8"/>
    <x v="139"/>
    <x v="2"/>
    <x v="164"/>
    <x v="7"/>
    <x v="137"/>
    <x v="143"/>
    <x v="50"/>
    <x v="0"/>
    <x v="0"/>
    <x v="0"/>
    <x v="0"/>
    <x v="0"/>
    <x v="0"/>
    <x v="0"/>
    <x v="0"/>
  </r>
  <r>
    <x v="165"/>
    <x v="8"/>
    <x v="113"/>
    <x v="1"/>
    <x v="165"/>
    <x v="1"/>
    <x v="111"/>
    <x v="114"/>
    <x v="1"/>
    <x v="0"/>
    <x v="0"/>
    <x v="0"/>
    <x v="0"/>
    <x v="0"/>
    <x v="0"/>
    <x v="0"/>
    <x v="0"/>
  </r>
  <r>
    <x v="166"/>
    <x v="8"/>
    <x v="140"/>
    <x v="2"/>
    <x v="166"/>
    <x v="5"/>
    <x v="138"/>
    <x v="144"/>
    <x v="1"/>
    <x v="0"/>
    <x v="0"/>
    <x v="0"/>
    <x v="0"/>
    <x v="0"/>
    <x v="0"/>
    <x v="0"/>
    <x v="0"/>
  </r>
  <r>
    <x v="167"/>
    <x v="9"/>
    <x v="141"/>
    <x v="4"/>
    <x v="167"/>
    <x v="1"/>
    <x v="139"/>
    <x v="145"/>
    <x v="1"/>
    <x v="0"/>
    <x v="0"/>
    <x v="0"/>
    <x v="0"/>
    <x v="0"/>
    <x v="0"/>
    <x v="0"/>
    <x v="0"/>
  </r>
  <r>
    <x v="168"/>
    <x v="9"/>
    <x v="142"/>
    <x v="0"/>
    <x v="168"/>
    <x v="21"/>
    <x v="140"/>
    <x v="146"/>
    <x v="1"/>
    <x v="0"/>
    <x v="0"/>
    <x v="0"/>
    <x v="0"/>
    <x v="0"/>
    <x v="0"/>
    <x v="0"/>
    <x v="0"/>
  </r>
  <r>
    <x v="169"/>
    <x v="10"/>
    <x v="143"/>
    <x v="1"/>
    <x v="169"/>
    <x v="1"/>
    <x v="141"/>
    <x v="147"/>
    <x v="1"/>
    <x v="0"/>
    <x v="0"/>
    <x v="0"/>
    <x v="0"/>
    <x v="0"/>
    <x v="0"/>
    <x v="0"/>
    <x v="0"/>
  </r>
  <r>
    <x v="170"/>
    <x v="10"/>
    <x v="144"/>
    <x v="1"/>
    <x v="170"/>
    <x v="1"/>
    <x v="141"/>
    <x v="147"/>
    <x v="1"/>
    <x v="0"/>
    <x v="0"/>
    <x v="0"/>
    <x v="0"/>
    <x v="0"/>
    <x v="0"/>
    <x v="0"/>
    <x v="0"/>
  </r>
  <r>
    <x v="171"/>
    <x v="11"/>
    <x v="87"/>
    <x v="0"/>
    <x v="171"/>
    <x v="1"/>
    <x v="142"/>
    <x v="148"/>
    <x v="51"/>
    <x v="0"/>
    <x v="0"/>
    <x v="0"/>
    <x v="0"/>
    <x v="0"/>
    <x v="0"/>
    <x v="0"/>
    <x v="0"/>
  </r>
  <r>
    <x v="172"/>
    <x v="11"/>
    <x v="145"/>
    <x v="0"/>
    <x v="172"/>
    <x v="4"/>
    <x v="143"/>
    <x v="149"/>
    <x v="1"/>
    <x v="0"/>
    <x v="0"/>
    <x v="0"/>
    <x v="0"/>
    <x v="0"/>
    <x v="0"/>
    <x v="0"/>
    <x v="0"/>
  </r>
  <r>
    <x v="173"/>
    <x v="11"/>
    <x v="146"/>
    <x v="1"/>
    <x v="173"/>
    <x v="1"/>
    <x v="144"/>
    <x v="150"/>
    <x v="52"/>
    <x v="0"/>
    <x v="0"/>
    <x v="0"/>
    <x v="0"/>
    <x v="0"/>
    <x v="0"/>
    <x v="0"/>
    <x v="0"/>
  </r>
  <r>
    <x v="174"/>
    <x v="11"/>
    <x v="147"/>
    <x v="1"/>
    <x v="174"/>
    <x v="1"/>
    <x v="145"/>
    <x v="151"/>
    <x v="1"/>
    <x v="0"/>
    <x v="0"/>
    <x v="0"/>
    <x v="0"/>
    <x v="0"/>
    <x v="0"/>
    <x v="0"/>
    <x v="0"/>
  </r>
  <r>
    <x v="175"/>
    <x v="11"/>
    <x v="148"/>
    <x v="0"/>
    <x v="175"/>
    <x v="1"/>
    <x v="142"/>
    <x v="152"/>
    <x v="53"/>
    <x v="0"/>
    <x v="0"/>
    <x v="0"/>
    <x v="0"/>
    <x v="0"/>
    <x v="0"/>
    <x v="0"/>
    <x v="0"/>
  </r>
  <r>
    <x v="176"/>
    <x v="11"/>
    <x v="149"/>
    <x v="0"/>
    <x v="176"/>
    <x v="4"/>
    <x v="146"/>
    <x v="153"/>
    <x v="1"/>
    <x v="0"/>
    <x v="0"/>
    <x v="0"/>
    <x v="0"/>
    <x v="0"/>
    <x v="0"/>
    <x v="0"/>
    <x v="0"/>
  </r>
  <r>
    <x v="177"/>
    <x v="11"/>
    <x v="150"/>
    <x v="1"/>
    <x v="177"/>
    <x v="1"/>
    <x v="147"/>
    <x v="154"/>
    <x v="1"/>
    <x v="0"/>
    <x v="0"/>
    <x v="0"/>
    <x v="0"/>
    <x v="0"/>
    <x v="0"/>
    <x v="0"/>
    <x v="0"/>
  </r>
  <r>
    <x v="178"/>
    <x v="11"/>
    <x v="151"/>
    <x v="3"/>
    <x v="178"/>
    <x v="10"/>
    <x v="148"/>
    <x v="155"/>
    <x v="1"/>
    <x v="0"/>
    <x v="0"/>
    <x v="0"/>
    <x v="0"/>
    <x v="0"/>
    <x v="0"/>
    <x v="0"/>
    <x v="0"/>
  </r>
  <r>
    <x v="179"/>
    <x v="11"/>
    <x v="152"/>
    <x v="0"/>
    <x v="179"/>
    <x v="1"/>
    <x v="149"/>
    <x v="156"/>
    <x v="1"/>
    <x v="0"/>
    <x v="0"/>
    <x v="0"/>
    <x v="0"/>
    <x v="0"/>
    <x v="0"/>
    <x v="0"/>
    <x v="0"/>
  </r>
  <r>
    <x v="180"/>
    <x v="11"/>
    <x v="152"/>
    <x v="0"/>
    <x v="180"/>
    <x v="4"/>
    <x v="150"/>
    <x v="157"/>
    <x v="1"/>
    <x v="0"/>
    <x v="0"/>
    <x v="0"/>
    <x v="0"/>
    <x v="0"/>
    <x v="0"/>
    <x v="0"/>
    <x v="0"/>
  </r>
  <r>
    <x v="181"/>
    <x v="11"/>
    <x v="153"/>
    <x v="0"/>
    <x v="181"/>
    <x v="10"/>
    <x v="151"/>
    <x v="158"/>
    <x v="1"/>
    <x v="0"/>
    <x v="0"/>
    <x v="0"/>
    <x v="0"/>
    <x v="0"/>
    <x v="0"/>
    <x v="0"/>
    <x v="0"/>
  </r>
  <r>
    <x v="182"/>
    <x v="11"/>
    <x v="154"/>
    <x v="1"/>
    <x v="182"/>
    <x v="1"/>
    <x v="152"/>
    <x v="159"/>
    <x v="54"/>
    <x v="0"/>
    <x v="0"/>
    <x v="0"/>
    <x v="0"/>
    <x v="0"/>
    <x v="0"/>
    <x v="0"/>
    <x v="0"/>
  </r>
  <r>
    <x v="183"/>
    <x v="11"/>
    <x v="155"/>
    <x v="2"/>
    <x v="183"/>
    <x v="2"/>
    <x v="41"/>
    <x v="160"/>
    <x v="1"/>
    <x v="0"/>
    <x v="0"/>
    <x v="0"/>
    <x v="0"/>
    <x v="0"/>
    <x v="0"/>
    <x v="0"/>
    <x v="0"/>
  </r>
  <r>
    <x v="184"/>
    <x v="12"/>
    <x v="156"/>
    <x v="1"/>
    <x v="184"/>
    <x v="1"/>
    <x v="153"/>
    <x v="161"/>
    <x v="1"/>
    <x v="0"/>
    <x v="0"/>
    <x v="0"/>
    <x v="0"/>
    <x v="0"/>
    <x v="0"/>
    <x v="0"/>
    <x v="0"/>
  </r>
  <r>
    <x v="185"/>
    <x v="12"/>
    <x v="157"/>
    <x v="1"/>
    <x v="185"/>
    <x v="1"/>
    <x v="154"/>
    <x v="162"/>
    <x v="55"/>
    <x v="0"/>
    <x v="0"/>
    <x v="0"/>
    <x v="0"/>
    <x v="0"/>
    <x v="0"/>
    <x v="0"/>
    <x v="0"/>
  </r>
  <r>
    <x v="186"/>
    <x v="12"/>
    <x v="158"/>
    <x v="1"/>
    <x v="186"/>
    <x v="3"/>
    <x v="155"/>
    <x v="163"/>
    <x v="1"/>
    <x v="0"/>
    <x v="0"/>
    <x v="0"/>
    <x v="0"/>
    <x v="0"/>
    <x v="0"/>
    <x v="0"/>
    <x v="0"/>
  </r>
  <r>
    <x v="187"/>
    <x v="12"/>
    <x v="159"/>
    <x v="1"/>
    <x v="187"/>
    <x v="1"/>
    <x v="156"/>
    <x v="164"/>
    <x v="1"/>
    <x v="0"/>
    <x v="0"/>
    <x v="0"/>
    <x v="0"/>
    <x v="0"/>
    <x v="0"/>
    <x v="0"/>
    <x v="0"/>
  </r>
  <r>
    <x v="188"/>
    <x v="12"/>
    <x v="160"/>
    <x v="0"/>
    <x v="188"/>
    <x v="4"/>
    <x v="157"/>
    <x v="165"/>
    <x v="1"/>
    <x v="0"/>
    <x v="0"/>
    <x v="0"/>
    <x v="0"/>
    <x v="0"/>
    <x v="0"/>
    <x v="0"/>
    <x v="0"/>
  </r>
  <r>
    <x v="189"/>
    <x v="13"/>
    <x v="161"/>
    <x v="0"/>
    <x v="189"/>
    <x v="4"/>
    <x v="158"/>
    <x v="166"/>
    <x v="1"/>
    <x v="0"/>
    <x v="0"/>
    <x v="0"/>
    <x v="0"/>
    <x v="0"/>
    <x v="0"/>
    <x v="0"/>
    <x v="0"/>
  </r>
  <r>
    <x v="190"/>
    <x v="13"/>
    <x v="162"/>
    <x v="0"/>
    <x v="190"/>
    <x v="4"/>
    <x v="159"/>
    <x v="167"/>
    <x v="1"/>
    <x v="0"/>
    <x v="0"/>
    <x v="0"/>
    <x v="0"/>
    <x v="0"/>
    <x v="0"/>
    <x v="0"/>
    <x v="0"/>
  </r>
  <r>
    <x v="191"/>
    <x v="13"/>
    <x v="163"/>
    <x v="0"/>
    <x v="191"/>
    <x v="4"/>
    <x v="160"/>
    <x v="168"/>
    <x v="1"/>
    <x v="0"/>
    <x v="0"/>
    <x v="0"/>
    <x v="0"/>
    <x v="0"/>
    <x v="0"/>
    <x v="0"/>
    <x v="0"/>
  </r>
  <r>
    <x v="192"/>
    <x v="13"/>
    <x v="164"/>
    <x v="1"/>
    <x v="192"/>
    <x v="1"/>
    <x v="141"/>
    <x v="147"/>
    <x v="1"/>
    <x v="0"/>
    <x v="0"/>
    <x v="0"/>
    <x v="0"/>
    <x v="0"/>
    <x v="0"/>
    <x v="0"/>
    <x v="0"/>
  </r>
  <r>
    <x v="193"/>
    <x v="13"/>
    <x v="165"/>
    <x v="1"/>
    <x v="193"/>
    <x v="1"/>
    <x v="141"/>
    <x v="147"/>
    <x v="1"/>
    <x v="0"/>
    <x v="0"/>
    <x v="0"/>
    <x v="0"/>
    <x v="0"/>
    <x v="0"/>
    <x v="0"/>
    <x v="0"/>
  </r>
  <r>
    <x v="194"/>
    <x v="13"/>
    <x v="161"/>
    <x v="0"/>
    <x v="194"/>
    <x v="1"/>
    <x v="161"/>
    <x v="169"/>
    <x v="1"/>
    <x v="0"/>
    <x v="0"/>
    <x v="0"/>
    <x v="0"/>
    <x v="0"/>
    <x v="0"/>
    <x v="0"/>
    <x v="0"/>
  </r>
  <r>
    <x v="195"/>
    <x v="13"/>
    <x v="28"/>
    <x v="2"/>
    <x v="195"/>
    <x v="6"/>
    <x v="162"/>
    <x v="170"/>
    <x v="1"/>
    <x v="0"/>
    <x v="0"/>
    <x v="0"/>
    <x v="0"/>
    <x v="0"/>
    <x v="0"/>
    <x v="0"/>
    <x v="0"/>
  </r>
  <r>
    <x v="196"/>
    <x v="14"/>
    <x v="166"/>
    <x v="2"/>
    <x v="196"/>
    <x v="7"/>
    <x v="163"/>
    <x v="171"/>
    <x v="56"/>
    <x v="0"/>
    <x v="0"/>
    <x v="0"/>
    <x v="0"/>
    <x v="0"/>
    <x v="0"/>
    <x v="0"/>
    <x v="0"/>
  </r>
  <r>
    <x v="197"/>
    <x v="14"/>
    <x v="167"/>
    <x v="1"/>
    <x v="197"/>
    <x v="3"/>
    <x v="164"/>
    <x v="172"/>
    <x v="1"/>
    <x v="0"/>
    <x v="0"/>
    <x v="0"/>
    <x v="0"/>
    <x v="0"/>
    <x v="0"/>
    <x v="0"/>
    <x v="0"/>
  </r>
  <r>
    <x v="198"/>
    <x v="14"/>
    <x v="168"/>
    <x v="1"/>
    <x v="198"/>
    <x v="1"/>
    <x v="141"/>
    <x v="147"/>
    <x v="1"/>
    <x v="0"/>
    <x v="0"/>
    <x v="0"/>
    <x v="0"/>
    <x v="0"/>
    <x v="0"/>
    <x v="0"/>
    <x v="0"/>
  </r>
  <r>
    <x v="199"/>
    <x v="14"/>
    <x v="169"/>
    <x v="1"/>
    <x v="199"/>
    <x v="1"/>
    <x v="165"/>
    <x v="173"/>
    <x v="57"/>
    <x v="0"/>
    <x v="0"/>
    <x v="0"/>
    <x v="0"/>
    <x v="0"/>
    <x v="0"/>
    <x v="0"/>
    <x v="0"/>
  </r>
  <r>
    <x v="200"/>
    <x v="14"/>
    <x v="170"/>
    <x v="2"/>
    <x v="200"/>
    <x v="10"/>
    <x v="166"/>
    <x v="174"/>
    <x v="1"/>
    <x v="0"/>
    <x v="0"/>
    <x v="0"/>
    <x v="0"/>
    <x v="0"/>
    <x v="0"/>
    <x v="0"/>
    <x v="0"/>
  </r>
  <r>
    <x v="201"/>
    <x v="15"/>
    <x v="171"/>
    <x v="0"/>
    <x v="201"/>
    <x v="10"/>
    <x v="167"/>
    <x v="175"/>
    <x v="58"/>
    <x v="0"/>
    <x v="0"/>
    <x v="0"/>
    <x v="0"/>
    <x v="0"/>
    <x v="0"/>
    <x v="0"/>
    <x v="0"/>
  </r>
  <r>
    <x v="202"/>
    <x v="16"/>
    <x v="146"/>
    <x v="1"/>
    <x v="202"/>
    <x v="1"/>
    <x v="168"/>
    <x v="176"/>
    <x v="1"/>
    <x v="0"/>
    <x v="0"/>
    <x v="0"/>
    <x v="0"/>
    <x v="0"/>
    <x v="0"/>
    <x v="0"/>
    <x v="0"/>
  </r>
  <r>
    <x v="203"/>
    <x v="16"/>
    <x v="172"/>
    <x v="2"/>
    <x v="203"/>
    <x v="2"/>
    <x v="169"/>
    <x v="177"/>
    <x v="1"/>
    <x v="0"/>
    <x v="0"/>
    <x v="0"/>
    <x v="0"/>
    <x v="0"/>
    <x v="0"/>
    <x v="0"/>
    <x v="0"/>
  </r>
  <r>
    <x v="204"/>
    <x v="16"/>
    <x v="173"/>
    <x v="2"/>
    <x v="204"/>
    <x v="7"/>
    <x v="114"/>
    <x v="178"/>
    <x v="59"/>
    <x v="0"/>
    <x v="0"/>
    <x v="0"/>
    <x v="0"/>
    <x v="0"/>
    <x v="0"/>
    <x v="0"/>
    <x v="0"/>
  </r>
  <r>
    <x v="205"/>
    <x v="16"/>
    <x v="174"/>
    <x v="1"/>
    <x v="205"/>
    <x v="1"/>
    <x v="141"/>
    <x v="179"/>
    <x v="60"/>
    <x v="0"/>
    <x v="0"/>
    <x v="0"/>
    <x v="0"/>
    <x v="0"/>
    <x v="0"/>
    <x v="0"/>
    <x v="0"/>
  </r>
  <r>
    <x v="206"/>
    <x v="17"/>
    <x v="175"/>
    <x v="2"/>
    <x v="206"/>
    <x v="6"/>
    <x v="170"/>
    <x v="180"/>
    <x v="1"/>
    <x v="0"/>
    <x v="0"/>
    <x v="0"/>
    <x v="0"/>
    <x v="0"/>
    <x v="0"/>
    <x v="0"/>
    <x v="0"/>
  </r>
  <r>
    <x v="207"/>
    <x v="17"/>
    <x v="176"/>
    <x v="1"/>
    <x v="207"/>
    <x v="3"/>
    <x v="171"/>
    <x v="181"/>
    <x v="1"/>
    <x v="0"/>
    <x v="0"/>
    <x v="0"/>
    <x v="0"/>
    <x v="0"/>
    <x v="0"/>
    <x v="0"/>
    <x v="0"/>
  </r>
  <r>
    <x v="208"/>
    <x v="17"/>
    <x v="177"/>
    <x v="1"/>
    <x v="208"/>
    <x v="1"/>
    <x v="141"/>
    <x v="147"/>
    <x v="1"/>
    <x v="0"/>
    <x v="0"/>
    <x v="0"/>
    <x v="0"/>
    <x v="0"/>
    <x v="0"/>
    <x v="0"/>
    <x v="0"/>
  </r>
  <r>
    <x v="209"/>
    <x v="17"/>
    <x v="178"/>
    <x v="0"/>
    <x v="209"/>
    <x v="4"/>
    <x v="172"/>
    <x v="182"/>
    <x v="1"/>
    <x v="0"/>
    <x v="0"/>
    <x v="0"/>
    <x v="0"/>
    <x v="0"/>
    <x v="0"/>
    <x v="0"/>
    <x v="0"/>
  </r>
  <r>
    <x v="210"/>
    <x v="17"/>
    <x v="179"/>
    <x v="2"/>
    <x v="210"/>
    <x v="22"/>
    <x v="173"/>
    <x v="183"/>
    <x v="1"/>
    <x v="0"/>
    <x v="0"/>
    <x v="0"/>
    <x v="0"/>
    <x v="0"/>
    <x v="0"/>
    <x v="0"/>
    <x v="0"/>
  </r>
  <r>
    <x v="211"/>
    <x v="18"/>
    <x v="180"/>
    <x v="1"/>
    <x v="211"/>
    <x v="23"/>
    <x v="174"/>
    <x v="184"/>
    <x v="1"/>
    <x v="0"/>
    <x v="0"/>
    <x v="0"/>
    <x v="0"/>
    <x v="0"/>
    <x v="0"/>
    <x v="0"/>
    <x v="0"/>
  </r>
  <r>
    <x v="212"/>
    <x v="18"/>
    <x v="181"/>
    <x v="3"/>
    <x v="212"/>
    <x v="10"/>
    <x v="175"/>
    <x v="185"/>
    <x v="1"/>
    <x v="0"/>
    <x v="0"/>
    <x v="0"/>
    <x v="0"/>
    <x v="0"/>
    <x v="0"/>
    <x v="0"/>
    <x v="0"/>
  </r>
  <r>
    <x v="213"/>
    <x v="18"/>
    <x v="173"/>
    <x v="2"/>
    <x v="213"/>
    <x v="7"/>
    <x v="176"/>
    <x v="186"/>
    <x v="61"/>
    <x v="0"/>
    <x v="0"/>
    <x v="0"/>
    <x v="0"/>
    <x v="0"/>
    <x v="0"/>
    <x v="0"/>
    <x v="0"/>
  </r>
</pivotCacheRecords>
</file>

<file path=xl/pivotCache/pivotCacheRecords4.xml><?xml version="1.0" encoding="utf-8"?>
<pivotCacheRecords xmlns:r="http://schemas.openxmlformats.org/officeDocument/2006/relationships" xmlns="http://schemas.openxmlformats.org/spreadsheetml/2006/main" count="116">
  <r>
    <x v="0"/>
    <x v="0"/>
    <x v="0"/>
    <x v="0"/>
    <x v="0"/>
    <x v="0"/>
    <x v="0"/>
    <x v="0"/>
    <x v="0"/>
    <x v="0"/>
    <x v="0"/>
    <x v="0"/>
    <x v="0"/>
  </r>
  <r>
    <x v="1"/>
    <x v="1"/>
    <x v="1"/>
    <x v="1"/>
    <x v="0"/>
    <x v="1"/>
    <x v="1"/>
    <x v="1"/>
    <x v="0"/>
    <x v="0"/>
    <x v="0"/>
    <x v="0"/>
    <x v="0"/>
  </r>
  <r>
    <x v="2"/>
    <x v="2"/>
    <x v="2"/>
    <x v="2"/>
    <x v="0"/>
    <x v="2"/>
    <x v="2"/>
    <x v="2"/>
    <x v="1"/>
    <x v="0"/>
    <x v="0"/>
    <x v="0"/>
    <x v="0"/>
  </r>
  <r>
    <x v="3"/>
    <x v="3"/>
    <x v="3"/>
    <x v="2"/>
    <x v="0"/>
    <x v="2"/>
    <x v="3"/>
    <x v="3"/>
    <x v="1"/>
    <x v="0"/>
    <x v="0"/>
    <x v="0"/>
    <x v="0"/>
  </r>
  <r>
    <x v="4"/>
    <x v="4"/>
    <x v="4"/>
    <x v="3"/>
    <x v="0"/>
    <x v="3"/>
    <x v="4"/>
    <x v="4"/>
    <x v="0"/>
    <x v="0"/>
    <x v="0"/>
    <x v="0"/>
    <x v="0"/>
  </r>
  <r>
    <x v="5"/>
    <x v="5"/>
    <x v="5"/>
    <x v="4"/>
    <x v="0"/>
    <x v="4"/>
    <x v="5"/>
    <x v="5"/>
    <x v="1"/>
    <x v="0"/>
    <x v="0"/>
    <x v="0"/>
    <x v="0"/>
  </r>
  <r>
    <x v="6"/>
    <x v="6"/>
    <x v="6"/>
    <x v="5"/>
    <x v="0"/>
    <x v="5"/>
    <x v="6"/>
    <x v="6"/>
    <x v="0"/>
    <x v="0"/>
    <x v="0"/>
    <x v="0"/>
    <x v="0"/>
  </r>
  <r>
    <x v="7"/>
    <x v="7"/>
    <x v="7"/>
    <x v="6"/>
    <x v="0"/>
    <x v="6"/>
    <x v="7"/>
    <x v="7"/>
    <x v="0"/>
    <x v="0"/>
    <x v="0"/>
    <x v="0"/>
    <x v="0"/>
  </r>
  <r>
    <x v="8"/>
    <x v="8"/>
    <x v="8"/>
    <x v="1"/>
    <x v="0"/>
    <x v="6"/>
    <x v="7"/>
    <x v="7"/>
    <x v="0"/>
    <x v="0"/>
    <x v="0"/>
    <x v="0"/>
    <x v="0"/>
  </r>
  <r>
    <x v="9"/>
    <x v="9"/>
    <x v="9"/>
    <x v="7"/>
    <x v="0"/>
    <x v="3"/>
    <x v="8"/>
    <x v="8"/>
    <x v="0"/>
    <x v="0"/>
    <x v="0"/>
    <x v="0"/>
    <x v="0"/>
  </r>
  <r>
    <x v="10"/>
    <x v="10"/>
    <x v="10"/>
    <x v="8"/>
    <x v="0"/>
    <x v="7"/>
    <x v="9"/>
    <x v="9"/>
    <x v="0"/>
    <x v="0"/>
    <x v="0"/>
    <x v="0"/>
    <x v="0"/>
  </r>
  <r>
    <x v="11"/>
    <x v="11"/>
    <x v="11"/>
    <x v="9"/>
    <x v="0"/>
    <x v="8"/>
    <x v="10"/>
    <x v="10"/>
    <x v="0"/>
    <x v="0"/>
    <x v="0"/>
    <x v="0"/>
    <x v="0"/>
  </r>
  <r>
    <x v="12"/>
    <x v="12"/>
    <x v="12"/>
    <x v="10"/>
    <x v="0"/>
    <x v="9"/>
    <x v="11"/>
    <x v="11"/>
    <x v="1"/>
    <x v="0"/>
    <x v="0"/>
    <x v="0"/>
    <x v="0"/>
  </r>
  <r>
    <x v="13"/>
    <x v="13"/>
    <x v="13"/>
    <x v="11"/>
    <x v="0"/>
    <x v="10"/>
    <x v="12"/>
    <x v="12"/>
    <x v="0"/>
    <x v="0"/>
    <x v="0"/>
    <x v="0"/>
    <x v="0"/>
  </r>
  <r>
    <x v="14"/>
    <x v="14"/>
    <x v="14"/>
    <x v="12"/>
    <x v="0"/>
    <x v="11"/>
    <x v="13"/>
    <x v="13"/>
    <x v="0"/>
    <x v="0"/>
    <x v="0"/>
    <x v="0"/>
    <x v="0"/>
  </r>
  <r>
    <x v="15"/>
    <x v="15"/>
    <x v="2"/>
    <x v="13"/>
    <x v="0"/>
    <x v="3"/>
    <x v="14"/>
    <x v="14"/>
    <x v="0"/>
    <x v="0"/>
    <x v="0"/>
    <x v="0"/>
    <x v="0"/>
  </r>
  <r>
    <x v="16"/>
    <x v="16"/>
    <x v="15"/>
    <x v="14"/>
    <x v="0"/>
    <x v="3"/>
    <x v="8"/>
    <x v="8"/>
    <x v="0"/>
    <x v="0"/>
    <x v="0"/>
    <x v="0"/>
    <x v="0"/>
  </r>
  <r>
    <x v="17"/>
    <x v="17"/>
    <x v="16"/>
    <x v="15"/>
    <x v="0"/>
    <x v="12"/>
    <x v="15"/>
    <x v="15"/>
    <x v="0"/>
    <x v="0"/>
    <x v="0"/>
    <x v="0"/>
    <x v="0"/>
  </r>
  <r>
    <x v="18"/>
    <x v="18"/>
    <x v="17"/>
    <x v="16"/>
    <x v="0"/>
    <x v="13"/>
    <x v="16"/>
    <x v="16"/>
    <x v="0"/>
    <x v="0"/>
    <x v="0"/>
    <x v="0"/>
    <x v="0"/>
  </r>
  <r>
    <x v="19"/>
    <x v="19"/>
    <x v="18"/>
    <x v="14"/>
    <x v="0"/>
    <x v="3"/>
    <x v="8"/>
    <x v="8"/>
    <x v="0"/>
    <x v="0"/>
    <x v="0"/>
    <x v="0"/>
    <x v="0"/>
  </r>
  <r>
    <x v="20"/>
    <x v="20"/>
    <x v="19"/>
    <x v="17"/>
    <x v="0"/>
    <x v="14"/>
    <x v="17"/>
    <x v="17"/>
    <x v="1"/>
    <x v="0"/>
    <x v="0"/>
    <x v="0"/>
    <x v="0"/>
  </r>
  <r>
    <x v="21"/>
    <x v="21"/>
    <x v="20"/>
    <x v="18"/>
    <x v="0"/>
    <x v="15"/>
    <x v="18"/>
    <x v="18"/>
    <x v="0"/>
    <x v="0"/>
    <x v="0"/>
    <x v="0"/>
    <x v="0"/>
  </r>
  <r>
    <x v="22"/>
    <x v="22"/>
    <x v="21"/>
    <x v="19"/>
    <x v="0"/>
    <x v="3"/>
    <x v="19"/>
    <x v="19"/>
    <x v="0"/>
    <x v="0"/>
    <x v="0"/>
    <x v="0"/>
    <x v="0"/>
  </r>
  <r>
    <x v="23"/>
    <x v="23"/>
    <x v="22"/>
    <x v="20"/>
    <x v="0"/>
    <x v="16"/>
    <x v="20"/>
    <x v="20"/>
    <x v="0"/>
    <x v="0"/>
    <x v="0"/>
    <x v="0"/>
    <x v="0"/>
  </r>
  <r>
    <x v="24"/>
    <x v="24"/>
    <x v="23"/>
    <x v="21"/>
    <x v="0"/>
    <x v="17"/>
    <x v="21"/>
    <x v="21"/>
    <x v="0"/>
    <x v="0"/>
    <x v="0"/>
    <x v="0"/>
    <x v="0"/>
  </r>
  <r>
    <x v="25"/>
    <x v="25"/>
    <x v="24"/>
    <x v="22"/>
    <x v="0"/>
    <x v="6"/>
    <x v="22"/>
    <x v="22"/>
    <x v="1"/>
    <x v="0"/>
    <x v="0"/>
    <x v="0"/>
    <x v="0"/>
  </r>
  <r>
    <x v="26"/>
    <x v="26"/>
    <x v="25"/>
    <x v="23"/>
    <x v="0"/>
    <x v="18"/>
    <x v="23"/>
    <x v="23"/>
    <x v="0"/>
    <x v="0"/>
    <x v="0"/>
    <x v="0"/>
    <x v="0"/>
  </r>
  <r>
    <x v="27"/>
    <x v="27"/>
    <x v="26"/>
    <x v="6"/>
    <x v="0"/>
    <x v="6"/>
    <x v="7"/>
    <x v="7"/>
    <x v="0"/>
    <x v="0"/>
    <x v="0"/>
    <x v="0"/>
    <x v="0"/>
  </r>
  <r>
    <x v="28"/>
    <x v="28"/>
    <x v="27"/>
    <x v="2"/>
    <x v="0"/>
    <x v="19"/>
    <x v="24"/>
    <x v="24"/>
    <x v="2"/>
    <x v="0"/>
    <x v="0"/>
    <x v="0"/>
    <x v="0"/>
  </r>
  <r>
    <x v="29"/>
    <x v="29"/>
    <x v="28"/>
    <x v="24"/>
    <x v="0"/>
    <x v="20"/>
    <x v="25"/>
    <x v="25"/>
    <x v="0"/>
    <x v="0"/>
    <x v="0"/>
    <x v="0"/>
    <x v="0"/>
  </r>
  <r>
    <x v="30"/>
    <x v="30"/>
    <x v="29"/>
    <x v="25"/>
    <x v="0"/>
    <x v="21"/>
    <x v="26"/>
    <x v="26"/>
    <x v="1"/>
    <x v="0"/>
    <x v="0"/>
    <x v="0"/>
    <x v="0"/>
  </r>
  <r>
    <x v="31"/>
    <x v="31"/>
    <x v="30"/>
    <x v="26"/>
    <x v="0"/>
    <x v="22"/>
    <x v="27"/>
    <x v="27"/>
    <x v="1"/>
    <x v="0"/>
    <x v="0"/>
    <x v="0"/>
    <x v="0"/>
  </r>
  <r>
    <x v="32"/>
    <x v="32"/>
    <x v="31"/>
    <x v="27"/>
    <x v="0"/>
    <x v="23"/>
    <x v="28"/>
    <x v="28"/>
    <x v="2"/>
    <x v="0"/>
    <x v="0"/>
    <x v="0"/>
    <x v="0"/>
  </r>
  <r>
    <x v="33"/>
    <x v="33"/>
    <x v="31"/>
    <x v="2"/>
    <x v="0"/>
    <x v="23"/>
    <x v="28"/>
    <x v="28"/>
    <x v="2"/>
    <x v="0"/>
    <x v="0"/>
    <x v="0"/>
    <x v="0"/>
  </r>
  <r>
    <x v="34"/>
    <x v="34"/>
    <x v="32"/>
    <x v="28"/>
    <x v="0"/>
    <x v="24"/>
    <x v="29"/>
    <x v="29"/>
    <x v="0"/>
    <x v="0"/>
    <x v="0"/>
    <x v="0"/>
    <x v="0"/>
  </r>
  <r>
    <x v="35"/>
    <x v="35"/>
    <x v="33"/>
    <x v="29"/>
    <x v="0"/>
    <x v="18"/>
    <x v="30"/>
    <x v="30"/>
    <x v="0"/>
    <x v="0"/>
    <x v="0"/>
    <x v="0"/>
    <x v="0"/>
  </r>
  <r>
    <x v="36"/>
    <x v="36"/>
    <x v="34"/>
    <x v="30"/>
    <x v="0"/>
    <x v="25"/>
    <x v="31"/>
    <x v="31"/>
    <x v="1"/>
    <x v="0"/>
    <x v="0"/>
    <x v="0"/>
    <x v="0"/>
  </r>
  <r>
    <x v="37"/>
    <x v="37"/>
    <x v="35"/>
    <x v="31"/>
    <x v="0"/>
    <x v="19"/>
    <x v="32"/>
    <x v="32"/>
    <x v="0"/>
    <x v="0"/>
    <x v="0"/>
    <x v="0"/>
    <x v="0"/>
  </r>
  <r>
    <x v="38"/>
    <x v="38"/>
    <x v="36"/>
    <x v="31"/>
    <x v="0"/>
    <x v="19"/>
    <x v="33"/>
    <x v="33"/>
    <x v="0"/>
    <x v="0"/>
    <x v="0"/>
    <x v="0"/>
    <x v="0"/>
  </r>
  <r>
    <x v="39"/>
    <x v="39"/>
    <x v="37"/>
    <x v="32"/>
    <x v="0"/>
    <x v="6"/>
    <x v="34"/>
    <x v="34"/>
    <x v="0"/>
    <x v="0"/>
    <x v="0"/>
    <x v="0"/>
    <x v="0"/>
  </r>
  <r>
    <x v="40"/>
    <x v="40"/>
    <x v="38"/>
    <x v="14"/>
    <x v="0"/>
    <x v="3"/>
    <x v="35"/>
    <x v="35"/>
    <x v="0"/>
    <x v="0"/>
    <x v="0"/>
    <x v="0"/>
    <x v="0"/>
  </r>
  <r>
    <x v="41"/>
    <x v="41"/>
    <x v="39"/>
    <x v="33"/>
    <x v="0"/>
    <x v="26"/>
    <x v="36"/>
    <x v="36"/>
    <x v="0"/>
    <x v="0"/>
    <x v="0"/>
    <x v="0"/>
    <x v="0"/>
  </r>
  <r>
    <x v="42"/>
    <x v="42"/>
    <x v="40"/>
    <x v="34"/>
    <x v="0"/>
    <x v="27"/>
    <x v="37"/>
    <x v="37"/>
    <x v="0"/>
    <x v="0"/>
    <x v="0"/>
    <x v="0"/>
    <x v="0"/>
  </r>
  <r>
    <x v="43"/>
    <x v="43"/>
    <x v="41"/>
    <x v="35"/>
    <x v="0"/>
    <x v="28"/>
    <x v="38"/>
    <x v="38"/>
    <x v="0"/>
    <x v="0"/>
    <x v="0"/>
    <x v="0"/>
    <x v="0"/>
  </r>
  <r>
    <x v="44"/>
    <x v="44"/>
    <x v="42"/>
    <x v="6"/>
    <x v="0"/>
    <x v="4"/>
    <x v="39"/>
    <x v="39"/>
    <x v="0"/>
    <x v="0"/>
    <x v="0"/>
    <x v="0"/>
    <x v="0"/>
  </r>
  <r>
    <x v="45"/>
    <x v="45"/>
    <x v="43"/>
    <x v="36"/>
    <x v="0"/>
    <x v="6"/>
    <x v="40"/>
    <x v="40"/>
    <x v="2"/>
    <x v="0"/>
    <x v="0"/>
    <x v="0"/>
    <x v="0"/>
  </r>
  <r>
    <x v="46"/>
    <x v="46"/>
    <x v="44"/>
    <x v="37"/>
    <x v="0"/>
    <x v="29"/>
    <x v="41"/>
    <x v="41"/>
    <x v="0"/>
    <x v="0"/>
    <x v="0"/>
    <x v="0"/>
    <x v="0"/>
  </r>
  <r>
    <x v="47"/>
    <x v="47"/>
    <x v="45"/>
    <x v="38"/>
    <x v="0"/>
    <x v="30"/>
    <x v="42"/>
    <x v="42"/>
    <x v="0"/>
    <x v="0"/>
    <x v="0"/>
    <x v="0"/>
    <x v="0"/>
  </r>
  <r>
    <x v="48"/>
    <x v="48"/>
    <x v="46"/>
    <x v="38"/>
    <x v="0"/>
    <x v="3"/>
    <x v="43"/>
    <x v="43"/>
    <x v="0"/>
    <x v="0"/>
    <x v="0"/>
    <x v="0"/>
    <x v="0"/>
  </r>
  <r>
    <x v="49"/>
    <x v="49"/>
    <x v="47"/>
    <x v="11"/>
    <x v="0"/>
    <x v="18"/>
    <x v="44"/>
    <x v="44"/>
    <x v="0"/>
    <x v="0"/>
    <x v="0"/>
    <x v="0"/>
    <x v="0"/>
  </r>
  <r>
    <x v="50"/>
    <x v="50"/>
    <x v="47"/>
    <x v="11"/>
    <x v="0"/>
    <x v="18"/>
    <x v="44"/>
    <x v="44"/>
    <x v="0"/>
    <x v="0"/>
    <x v="0"/>
    <x v="0"/>
    <x v="0"/>
  </r>
  <r>
    <x v="51"/>
    <x v="51"/>
    <x v="48"/>
    <x v="39"/>
    <x v="0"/>
    <x v="4"/>
    <x v="45"/>
    <x v="45"/>
    <x v="0"/>
    <x v="0"/>
    <x v="0"/>
    <x v="0"/>
    <x v="0"/>
  </r>
  <r>
    <x v="52"/>
    <x v="52"/>
    <x v="49"/>
    <x v="12"/>
    <x v="0"/>
    <x v="31"/>
    <x v="46"/>
    <x v="46"/>
    <x v="0"/>
    <x v="0"/>
    <x v="0"/>
    <x v="0"/>
    <x v="0"/>
  </r>
  <r>
    <x v="53"/>
    <x v="53"/>
    <x v="50"/>
    <x v="40"/>
    <x v="0"/>
    <x v="3"/>
    <x v="8"/>
    <x v="8"/>
    <x v="0"/>
    <x v="0"/>
    <x v="0"/>
    <x v="0"/>
    <x v="0"/>
  </r>
  <r>
    <x v="54"/>
    <x v="54"/>
    <x v="51"/>
    <x v="41"/>
    <x v="0"/>
    <x v="2"/>
    <x v="47"/>
    <x v="47"/>
    <x v="1"/>
    <x v="0"/>
    <x v="0"/>
    <x v="0"/>
    <x v="0"/>
  </r>
  <r>
    <x v="55"/>
    <x v="55"/>
    <x v="52"/>
    <x v="40"/>
    <x v="0"/>
    <x v="32"/>
    <x v="48"/>
    <x v="48"/>
    <x v="0"/>
    <x v="0"/>
    <x v="0"/>
    <x v="0"/>
    <x v="0"/>
  </r>
  <r>
    <x v="56"/>
    <x v="56"/>
    <x v="53"/>
    <x v="2"/>
    <x v="0"/>
    <x v="33"/>
    <x v="49"/>
    <x v="49"/>
    <x v="0"/>
    <x v="0"/>
    <x v="0"/>
    <x v="0"/>
    <x v="0"/>
  </r>
  <r>
    <x v="57"/>
    <x v="57"/>
    <x v="19"/>
    <x v="22"/>
    <x v="0"/>
    <x v="4"/>
    <x v="5"/>
    <x v="5"/>
    <x v="1"/>
    <x v="0"/>
    <x v="0"/>
    <x v="0"/>
    <x v="0"/>
  </r>
  <r>
    <x v="58"/>
    <x v="58"/>
    <x v="54"/>
    <x v="42"/>
    <x v="0"/>
    <x v="30"/>
    <x v="50"/>
    <x v="50"/>
    <x v="1"/>
    <x v="0"/>
    <x v="0"/>
    <x v="0"/>
    <x v="0"/>
  </r>
  <r>
    <x v="59"/>
    <x v="59"/>
    <x v="55"/>
    <x v="43"/>
    <x v="0"/>
    <x v="34"/>
    <x v="51"/>
    <x v="51"/>
    <x v="0"/>
    <x v="0"/>
    <x v="0"/>
    <x v="0"/>
    <x v="0"/>
  </r>
  <r>
    <x v="60"/>
    <x v="60"/>
    <x v="56"/>
    <x v="44"/>
    <x v="0"/>
    <x v="4"/>
    <x v="5"/>
    <x v="5"/>
    <x v="1"/>
    <x v="0"/>
    <x v="0"/>
    <x v="0"/>
    <x v="0"/>
  </r>
  <r>
    <x v="61"/>
    <x v="61"/>
    <x v="57"/>
    <x v="45"/>
    <x v="0"/>
    <x v="35"/>
    <x v="52"/>
    <x v="52"/>
    <x v="1"/>
    <x v="0"/>
    <x v="0"/>
    <x v="0"/>
    <x v="0"/>
  </r>
  <r>
    <x v="62"/>
    <x v="62"/>
    <x v="58"/>
    <x v="46"/>
    <x v="0"/>
    <x v="30"/>
    <x v="50"/>
    <x v="50"/>
    <x v="1"/>
    <x v="0"/>
    <x v="0"/>
    <x v="0"/>
    <x v="0"/>
  </r>
  <r>
    <x v="63"/>
    <x v="63"/>
    <x v="59"/>
    <x v="47"/>
    <x v="0"/>
    <x v="36"/>
    <x v="53"/>
    <x v="53"/>
    <x v="0"/>
    <x v="0"/>
    <x v="0"/>
    <x v="0"/>
    <x v="0"/>
  </r>
  <r>
    <x v="64"/>
    <x v="64"/>
    <x v="60"/>
    <x v="48"/>
    <x v="0"/>
    <x v="27"/>
    <x v="54"/>
    <x v="54"/>
    <x v="0"/>
    <x v="0"/>
    <x v="0"/>
    <x v="0"/>
    <x v="0"/>
  </r>
  <r>
    <x v="65"/>
    <x v="65"/>
    <x v="61"/>
    <x v="3"/>
    <x v="0"/>
    <x v="37"/>
    <x v="55"/>
    <x v="55"/>
    <x v="0"/>
    <x v="0"/>
    <x v="0"/>
    <x v="0"/>
    <x v="0"/>
  </r>
  <r>
    <x v="66"/>
    <x v="66"/>
    <x v="62"/>
    <x v="45"/>
    <x v="0"/>
    <x v="38"/>
    <x v="56"/>
    <x v="56"/>
    <x v="0"/>
    <x v="0"/>
    <x v="0"/>
    <x v="0"/>
    <x v="0"/>
  </r>
  <r>
    <x v="67"/>
    <x v="67"/>
    <x v="63"/>
    <x v="26"/>
    <x v="1"/>
    <x v="39"/>
    <x v="57"/>
    <x v="57"/>
    <x v="0"/>
    <x v="0"/>
    <x v="0"/>
    <x v="0"/>
    <x v="0"/>
  </r>
  <r>
    <x v="68"/>
    <x v="68"/>
    <x v="64"/>
    <x v="49"/>
    <x v="1"/>
    <x v="40"/>
    <x v="58"/>
    <x v="58"/>
    <x v="0"/>
    <x v="0"/>
    <x v="0"/>
    <x v="0"/>
    <x v="0"/>
  </r>
  <r>
    <x v="69"/>
    <x v="69"/>
    <x v="6"/>
    <x v="11"/>
    <x v="1"/>
    <x v="41"/>
    <x v="59"/>
    <x v="59"/>
    <x v="0"/>
    <x v="0"/>
    <x v="0"/>
    <x v="0"/>
    <x v="0"/>
  </r>
  <r>
    <x v="70"/>
    <x v="70"/>
    <x v="65"/>
    <x v="50"/>
    <x v="1"/>
    <x v="42"/>
    <x v="60"/>
    <x v="60"/>
    <x v="1"/>
    <x v="0"/>
    <x v="0"/>
    <x v="0"/>
    <x v="0"/>
  </r>
  <r>
    <x v="71"/>
    <x v="71"/>
    <x v="66"/>
    <x v="30"/>
    <x v="1"/>
    <x v="43"/>
    <x v="61"/>
    <x v="61"/>
    <x v="0"/>
    <x v="0"/>
    <x v="0"/>
    <x v="0"/>
    <x v="0"/>
  </r>
  <r>
    <x v="72"/>
    <x v="72"/>
    <x v="67"/>
    <x v="17"/>
    <x v="1"/>
    <x v="44"/>
    <x v="62"/>
    <x v="62"/>
    <x v="1"/>
    <x v="0"/>
    <x v="0"/>
    <x v="0"/>
    <x v="0"/>
  </r>
  <r>
    <x v="73"/>
    <x v="73"/>
    <x v="68"/>
    <x v="2"/>
    <x v="1"/>
    <x v="45"/>
    <x v="63"/>
    <x v="63"/>
    <x v="0"/>
    <x v="0"/>
    <x v="0"/>
    <x v="0"/>
    <x v="0"/>
  </r>
  <r>
    <x v="74"/>
    <x v="74"/>
    <x v="69"/>
    <x v="40"/>
    <x v="1"/>
    <x v="46"/>
    <x v="64"/>
    <x v="64"/>
    <x v="0"/>
    <x v="0"/>
    <x v="0"/>
    <x v="0"/>
    <x v="0"/>
  </r>
  <r>
    <x v="75"/>
    <x v="75"/>
    <x v="70"/>
    <x v="48"/>
    <x v="0"/>
    <x v="27"/>
    <x v="54"/>
    <x v="54"/>
    <x v="0"/>
    <x v="0"/>
    <x v="0"/>
    <x v="0"/>
    <x v="0"/>
  </r>
  <r>
    <x v="76"/>
    <x v="76"/>
    <x v="71"/>
    <x v="8"/>
    <x v="1"/>
    <x v="47"/>
    <x v="65"/>
    <x v="65"/>
    <x v="0"/>
    <x v="0"/>
    <x v="0"/>
    <x v="0"/>
    <x v="0"/>
  </r>
  <r>
    <x v="77"/>
    <x v="77"/>
    <x v="72"/>
    <x v="5"/>
    <x v="1"/>
    <x v="48"/>
    <x v="66"/>
    <x v="66"/>
    <x v="0"/>
    <x v="0"/>
    <x v="0"/>
    <x v="0"/>
    <x v="0"/>
  </r>
  <r>
    <x v="78"/>
    <x v="78"/>
    <x v="73"/>
    <x v="5"/>
    <x v="1"/>
    <x v="48"/>
    <x v="66"/>
    <x v="66"/>
    <x v="0"/>
    <x v="0"/>
    <x v="0"/>
    <x v="0"/>
    <x v="0"/>
  </r>
  <r>
    <x v="79"/>
    <x v="79"/>
    <x v="74"/>
    <x v="26"/>
    <x v="1"/>
    <x v="49"/>
    <x v="67"/>
    <x v="67"/>
    <x v="0"/>
    <x v="0"/>
    <x v="0"/>
    <x v="0"/>
    <x v="0"/>
  </r>
  <r>
    <x v="80"/>
    <x v="80"/>
    <x v="75"/>
    <x v="51"/>
    <x v="2"/>
    <x v="50"/>
    <x v="68"/>
    <x v="68"/>
    <x v="1"/>
    <x v="0"/>
    <x v="0"/>
    <x v="0"/>
    <x v="0"/>
  </r>
  <r>
    <x v="81"/>
    <x v="81"/>
    <x v="73"/>
    <x v="52"/>
    <x v="2"/>
    <x v="51"/>
    <x v="69"/>
    <x v="69"/>
    <x v="0"/>
    <x v="0"/>
    <x v="0"/>
    <x v="0"/>
    <x v="0"/>
  </r>
  <r>
    <x v="82"/>
    <x v="82"/>
    <x v="76"/>
    <x v="40"/>
    <x v="2"/>
    <x v="52"/>
    <x v="70"/>
    <x v="70"/>
    <x v="0"/>
    <x v="0"/>
    <x v="0"/>
    <x v="0"/>
    <x v="0"/>
  </r>
  <r>
    <x v="83"/>
    <x v="83"/>
    <x v="77"/>
    <x v="53"/>
    <x v="0"/>
    <x v="53"/>
    <x v="71"/>
    <x v="71"/>
    <x v="0"/>
    <x v="0"/>
    <x v="0"/>
    <x v="0"/>
    <x v="0"/>
  </r>
  <r>
    <x v="84"/>
    <x v="84"/>
    <x v="78"/>
    <x v="54"/>
    <x v="0"/>
    <x v="18"/>
    <x v="44"/>
    <x v="44"/>
    <x v="0"/>
    <x v="0"/>
    <x v="0"/>
    <x v="0"/>
    <x v="0"/>
  </r>
  <r>
    <x v="85"/>
    <x v="85"/>
    <x v="79"/>
    <x v="55"/>
    <x v="0"/>
    <x v="54"/>
    <x v="72"/>
    <x v="72"/>
    <x v="2"/>
    <x v="0"/>
    <x v="0"/>
    <x v="0"/>
    <x v="0"/>
  </r>
  <r>
    <x v="86"/>
    <x v="86"/>
    <x v="80"/>
    <x v="30"/>
    <x v="0"/>
    <x v="55"/>
    <x v="73"/>
    <x v="73"/>
    <x v="0"/>
    <x v="0"/>
    <x v="0"/>
    <x v="0"/>
    <x v="0"/>
  </r>
  <r>
    <x v="87"/>
    <x v="87"/>
    <x v="81"/>
    <x v="56"/>
    <x v="0"/>
    <x v="56"/>
    <x v="74"/>
    <x v="74"/>
    <x v="1"/>
    <x v="0"/>
    <x v="0"/>
    <x v="0"/>
    <x v="0"/>
  </r>
  <r>
    <x v="88"/>
    <x v="88"/>
    <x v="82"/>
    <x v="57"/>
    <x v="0"/>
    <x v="57"/>
    <x v="75"/>
    <x v="75"/>
    <x v="0"/>
    <x v="0"/>
    <x v="0"/>
    <x v="0"/>
    <x v="0"/>
  </r>
  <r>
    <x v="89"/>
    <x v="89"/>
    <x v="83"/>
    <x v="52"/>
    <x v="0"/>
    <x v="6"/>
    <x v="76"/>
    <x v="76"/>
    <x v="0"/>
    <x v="0"/>
    <x v="0"/>
    <x v="0"/>
    <x v="0"/>
  </r>
  <r>
    <x v="90"/>
    <x v="90"/>
    <x v="84"/>
    <x v="54"/>
    <x v="0"/>
    <x v="4"/>
    <x v="5"/>
    <x v="5"/>
    <x v="0"/>
    <x v="0"/>
    <x v="0"/>
    <x v="0"/>
    <x v="0"/>
  </r>
  <r>
    <x v="91"/>
    <x v="91"/>
    <x v="85"/>
    <x v="58"/>
    <x v="0"/>
    <x v="58"/>
    <x v="77"/>
    <x v="77"/>
    <x v="0"/>
    <x v="0"/>
    <x v="0"/>
    <x v="0"/>
    <x v="0"/>
  </r>
  <r>
    <x v="92"/>
    <x v="92"/>
    <x v="86"/>
    <x v="59"/>
    <x v="0"/>
    <x v="59"/>
    <x v="78"/>
    <x v="78"/>
    <x v="0"/>
    <x v="0"/>
    <x v="0"/>
    <x v="0"/>
    <x v="0"/>
  </r>
  <r>
    <x v="93"/>
    <x v="93"/>
    <x v="87"/>
    <x v="60"/>
    <x v="0"/>
    <x v="60"/>
    <x v="79"/>
    <x v="79"/>
    <x v="0"/>
    <x v="0"/>
    <x v="0"/>
    <x v="0"/>
    <x v="0"/>
  </r>
  <r>
    <x v="94"/>
    <x v="94"/>
    <x v="88"/>
    <x v="61"/>
    <x v="0"/>
    <x v="61"/>
    <x v="80"/>
    <x v="80"/>
    <x v="0"/>
    <x v="0"/>
    <x v="0"/>
    <x v="0"/>
    <x v="0"/>
  </r>
  <r>
    <x v="95"/>
    <x v="95"/>
    <x v="89"/>
    <x v="62"/>
    <x v="0"/>
    <x v="62"/>
    <x v="36"/>
    <x v="81"/>
    <x v="0"/>
    <x v="0"/>
    <x v="0"/>
    <x v="0"/>
    <x v="0"/>
  </r>
  <r>
    <x v="96"/>
    <x v="96"/>
    <x v="90"/>
    <x v="52"/>
    <x v="0"/>
    <x v="63"/>
    <x v="81"/>
    <x v="82"/>
    <x v="0"/>
    <x v="0"/>
    <x v="0"/>
    <x v="0"/>
    <x v="0"/>
  </r>
  <r>
    <x v="97"/>
    <x v="97"/>
    <x v="91"/>
    <x v="63"/>
    <x v="0"/>
    <x v="18"/>
    <x v="82"/>
    <x v="83"/>
    <x v="0"/>
    <x v="0"/>
    <x v="0"/>
    <x v="0"/>
    <x v="0"/>
  </r>
  <r>
    <x v="98"/>
    <x v="98"/>
    <x v="92"/>
    <x v="1"/>
    <x v="0"/>
    <x v="64"/>
    <x v="83"/>
    <x v="84"/>
    <x v="0"/>
    <x v="0"/>
    <x v="0"/>
    <x v="0"/>
    <x v="0"/>
  </r>
  <r>
    <x v="99"/>
    <x v="99"/>
    <x v="93"/>
    <x v="63"/>
    <x v="0"/>
    <x v="18"/>
    <x v="82"/>
    <x v="83"/>
    <x v="0"/>
    <x v="0"/>
    <x v="0"/>
    <x v="0"/>
    <x v="0"/>
  </r>
  <r>
    <x v="100"/>
    <x v="100"/>
    <x v="94"/>
    <x v="64"/>
    <x v="0"/>
    <x v="65"/>
    <x v="84"/>
    <x v="85"/>
    <x v="0"/>
    <x v="0"/>
    <x v="0"/>
    <x v="0"/>
    <x v="0"/>
  </r>
  <r>
    <x v="101"/>
    <x v="101"/>
    <x v="94"/>
    <x v="49"/>
    <x v="0"/>
    <x v="65"/>
    <x v="85"/>
    <x v="86"/>
    <x v="0"/>
    <x v="0"/>
    <x v="0"/>
    <x v="0"/>
    <x v="0"/>
  </r>
  <r>
    <x v="102"/>
    <x v="102"/>
    <x v="95"/>
    <x v="65"/>
    <x v="0"/>
    <x v="66"/>
    <x v="86"/>
    <x v="87"/>
    <x v="0"/>
    <x v="0"/>
    <x v="0"/>
    <x v="0"/>
    <x v="0"/>
  </r>
  <r>
    <x v="103"/>
    <x v="103"/>
    <x v="96"/>
    <x v="66"/>
    <x v="0"/>
    <x v="67"/>
    <x v="87"/>
    <x v="88"/>
    <x v="0"/>
    <x v="0"/>
    <x v="0"/>
    <x v="0"/>
    <x v="0"/>
  </r>
  <r>
    <x v="104"/>
    <x v="104"/>
    <x v="97"/>
    <x v="10"/>
    <x v="0"/>
    <x v="68"/>
    <x v="88"/>
    <x v="89"/>
    <x v="0"/>
    <x v="0"/>
    <x v="0"/>
    <x v="0"/>
    <x v="0"/>
  </r>
  <r>
    <x v="105"/>
    <x v="105"/>
    <x v="98"/>
    <x v="67"/>
    <x v="0"/>
    <x v="69"/>
    <x v="89"/>
    <x v="90"/>
    <x v="0"/>
    <x v="0"/>
    <x v="0"/>
    <x v="0"/>
    <x v="0"/>
  </r>
  <r>
    <x v="106"/>
    <x v="106"/>
    <x v="99"/>
    <x v="12"/>
    <x v="0"/>
    <x v="70"/>
    <x v="90"/>
    <x v="91"/>
    <x v="0"/>
    <x v="0"/>
    <x v="0"/>
    <x v="0"/>
    <x v="0"/>
  </r>
  <r>
    <x v="107"/>
    <x v="107"/>
    <x v="100"/>
    <x v="34"/>
    <x v="0"/>
    <x v="61"/>
    <x v="91"/>
    <x v="92"/>
    <x v="0"/>
    <x v="0"/>
    <x v="0"/>
    <x v="0"/>
    <x v="0"/>
  </r>
  <r>
    <x v="108"/>
    <x v="108"/>
    <x v="100"/>
    <x v="12"/>
    <x v="0"/>
    <x v="61"/>
    <x v="91"/>
    <x v="92"/>
    <x v="0"/>
    <x v="0"/>
    <x v="0"/>
    <x v="0"/>
    <x v="0"/>
  </r>
  <r>
    <x v="109"/>
    <x v="109"/>
    <x v="101"/>
    <x v="23"/>
    <x v="0"/>
    <x v="6"/>
    <x v="92"/>
    <x v="93"/>
    <x v="0"/>
    <x v="0"/>
    <x v="0"/>
    <x v="0"/>
    <x v="0"/>
  </r>
  <r>
    <x v="110"/>
    <x v="110"/>
    <x v="102"/>
    <x v="12"/>
    <x v="0"/>
    <x v="19"/>
    <x v="93"/>
    <x v="94"/>
    <x v="0"/>
    <x v="0"/>
    <x v="0"/>
    <x v="0"/>
    <x v="0"/>
  </r>
  <r>
    <x v="111"/>
    <x v="111"/>
    <x v="103"/>
    <x v="12"/>
    <x v="0"/>
    <x v="19"/>
    <x v="93"/>
    <x v="94"/>
    <x v="0"/>
    <x v="0"/>
    <x v="0"/>
    <x v="0"/>
    <x v="0"/>
  </r>
  <r>
    <x v="112"/>
    <x v="112"/>
    <x v="104"/>
    <x v="44"/>
    <x v="0"/>
    <x v="6"/>
    <x v="34"/>
    <x v="34"/>
    <x v="0"/>
    <x v="0"/>
    <x v="0"/>
    <x v="0"/>
    <x v="0"/>
  </r>
  <r>
    <x v="113"/>
    <x v="113"/>
    <x v="105"/>
    <x v="24"/>
    <x v="0"/>
    <x v="71"/>
    <x v="94"/>
    <x v="95"/>
    <x v="2"/>
    <x v="0"/>
    <x v="0"/>
    <x v="0"/>
    <x v="0"/>
  </r>
  <r>
    <x v="114"/>
    <x v="114"/>
    <x v="106"/>
    <x v="27"/>
    <x v="0"/>
    <x v="72"/>
    <x v="95"/>
    <x v="96"/>
    <x v="0"/>
    <x v="0"/>
    <x v="0"/>
    <x v="0"/>
    <x v="0"/>
  </r>
  <r>
    <x v="115"/>
    <x v="115"/>
    <x v="107"/>
    <x v="62"/>
    <x v="0"/>
    <x v="73"/>
    <x v="96"/>
    <x v="97"/>
    <x v="2"/>
    <x v="0"/>
    <x v="0"/>
    <x v="0"/>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1" cacheId="0" dataPosition="0" autoFormatId="0" applyNumberFormats="0" applyBorderFormats="0" applyFontFormats="0" applyPatternFormats="0" applyAlignmentFormats="0" applyWidthHeightFormats="1" dataCaption="" missingCaption="" pivotTableStyle="PivotStyleCustom01" updatedVersion="7" useAutoFormatting="1" createdVersion="7" indent="0" showEmptyCol="1" showEmptyRow="1" compact="0" compactData="0" multipleFieldFilters="0">
  <location ref="A2:E11" firstHeaderRow="1" firstDataRow="2" firstDataCol="1"/>
  <pivotFields count="16">
    <pivotField name="Unit No" compact="0" outline="0"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sd="0"/>
      </items>
    </pivotField>
    <pivotField name="Customer Name" compact="0" outline="0" showAll="0">
      <items count="2">
        <item sd="0" x="0"/>
        <item t="default" sd="0"/>
      </items>
    </pivotField>
    <pivotField name="DOB" axis="axisRow" compact="0" numFmtId="49" outline="0" showAll="0" sortType="ascending">
      <items count="8">
        <item x="5"/>
        <item x="3"/>
        <item x="0"/>
        <item x="1"/>
        <item x="4"/>
        <item x="6"/>
        <item x="2"/>
        <item t="default" sd="0"/>
      </items>
    </pivotField>
    <pivotField name="Saleable Area" compact="0" outline="0" showAll="0">
      <items count="54">
        <item x="6"/>
        <item x="49"/>
        <item x="21"/>
        <item x="22"/>
        <item x="44"/>
        <item x="20"/>
        <item x="52"/>
        <item x="30"/>
        <item x="32"/>
        <item x="16"/>
        <item x="51"/>
        <item x="4"/>
        <item x="34"/>
        <item x="45"/>
        <item x="35"/>
        <item x="46"/>
        <item x="15"/>
        <item x="0"/>
        <item x="50"/>
        <item x="1"/>
        <item x="41"/>
        <item x="47"/>
        <item x="31"/>
        <item x="12"/>
        <item x="27"/>
        <item x="42"/>
        <item x="2"/>
        <item x="7"/>
        <item x="13"/>
        <item x="18"/>
        <item x="14"/>
        <item x="28"/>
        <item x="5"/>
        <item x="33"/>
        <item x="25"/>
        <item x="43"/>
        <item x="40"/>
        <item x="37"/>
        <item x="8"/>
        <item x="9"/>
        <item x="24"/>
        <item x="23"/>
        <item x="29"/>
        <item x="10"/>
        <item x="19"/>
        <item x="3"/>
        <item x="36"/>
        <item x="26"/>
        <item x="11"/>
        <item x="39"/>
        <item x="48"/>
        <item x="17"/>
        <item x="38"/>
        <item t="default" sd="0"/>
      </items>
    </pivotField>
    <pivotField name="Sales Value (Without Tax)" compact="0" outline="0" showAll="0">
      <items count="4">
        <item x="2"/>
        <item x="0"/>
        <item x="1"/>
        <item t="default" sd="0"/>
      </items>
    </pivotField>
    <pivotField name="Received" axis="axisValues" dataField="1" compact="0" outline="0" showAll="0"/>
    <pivotField name="Receivables" compact="0" outline="0" showAll="0">
      <items count="54">
        <item x="4"/>
        <item x="45"/>
        <item x="38"/>
        <item x="22"/>
        <item x="47"/>
        <item x="29"/>
        <item x="31"/>
        <item x="44"/>
        <item x="20"/>
        <item x="23"/>
        <item x="37"/>
        <item x="12"/>
        <item x="3"/>
        <item x="39"/>
        <item x="24"/>
        <item x="46"/>
        <item x="7"/>
        <item x="9"/>
        <item x="10"/>
        <item x="6"/>
        <item x="40"/>
        <item x="41"/>
        <item x="16"/>
        <item x="30"/>
        <item x="49"/>
        <item x="48"/>
        <item x="11"/>
        <item x="36"/>
        <item x="17"/>
        <item x="33"/>
        <item x="32"/>
        <item x="8"/>
        <item x="28"/>
        <item x="14"/>
        <item x="51"/>
        <item x="21"/>
        <item x="26"/>
        <item x="18"/>
        <item x="13"/>
        <item x="27"/>
        <item x="34"/>
        <item x="50"/>
        <item x="1"/>
        <item x="19"/>
        <item x="52"/>
        <item x="35"/>
        <item x="15"/>
        <item x="43"/>
        <item x="2"/>
        <item x="42"/>
        <item x="5"/>
        <item x="0"/>
        <item x="25"/>
        <item t="default" sd="0"/>
      </items>
    </pivotField>
    <pivotField name=" " compact="0" outline="0"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sd="0"/>
      </items>
    </pivotField>
    <pivotField name=" 2" axis="axisValues" dataField="1" compact="0" outline="0" showAll="0"/>
    <pivotField name=" 3" axis="axisValues" dataField="1" compact="0" outline="0" showAll="0"/>
    <pivotField name=" 4" axis="axisValues" dataField="1" compact="0" outline="0" showAll="0"/>
    <pivotField name=" 5" compact="0" outline="0" showAll="0">
      <items count="54">
        <item x="21"/>
        <item x="28"/>
        <item x="38"/>
        <item x="32"/>
        <item x="12"/>
        <item x="2"/>
        <item x="20"/>
        <item x="27"/>
        <item x="3"/>
        <item x="14"/>
        <item x="11"/>
        <item x="15"/>
        <item x="39"/>
        <item x="0"/>
        <item x="31"/>
        <item x="1"/>
        <item x="24"/>
        <item x="35"/>
        <item x="26"/>
        <item x="50"/>
        <item x="29"/>
        <item x="22"/>
        <item x="33"/>
        <item x="4"/>
        <item x="18"/>
        <item x="16"/>
        <item x="17"/>
        <item x="49"/>
        <item x="9"/>
        <item x="30"/>
        <item x="19"/>
        <item x="37"/>
        <item x="40"/>
        <item x="7"/>
        <item x="8"/>
        <item x="51"/>
        <item x="42"/>
        <item x="5"/>
        <item x="6"/>
        <item x="52"/>
        <item x="36"/>
        <item x="23"/>
        <item x="13"/>
        <item x="25"/>
        <item x="45"/>
        <item x="44"/>
        <item x="10"/>
        <item x="41"/>
        <item x="46"/>
        <item x="34"/>
        <item x="47"/>
        <item x="43"/>
        <item x="48"/>
        <item t="default" sd="0"/>
      </items>
    </pivotField>
    <pivotField name=" 6" compact="0" outline="0" showAll="0">
      <items count="3">
        <item x="1"/>
        <item x="0"/>
        <item t="default" sd="0"/>
      </items>
    </pivotField>
    <pivotField name=" 7" compact="0" outline="0" showAll="0">
      <items count="4">
        <item x="1"/>
        <item x="2"/>
        <item x="0"/>
        <item t="default" sd="0"/>
      </items>
    </pivotField>
    <pivotField name=" 8" compact="0" outline="0" showAll="0">
      <items count="2">
        <item sd="0" x="0"/>
        <item t="default" sd="0"/>
      </items>
    </pivotField>
    <pivotField name=" 9" compact="0" outline="0" showAll="0">
      <items count="2">
        <item sd="0" x="0"/>
        <item t="default" sd="0"/>
      </items>
    </pivotField>
  </pivotFields>
  <rowFields count="1">
    <field x="2"/>
  </rowFields>
  <rowItems count="8">
    <i>
      <x/>
    </i>
    <i>
      <x v="1"/>
    </i>
    <i>
      <x v="2"/>
    </i>
    <i>
      <x v="3"/>
    </i>
    <i>
      <x v="4"/>
    </i>
    <i>
      <x v="5"/>
    </i>
    <i>
      <x v="6"/>
    </i>
    <i t="grand">
      <x/>
    </i>
  </rowItems>
  <colFields count="1">
    <field x="-2"/>
  </colFields>
  <colItems count="4">
    <i>
      <x/>
    </i>
    <i i="1">
      <x v="1"/>
    </i>
    <i i="2">
      <x v="2"/>
    </i>
    <i i="3">
      <x v="3"/>
    </i>
  </colItems>
  <dataFields count="4">
    <dataField name="Count (All) of Received" fld="5" subtotal="count"/>
    <dataField name="Sum of  3" fld="9"/>
    <dataField name="Sum of  4" fld="10"/>
    <dataField name="Sum of  2" fld="8"/>
  </dataFields>
  <pivotTableStyleInfo name="PivotStyleCustom01" showRowHeaders="1" showColHeaders="1" showRowStripes="1" showColStripes="0" showLastColumn="1"/>
</pivotTableDefinition>
</file>

<file path=xl/pivotTables/pivotTable2.xml><?xml version="1.0" encoding="utf-8"?>
<pivotTableDefinition xmlns="http://schemas.openxmlformats.org/spreadsheetml/2006/main" name="PivotTable2" cacheId="1" dataPosition="0" autoFormatId="0" applyNumberFormats="0" applyBorderFormats="0" applyFontFormats="0" applyPatternFormats="0" applyAlignmentFormats="0" applyWidthHeightFormats="1" dataCaption="" missingCaption="" pivotTableStyle="PivotStyleCustom02" updatedVersion="7" useAutoFormatting="1" createdVersion="7" indent="0" showEmptyCol="1" showEmptyRow="1" compact="0" compactData="0" multipleFieldFilters="0">
  <location ref="A2:F9" firstHeaderRow="1" firstDataRow="2" firstDataCol="1"/>
  <pivotFields count="10">
    <pivotField name="Customer Name" compact="0" outline="0" showAll="0">
      <items count="2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t="default" sd="0"/>
      </items>
    </pivotField>
    <pivotField name="DOB" compact="0" outline="0" showAll="0">
      <items count="20">
        <item x="0"/>
        <item x="1"/>
        <item x="2"/>
        <item x="3"/>
        <item x="4"/>
        <item x="5"/>
        <item x="6"/>
        <item x="7"/>
        <item x="8"/>
        <item x="9"/>
        <item x="10"/>
        <item x="11"/>
        <item x="12"/>
        <item x="13"/>
        <item x="14"/>
        <item x="15"/>
        <item x="16"/>
        <item x="17"/>
        <item x="18"/>
        <item t="default" sd="0"/>
      </items>
    </pivotField>
    <pivotField name="Saleable Area" compact="0" outline="0" showAll="0">
      <items count="183">
        <item x="181"/>
        <item x="109"/>
        <item x="82"/>
        <item x="79"/>
        <item x="105"/>
        <item x="6"/>
        <item x="98"/>
        <item x="171"/>
        <item x="26"/>
        <item x="68"/>
        <item x="110"/>
        <item x="99"/>
        <item x="102"/>
        <item x="20"/>
        <item x="47"/>
        <item x="180"/>
        <item x="131"/>
        <item x="151"/>
        <item x="3"/>
        <item x="67"/>
        <item x="42"/>
        <item x="85"/>
        <item x="178"/>
        <item x="12"/>
        <item x="0"/>
        <item x="28"/>
        <item x="117"/>
        <item x="101"/>
        <item x="160"/>
        <item x="37"/>
        <item x="126"/>
        <item x="134"/>
        <item x="21"/>
        <item x="14"/>
        <item x="73"/>
        <item x="167"/>
        <item x="29"/>
        <item x="164"/>
        <item x="81"/>
        <item x="136"/>
        <item x="142"/>
        <item x="57"/>
        <item x="74"/>
        <item x="36"/>
        <item x="149"/>
        <item x="138"/>
        <item x="156"/>
        <item x="24"/>
        <item x="27"/>
        <item x="172"/>
        <item x="63"/>
        <item x="49"/>
        <item x="83"/>
        <item x="97"/>
        <item x="9"/>
        <item x="115"/>
        <item x="78"/>
        <item x="25"/>
        <item x="169"/>
        <item x="152"/>
        <item x="111"/>
        <item x="107"/>
        <item x="145"/>
        <item x="59"/>
        <item x="146"/>
        <item x="75"/>
        <item x="7"/>
        <item x="96"/>
        <item x="100"/>
        <item x="165"/>
        <item x="80"/>
        <item x="137"/>
        <item x="128"/>
        <item x="64"/>
        <item x="177"/>
        <item x="116"/>
        <item x="32"/>
        <item x="119"/>
        <item x="31"/>
        <item x="88"/>
        <item x="18"/>
        <item x="133"/>
        <item x="70"/>
        <item x="132"/>
        <item x="92"/>
        <item x="143"/>
        <item x="127"/>
        <item x="135"/>
        <item x="173"/>
        <item x="141"/>
        <item x="94"/>
        <item x="158"/>
        <item x="48"/>
        <item x="95"/>
        <item x="148"/>
        <item x="33"/>
        <item x="52"/>
        <item x="155"/>
        <item x="114"/>
        <item x="84"/>
        <item x="16"/>
        <item x="61"/>
        <item x="60"/>
        <item x="157"/>
        <item x="153"/>
        <item x="4"/>
        <item x="15"/>
        <item x="40"/>
        <item x="120"/>
        <item x="76"/>
        <item x="154"/>
        <item x="170"/>
        <item x="69"/>
        <item x="22"/>
        <item x="129"/>
        <item x="130"/>
        <item x="108"/>
        <item x="179"/>
        <item x="13"/>
        <item x="65"/>
        <item x="106"/>
        <item x="139"/>
        <item x="140"/>
        <item x="23"/>
        <item x="150"/>
        <item x="93"/>
        <item x="55"/>
        <item x="175"/>
        <item x="118"/>
        <item x="161"/>
        <item x="121"/>
        <item x="166"/>
        <item x="176"/>
        <item x="50"/>
        <item x="125"/>
        <item x="19"/>
        <item x="62"/>
        <item x="113"/>
        <item x="122"/>
        <item x="30"/>
        <item x="34"/>
        <item x="39"/>
        <item x="103"/>
        <item x="112"/>
        <item x="53"/>
        <item x="51"/>
        <item x="2"/>
        <item x="174"/>
        <item x="168"/>
        <item x="54"/>
        <item x="90"/>
        <item x="8"/>
        <item x="56"/>
        <item x="71"/>
        <item x="123"/>
        <item x="91"/>
        <item x="89"/>
        <item x="5"/>
        <item x="162"/>
        <item x="159"/>
        <item x="77"/>
        <item x="43"/>
        <item x="144"/>
        <item x="72"/>
        <item x="147"/>
        <item x="124"/>
        <item x="66"/>
        <item x="87"/>
        <item x="38"/>
        <item x="58"/>
        <item x="45"/>
        <item x="41"/>
        <item x="10"/>
        <item x="86"/>
        <item x="163"/>
        <item x="17"/>
        <item x="1"/>
        <item x="46"/>
        <item x="104"/>
        <item x="35"/>
        <item x="44"/>
        <item x="11"/>
        <item t="default" sd="0"/>
      </items>
    </pivotField>
    <pivotField name="Sales Value (Without Tax)" axis="axisRow" compact="0" outline="0" showAll="0" sortType="ascending">
      <items count="6">
        <item x="3"/>
        <item x="0"/>
        <item x="4"/>
        <item x="1"/>
        <item x="2"/>
        <item t="default" sd="0"/>
      </items>
    </pivotField>
    <pivotField name="Received" axis="axisValues" dataField="1" compact="0" outline="0" showAll="0"/>
    <pivotField name="Receivables" axis="axisValues" dataField="1" compact="0" outline="0" showAll="0"/>
    <pivotField name=" " axis="axisValues" dataField="1" compact="0" outline="0" showAll="0"/>
    <pivotField name=" 2" axis="axisValues" dataField="1" compact="0" outline="0" showAll="0"/>
    <pivotField name=" 3" compact="0" outline="0" showAll="0">
      <items count="63">
        <item x="35"/>
        <item x="48"/>
        <item x="10"/>
        <item x="47"/>
        <item x="31"/>
        <item x="30"/>
        <item x="34"/>
        <item x="13"/>
        <item x="49"/>
        <item x="57"/>
        <item x="2"/>
        <item x="43"/>
        <item x="3"/>
        <item x="11"/>
        <item x="45"/>
        <item x="0"/>
        <item x="15"/>
        <item x="52"/>
        <item x="16"/>
        <item x="42"/>
        <item x="17"/>
        <item x="18"/>
        <item x="23"/>
        <item x="54"/>
        <item x="1"/>
        <item x="46"/>
        <item x="9"/>
        <item x="25"/>
        <item x="53"/>
        <item x="50"/>
        <item x="51"/>
        <item x="55"/>
        <item x="29"/>
        <item x="60"/>
        <item x="58"/>
        <item x="21"/>
        <item x="27"/>
        <item x="4"/>
        <item x="33"/>
        <item x="32"/>
        <item x="5"/>
        <item x="7"/>
        <item x="12"/>
        <item x="22"/>
        <item x="28"/>
        <item x="44"/>
        <item x="56"/>
        <item x="19"/>
        <item x="61"/>
        <item x="59"/>
        <item x="38"/>
        <item x="8"/>
        <item x="20"/>
        <item x="26"/>
        <item x="24"/>
        <item x="6"/>
        <item x="14"/>
        <item x="39"/>
        <item x="37"/>
        <item x="40"/>
        <item x="36"/>
        <item x="41"/>
        <item t="default" sd="0"/>
      </items>
    </pivotField>
    <pivotField name=" 4" axis="axisValues" dataField="1" compact="0" outline="0" showAll="0"/>
  </pivotFields>
  <rowFields count="1">
    <field x="3"/>
  </rowFields>
  <rowItems count="6">
    <i>
      <x v="2"/>
    </i>
    <i>
      <x v="3"/>
    </i>
    <i>
      <x v="4"/>
    </i>
    <i>
      <x/>
    </i>
    <i>
      <x v="1"/>
    </i>
    <i t="grand">
      <x/>
    </i>
  </rowItems>
  <colFields count="1">
    <field x="-2"/>
  </colFields>
  <colItems count="5">
    <i>
      <x/>
    </i>
    <i i="1">
      <x v="1"/>
    </i>
    <i i="2">
      <x v="2"/>
    </i>
    <i i="3">
      <x v="3"/>
    </i>
    <i i="4">
      <x v="4"/>
    </i>
  </colItems>
  <dataFields count="5">
    <dataField name="Count (All) of Received" fld="4" subtotal="count"/>
    <dataField name="Sum of  2" fld="7"/>
    <dataField name="Sum of G" fld="6"/>
    <dataField name="Sum of Receivables" fld="5"/>
    <dataField name="Count (All) of  4" fld="9" subtotal="count"/>
  </dataFields>
  <pivotTableStyleInfo name="PivotStyleCustom02" showRowHeaders="1" showColHeaders="1" showRowStripes="1" showColStripes="0" showLastColumn="1"/>
</pivotTableDefinition>
</file>

<file path=xl/pivotTables/pivotTable3.xml><?xml version="1.0" encoding="utf-8"?>
<pivotTableDefinition xmlns="http://schemas.openxmlformats.org/spreadsheetml/2006/main" name="PivotTable3" cacheId="2" dataPosition="0" autoFormatId="0" applyNumberFormats="0" applyBorderFormats="0" applyFontFormats="0" applyPatternFormats="0" applyAlignmentFormats="0" applyWidthHeightFormats="1" dataCaption="" missingCaption="" pivotTableStyle="PivotStyleCustom03" updatedVersion="7" useAutoFormatting="1" createdVersion="7" indent="0" showEmptyCol="1" showEmptyRow="1" compact="0" compactData="0" multipleFieldFilters="0">
  <location ref="A2:G8" firstHeaderRow="1" firstDataRow="2" firstDataCol="3"/>
  <pivotFields count="19">
    <pivotField name="Customer Name" compact="0" outline="0" showAll="0">
      <items count="2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t="default" sd="0"/>
      </items>
    </pivotField>
    <pivotField name="DOB" axis="axisRow" compact="0" numFmtId="14" outline="0" showAll="0" sortType="ascending">
      <items count="4">
        <item x="0"/>
        <item x="1"/>
        <item x="2"/>
        <item t="default" sd="0"/>
      </items>
    </pivotField>
    <pivotField name="Saleable Area" compact="0" outline="0" showAll="0">
      <items count="183">
        <item x="181"/>
        <item x="109"/>
        <item x="82"/>
        <item x="79"/>
        <item x="105"/>
        <item x="6"/>
        <item x="98"/>
        <item x="171"/>
        <item x="26"/>
        <item x="68"/>
        <item x="110"/>
        <item x="99"/>
        <item x="102"/>
        <item x="20"/>
        <item x="47"/>
        <item x="180"/>
        <item x="131"/>
        <item x="151"/>
        <item x="3"/>
        <item x="67"/>
        <item x="42"/>
        <item x="85"/>
        <item x="178"/>
        <item x="12"/>
        <item x="0"/>
        <item x="28"/>
        <item x="117"/>
        <item x="101"/>
        <item x="160"/>
        <item x="37"/>
        <item x="126"/>
        <item x="134"/>
        <item x="21"/>
        <item x="14"/>
        <item x="73"/>
        <item x="167"/>
        <item x="29"/>
        <item x="164"/>
        <item x="81"/>
        <item x="136"/>
        <item x="142"/>
        <item x="57"/>
        <item x="74"/>
        <item x="36"/>
        <item x="149"/>
        <item x="138"/>
        <item x="156"/>
        <item x="24"/>
        <item x="27"/>
        <item x="172"/>
        <item x="63"/>
        <item x="49"/>
        <item x="83"/>
        <item x="97"/>
        <item x="9"/>
        <item x="115"/>
        <item x="78"/>
        <item x="25"/>
        <item x="169"/>
        <item x="152"/>
        <item x="111"/>
        <item x="107"/>
        <item x="145"/>
        <item x="59"/>
        <item x="146"/>
        <item x="75"/>
        <item x="7"/>
        <item x="96"/>
        <item x="100"/>
        <item x="165"/>
        <item x="80"/>
        <item x="137"/>
        <item x="128"/>
        <item x="64"/>
        <item x="177"/>
        <item x="116"/>
        <item x="32"/>
        <item x="119"/>
        <item x="31"/>
        <item x="88"/>
        <item x="18"/>
        <item x="133"/>
        <item x="70"/>
        <item x="132"/>
        <item x="92"/>
        <item x="143"/>
        <item x="127"/>
        <item x="135"/>
        <item x="173"/>
        <item x="141"/>
        <item x="94"/>
        <item x="158"/>
        <item x="48"/>
        <item x="95"/>
        <item x="148"/>
        <item x="33"/>
        <item x="52"/>
        <item x="155"/>
        <item x="114"/>
        <item x="84"/>
        <item x="16"/>
        <item x="61"/>
        <item x="60"/>
        <item x="157"/>
        <item x="153"/>
        <item x="4"/>
        <item x="15"/>
        <item x="40"/>
        <item x="120"/>
        <item x="76"/>
        <item x="154"/>
        <item x="170"/>
        <item x="69"/>
        <item x="22"/>
        <item x="129"/>
        <item x="130"/>
        <item x="108"/>
        <item x="179"/>
        <item x="13"/>
        <item x="65"/>
        <item x="106"/>
        <item x="139"/>
        <item x="140"/>
        <item x="23"/>
        <item x="150"/>
        <item x="93"/>
        <item x="55"/>
        <item x="175"/>
        <item x="118"/>
        <item x="161"/>
        <item x="121"/>
        <item x="166"/>
        <item x="176"/>
        <item x="50"/>
        <item x="125"/>
        <item x="19"/>
        <item x="62"/>
        <item x="113"/>
        <item x="122"/>
        <item x="30"/>
        <item x="34"/>
        <item x="39"/>
        <item x="103"/>
        <item x="112"/>
        <item x="53"/>
        <item x="51"/>
        <item x="2"/>
        <item x="174"/>
        <item x="168"/>
        <item x="54"/>
        <item x="90"/>
        <item x="8"/>
        <item x="56"/>
        <item x="71"/>
        <item x="123"/>
        <item x="91"/>
        <item x="89"/>
        <item x="5"/>
        <item x="162"/>
        <item x="159"/>
        <item x="77"/>
        <item x="43"/>
        <item x="144"/>
        <item x="72"/>
        <item x="147"/>
        <item x="124"/>
        <item x="66"/>
        <item x="87"/>
        <item x="38"/>
        <item x="58"/>
        <item x="45"/>
        <item x="41"/>
        <item x="10"/>
        <item x="86"/>
        <item x="163"/>
        <item x="17"/>
        <item x="1"/>
        <item x="46"/>
        <item x="104"/>
        <item x="35"/>
        <item x="44"/>
        <item x="11"/>
        <item t="default" sd="0"/>
      </items>
    </pivotField>
    <pivotField name="Sales Value (Without Tax)" compact="0" outline="0" showAll="0">
      <items count="6">
        <item x="3"/>
        <item x="0"/>
        <item x="4"/>
        <item x="1"/>
        <item x="2"/>
        <item t="default" sd="0"/>
      </items>
    </pivotField>
    <pivotField name="Received" axis="axisValues" dataField="1" compact="0" outline="0" showAll="0"/>
    <pivotField name="Receivables" axis="axisValues" dataField="1" compact="0" outline="0" showAll="0"/>
    <pivotField name=" " axis="axisValues" dataField="1" compact="0" outline="0" showAll="0"/>
    <pivotField name=" 2" axis="axisValues" dataField="1" compact="0" outline="0" showAll="0"/>
    <pivotField name=" 3" compact="0" outline="0" showAll="0">
      <items count="63">
        <item x="35"/>
        <item x="48"/>
        <item x="10"/>
        <item x="47"/>
        <item x="31"/>
        <item x="30"/>
        <item x="34"/>
        <item x="13"/>
        <item x="49"/>
        <item x="57"/>
        <item x="2"/>
        <item x="43"/>
        <item x="3"/>
        <item x="11"/>
        <item x="45"/>
        <item x="0"/>
        <item x="15"/>
        <item x="52"/>
        <item x="16"/>
        <item x="42"/>
        <item x="17"/>
        <item x="18"/>
        <item x="23"/>
        <item x="54"/>
        <item x="1"/>
        <item x="46"/>
        <item x="9"/>
        <item x="25"/>
        <item x="53"/>
        <item x="50"/>
        <item x="51"/>
        <item x="55"/>
        <item x="29"/>
        <item x="60"/>
        <item x="58"/>
        <item x="21"/>
        <item x="27"/>
        <item x="4"/>
        <item x="33"/>
        <item x="32"/>
        <item x="5"/>
        <item x="7"/>
        <item x="12"/>
        <item x="22"/>
        <item x="28"/>
        <item x="44"/>
        <item x="56"/>
        <item x="19"/>
        <item x="61"/>
        <item x="59"/>
        <item x="38"/>
        <item x="8"/>
        <item x="20"/>
        <item x="26"/>
        <item x="24"/>
        <item x="6"/>
        <item x="14"/>
        <item x="39"/>
        <item x="37"/>
        <item x="40"/>
        <item x="36"/>
        <item x="41"/>
        <item t="default" sd="0"/>
      </items>
    </pivotField>
    <pivotField name=" 4" compact="0" outline="0" showAll="0">
      <items count="2">
        <item sd="0" x="0"/>
        <item t="default" sd="0"/>
      </items>
    </pivotField>
    <pivotField name=" 5" compact="0" outline="0" showAll="0">
      <items count="2">
        <item sd="0" x="0"/>
        <item t="default" sd="0"/>
      </items>
    </pivotField>
    <pivotField name=" 6" compact="0" outline="0" showAll="0">
      <items count="2">
        <item sd="0" x="0"/>
        <item t="default" sd="0"/>
      </items>
    </pivotField>
    <pivotField name=" 7" compact="0" outline="0" showAll="0">
      <items count="2">
        <item sd="0" x="0"/>
        <item t="default" sd="0"/>
      </items>
    </pivotField>
    <pivotField name=" 8" compact="0" outline="0" showAll="0">
      <items count="2">
        <item sd="0" x="0"/>
        <item t="default" sd="0"/>
      </items>
    </pivotField>
    <pivotField name=" 9" compact="0" outline="0" showAll="0">
      <items count="2">
        <item sd="0" x="0"/>
        <item t="default" sd="0"/>
      </items>
    </pivotField>
    <pivotField name="Quarters" compact="0" outline="0" showAll="0">
      <items count="2">
        <item sd="0" x="0"/>
        <item t="default" sd="0"/>
      </items>
    </pivotField>
    <pivotField name="Months" compact="0" outline="0" showAll="0">
      <items count="2">
        <item sd="0" x="0"/>
        <item t="default" sd="0"/>
      </items>
    </pivotField>
    <pivotField axis="axisRow" compact="0" outline="0" showAll="0">
      <items count="7">
        <item x="0"/>
        <item x="1"/>
        <item x="2"/>
        <item x="3"/>
        <item x="4"/>
        <item x="5"/>
        <item t="default" sd="0"/>
      </items>
    </pivotField>
    <pivotField axis="axisRow" compact="0" outline="0" showAll="0">
      <items count="15">
        <item x="0"/>
        <item x="1"/>
        <item x="2"/>
        <item x="3"/>
        <item x="4"/>
        <item x="5"/>
        <item x="6"/>
        <item x="7"/>
        <item x="8"/>
        <item x="9"/>
        <item x="10"/>
        <item x="11"/>
        <item x="12"/>
        <item x="13"/>
        <item t="default" sd="0"/>
      </items>
    </pivotField>
  </pivotFields>
  <rowFields count="3">
    <field x="1"/>
    <field x="17"/>
    <field x="18"/>
  </rowFields>
  <rowItems count="5">
    <i/>
    <i r="2"/>
    <i t="default" r="2"/>
    <i t="default" r="2"/>
    <i t="grand">
      <x/>
    </i>
  </rowItems>
  <colFields count="1">
    <field x="-2"/>
  </colFields>
  <colItems count="4">
    <i>
      <x/>
    </i>
    <i i="1">
      <x v="1"/>
    </i>
    <i i="2">
      <x v="2"/>
    </i>
    <i i="3">
      <x v="3"/>
    </i>
  </colItems>
  <dataFields count="4">
    <dataField name="Count (All) of Received" fld="4" subtotal="count"/>
    <dataField name="Sum of  2" fld="7"/>
    <dataField name="Sum of G" fld="6"/>
    <dataField name="Sum of Receivables" fld="5"/>
  </dataFields>
  <pivotTableStyleInfo name="PivotStyleCustom03" showRowHeaders="1" showColHeaders="1" showRowStripes="1" showColStripes="0" showLastColumn="1"/>
</pivotTableDefinition>
</file>

<file path=xl/pivotTables/pivotTable4.xml><?xml version="1.0" encoding="utf-8"?>
<pivotTableDefinition xmlns="http://schemas.openxmlformats.org/spreadsheetml/2006/main" name="PivotTable1" cacheId="3" dataPosition="0" autoFormatId="0" applyNumberFormats="0" applyBorderFormats="0" applyFontFormats="0" applyPatternFormats="0" applyAlignmentFormats="0" applyWidthHeightFormats="1" dataCaption="" missingCaption="" pivotTableStyle="PivotStyleCustom04" updatedVersion="7" useAutoFormatting="1" createdVersion="7" indent="0" showEmptyCol="1" showEmptyRow="1" compact="0" compactData="0" multipleFieldFilters="0">
  <location ref="A2:G81" firstHeaderRow="1" firstDataRow="2" firstDataCol="2"/>
  <pivotFields count="14">
    <pivotField name="S No." compact="0" outline="0" showAll="0">
      <items count="1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t="default" sd="0"/>
      </items>
    </pivotField>
    <pivotField name="Unit No" axis="axisValues" dataField="1" compact="0" outline="0" showAll="0"/>
    <pivotField name="Customer Name" compact="0" outline="0" showAll="0">
      <items count="109">
        <item x="97"/>
        <item x="105"/>
        <item x="1"/>
        <item x="0"/>
        <item x="107"/>
        <item x="91"/>
        <item x="100"/>
        <item x="68"/>
        <item x="85"/>
        <item x="2"/>
        <item x="9"/>
        <item x="12"/>
        <item x="65"/>
        <item x="40"/>
        <item x="41"/>
        <item x="53"/>
        <item x="80"/>
        <item x="35"/>
        <item x="99"/>
        <item x="25"/>
        <item x="96"/>
        <item x="59"/>
        <item x="44"/>
        <item x="98"/>
        <item x="57"/>
        <item x="64"/>
        <item x="75"/>
        <item x="92"/>
        <item x="7"/>
        <item x="5"/>
        <item x="39"/>
        <item x="22"/>
        <item x="63"/>
        <item x="28"/>
        <item x="46"/>
        <item x="82"/>
        <item x="13"/>
        <item x="74"/>
        <item x="93"/>
        <item x="54"/>
        <item x="8"/>
        <item x="49"/>
        <item x="90"/>
        <item x="37"/>
        <item x="71"/>
        <item x="45"/>
        <item x="27"/>
        <item x="73"/>
        <item x="15"/>
        <item x="61"/>
        <item x="84"/>
        <item x="38"/>
        <item x="72"/>
        <item x="86"/>
        <item x="17"/>
        <item x="48"/>
        <item x="67"/>
        <item x="70"/>
        <item x="26"/>
        <item x="21"/>
        <item x="51"/>
        <item x="30"/>
        <item x="79"/>
        <item x="56"/>
        <item x="81"/>
        <item x="24"/>
        <item x="69"/>
        <item x="3"/>
        <item x="77"/>
        <item x="52"/>
        <item x="4"/>
        <item x="20"/>
        <item x="60"/>
        <item x="95"/>
        <item x="66"/>
        <item x="55"/>
        <item x="94"/>
        <item x="10"/>
        <item x="16"/>
        <item x="36"/>
        <item x="11"/>
        <item x="6"/>
        <item x="29"/>
        <item x="103"/>
        <item x="102"/>
        <item x="34"/>
        <item x="23"/>
        <item x="31"/>
        <item x="62"/>
        <item x="33"/>
        <item x="18"/>
        <item x="88"/>
        <item x="104"/>
        <item x="43"/>
        <item x="106"/>
        <item x="50"/>
        <item x="83"/>
        <item x="14"/>
        <item x="76"/>
        <item x="78"/>
        <item x="42"/>
        <item x="101"/>
        <item x="89"/>
        <item x="47"/>
        <item x="19"/>
        <item x="87"/>
        <item x="58"/>
        <item x="32"/>
        <item t="default" sd="0"/>
      </items>
    </pivotField>
    <pivotField name="DOB" axis="axisRow" compact="0" numFmtId="15" outline="0" showAll="0" sortType="ascending">
      <items count="15">
        <item x="0"/>
        <item x="1"/>
        <item x="2"/>
        <item x="3"/>
        <item x="4"/>
        <item x="5"/>
        <item x="6"/>
        <item x="7"/>
        <item x="8"/>
        <item x="9"/>
        <item x="10"/>
        <item x="11"/>
        <item x="12"/>
        <item x="13"/>
        <item t="default" sd="0"/>
      </items>
    </pivotField>
    <pivotField name="Saleable Area" axis="axisValues" dataField="1" compact="0" outline="0" showAll="0"/>
    <pivotField name="Sales Value (Without Tax)" axis="axisValues" dataField="1" compact="0" outline="0" showAll="0"/>
    <pivotField name="Received" axis="axisValues" dataField="1" compact="0" outline="0" showAll="0"/>
    <pivotField name="Receivables" axis="axisValues" dataField="1" compact="0" outline="0" showAll="0"/>
    <pivotField name=" " compact="0" outline="0" showAll="0">
      <items count="4">
        <item x="0"/>
        <item x="2"/>
        <item x="1"/>
        <item t="default" sd="0"/>
      </items>
    </pivotField>
    <pivotField name=" 2" compact="0" outline="0" showAll="0">
      <items count="2">
        <item sd="0" x="0"/>
        <item t="default" sd="0"/>
      </items>
    </pivotField>
    <pivotField name=" 3" compact="0" outline="0" showAll="0">
      <items count="2">
        <item sd="0" x="0"/>
        <item t="default" sd="0"/>
      </items>
    </pivotField>
    <pivotField name=" 4" compact="0" outline="0" showAll="0">
      <items count="2">
        <item sd="0" x="0"/>
        <item t="default" sd="0"/>
      </items>
    </pivotField>
    <pivotField name="Days" compact="0" outline="0" showAll="0">
      <items count="2">
        <item sd="0" x="0"/>
        <item t="default" sd="0"/>
      </items>
    </pivotField>
    <pivotField axis="axisRow"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sd="0"/>
      </items>
    </pivotField>
  </pivotFields>
  <rowFields count="2">
    <field x="3"/>
    <field x="13"/>
  </rowFields>
  <rowItems count="78">
    <i/>
    <i t="default" r="1"/>
    <i/>
    <i r="1"/>
    <i r="1"/>
    <i r="1"/>
    <i r="1"/>
    <i r="1"/>
    <i r="1"/>
    <i r="1"/>
    <i r="1"/>
    <i r="1"/>
    <i r="1"/>
    <i r="1"/>
    <i r="1"/>
    <i r="1"/>
    <i r="1"/>
    <i r="1"/>
    <i r="1"/>
    <i r="1"/>
    <i r="1"/>
    <i t="default" r="1"/>
    <i/>
    <i r="1"/>
    <i r="1"/>
    <i r="1"/>
    <i r="1"/>
    <i r="1"/>
    <i r="1"/>
    <i r="1"/>
    <i r="1"/>
    <i r="1"/>
    <i r="1"/>
    <i r="1"/>
    <i r="1"/>
    <i r="1"/>
    <i r="1"/>
    <i r="1"/>
    <i r="1"/>
    <i r="1"/>
    <i t="default" r="1"/>
    <i/>
    <i r="1"/>
    <i r="1"/>
    <i r="1"/>
    <i r="1"/>
    <i r="1"/>
    <i r="1"/>
    <i r="1"/>
    <i r="1"/>
    <i r="1"/>
    <i r="1"/>
    <i t="default" r="1"/>
    <i/>
    <i r="1"/>
    <i r="1"/>
    <i r="1"/>
    <i r="1"/>
    <i r="1"/>
    <i r="1"/>
    <i r="1"/>
    <i t="default" r="1"/>
    <i/>
    <i r="1"/>
    <i r="1"/>
    <i r="1"/>
    <i t="default" r="1"/>
    <i/>
    <i r="1"/>
    <i r="1"/>
    <i t="default" r="1"/>
    <i/>
    <i t="default" r="1"/>
    <i/>
    <i r="1"/>
    <i r="1"/>
    <i t="default" r="1"/>
    <i t="grand">
      <x/>
    </i>
  </rowItems>
  <colFields count="1">
    <field x="-2"/>
  </colFields>
  <colItems count="5">
    <i>
      <x/>
    </i>
    <i i="1">
      <x v="1"/>
    </i>
    <i i="2">
      <x v="2"/>
    </i>
    <i i="3">
      <x v="3"/>
    </i>
    <i i="4">
      <x v="4"/>
    </i>
  </colItems>
  <dataFields count="5">
    <dataField name="Count (All) of Unit No" fld="1" subtotal="count"/>
    <dataField name="Sum of Saleable Area" fld="4"/>
    <dataField name="Sum of Sales Value (Without Tax)" fld="5"/>
    <dataField name="Sum of Received" fld="6"/>
    <dataField name="Sum of Receivables" fld="7"/>
  </dataFields>
  <pivotTableStyleInfo name="PivotStyleCustom04" showRowHeaders="1" showColHeaders="1" showRowStripes="1" showColStripes="0" showLastColumn="1"/>
</pivotTableDefinition>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google.com" TargetMode="External"/></Relationships>

</file>

<file path=xl/worksheets/_rels/sheet18.xml.rels><?xml version="1.0" encoding="UTF-8"?>
<Relationships xmlns="http://schemas.openxmlformats.org/package/2006/relationships"><Relationship Id="rId1" Type="http://schemas.openxmlformats.org/officeDocument/2006/relationships/pivotTable" Target="../pivotTables/pivotTable1.xml"/></Relationships>

</file>

<file path=xl/worksheets/_rels/sheet23.xml.rels><?xml version="1.0" encoding="UTF-8"?>
<Relationships xmlns="http://schemas.openxmlformats.org/package/2006/relationships"><Relationship Id="rId1" Type="http://schemas.openxmlformats.org/officeDocument/2006/relationships/pivotTable" Target="../pivotTables/pivotTable2.xml"/></Relationships>

</file>

<file path=xl/worksheets/_rels/sheet27.xml.rels><?xml version="1.0" encoding="UTF-8"?>
<Relationships xmlns="http://schemas.openxmlformats.org/package/2006/relationships"><Relationship Id="rId1" Type="http://schemas.openxmlformats.org/officeDocument/2006/relationships/pivotTable" Target="../pivotTables/pivotTable3.xml"/></Relationships>

</file>

<file path=xl/worksheets/_rels/sheet33.xml.rels><?xml version="1.0" encoding="UTF-8"?>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r="http://schemas.openxmlformats.org/officeDocument/2006/relationships" xmlns="http://schemas.openxmlformats.org/spreadsheetml/2006/main">
  <sheetPr>
    <pageSetUpPr fitToPage="1"/>
  </sheetPr>
  <dimension ref="A1:E9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10"/>
      <c r="B24" s="4"/>
      <c r="C24" t="s" s="4">
        <v>5</v>
      </c>
      <c r="D24" t="s" s="5">
        <v>18</v>
      </c>
      <c r="E24" s="12"/>
    </row>
    <row r="25" ht="13" customHeight="1">
      <c r="A25" s="10"/>
      <c r="B25" t="s" s="3">
        <v>20</v>
      </c>
      <c r="C25" s="3"/>
      <c r="D25" s="3"/>
      <c r="E25" s="12"/>
    </row>
    <row r="26" ht="13" customHeight="1">
      <c r="A26" s="10"/>
      <c r="B26" s="4"/>
      <c r="C26" t="s" s="4">
        <v>5</v>
      </c>
      <c r="D26" t="s" s="5">
        <v>20</v>
      </c>
      <c r="E26" s="12"/>
    </row>
    <row r="27" ht="13" customHeight="1">
      <c r="A27" s="10"/>
      <c r="B27" t="s" s="3">
        <v>22</v>
      </c>
      <c r="C27" s="3"/>
      <c r="D27" s="3"/>
      <c r="E27" s="12"/>
    </row>
    <row r="28" ht="13" customHeight="1">
      <c r="A28" s="10"/>
      <c r="B28" s="4"/>
      <c r="C28" t="s" s="4">
        <v>5</v>
      </c>
      <c r="D28" t="s" s="5">
        <v>22</v>
      </c>
      <c r="E28" s="12"/>
    </row>
    <row r="29" ht="13" customHeight="1">
      <c r="A29" s="10"/>
      <c r="B29" t="s" s="3">
        <v>24</v>
      </c>
      <c r="C29" s="3"/>
      <c r="D29" s="3"/>
      <c r="E29" s="12"/>
    </row>
    <row r="30" ht="13" customHeight="1">
      <c r="A30" s="10"/>
      <c r="B30" s="4"/>
      <c r="C30" t="s" s="4">
        <v>5</v>
      </c>
      <c r="D30" t="s" s="5">
        <v>24</v>
      </c>
      <c r="E30" s="12"/>
    </row>
    <row r="31" ht="13" customHeight="1">
      <c r="A31" s="10"/>
      <c r="B31" t="s" s="3">
        <v>26</v>
      </c>
      <c r="C31" s="3"/>
      <c r="D31" s="3"/>
      <c r="E31" s="12"/>
    </row>
    <row r="32" ht="13" customHeight="1">
      <c r="A32" s="10"/>
      <c r="B32" s="4"/>
      <c r="C32" t="s" s="4">
        <v>5</v>
      </c>
      <c r="D32" t="s" s="5">
        <v>26</v>
      </c>
      <c r="E32" s="12"/>
    </row>
    <row r="33" ht="13" customHeight="1">
      <c r="A33" s="10"/>
      <c r="B33" t="s" s="3">
        <v>28</v>
      </c>
      <c r="C33" s="3"/>
      <c r="D33" s="3"/>
      <c r="E33" s="12"/>
    </row>
    <row r="34" ht="13" customHeight="1">
      <c r="A34" s="10"/>
      <c r="B34" s="4"/>
      <c r="C34" t="s" s="4">
        <v>5</v>
      </c>
      <c r="D34" t="s" s="5">
        <v>28</v>
      </c>
      <c r="E34" s="12"/>
    </row>
    <row r="35" ht="13" customHeight="1">
      <c r="A35" s="10"/>
      <c r="B35" t="s" s="3">
        <v>30</v>
      </c>
      <c r="C35" s="3"/>
      <c r="D35" s="3"/>
      <c r="E35" s="12"/>
    </row>
    <row r="36" ht="13" customHeight="1">
      <c r="A36" s="10"/>
      <c r="B36" s="4"/>
      <c r="C36" t="s" s="4">
        <v>5</v>
      </c>
      <c r="D36" t="s" s="5">
        <v>30</v>
      </c>
      <c r="E36" s="12"/>
    </row>
    <row r="37" ht="13" customHeight="1">
      <c r="A37" s="10"/>
      <c r="B37" t="s" s="3">
        <v>32</v>
      </c>
      <c r="C37" s="3"/>
      <c r="D37" s="3"/>
      <c r="E37" s="12"/>
    </row>
    <row r="38" ht="13" customHeight="1">
      <c r="A38" s="10"/>
      <c r="B38" s="4"/>
      <c r="C38" t="s" s="4">
        <v>5</v>
      </c>
      <c r="D38" t="s" s="5">
        <v>32</v>
      </c>
      <c r="E38" s="12"/>
    </row>
    <row r="39" ht="13" customHeight="1">
      <c r="A39" s="10"/>
      <c r="B39" t="s" s="3">
        <v>34</v>
      </c>
      <c r="C39" s="3"/>
      <c r="D39" s="3"/>
      <c r="E39" s="12"/>
    </row>
    <row r="40" ht="13" customHeight="1">
      <c r="A40" s="10"/>
      <c r="B40" s="4"/>
      <c r="C40" t="s" s="4">
        <v>5</v>
      </c>
      <c r="D40" t="s" s="5">
        <v>34</v>
      </c>
      <c r="E40" s="12"/>
    </row>
    <row r="41" ht="13" customHeight="1">
      <c r="A41" s="10"/>
      <c r="B41" t="s" s="3">
        <v>36</v>
      </c>
      <c r="C41" s="3"/>
      <c r="D41" s="3"/>
      <c r="E41" s="12"/>
    </row>
    <row r="42" ht="13" customHeight="1">
      <c r="A42" s="10"/>
      <c r="B42" s="4"/>
      <c r="C42" t="s" s="4">
        <v>5</v>
      </c>
      <c r="D42" t="s" s="5">
        <v>36</v>
      </c>
      <c r="E42" s="12"/>
    </row>
    <row r="43" ht="13" customHeight="1">
      <c r="A43" s="10"/>
      <c r="B43" t="s" s="3">
        <v>38</v>
      </c>
      <c r="C43" s="3"/>
      <c r="D43" s="3"/>
      <c r="E43" s="12"/>
    </row>
    <row r="44" ht="13" customHeight="1">
      <c r="A44" s="10"/>
      <c r="B44" s="4"/>
      <c r="C44" t="s" s="4">
        <v>39</v>
      </c>
      <c r="D44" t="s" s="5">
        <v>38</v>
      </c>
      <c r="E44" s="12"/>
    </row>
    <row r="45" ht="13" customHeight="1">
      <c r="A45" s="10"/>
      <c r="B45" s="4"/>
      <c r="C45" t="s" s="4">
        <v>5</v>
      </c>
      <c r="D45" t="s" s="5">
        <v>412</v>
      </c>
      <c r="E45" s="12"/>
    </row>
    <row r="46" ht="13" customHeight="1">
      <c r="A46" s="10"/>
      <c r="B46" t="s" s="3">
        <v>412</v>
      </c>
      <c r="C46" s="3"/>
      <c r="D46" s="3"/>
      <c r="E46" s="12"/>
    </row>
    <row r="47" ht="13" customHeight="1">
      <c r="A47" s="10"/>
      <c r="B47" s="4"/>
      <c r="C47" t="s" s="4">
        <v>5</v>
      </c>
      <c r="D47" t="s" s="5">
        <v>413</v>
      </c>
      <c r="E47" s="12"/>
    </row>
    <row r="48" ht="13" customHeight="1">
      <c r="A48" s="10"/>
      <c r="B48" t="s" s="3">
        <v>42</v>
      </c>
      <c r="C48" s="3"/>
      <c r="D48" s="3"/>
      <c r="E48" s="12"/>
    </row>
    <row r="49" ht="13" customHeight="1">
      <c r="A49" s="10"/>
      <c r="B49" s="4"/>
      <c r="C49" t="s" s="4">
        <v>5</v>
      </c>
      <c r="D49" t="s" s="5">
        <v>42</v>
      </c>
      <c r="E49" s="12"/>
    </row>
    <row r="50" ht="13" customHeight="1">
      <c r="A50" s="10"/>
      <c r="B50" t="s" s="3">
        <v>44</v>
      </c>
      <c r="C50" s="3"/>
      <c r="D50" s="3"/>
      <c r="E50" s="12"/>
    </row>
    <row r="51" ht="13" customHeight="1">
      <c r="A51" s="10"/>
      <c r="B51" s="4"/>
      <c r="C51" t="s" s="4">
        <v>5</v>
      </c>
      <c r="D51" t="s" s="5">
        <v>44</v>
      </c>
      <c r="E51" s="12"/>
    </row>
    <row r="52" ht="13" customHeight="1">
      <c r="A52" s="10"/>
      <c r="B52" t="s" s="3">
        <v>46</v>
      </c>
      <c r="C52" s="3"/>
      <c r="D52" s="3"/>
      <c r="E52" s="12"/>
    </row>
    <row r="53" ht="13" customHeight="1">
      <c r="A53" s="10"/>
      <c r="B53" s="4"/>
      <c r="C53" t="s" s="4">
        <v>47</v>
      </c>
      <c r="D53" t="s" s="5">
        <v>46</v>
      </c>
      <c r="E53" s="12"/>
    </row>
    <row r="54" ht="13" customHeight="1">
      <c r="A54" s="10"/>
      <c r="B54" s="4"/>
      <c r="C54" t="s" s="4">
        <v>5</v>
      </c>
      <c r="D54" t="s" s="5">
        <v>420</v>
      </c>
      <c r="E54" s="12"/>
    </row>
    <row r="55" ht="13" customHeight="1">
      <c r="A55" s="10"/>
      <c r="B55" t="s" s="3">
        <v>420</v>
      </c>
      <c r="C55" s="3"/>
      <c r="D55" s="3"/>
      <c r="E55" s="12"/>
    </row>
    <row r="56" ht="13" customHeight="1">
      <c r="A56" s="10"/>
      <c r="B56" s="4"/>
      <c r="C56" t="s" s="4">
        <v>5</v>
      </c>
      <c r="D56" t="s" s="5">
        <v>421</v>
      </c>
      <c r="E56" s="12"/>
    </row>
    <row r="57" ht="13" customHeight="1">
      <c r="A57" s="10"/>
      <c r="B57" t="s" s="3">
        <v>50</v>
      </c>
      <c r="C57" s="3"/>
      <c r="D57" s="3"/>
      <c r="E57" s="12"/>
    </row>
    <row r="58" ht="13" customHeight="1">
      <c r="A58" s="10"/>
      <c r="B58" s="4"/>
      <c r="C58" t="s" s="4">
        <v>5</v>
      </c>
      <c r="D58" t="s" s="5">
        <v>50</v>
      </c>
      <c r="E58" s="12"/>
    </row>
    <row r="59" ht="13" customHeight="1">
      <c r="A59" s="10"/>
      <c r="B59" t="s" s="3">
        <v>52</v>
      </c>
      <c r="C59" s="3"/>
      <c r="D59" s="3"/>
      <c r="E59" s="12"/>
    </row>
    <row r="60" ht="13" customHeight="1">
      <c r="A60" s="10"/>
      <c r="B60" s="4"/>
      <c r="C60" t="s" s="4">
        <v>53</v>
      </c>
      <c r="D60" t="s" s="5">
        <v>52</v>
      </c>
      <c r="E60" s="12"/>
    </row>
    <row r="61" ht="13" customHeight="1">
      <c r="A61" s="10"/>
      <c r="B61" s="4"/>
      <c r="C61" t="s" s="4">
        <v>5</v>
      </c>
      <c r="D61" t="s" s="5">
        <v>425</v>
      </c>
      <c r="E61" s="12"/>
    </row>
    <row r="62" ht="13" customHeight="1">
      <c r="A62" s="10"/>
      <c r="B62" t="s" s="3">
        <v>425</v>
      </c>
      <c r="C62" s="3"/>
      <c r="D62" s="3"/>
      <c r="E62" s="12"/>
    </row>
    <row r="63" ht="13" customHeight="1">
      <c r="A63" s="10"/>
      <c r="B63" s="4"/>
      <c r="C63" t="s" s="4">
        <v>5</v>
      </c>
      <c r="D63" t="s" s="5">
        <v>426</v>
      </c>
      <c r="E63" s="12"/>
    </row>
    <row r="64" ht="13" customHeight="1">
      <c r="A64" s="10"/>
      <c r="B64" t="s" s="3">
        <v>56</v>
      </c>
      <c r="C64" s="3"/>
      <c r="D64" s="3"/>
      <c r="E64" s="12"/>
    </row>
    <row r="65" ht="13" customHeight="1">
      <c r="A65" s="10"/>
      <c r="B65" s="4"/>
      <c r="C65" t="s" s="4">
        <v>5</v>
      </c>
      <c r="D65" t="s" s="5">
        <v>56</v>
      </c>
      <c r="E65" s="12"/>
    </row>
    <row r="66" ht="13" customHeight="1">
      <c r="A66" s="10"/>
      <c r="B66" t="s" s="3">
        <v>58</v>
      </c>
      <c r="C66" s="3"/>
      <c r="D66" s="3"/>
      <c r="E66" s="12"/>
    </row>
    <row r="67" ht="13" customHeight="1">
      <c r="A67" s="10"/>
      <c r="B67" s="4"/>
      <c r="C67" t="s" s="4">
        <v>5</v>
      </c>
      <c r="D67" t="s" s="5">
        <v>58</v>
      </c>
      <c r="E67" s="12"/>
    </row>
    <row r="68" ht="13" customHeight="1">
      <c r="A68" s="10"/>
      <c r="B68" t="s" s="3">
        <v>60</v>
      </c>
      <c r="C68" s="3"/>
      <c r="D68" s="3"/>
      <c r="E68" s="12"/>
    </row>
    <row r="69" ht="13" customHeight="1">
      <c r="A69" s="10"/>
      <c r="B69" s="4"/>
      <c r="C69" t="s" s="4">
        <v>5</v>
      </c>
      <c r="D69" t="s" s="5">
        <v>60</v>
      </c>
      <c r="E69" s="12"/>
    </row>
    <row r="70" ht="13" customHeight="1">
      <c r="A70" s="10"/>
      <c r="B70" t="s" s="3">
        <v>62</v>
      </c>
      <c r="C70" s="3"/>
      <c r="D70" s="3"/>
      <c r="E70" s="12"/>
    </row>
    <row r="71" ht="13" customHeight="1">
      <c r="A71" s="10"/>
      <c r="B71" s="4"/>
      <c r="C71" t="s" s="4">
        <v>39</v>
      </c>
      <c r="D71" t="s" s="5">
        <v>62</v>
      </c>
      <c r="E71" s="12"/>
    </row>
    <row r="72" ht="13" customHeight="1">
      <c r="A72" s="10"/>
      <c r="B72" s="4"/>
      <c r="C72" t="s" s="4">
        <v>5</v>
      </c>
      <c r="D72" t="s" s="5">
        <v>451</v>
      </c>
      <c r="E72" s="12"/>
    </row>
    <row r="73" ht="13" customHeight="1">
      <c r="A73" s="10"/>
      <c r="B73" t="s" s="3">
        <v>451</v>
      </c>
      <c r="C73" s="3"/>
      <c r="D73" s="3"/>
      <c r="E73" s="12"/>
    </row>
    <row r="74" ht="13" customHeight="1">
      <c r="A74" s="20"/>
      <c r="B74" s="4"/>
      <c r="C74" t="s" s="4">
        <v>5</v>
      </c>
      <c r="D74" t="s" s="5">
        <v>452</v>
      </c>
      <c r="E74" s="21"/>
    </row>
    <row r="75" ht="13" customHeight="1">
      <c r="A75" s="7"/>
      <c r="B75" t="s" s="3">
        <v>65</v>
      </c>
      <c r="C75" s="3"/>
      <c r="D75" s="3"/>
      <c r="E75" s="9"/>
    </row>
    <row r="76" ht="13" customHeight="1">
      <c r="A76" s="10"/>
      <c r="B76" s="4"/>
      <c r="C76" t="s" s="4">
        <v>5</v>
      </c>
      <c r="D76" t="s" s="5">
        <v>65</v>
      </c>
      <c r="E76" s="12"/>
    </row>
    <row r="77" ht="13" customHeight="1">
      <c r="A77" s="10"/>
      <c r="B77" t="s" s="3">
        <v>67</v>
      </c>
      <c r="C77" s="3"/>
      <c r="D77" s="3"/>
      <c r="E77" s="12"/>
    </row>
    <row r="78" ht="13" customHeight="1">
      <c r="A78" s="10"/>
      <c r="B78" s="4"/>
      <c r="C78" t="s" s="4">
        <v>5</v>
      </c>
      <c r="D78" t="s" s="5">
        <v>67</v>
      </c>
      <c r="E78" s="12"/>
    </row>
    <row r="79" ht="13" customHeight="1">
      <c r="A79" s="10"/>
      <c r="B79" t="s" s="3">
        <v>69</v>
      </c>
      <c r="C79" s="3"/>
      <c r="D79" s="3"/>
      <c r="E79" s="12"/>
    </row>
    <row r="80" ht="13" customHeight="1">
      <c r="A80" s="10"/>
      <c r="B80" s="4"/>
      <c r="C80" t="s" s="4">
        <v>5</v>
      </c>
      <c r="D80" t="s" s="5">
        <v>69</v>
      </c>
      <c r="E80" s="12"/>
    </row>
    <row r="81" ht="13" customHeight="1">
      <c r="A81" s="10"/>
      <c r="B81" t="s" s="3">
        <v>71</v>
      </c>
      <c r="C81" s="3"/>
      <c r="D81" s="3"/>
      <c r="E81" s="12"/>
    </row>
    <row r="82" ht="13" customHeight="1">
      <c r="A82" s="10"/>
      <c r="B82" s="4"/>
      <c r="C82" t="s" s="4">
        <v>5</v>
      </c>
      <c r="D82" t="s" s="5">
        <v>71</v>
      </c>
      <c r="E82" s="12"/>
    </row>
    <row r="83" ht="13" customHeight="1">
      <c r="A83" s="10"/>
      <c r="B83" t="s" s="3">
        <v>73</v>
      </c>
      <c r="C83" s="3"/>
      <c r="D83" s="3"/>
      <c r="E83" s="12"/>
    </row>
    <row r="84" ht="13" customHeight="1">
      <c r="A84" s="20"/>
      <c r="B84" s="4"/>
      <c r="C84" t="s" s="4">
        <v>5</v>
      </c>
      <c r="D84" t="s" s="5">
        <v>73</v>
      </c>
      <c r="E84" s="21"/>
    </row>
    <row r="85" ht="13" customHeight="1">
      <c r="A85" s="7"/>
      <c r="B85" t="s" s="3">
        <v>75</v>
      </c>
      <c r="C85" s="3"/>
      <c r="D85" s="3"/>
      <c r="E85" s="9"/>
    </row>
    <row r="86" ht="13" customHeight="1">
      <c r="A86" s="10"/>
      <c r="B86" s="4"/>
      <c r="C86" t="s" s="4">
        <v>5</v>
      </c>
      <c r="D86" t="s" s="5">
        <v>75</v>
      </c>
      <c r="E86" s="12"/>
    </row>
    <row r="87" ht="13" customHeight="1">
      <c r="A87" s="10"/>
      <c r="B87" t="s" s="3">
        <v>77</v>
      </c>
      <c r="C87" s="3"/>
      <c r="D87" s="3"/>
      <c r="E87" s="12"/>
    </row>
    <row r="88" ht="13" customHeight="1">
      <c r="A88" s="10"/>
      <c r="B88" s="4"/>
      <c r="C88" t="s" s="4">
        <v>5</v>
      </c>
      <c r="D88" t="s" s="5">
        <v>77</v>
      </c>
      <c r="E88" s="12"/>
    </row>
    <row r="89" ht="13" customHeight="1">
      <c r="A89" s="10"/>
      <c r="B89" t="s" s="3">
        <v>79</v>
      </c>
      <c r="C89" s="3"/>
      <c r="D89" s="3"/>
      <c r="E89" s="12"/>
    </row>
    <row r="90" ht="13" customHeight="1">
      <c r="A90" s="10"/>
      <c r="B90" s="4"/>
      <c r="C90" t="s" s="4">
        <v>5</v>
      </c>
      <c r="D90" t="s" s="5">
        <v>79</v>
      </c>
      <c r="E90" s="12"/>
    </row>
    <row r="91" ht="13" customHeight="1">
      <c r="A91" s="10"/>
      <c r="B91" t="s" s="3">
        <v>81</v>
      </c>
      <c r="C91" s="3"/>
      <c r="D91" s="3"/>
      <c r="E91" s="12"/>
    </row>
    <row r="92" ht="13" customHeight="1">
      <c r="A92" s="20"/>
      <c r="B92" s="4"/>
      <c r="C92" t="s" s="4">
        <v>5</v>
      </c>
      <c r="D92" t="s" s="5">
        <v>81</v>
      </c>
      <c r="E92" s="21"/>
    </row>
    <row r="93">
      <c r="B93" t="s" s="3">
        <v>83</v>
      </c>
      <c r="C93" s="3"/>
      <c r="D93" s="3"/>
    </row>
    <row r="94">
      <c r="B94" s="4"/>
      <c r="C94" t="s" s="4">
        <v>5</v>
      </c>
      <c r="D94" t="s" s="5">
        <v>83</v>
      </c>
    </row>
    <row r="95">
      <c r="B95" t="s" s="3">
        <v>85</v>
      </c>
      <c r="C95" s="3"/>
      <c r="D95" s="3"/>
    </row>
    <row r="96">
      <c r="B96" s="4"/>
      <c r="C96" t="s" s="4">
        <v>5</v>
      </c>
      <c r="D96" t="s" s="5">
        <v>85</v>
      </c>
    </row>
    <row r="97">
      <c r="B97" t="s" s="3">
        <v>87</v>
      </c>
      <c r="C97" s="3"/>
      <c r="D97" s="3"/>
    </row>
    <row r="98">
      <c r="B98" s="4"/>
      <c r="C98" t="s" s="4">
        <v>5</v>
      </c>
      <c r="D98" t="s" s="5">
        <v>87</v>
      </c>
    </row>
    <row r="99">
      <c r="B99" t="s" s="3">
        <v>89</v>
      </c>
      <c r="C99" s="3"/>
      <c r="D99" s="3"/>
    </row>
    <row r="100">
      <c r="B100" s="4"/>
      <c r="C100" t="s" s="4">
        <v>5</v>
      </c>
      <c r="D100" t="s" s="5">
        <v>89</v>
      </c>
    </row>
  </sheetData>
  <mergeCells count="2">
    <mergeCell ref="B3:D3"/>
    <mergeCell ref="B3:D3"/>
  </mergeCells>
  <hyperlinks>
    <hyperlink ref="D10" location="'Export Summary'!R1C1" tooltip="" display="Export Summary"/>
    <hyperlink ref="D10" location="'Project Detail'!R1C1" tooltip="" display="Project Detail"/>
    <hyperlink ref="D12" location="'Project Detail'!R1C1" tooltip="" display="Project Detail"/>
    <hyperlink ref="D14" location="'Profile'!R1C1" tooltip="" display="Profile"/>
    <hyperlink ref="D16" location="'MIS'!R1C1" tooltip="" display="MIS"/>
    <hyperlink ref="D18" location="'Networth'!R1C1" tooltip="" display="Networth"/>
    <hyperlink ref="D20" location="'Completed'!R1C1" tooltip="" display="Completed"/>
    <hyperlink ref="D22" location="'Promoter Land bank'!R1C1" tooltip="" display="Promoter Land bank"/>
    <hyperlink ref="D24" location="'Ongoing'!R1C1" tooltip="" display="Ongoing"/>
    <hyperlink ref="D26" location="'Debt'!R1C1" tooltip="" display="Debt"/>
    <hyperlink ref="D28" location="'COP-MOF'!R1C1" tooltip="" display="COP-MOF"/>
    <hyperlink ref="D30" location="'Sheet1 - PivotTable1'!R1C1" tooltip="" display="Sheet1 - PivotTable1"/>
    <hyperlink ref="D32" location="'Sheet3 - PivotTable1'!R1C1" tooltip="" display="Sheet3 - PivotTable1"/>
    <hyperlink ref="D34" location="'Sheet3 - Table 1'!R1C1" tooltip="" display="Sheet3 - Table 1"/>
    <hyperlink ref="D36" location="'Sheet7 - PivotTable1'!R1C1" tooltip="" display="Sheet7 - PivotTable1"/>
    <hyperlink ref="D38" location="'Sheet8 - PivotTable2'!R1C1" tooltip="" display="Sheet8 - PivotTable2"/>
    <hyperlink ref="D40" location="'Sheet8 - Table 1'!R1C1" tooltip="" display="Sheet8 - Table 1"/>
    <hyperlink ref="D42" location="'Sheet9 - PivotTable2'!R1C1" tooltip="" display="Sheet9 - PivotTable2"/>
    <hyperlink ref="D44" location="'Sheet10 - PivotTable1 - PivotT1'!R1C1" tooltip="" display="Sheet10 - PivotTable1 - PivotTa"/>
    <hyperlink ref="D45" location="'Sheet10 - PivotTable1 - PivotT2'!R1C1" tooltip="" display="Sheet10 - PivotTable1 - PivotT1"/>
    <hyperlink ref="D47" location="'Sheet10 - PivotTable1 - Table 1'!R1C1" tooltip="" display="Sheet10 - PivotTable1 - Table 1"/>
    <hyperlink ref="D49" location="'Sheet10 - Table 1'!R1C1" tooltip="" display="Sheet10 - Table 1"/>
    <hyperlink ref="D51" location="'Sheet12 - PivotTable2 - PivotT1'!R1C1" tooltip="" display="Sheet12 - PivotTable2 - PivotTa"/>
    <hyperlink ref="D52" location="'Sheet12 - PivotTable2 - PivotT2'!R1C1" tooltip="" display="Sheet12 - PivotTable2 - PivotT1"/>
    <hyperlink ref="D54" location="'Sheet12 - PivotTable2 - Table 1'!R1C1" tooltip="" display="Sheet12 - PivotTable2 - Table 1"/>
    <hyperlink ref="D56" location="'Sheet13 - PivotTable3 - PivotT1'!R1C1" tooltip="" display="Sheet13 - PivotTable3 - PivotTa"/>
    <hyperlink ref="D57" location="'Sheet13 - PivotTable3 - PivotT2'!R1C1" tooltip="" display="Sheet13 - PivotTable3 - PivotT1"/>
    <hyperlink ref="D59" location="'Sheet13 - PivotTable3 - Table 1'!R1C1" tooltip="" display="Sheet13 - PivotTable3 - Table 1"/>
    <hyperlink ref="D61" location="'Velocity'!R1C1" tooltip="" display="Velocity"/>
    <hyperlink ref="D63" location="'Sheet16'!R1C1" tooltip="" display="Sheet16"/>
    <hyperlink ref="D65" location="'Sheet11 - PivotTable1 - PivotT1'!R1C1" tooltip="" display="Sheet11 - PivotTable1 - PivotTa"/>
    <hyperlink ref="D66" location="'Sheet11 - PivotTable1 - PivotT2'!R1C1" tooltip="" display="Sheet11 - PivotTable1 - PivotT1"/>
    <hyperlink ref="D68" location="'Sheet11 - PivotTable1 - Table 1'!R1C1" tooltip="" display="Sheet11 - PivotTable1 - Table 1"/>
    <hyperlink ref="D70" location="'Sold- Prime'!R1C1" tooltip="" display="Sold- Prime"/>
    <hyperlink ref="D72" location="'Unsold-Prime'!R1C1" tooltip="" display="Unsold-Prime"/>
    <hyperlink ref="D74" location="'Sheet14 - PivotTable1'!R1C1" tooltip="" display="Sheet14 - PivotTable1"/>
    <hyperlink ref="D76" location="'Sheet15 - PivotTable2'!R1C1" tooltip="" display="Sheet15 - PivotTable2"/>
    <hyperlink ref="D78" location="'Sheet15 - Table 1'!R1C1" tooltip="" display="Sheet15 - Table 1"/>
    <hyperlink ref="D80" location="'Unsold '!R1C1" tooltip="" display="Unsold "/>
    <hyperlink ref="D82" location="'Collection Velocity'!R1C1" tooltip="" display="Collection Velocity"/>
    <hyperlink ref="D84" location="'Sheet5'!R1C1" tooltip="" display="Sheet5"/>
    <hyperlink ref="D86" location="'Sheet4'!R1C1" tooltip="" display="Sheet4"/>
    <hyperlink ref="D88" location="'Sheet6'!R1C1" tooltip="" display="Sheet6"/>
    <hyperlink ref="D90" location="'COP &amp; MOF'!R1C1" tooltip="" display="COP &amp; MOF"/>
    <hyperlink ref="D92" location="'GST'!R1C1" tooltip="" display="GST"/>
    <hyperlink ref="D12" location="'Project Detail'!R1C1" tooltip="" display="Project Detail"/>
    <hyperlink ref="D14" location="'Profile'!R1C1" tooltip="" display="Profile"/>
    <hyperlink ref="D16" location="'MIS'!R1C1" tooltip="" display="MIS"/>
    <hyperlink ref="D18" location="'Networth'!R1C1" tooltip="" display="Networth"/>
    <hyperlink ref="D20" location="'Completed'!R1C1" tooltip="" display="Completed"/>
    <hyperlink ref="D22" location="'Promoter Land bank'!R1C1" tooltip="" display="Promoter Land bank"/>
    <hyperlink ref="D24" location="'Ongoing'!R1C1" tooltip="" display="Ongoing"/>
    <hyperlink ref="D26" location="'Debt'!R1C1" tooltip="" display="Debt"/>
    <hyperlink ref="D28" location="'COP-MOF'!R1C1" tooltip="" display="COP-MOF"/>
    <hyperlink ref="D30" location="'Sheet1 - PivotTable1'!R1C1" tooltip="" display="Sheet1 - PivotTable1"/>
    <hyperlink ref="D32" location="'Sheet3 - PivotTable1'!R1C1" tooltip="" display="Sheet3 - PivotTable1"/>
    <hyperlink ref="D34" location="'Sheet3 - Table 1'!R1C1" tooltip="" display="Sheet3 - Table 1"/>
    <hyperlink ref="D36" location="'Sheet7 - PivotTable1'!R1C1" tooltip="" display="Sheet7 - PivotTable1"/>
    <hyperlink ref="D38" location="'Sheet8 - PivotTable2'!R1C1" tooltip="" display="Sheet8 - PivotTable2"/>
    <hyperlink ref="D40" location="'Sheet8 - Table 1'!R1C1" tooltip="" display="Sheet8 - Table 1"/>
    <hyperlink ref="D42" location="'Sheet9 - PivotTable2'!R1C1" tooltip="" display="Sheet9 - PivotTable2"/>
    <hyperlink ref="D44" location="'Sheet10 - PivotTable1 - PivotTa'!R2C1" tooltip="" display="Sheet10 - PivotTable1 - PivotTa"/>
    <hyperlink ref="D45" location="'Sheet10 - PivotTable1 - PivotT1'!R1C1" tooltip="" display="Sheet10 - PivotTable1 - PivotT1"/>
    <hyperlink ref="D47" location="'Sheet10 - PivotTable1 - PivotT2'!R1C1" tooltip="" display="Sheet10 - PivotTable1 - PivotT2"/>
    <hyperlink ref="D49" location="'Sheet10 - PivotTable1 - Table 1'!R1C1" tooltip="" display="Sheet10 - PivotTable1 - Table 1"/>
    <hyperlink ref="D51" location="'Sheet10 - Table 1'!R1C1" tooltip="" display="Sheet10 - Table 1"/>
    <hyperlink ref="D53" location="'Sheet12 - PivotTable2 - PivotTa'!R2C1" tooltip="" display="Sheet12 - PivotTable2 - PivotTa"/>
    <hyperlink ref="D54" location="'Sheet12 - PivotTable2 - PivotT1'!R1C1" tooltip="" display="Sheet12 - PivotTable2 - PivotT1"/>
    <hyperlink ref="D56" location="'Sheet12 - PivotTable2 - PivotT2'!R1C1" tooltip="" display="Sheet12 - PivotTable2 - PivotT2"/>
    <hyperlink ref="D58" location="'Sheet12 - PivotTable2 - Table 1'!R1C1" tooltip="" display="Sheet12 - PivotTable2 - Table 1"/>
    <hyperlink ref="D60" location="'Sheet13 - PivotTable3 - PivotTa'!R2C1" tooltip="" display="Sheet13 - PivotTable3 - PivotTa"/>
    <hyperlink ref="D61" location="'Sheet13 - PivotTable3 - PivotT1'!R1C1" tooltip="" display="Sheet13 - PivotTable3 - PivotT1"/>
    <hyperlink ref="D63" location="'Sheet13 - PivotTable3 - PivotT2'!R1C1" tooltip="" display="Sheet13 - PivotTable3 - PivotT2"/>
    <hyperlink ref="D65" location="'Sheet13 - PivotTable3 - Table 1'!R1C1" tooltip="" display="Sheet13 - PivotTable3 - Table 1"/>
    <hyperlink ref="D67" location="'Velocity'!R1C1" tooltip="" display="Velocity"/>
    <hyperlink ref="D69" location="'Sheet16'!R1C1" tooltip="" display="Sheet16"/>
    <hyperlink ref="D71" location="'Sheet11 - PivotTable1 - PivotTa'!R2C1" tooltip="" display="Sheet11 - PivotTable1 - PivotTa"/>
    <hyperlink ref="D72" location="'Sheet11 - PivotTable1 - PivotT1'!R1C1" tooltip="" display="Sheet11 - PivotTable1 - PivotT1"/>
    <hyperlink ref="D74" location="'Sheet11 - PivotTable1 - PivotT2'!R1C1" tooltip="" display="Sheet11 - PivotTable1 - PivotT2"/>
    <hyperlink ref="D76" location="'Sheet11 - PivotTable1 - Table 1'!R1C1" tooltip="" display="Sheet11 - PivotTable1 - Table 1"/>
    <hyperlink ref="D78" location="'Sold- Prime'!R1C1" tooltip="" display="Sold- Prime"/>
    <hyperlink ref="D80" location="'Unsold-Prime'!R1C1" tooltip="" display="Unsold-Prime"/>
    <hyperlink ref="D82" location="'Sheet14 - PivotTable1'!R1C1" tooltip="" display="Sheet14 - PivotTable1"/>
    <hyperlink ref="D84" location="'Sheet15 - PivotTable2'!R1C1" tooltip="" display="Sheet15 - PivotTable2"/>
    <hyperlink ref="D86" location="'Sheet15 - Table 1'!R1C1" tooltip="" display="Sheet15 - Table 1"/>
    <hyperlink ref="D88" location="'Unsold '!R1C1" tooltip="" display="Unsold "/>
    <hyperlink ref="D90" location="'Collection Velocity'!R1C1" tooltip="" display="Collection Velocity"/>
    <hyperlink ref="D92" location="'Sheet5'!R1C1" tooltip="" display="Sheet5"/>
    <hyperlink ref="D94" location="'Sheet4'!R1C1" tooltip="" display="Sheet4"/>
    <hyperlink ref="D96" location="'Sheet6'!R1C1" tooltip="" display="Sheet6"/>
    <hyperlink ref="D98" location="'COP &amp; MOF'!R1C1" tooltip="" display="COP &amp; MOF"/>
    <hyperlink ref="D100" location="'GST'!R1C1" tooltip="" display="GS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0.5" defaultRowHeight="14.5" customHeight="1" outlineLevelRow="0" outlineLevelCol="0"/>
  <cols>
    <col min="1" max="1" width="4.5" style="25" customWidth="1"/>
    <col min="2" max="2" width="51.5" style="25" customWidth="1"/>
    <col min="3" max="3" width="41.5" style="25" customWidth="1"/>
    <col min="4" max="4" width="9.35156" style="25" customWidth="1"/>
    <col min="5" max="5" width="10" style="25" customWidth="1"/>
    <col min="6" max="6" width="11.8516" style="25" customWidth="1"/>
    <col min="7" max="7" width="9.5" style="25" customWidth="1"/>
    <col min="8" max="16384" width="10.5" style="25" customWidth="1"/>
  </cols>
  <sheetData>
    <row r="1" ht="13.55" customHeight="1">
      <c r="A1" s="26"/>
      <c r="B1" t="s" s="27">
        <v>91</v>
      </c>
      <c r="C1" s="28"/>
      <c r="D1" s="28"/>
      <c r="E1" s="28"/>
      <c r="F1" s="28"/>
      <c r="G1" s="28"/>
    </row>
    <row r="2" ht="13.55" customHeight="1">
      <c r="A2" s="26"/>
      <c r="B2" s="29"/>
      <c r="C2" s="30"/>
      <c r="D2" s="29"/>
      <c r="E2" s="29"/>
      <c r="F2" s="26"/>
      <c r="G2" s="26"/>
    </row>
    <row r="3" ht="13.55" customHeight="1">
      <c r="A3" t="s" s="31">
        <v>92</v>
      </c>
      <c r="B3" t="s" s="32">
        <v>93</v>
      </c>
      <c r="C3" t="s" s="33">
        <v>94</v>
      </c>
      <c r="D3" s="34"/>
      <c r="E3" s="29"/>
      <c r="F3" s="26"/>
      <c r="G3" s="26"/>
    </row>
    <row r="4" ht="13.55" customHeight="1">
      <c r="A4" s="26"/>
      <c r="B4" t="s" s="32">
        <v>95</v>
      </c>
      <c r="C4" s="35">
        <v>44929</v>
      </c>
      <c r="D4" s="34"/>
      <c r="E4" s="29"/>
      <c r="F4" s="26"/>
      <c r="G4" s="26"/>
    </row>
    <row r="5" ht="13.55" customHeight="1">
      <c r="A5" s="26"/>
      <c r="B5" t="s" s="32">
        <v>96</v>
      </c>
      <c r="C5" t="s" s="33">
        <v>97</v>
      </c>
      <c r="D5" s="34"/>
      <c r="E5" s="29"/>
      <c r="F5" s="26"/>
      <c r="G5" s="26"/>
    </row>
    <row r="6" ht="13.55" customHeight="1">
      <c r="A6" s="26"/>
      <c r="B6" t="s" s="32">
        <v>98</v>
      </c>
      <c r="C6" t="s" s="33">
        <v>99</v>
      </c>
      <c r="D6" s="34"/>
      <c r="E6" s="29"/>
      <c r="F6" s="26"/>
      <c r="G6" s="26"/>
    </row>
    <row r="7" ht="13.55" customHeight="1">
      <c r="A7" s="26"/>
      <c r="B7" t="s" s="36">
        <v>100</v>
      </c>
      <c r="C7" t="s" s="33">
        <v>101</v>
      </c>
      <c r="D7" s="34"/>
      <c r="E7" s="29"/>
      <c r="F7" s="26"/>
      <c r="G7" s="26"/>
    </row>
    <row r="8" ht="13.55" customHeight="1">
      <c r="A8" s="26"/>
      <c r="B8" t="s" s="36">
        <v>102</v>
      </c>
      <c r="C8" t="s" s="33">
        <v>103</v>
      </c>
      <c r="D8" s="34"/>
      <c r="E8" s="29"/>
      <c r="F8" s="26"/>
      <c r="G8" s="26"/>
    </row>
    <row r="9" ht="13.55" customHeight="1">
      <c r="A9" s="26"/>
      <c r="B9" t="s" s="32">
        <v>104</v>
      </c>
      <c r="C9" t="s" s="33">
        <v>105</v>
      </c>
      <c r="D9" s="34"/>
      <c r="E9" s="29"/>
      <c r="F9" s="26"/>
      <c r="G9" s="26"/>
    </row>
    <row r="10" ht="13.55" customHeight="1">
      <c r="A10" s="26"/>
      <c r="B10" t="s" s="32">
        <v>106</v>
      </c>
      <c r="C10" t="s" s="33">
        <v>107</v>
      </c>
      <c r="D10" s="34"/>
      <c r="E10" s="29"/>
      <c r="F10" s="26"/>
      <c r="G10" s="26"/>
    </row>
    <row r="11" ht="13.55" customHeight="1">
      <c r="A11" s="26"/>
      <c r="B11" t="s" s="32">
        <v>108</v>
      </c>
      <c r="C11" t="s" s="33">
        <v>109</v>
      </c>
      <c r="D11" s="34"/>
      <c r="E11" s="29"/>
      <c r="F11" s="26"/>
      <c r="G11" s="26"/>
    </row>
    <row r="12" ht="13.55" customHeight="1">
      <c r="A12" s="26"/>
      <c r="B12" t="s" s="32">
        <v>110</v>
      </c>
      <c r="C12" t="s" s="33">
        <v>111</v>
      </c>
      <c r="D12" s="34"/>
      <c r="E12" s="29"/>
      <c r="F12" s="26"/>
      <c r="G12" s="26"/>
    </row>
    <row r="13" ht="13.55" customHeight="1">
      <c r="A13" s="26"/>
      <c r="B13" t="s" s="36">
        <v>112</v>
      </c>
      <c r="C13" s="37">
        <v>45017</v>
      </c>
      <c r="D13" s="34"/>
      <c r="E13" s="29"/>
      <c r="F13" s="26"/>
      <c r="G13" s="26"/>
    </row>
    <row r="14" ht="13.55" customHeight="1">
      <c r="A14" s="26"/>
      <c r="B14" t="s" s="36">
        <v>113</v>
      </c>
      <c r="C14" s="38">
        <v>45261</v>
      </c>
      <c r="D14" s="34"/>
      <c r="E14" s="29"/>
      <c r="F14" s="26"/>
      <c r="G14" s="26"/>
    </row>
    <row r="15" ht="13.55" customHeight="1">
      <c r="A15" s="26"/>
      <c r="B15" t="s" s="36">
        <v>114</v>
      </c>
      <c r="C15" t="s" s="33">
        <v>115</v>
      </c>
      <c r="D15" s="34"/>
      <c r="E15" s="29"/>
      <c r="F15" s="26"/>
      <c r="G15" s="26"/>
    </row>
    <row r="16" ht="13.55" customHeight="1">
      <c r="A16" s="26"/>
      <c r="B16" t="s" s="36">
        <v>116</v>
      </c>
      <c r="C16" s="39">
        <v>10000</v>
      </c>
      <c r="D16" s="34"/>
      <c r="E16" s="29"/>
      <c r="F16" s="26"/>
      <c r="G16" s="26"/>
    </row>
    <row r="17" ht="13.55" customHeight="1">
      <c r="A17" s="26"/>
      <c r="B17" t="s" s="36">
        <v>117</v>
      </c>
      <c r="C17" t="s" s="33">
        <v>118</v>
      </c>
      <c r="D17" s="34"/>
      <c r="E17" s="29"/>
      <c r="F17" s="26"/>
      <c r="G17" s="26"/>
    </row>
    <row r="18" ht="13.75" customHeight="1">
      <c r="A18" s="26"/>
      <c r="B18" t="s" s="36">
        <v>119</v>
      </c>
      <c r="C18" t="s" s="40">
        <v>120</v>
      </c>
      <c r="D18" s="34"/>
      <c r="E18" s="29"/>
      <c r="F18" s="26"/>
      <c r="G18" s="26"/>
    </row>
    <row r="19" ht="13.55" customHeight="1">
      <c r="A19" s="26"/>
      <c r="B19" s="29"/>
      <c r="C19" s="41"/>
      <c r="D19" s="29"/>
      <c r="E19" s="29"/>
      <c r="F19" s="26"/>
      <c r="G19" s="26"/>
    </row>
    <row r="20" ht="13.55" customHeight="1">
      <c r="A20" t="s" s="31">
        <v>121</v>
      </c>
      <c r="B20" t="s" s="42">
        <v>122</v>
      </c>
      <c r="C20" s="29"/>
      <c r="D20" s="29"/>
      <c r="E20" s="29"/>
      <c r="F20" s="26"/>
      <c r="G20" s="26"/>
    </row>
    <row r="21" ht="13.55" customHeight="1">
      <c r="A21" s="26"/>
      <c r="B21" t="s" s="43">
        <v>123</v>
      </c>
      <c r="C21" s="44">
        <v>100</v>
      </c>
      <c r="D21" s="44">
        <f>C21/4047</f>
        <v>0.0247096614776378</v>
      </c>
      <c r="E21" s="29"/>
      <c r="F21" s="26"/>
      <c r="G21" s="26"/>
    </row>
    <row r="22" ht="13.55" customHeight="1">
      <c r="A22" s="26"/>
      <c r="B22" t="s" s="43">
        <v>124</v>
      </c>
      <c r="C22" t="s" s="43">
        <v>125</v>
      </c>
      <c r="D22" s="29"/>
      <c r="E22" s="29"/>
      <c r="F22" s="26"/>
      <c r="G22" s="26"/>
    </row>
    <row r="23" ht="13.55" customHeight="1">
      <c r="A23" s="26"/>
      <c r="B23" t="s" s="43">
        <v>126</v>
      </c>
      <c r="C23" t="s" s="45">
        <f>C3</f>
        <v>94</v>
      </c>
      <c r="D23" s="29"/>
      <c r="E23" s="29"/>
      <c r="F23" s="26"/>
      <c r="G23" s="26"/>
    </row>
    <row r="24" ht="13.55" customHeight="1">
      <c r="A24" s="26"/>
      <c r="B24" t="s" s="31">
        <v>127</v>
      </c>
      <c r="C24" t="s" s="31">
        <v>128</v>
      </c>
      <c r="D24" s="46">
        <v>1</v>
      </c>
      <c r="E24" t="s" s="31">
        <v>129</v>
      </c>
      <c r="F24" s="46"/>
      <c r="G24" t="s" s="31">
        <v>130</v>
      </c>
    </row>
    <row r="25" ht="13.55" customHeight="1">
      <c r="A25" s="26"/>
      <c r="B25" t="s" s="43">
        <v>131</v>
      </c>
      <c r="C25" t="s" s="47">
        <v>132</v>
      </c>
      <c r="D25" s="29"/>
      <c r="E25" s="29"/>
      <c r="F25" s="26"/>
      <c r="G25" s="26"/>
    </row>
    <row r="26" ht="13.55" customHeight="1">
      <c r="A26" s="26"/>
      <c r="B26" s="29"/>
      <c r="C26" s="29"/>
      <c r="D26" s="29"/>
      <c r="E26" s="29"/>
      <c r="F26" s="26"/>
      <c r="G26" s="26"/>
    </row>
    <row r="27" ht="13.55" customHeight="1">
      <c r="A27" t="s" s="31">
        <v>133</v>
      </c>
      <c r="B27" t="s" s="42">
        <v>134</v>
      </c>
      <c r="C27" s="29"/>
      <c r="D27" s="29"/>
      <c r="E27" s="29"/>
      <c r="F27" s="26"/>
      <c r="G27" s="26"/>
    </row>
    <row r="28" ht="13.55" customHeight="1">
      <c r="A28" s="26"/>
      <c r="B28" t="s" s="31">
        <v>135</v>
      </c>
      <c r="C28" s="48"/>
      <c r="D28" s="29"/>
      <c r="E28" s="29"/>
      <c r="F28" s="26"/>
      <c r="G28" s="26"/>
    </row>
    <row r="29" ht="13.55" customHeight="1">
      <c r="A29" s="26"/>
      <c r="B29" t="s" s="31">
        <v>136</v>
      </c>
      <c r="C29" s="49">
        <v>5</v>
      </c>
      <c r="D29" s="26"/>
      <c r="E29" s="26"/>
      <c r="F29" s="26"/>
      <c r="G29" s="26"/>
    </row>
    <row r="30" ht="13.55" customHeight="1">
      <c r="A30" s="26"/>
      <c r="B30" s="26"/>
      <c r="C30" s="26"/>
      <c r="D30" s="26"/>
      <c r="E30" s="26"/>
      <c r="F30" s="26"/>
      <c r="G30" s="26"/>
    </row>
    <row r="31" ht="13.55" customHeight="1">
      <c r="A31" t="s" s="31">
        <v>137</v>
      </c>
      <c r="B31" t="s" s="50">
        <v>138</v>
      </c>
      <c r="C31" s="51"/>
      <c r="D31" s="51"/>
      <c r="E31" s="51"/>
      <c r="F31" s="26"/>
      <c r="G31" s="26"/>
    </row>
    <row r="32" ht="29" customHeight="1">
      <c r="A32" s="52"/>
      <c r="B32" t="s" s="53">
        <v>139</v>
      </c>
      <c r="C32" t="s" s="54">
        <v>140</v>
      </c>
      <c r="D32" t="s" s="54">
        <v>141</v>
      </c>
      <c r="E32" t="s" s="54">
        <v>142</v>
      </c>
      <c r="F32" s="55"/>
      <c r="G32" s="26"/>
    </row>
    <row r="33" ht="13.55" customHeight="1">
      <c r="A33" s="26"/>
      <c r="B33" s="56"/>
      <c r="C33" s="57"/>
      <c r="D33" s="58"/>
      <c r="E33" s="58"/>
      <c r="F33" s="59"/>
      <c r="G33" s="26"/>
    </row>
    <row r="34" ht="13.55" customHeight="1">
      <c r="A34" s="52"/>
      <c r="B34" t="s" s="60">
        <v>143</v>
      </c>
      <c r="C34" s="61"/>
      <c r="D34" s="62"/>
      <c r="E34" s="62"/>
      <c r="F34" s="63"/>
      <c r="G34" s="26"/>
    </row>
    <row r="35" ht="13.55" customHeight="1">
      <c r="A35" s="52"/>
      <c r="B35" t="s" s="60">
        <v>129</v>
      </c>
      <c r="C35" s="61"/>
      <c r="D35" s="62"/>
      <c r="E35" s="62"/>
      <c r="F35" s="64"/>
      <c r="G35" s="26"/>
    </row>
    <row r="36" ht="13.55" customHeight="1">
      <c r="A36" s="26"/>
      <c r="B36" s="65"/>
      <c r="C36" s="66"/>
      <c r="D36" s="67"/>
      <c r="E36" s="67"/>
      <c r="F36" s="68"/>
      <c r="G36" s="26"/>
    </row>
    <row r="37" ht="15" customHeight="1">
      <c r="A37" s="26"/>
      <c r="B37" t="s" s="69">
        <v>144</v>
      </c>
      <c r="C37" s="70">
        <f>C35+C34</f>
        <v>0</v>
      </c>
      <c r="D37" s="71">
        <f>D35+D34</f>
        <v>0</v>
      </c>
      <c r="E37" s="71">
        <f>SUM(E34:E35)</f>
        <v>0</v>
      </c>
      <c r="F37" s="59"/>
      <c r="G37" s="26"/>
    </row>
    <row r="38" ht="15" customHeight="1">
      <c r="A38" s="26"/>
      <c r="B38" s="72"/>
      <c r="C38" s="41"/>
      <c r="D38" s="41"/>
      <c r="E38" s="41"/>
      <c r="F38" s="26"/>
      <c r="G38" s="26"/>
    </row>
    <row r="39" ht="13.55" customHeight="1">
      <c r="A39" t="s" s="31">
        <v>145</v>
      </c>
      <c r="B39" t="s" s="73">
        <v>146</v>
      </c>
      <c r="C39" s="30"/>
      <c r="D39" s="30"/>
      <c r="E39" s="30"/>
      <c r="F39" s="26"/>
      <c r="G39" s="26"/>
    </row>
    <row r="40" ht="27.9" customHeight="1">
      <c r="A40" s="52"/>
      <c r="B40" t="s" s="74">
        <v>139</v>
      </c>
      <c r="C40" t="s" s="75">
        <v>147</v>
      </c>
      <c r="D40" t="s" s="75">
        <v>148</v>
      </c>
      <c r="E40" t="s" s="75">
        <v>144</v>
      </c>
      <c r="F40" s="76"/>
      <c r="G40" s="77"/>
    </row>
    <row r="41" ht="13.55" customHeight="1">
      <c r="A41" s="26"/>
      <c r="B41" s="78"/>
      <c r="C41" s="79"/>
      <c r="D41" s="79"/>
      <c r="E41" s="79"/>
      <c r="F41" s="77"/>
      <c r="G41" s="77"/>
    </row>
    <row r="42" ht="13.55" customHeight="1">
      <c r="A42" s="52"/>
      <c r="B42" t="s" s="60">
        <v>149</v>
      </c>
      <c r="C42" s="80"/>
      <c r="D42" s="81"/>
      <c r="E42" s="82"/>
      <c r="F42" s="83"/>
      <c r="G42" s="84"/>
    </row>
    <row r="43" ht="13.55" customHeight="1">
      <c r="A43" s="52"/>
      <c r="B43" t="s" s="60">
        <v>150</v>
      </c>
      <c r="C43" s="80"/>
      <c r="D43" s="85"/>
      <c r="E43" s="82"/>
      <c r="F43" s="86"/>
      <c r="G43" s="87"/>
    </row>
    <row r="44" ht="17.25" customHeight="1">
      <c r="A44" s="52"/>
      <c r="B44" t="s" s="60">
        <v>151</v>
      </c>
      <c r="C44" s="88"/>
      <c r="D44" s="89"/>
      <c r="E44" s="90"/>
      <c r="F44" s="91"/>
      <c r="G44" s="92"/>
    </row>
    <row r="45" ht="17.25" customHeight="1">
      <c r="A45" s="52"/>
      <c r="B45" t="s" s="93">
        <v>152</v>
      </c>
      <c r="C45" s="88"/>
      <c r="D45" s="88"/>
      <c r="E45" s="90"/>
      <c r="F45" s="94"/>
      <c r="G45" s="95"/>
    </row>
    <row r="46" ht="13.55" customHeight="1">
      <c r="A46" s="52"/>
      <c r="B46" t="s" s="60">
        <v>141</v>
      </c>
      <c r="C46" s="96"/>
      <c r="D46" s="96"/>
      <c r="E46" s="90">
        <f>C46+D46</f>
        <v>0</v>
      </c>
      <c r="F46" s="97"/>
      <c r="G46" s="98"/>
    </row>
    <row r="47" ht="13.55" customHeight="1">
      <c r="A47" s="52"/>
      <c r="B47" t="s" s="60">
        <v>153</v>
      </c>
      <c r="C47" s="96"/>
      <c r="D47" s="96"/>
      <c r="E47" s="90"/>
      <c r="F47" s="99"/>
      <c r="G47" s="98"/>
    </row>
    <row r="48" ht="13.55" customHeight="1">
      <c r="A48" s="52"/>
      <c r="B48" t="s" s="60">
        <v>154</v>
      </c>
      <c r="C48" s="96">
        <f>C34</f>
        <v>0</v>
      </c>
      <c r="D48" s="96"/>
      <c r="E48" s="90">
        <f>C48+D48</f>
        <v>0</v>
      </c>
      <c r="F48" s="97"/>
      <c r="G48" s="98"/>
    </row>
    <row r="49" ht="13.55" customHeight="1">
      <c r="A49" s="52"/>
      <c r="B49" t="s" s="93">
        <v>155</v>
      </c>
      <c r="C49" s="96"/>
      <c r="D49" s="96"/>
      <c r="E49" s="90"/>
      <c r="F49" s="94"/>
      <c r="G49" s="98"/>
    </row>
    <row r="50" ht="13.55" customHeight="1">
      <c r="A50" s="52"/>
      <c r="B50" t="s" s="60">
        <v>156</v>
      </c>
      <c r="C50" s="96"/>
      <c r="D50" s="96"/>
      <c r="E50" s="90">
        <f>C50+D50</f>
        <v>0</v>
      </c>
      <c r="F50" s="94"/>
      <c r="G50" s="98"/>
    </row>
    <row r="51" ht="13.55" customHeight="1">
      <c r="A51" s="52"/>
      <c r="B51" t="s" s="60">
        <v>157</v>
      </c>
      <c r="C51" s="96"/>
      <c r="D51" s="96"/>
      <c r="E51" s="90"/>
      <c r="F51" s="94"/>
      <c r="G51" s="98"/>
    </row>
    <row r="52" ht="13.55" customHeight="1">
      <c r="A52" s="52"/>
      <c r="B52" t="s" s="60">
        <v>154</v>
      </c>
      <c r="C52" s="96"/>
      <c r="D52" s="96"/>
      <c r="E52" s="90">
        <f>C52+D52</f>
        <v>0</v>
      </c>
      <c r="F52" s="94"/>
      <c r="G52" s="98"/>
    </row>
    <row r="53" ht="13.55" customHeight="1">
      <c r="A53" s="52"/>
      <c r="B53" t="s" s="100">
        <v>158</v>
      </c>
      <c r="C53" s="90">
        <f>C46+C50</f>
        <v>0</v>
      </c>
      <c r="D53" s="90">
        <f>D46+D50</f>
        <v>0</v>
      </c>
      <c r="E53" s="90">
        <f>C53+D53</f>
        <v>0</v>
      </c>
      <c r="F53" s="101"/>
      <c r="G53" s="102"/>
    </row>
    <row r="54" ht="13.55" customHeight="1">
      <c r="A54" s="52"/>
      <c r="B54" t="s" s="100">
        <v>159</v>
      </c>
      <c r="C54" s="90">
        <f>C48+C52</f>
        <v>0</v>
      </c>
      <c r="D54" s="90">
        <f>D48+D52</f>
        <v>0</v>
      </c>
      <c r="E54" s="90">
        <f>C54+D54</f>
        <v>0</v>
      </c>
      <c r="F54" s="101"/>
      <c r="G54" s="102"/>
    </row>
  </sheetData>
  <hyperlinks>
    <hyperlink ref="C15" r:id="rId1" location="" tooltip="" display="www.google.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O26"/>
  <sheetViews>
    <sheetView workbookViewId="0" showGridLines="0" defaultGridColor="1"/>
  </sheetViews>
  <sheetFormatPr defaultColWidth="8.83333" defaultRowHeight="14.5" customHeight="1" outlineLevelRow="0" outlineLevelCol="0"/>
  <cols>
    <col min="1" max="1" width="8.85156" style="103" customWidth="1"/>
    <col min="2" max="2" width="26.8516" style="103" customWidth="1"/>
    <col min="3" max="5" width="8.85156" style="103" customWidth="1"/>
    <col min="6" max="6" width="5.5" style="103" customWidth="1"/>
    <col min="7" max="8" width="8.85156" style="103" customWidth="1"/>
    <col min="9" max="9" width="4.5" style="103" customWidth="1"/>
    <col min="10" max="11" width="8.85156" style="103" customWidth="1"/>
    <col min="12" max="12" width="18" style="103" customWidth="1"/>
    <col min="13" max="13" width="17.8516" style="103" customWidth="1"/>
    <col min="14" max="14" width="15.1719" style="103" customWidth="1"/>
    <col min="15" max="15" width="17.1719" style="103" customWidth="1"/>
    <col min="16" max="16384" width="8.85156" style="103" customWidth="1"/>
  </cols>
  <sheetData>
    <row r="1" ht="13.75" customHeight="1">
      <c r="A1" t="s" s="31">
        <v>160</v>
      </c>
      <c r="B1" s="26"/>
      <c r="C1" s="26"/>
      <c r="D1" s="26"/>
      <c r="E1" s="26"/>
      <c r="F1" s="26"/>
      <c r="G1" s="26"/>
      <c r="H1" s="26"/>
      <c r="I1" s="26"/>
      <c r="J1" s="26"/>
      <c r="K1" s="52"/>
      <c r="L1" t="s" s="104">
        <v>161</v>
      </c>
      <c r="M1" t="s" s="104">
        <v>162</v>
      </c>
      <c r="N1" t="s" s="104">
        <v>163</v>
      </c>
      <c r="O1" t="s" s="104">
        <v>164</v>
      </c>
    </row>
    <row r="2" ht="13.75" customHeight="1">
      <c r="A2" s="26"/>
      <c r="B2" s="26"/>
      <c r="C2" s="26"/>
      <c r="D2" s="26"/>
      <c r="E2" s="26"/>
      <c r="F2" s="26"/>
      <c r="G2" s="26"/>
      <c r="H2" s="26"/>
      <c r="I2" s="26"/>
      <c r="J2" s="26"/>
      <c r="K2" s="52"/>
      <c r="L2" s="105"/>
      <c r="M2" s="106"/>
      <c r="N2" s="106"/>
      <c r="O2" s="106"/>
    </row>
    <row r="3" ht="13.75" customHeight="1">
      <c r="A3" t="s" s="31">
        <v>165</v>
      </c>
      <c r="B3" s="26"/>
      <c r="C3" s="26"/>
      <c r="D3" s="26"/>
      <c r="E3" s="26"/>
      <c r="F3" s="26"/>
      <c r="G3" s="26"/>
      <c r="H3" s="26"/>
      <c r="I3" s="26"/>
      <c r="J3" s="26"/>
      <c r="K3" s="52"/>
      <c r="L3" s="105"/>
      <c r="M3" s="106"/>
      <c r="N3" s="106"/>
      <c r="O3" s="106"/>
    </row>
    <row r="4" ht="13.55" customHeight="1">
      <c r="A4" s="26"/>
      <c r="B4" s="107"/>
      <c r="C4" s="107"/>
      <c r="D4" s="107"/>
      <c r="E4" s="107"/>
      <c r="F4" s="107"/>
      <c r="G4" s="107"/>
      <c r="H4" s="107"/>
      <c r="I4" s="107"/>
      <c r="J4" s="108"/>
      <c r="K4" s="26"/>
      <c r="L4" s="109"/>
      <c r="M4" s="109"/>
      <c r="N4" s="109"/>
      <c r="O4" s="109"/>
    </row>
    <row r="5" ht="13.55" customHeight="1">
      <c r="A5" s="26"/>
      <c r="B5" s="107"/>
      <c r="C5" s="107"/>
      <c r="D5" s="107"/>
      <c r="E5" s="107"/>
      <c r="F5" s="107"/>
      <c r="G5" s="107"/>
      <c r="H5" s="107"/>
      <c r="I5" s="107"/>
      <c r="J5" s="26"/>
      <c r="K5" s="26"/>
      <c r="L5" s="26"/>
      <c r="M5" s="26"/>
      <c r="N5" s="26"/>
      <c r="O5" s="26"/>
    </row>
    <row r="6" ht="13.55" customHeight="1">
      <c r="A6" s="26"/>
      <c r="B6" s="26"/>
      <c r="C6" s="26"/>
      <c r="D6" s="26"/>
      <c r="E6" s="26"/>
      <c r="F6" s="26"/>
      <c r="G6" s="26"/>
      <c r="H6" s="26"/>
      <c r="I6" s="26"/>
      <c r="J6" s="26"/>
      <c r="K6" s="26"/>
      <c r="L6" s="26"/>
      <c r="M6" s="26"/>
      <c r="N6" s="26"/>
      <c r="O6" s="26"/>
    </row>
    <row r="7" ht="13.55" customHeight="1">
      <c r="A7" s="26"/>
      <c r="B7" s="26"/>
      <c r="C7" s="26"/>
      <c r="D7" s="26"/>
      <c r="E7" s="26"/>
      <c r="F7" s="26"/>
      <c r="G7" s="26"/>
      <c r="H7" s="26"/>
      <c r="I7" s="26"/>
      <c r="J7" s="26"/>
      <c r="K7" s="26"/>
      <c r="L7" s="26"/>
      <c r="M7" s="26"/>
      <c r="N7" s="26"/>
      <c r="O7" s="26"/>
    </row>
    <row r="8" ht="13.55" customHeight="1">
      <c r="A8" s="26"/>
      <c r="B8" s="107"/>
      <c r="C8" s="107"/>
      <c r="D8" s="107"/>
      <c r="E8" s="107"/>
      <c r="F8" s="107"/>
      <c r="G8" s="107"/>
      <c r="H8" s="107"/>
      <c r="I8" s="107"/>
      <c r="J8" s="26"/>
      <c r="K8" s="26"/>
      <c r="L8" s="26"/>
      <c r="M8" s="26"/>
      <c r="N8" s="26"/>
      <c r="O8" s="26"/>
    </row>
    <row r="9" ht="13.55" customHeight="1">
      <c r="A9" s="26"/>
      <c r="B9" s="51"/>
      <c r="C9" s="51"/>
      <c r="D9" s="51"/>
      <c r="E9" s="51"/>
      <c r="F9" s="51"/>
      <c r="G9" s="51"/>
      <c r="H9" s="51"/>
      <c r="I9" s="51"/>
      <c r="J9" s="26"/>
      <c r="K9" s="26"/>
      <c r="L9" s="26"/>
      <c r="M9" s="26"/>
      <c r="N9" s="26"/>
      <c r="O9" s="26"/>
    </row>
    <row r="10" ht="13.55" customHeight="1">
      <c r="A10" s="52"/>
      <c r="B10" t="s" s="33">
        <v>166</v>
      </c>
      <c r="C10" s="110"/>
      <c r="D10" s="110"/>
      <c r="E10" s="110"/>
      <c r="F10" s="110"/>
      <c r="G10" s="110"/>
      <c r="H10" s="110"/>
      <c r="I10" s="110"/>
      <c r="J10" s="94"/>
      <c r="K10" s="26"/>
      <c r="L10" s="26"/>
      <c r="M10" s="26"/>
      <c r="N10" s="26"/>
      <c r="O10" s="26"/>
    </row>
    <row r="11" ht="13.55" customHeight="1">
      <c r="A11" s="52"/>
      <c r="B11" t="s" s="33">
        <v>167</v>
      </c>
      <c r="C11" s="111"/>
      <c r="D11" s="111"/>
      <c r="E11" s="111"/>
      <c r="F11" s="111"/>
      <c r="G11" s="111"/>
      <c r="H11" s="111"/>
      <c r="I11" s="111"/>
      <c r="J11" s="94"/>
      <c r="K11" s="26"/>
      <c r="L11" s="26"/>
      <c r="M11" s="26"/>
      <c r="N11" s="26"/>
      <c r="O11" s="26"/>
    </row>
    <row r="12" ht="13.55" customHeight="1">
      <c r="A12" s="52"/>
      <c r="B12" t="s" s="33">
        <v>168</v>
      </c>
      <c r="C12" s="111"/>
      <c r="D12" s="111"/>
      <c r="E12" s="111"/>
      <c r="F12" s="111"/>
      <c r="G12" s="111"/>
      <c r="H12" s="111"/>
      <c r="I12" s="111"/>
      <c r="J12" s="94"/>
      <c r="K12" s="26"/>
      <c r="L12" s="26"/>
      <c r="M12" s="26"/>
      <c r="N12" s="26"/>
      <c r="O12" s="26"/>
    </row>
    <row r="13" ht="13.55" customHeight="1">
      <c r="A13" s="52"/>
      <c r="B13" t="s" s="33">
        <v>169</v>
      </c>
      <c r="C13" s="112"/>
      <c r="D13" s="113"/>
      <c r="E13" s="114"/>
      <c r="F13" s="114"/>
      <c r="G13" s="114"/>
      <c r="H13" s="114"/>
      <c r="I13" s="115"/>
      <c r="J13" s="94"/>
      <c r="K13" s="26"/>
      <c r="L13" s="26"/>
      <c r="M13" s="26"/>
      <c r="N13" s="26"/>
      <c r="O13" s="26"/>
    </row>
    <row r="14" ht="13.55" customHeight="1">
      <c r="A14" s="52"/>
      <c r="B14" t="s" s="33">
        <v>170</v>
      </c>
      <c r="C14" s="111"/>
      <c r="D14" s="111"/>
      <c r="E14" s="111"/>
      <c r="F14" s="111"/>
      <c r="G14" s="111"/>
      <c r="H14" s="111"/>
      <c r="I14" s="111"/>
      <c r="J14" s="94"/>
      <c r="K14" s="26"/>
      <c r="L14" s="26"/>
      <c r="M14" s="26"/>
      <c r="N14" s="26"/>
      <c r="O14" s="26"/>
    </row>
    <row r="15" ht="13.55" customHeight="1">
      <c r="A15" s="52"/>
      <c r="B15" t="s" s="33">
        <v>171</v>
      </c>
      <c r="C15" s="111"/>
      <c r="D15" s="111"/>
      <c r="E15" s="111"/>
      <c r="F15" s="111"/>
      <c r="G15" s="111"/>
      <c r="H15" s="111"/>
      <c r="I15" s="111"/>
      <c r="J15" s="94"/>
      <c r="K15" s="26"/>
      <c r="L15" s="26"/>
      <c r="M15" s="26"/>
      <c r="N15" s="26"/>
      <c r="O15" s="26"/>
    </row>
    <row r="16" ht="13.55" customHeight="1">
      <c r="A16" s="26"/>
      <c r="B16" s="109"/>
      <c r="C16" s="109"/>
      <c r="D16" s="109"/>
      <c r="E16" s="109"/>
      <c r="F16" s="109"/>
      <c r="G16" s="109"/>
      <c r="H16" s="109"/>
      <c r="I16" s="109"/>
      <c r="J16" s="26"/>
      <c r="K16" s="26"/>
      <c r="L16" s="26"/>
      <c r="M16" s="26"/>
      <c r="N16" s="26"/>
      <c r="O16" s="26"/>
    </row>
    <row r="17" ht="13.55" customHeight="1">
      <c r="A17" s="26"/>
      <c r="B17" s="26"/>
      <c r="C17" s="26"/>
      <c r="D17" s="26"/>
      <c r="E17" s="26"/>
      <c r="F17" s="26"/>
      <c r="G17" s="26"/>
      <c r="H17" s="26"/>
      <c r="I17" s="26"/>
      <c r="J17" s="26"/>
      <c r="K17" s="26"/>
      <c r="L17" s="26"/>
      <c r="M17" s="26"/>
      <c r="N17" s="26"/>
      <c r="O17" s="26"/>
    </row>
    <row r="18" ht="13.55" customHeight="1">
      <c r="A18" s="26"/>
      <c r="B18" s="107"/>
      <c r="C18" s="107"/>
      <c r="D18" s="107"/>
      <c r="E18" s="107"/>
      <c r="F18" s="107"/>
      <c r="G18" s="107"/>
      <c r="H18" s="107"/>
      <c r="I18" s="107"/>
      <c r="J18" s="26"/>
      <c r="K18" s="26"/>
      <c r="L18" s="26"/>
      <c r="M18" s="26"/>
      <c r="N18" s="26"/>
      <c r="O18" s="26"/>
    </row>
    <row r="19" ht="13.55" customHeight="1">
      <c r="A19" s="26"/>
      <c r="B19" s="26"/>
      <c r="C19" s="26"/>
      <c r="D19" s="26"/>
      <c r="E19" s="26"/>
      <c r="F19" s="26"/>
      <c r="G19" s="26"/>
      <c r="H19" s="26"/>
      <c r="I19" s="26"/>
      <c r="J19" s="26"/>
      <c r="K19" s="26"/>
      <c r="L19" s="26"/>
      <c r="M19" s="26"/>
      <c r="N19" s="26"/>
      <c r="O19" s="26"/>
    </row>
    <row r="20" ht="13.55" customHeight="1">
      <c r="A20" s="26"/>
      <c r="B20" s="51"/>
      <c r="C20" s="51"/>
      <c r="D20" s="51"/>
      <c r="E20" s="51"/>
      <c r="F20" s="51"/>
      <c r="G20" s="51"/>
      <c r="H20" s="51"/>
      <c r="I20" s="51"/>
      <c r="J20" s="26"/>
      <c r="K20" s="26"/>
      <c r="L20" s="26"/>
      <c r="M20" s="26"/>
      <c r="N20" s="26"/>
      <c r="O20" s="26"/>
    </row>
    <row r="21" ht="13.55" customHeight="1">
      <c r="A21" s="52"/>
      <c r="B21" t="s" s="33">
        <v>166</v>
      </c>
      <c r="C21" s="110"/>
      <c r="D21" s="110"/>
      <c r="E21" s="110"/>
      <c r="F21" s="110"/>
      <c r="G21" s="110"/>
      <c r="H21" s="110"/>
      <c r="I21" s="110"/>
      <c r="J21" s="94"/>
      <c r="K21" s="26"/>
      <c r="L21" s="26"/>
      <c r="M21" s="26"/>
      <c r="N21" s="26"/>
      <c r="O21" s="26"/>
    </row>
    <row r="22" ht="13.55" customHeight="1">
      <c r="A22" s="52"/>
      <c r="B22" t="s" s="33">
        <v>167</v>
      </c>
      <c r="C22" s="111"/>
      <c r="D22" s="111"/>
      <c r="E22" s="111"/>
      <c r="F22" s="111"/>
      <c r="G22" s="111"/>
      <c r="H22" s="111"/>
      <c r="I22" s="111"/>
      <c r="J22" s="94"/>
      <c r="K22" s="26"/>
      <c r="L22" s="26"/>
      <c r="M22" s="26"/>
      <c r="N22" s="26"/>
      <c r="O22" s="26"/>
    </row>
    <row r="23" ht="13.55" customHeight="1">
      <c r="A23" s="52"/>
      <c r="B23" t="s" s="33">
        <v>168</v>
      </c>
      <c r="C23" s="111"/>
      <c r="D23" s="111"/>
      <c r="E23" s="111"/>
      <c r="F23" s="111"/>
      <c r="G23" s="111"/>
      <c r="H23" s="111"/>
      <c r="I23" s="111"/>
      <c r="J23" s="94"/>
      <c r="K23" s="26"/>
      <c r="L23" s="26"/>
      <c r="M23" s="26"/>
      <c r="N23" s="26"/>
      <c r="O23" s="26"/>
    </row>
    <row r="24" ht="13.55" customHeight="1">
      <c r="A24" s="52"/>
      <c r="B24" t="s" s="33">
        <v>169</v>
      </c>
      <c r="C24" s="112"/>
      <c r="D24" s="112"/>
      <c r="E24" s="112"/>
      <c r="F24" s="112"/>
      <c r="G24" s="112"/>
      <c r="H24" s="112"/>
      <c r="I24" s="112"/>
      <c r="J24" s="94"/>
      <c r="K24" s="26"/>
      <c r="L24" s="26"/>
      <c r="M24" s="26"/>
      <c r="N24" s="26"/>
      <c r="O24" s="26"/>
    </row>
    <row r="25" ht="13.55" customHeight="1">
      <c r="A25" s="52"/>
      <c r="B25" t="s" s="33">
        <v>170</v>
      </c>
      <c r="C25" s="111"/>
      <c r="D25" s="111"/>
      <c r="E25" s="111"/>
      <c r="F25" s="111"/>
      <c r="G25" s="111"/>
      <c r="H25" s="111"/>
      <c r="I25" s="111"/>
      <c r="J25" s="94"/>
      <c r="K25" s="26"/>
      <c r="L25" s="26"/>
      <c r="M25" s="26"/>
      <c r="N25" s="26"/>
      <c r="O25" s="26"/>
    </row>
    <row r="26" ht="13.55" customHeight="1">
      <c r="A26" s="52"/>
      <c r="B26" t="s" s="33">
        <v>171</v>
      </c>
      <c r="C26" s="111"/>
      <c r="D26" s="111"/>
      <c r="E26" s="111"/>
      <c r="F26" s="111"/>
      <c r="G26" s="111"/>
      <c r="H26" s="111"/>
      <c r="I26" s="111"/>
      <c r="J26" s="94"/>
      <c r="K26" s="26"/>
      <c r="L26" s="26"/>
      <c r="M26" s="26"/>
      <c r="N26" s="26"/>
      <c r="O26" s="26"/>
    </row>
  </sheetData>
  <mergeCells count="16">
    <mergeCell ref="C12:I12"/>
    <mergeCell ref="B4:I4"/>
    <mergeCell ref="B5:I5"/>
    <mergeCell ref="B8:I8"/>
    <mergeCell ref="C10:I10"/>
    <mergeCell ref="C11:I11"/>
    <mergeCell ref="C23:I23"/>
    <mergeCell ref="C24:I24"/>
    <mergeCell ref="C25:I25"/>
    <mergeCell ref="C26:I26"/>
    <mergeCell ref="C13:I13"/>
    <mergeCell ref="C14:I14"/>
    <mergeCell ref="C15:I15"/>
    <mergeCell ref="B18:I18"/>
    <mergeCell ref="C21:I21"/>
    <mergeCell ref="C22:I22"/>
  </mergeCells>
  <conditionalFormatting sqref="C13:I13 C24:I24">
    <cfRule type="cellIs" dxfId="0" priority="1" operator="lessThan" stopIfTrue="1">
      <formula>0</formula>
    </cfRule>
  </conditionalFormatting>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M94"/>
  <sheetViews>
    <sheetView workbookViewId="0" showGridLines="0" defaultGridColor="1"/>
  </sheetViews>
  <sheetFormatPr defaultColWidth="8.83333" defaultRowHeight="14.5" customHeight="1" outlineLevelRow="0" outlineLevelCol="0"/>
  <cols>
    <col min="1" max="3" width="8.85156" style="116" customWidth="1"/>
    <col min="4" max="4" width="37.6719" style="116" customWidth="1"/>
    <col min="5" max="5" width="15.1719" style="116" customWidth="1"/>
    <col min="6" max="8" width="8.85156" style="116" customWidth="1"/>
    <col min="9" max="9" width="14.5" style="116" customWidth="1"/>
    <col min="10" max="10" width="13.5" style="116" customWidth="1"/>
    <col min="11" max="11" width="12.1719" style="116" customWidth="1"/>
    <col min="12" max="12" width="17.1719" style="116" customWidth="1"/>
    <col min="13" max="13" width="26.8516" style="116" customWidth="1"/>
    <col min="14" max="16384" width="8.85156" style="116" customWidth="1"/>
  </cols>
  <sheetData>
    <row r="1" ht="43.5" customHeight="1">
      <c r="A1" t="s" s="117">
        <v>172</v>
      </c>
      <c r="B1" t="s" s="117">
        <v>173</v>
      </c>
      <c r="C1" t="s" s="117">
        <v>174</v>
      </c>
      <c r="D1" t="s" s="118">
        <v>175</v>
      </c>
      <c r="E1" t="s" s="119">
        <v>176</v>
      </c>
      <c r="F1" t="s" s="119">
        <v>177</v>
      </c>
      <c r="G1" t="s" s="119">
        <v>178</v>
      </c>
      <c r="H1" t="s" s="117">
        <v>179</v>
      </c>
      <c r="I1" t="s" s="117">
        <v>180</v>
      </c>
      <c r="J1" t="s" s="117">
        <v>181</v>
      </c>
      <c r="K1" t="s" s="120">
        <v>182</v>
      </c>
      <c r="L1" t="s" s="117">
        <v>183</v>
      </c>
      <c r="M1" t="s" s="117">
        <v>184</v>
      </c>
    </row>
    <row r="2" ht="16" customHeight="1" hidden="1">
      <c r="A2" s="121">
        <v>1</v>
      </c>
      <c r="B2" t="s" s="122">
        <v>185</v>
      </c>
      <c r="C2" t="s" s="33">
        <v>92</v>
      </c>
      <c r="D2" t="s" s="123">
        <v>186</v>
      </c>
      <c r="E2" s="124"/>
      <c r="F2" s="125"/>
      <c r="G2" s="125"/>
      <c r="H2" s="126"/>
      <c r="I2" s="127">
        <v>1176.5052</v>
      </c>
      <c r="J2" s="128"/>
      <c r="K2" s="125"/>
      <c r="L2" s="125"/>
      <c r="M2" s="125"/>
    </row>
    <row r="3" ht="16" customHeight="1" hidden="1">
      <c r="A3" s="121">
        <v>2</v>
      </c>
      <c r="B3" t="s" s="122">
        <v>187</v>
      </c>
      <c r="C3" t="s" s="33">
        <v>92</v>
      </c>
      <c r="D3" t="s" s="123">
        <v>186</v>
      </c>
      <c r="E3" s="124"/>
      <c r="F3" s="125"/>
      <c r="G3" s="125"/>
      <c r="H3" s="126"/>
      <c r="I3" s="127">
        <v>1703.51064</v>
      </c>
      <c r="J3" s="128"/>
      <c r="K3" s="125"/>
      <c r="L3" s="125"/>
      <c r="M3" s="125"/>
    </row>
    <row r="4" ht="15.5" customHeight="1">
      <c r="A4" s="129">
        <v>3</v>
      </c>
      <c r="B4" t="s" s="122">
        <v>188</v>
      </c>
      <c r="C4" t="s" s="130">
        <v>92</v>
      </c>
      <c r="D4" t="s" s="131">
        <v>186</v>
      </c>
      <c r="E4" s="132">
        <v>45418</v>
      </c>
      <c r="F4" t="s" s="133">
        <v>189</v>
      </c>
      <c r="G4" s="134">
        <v>2024</v>
      </c>
      <c r="H4" t="s" s="33">
        <v>190</v>
      </c>
      <c r="I4" s="135">
        <v>1187.59</v>
      </c>
      <c r="J4" s="96">
        <v>33809524</v>
      </c>
      <c r="K4" s="136">
        <f>J4*10%</f>
        <v>3380952.4</v>
      </c>
      <c r="L4" s="137">
        <f>J4-K4</f>
        <v>30428571.6</v>
      </c>
      <c r="M4" s="109"/>
    </row>
    <row r="5" ht="15.5" customHeight="1" hidden="1">
      <c r="A5" s="138">
        <v>4</v>
      </c>
      <c r="B5" t="s" s="122">
        <v>191</v>
      </c>
      <c r="C5" t="s" s="139">
        <v>92</v>
      </c>
      <c r="D5" t="s" s="140">
        <v>186</v>
      </c>
      <c r="E5" s="124"/>
      <c r="F5" s="26"/>
      <c r="G5" s="26"/>
      <c r="H5" s="126"/>
      <c r="I5" s="127">
        <v>1703.51</v>
      </c>
      <c r="J5" s="128"/>
      <c r="K5" s="26"/>
      <c r="L5" s="26"/>
      <c r="M5" s="26"/>
    </row>
    <row r="6" ht="15.5" customHeight="1" hidden="1">
      <c r="A6" s="138">
        <v>5</v>
      </c>
      <c r="B6" t="s" s="122">
        <v>192</v>
      </c>
      <c r="C6" t="s" s="139">
        <v>92</v>
      </c>
      <c r="D6" t="s" s="140">
        <v>186</v>
      </c>
      <c r="E6" s="124"/>
      <c r="F6" s="26"/>
      <c r="G6" s="26"/>
      <c r="H6" s="126"/>
      <c r="I6" s="127">
        <v>760.6900000000001</v>
      </c>
      <c r="J6" s="128"/>
      <c r="K6" s="26"/>
      <c r="L6" s="26"/>
      <c r="M6" s="26"/>
    </row>
    <row r="7" ht="15.5" customHeight="1" hidden="1">
      <c r="A7" s="138">
        <v>6</v>
      </c>
      <c r="B7" t="s" s="122">
        <v>193</v>
      </c>
      <c r="C7" t="s" s="139">
        <v>121</v>
      </c>
      <c r="D7" t="s" s="140">
        <v>186</v>
      </c>
      <c r="E7" s="124"/>
      <c r="F7" s="26"/>
      <c r="G7" s="26"/>
      <c r="H7" s="126"/>
      <c r="I7" s="127">
        <v>854.34</v>
      </c>
      <c r="J7" s="128"/>
      <c r="K7" s="26"/>
      <c r="L7" s="26"/>
      <c r="M7" s="26"/>
    </row>
    <row r="8" ht="15.5" customHeight="1" hidden="1">
      <c r="A8" s="138">
        <v>7</v>
      </c>
      <c r="B8" t="s" s="122">
        <v>194</v>
      </c>
      <c r="C8" t="s" s="139">
        <v>121</v>
      </c>
      <c r="D8" t="s" s="140">
        <v>195</v>
      </c>
      <c r="E8" s="124"/>
      <c r="F8" s="26"/>
      <c r="G8" s="26"/>
      <c r="H8" s="126"/>
      <c r="I8" s="127">
        <v>630.44748</v>
      </c>
      <c r="J8" s="128"/>
      <c r="K8" s="26"/>
      <c r="L8" s="26"/>
      <c r="M8" s="26"/>
    </row>
    <row r="9" ht="15.5" customHeight="1" hidden="1">
      <c r="A9" s="138">
        <v>8</v>
      </c>
      <c r="B9" t="s" s="122">
        <v>196</v>
      </c>
      <c r="C9" t="s" s="139">
        <v>121</v>
      </c>
      <c r="D9" t="s" s="140">
        <v>195</v>
      </c>
      <c r="E9" s="124"/>
      <c r="F9" s="26"/>
      <c r="G9" s="26"/>
      <c r="H9" s="126"/>
      <c r="I9" s="127">
        <v>620.65</v>
      </c>
      <c r="J9" s="128"/>
      <c r="K9" s="26"/>
      <c r="L9" s="26"/>
      <c r="M9" s="26"/>
    </row>
    <row r="10" ht="15.5" customHeight="1" hidden="1">
      <c r="A10" s="138">
        <v>9</v>
      </c>
      <c r="B10" t="s" s="122">
        <v>197</v>
      </c>
      <c r="C10" t="s" s="139">
        <v>121</v>
      </c>
      <c r="D10" t="s" s="140">
        <v>195</v>
      </c>
      <c r="E10" s="124"/>
      <c r="F10" s="26"/>
      <c r="G10" s="26"/>
      <c r="H10" s="126"/>
      <c r="I10" s="127">
        <v>802.34856</v>
      </c>
      <c r="J10" s="128"/>
      <c r="K10" s="26"/>
      <c r="L10" s="26"/>
      <c r="M10" s="26"/>
    </row>
    <row r="11" ht="15.5" customHeight="1" hidden="1">
      <c r="A11" s="138">
        <v>10</v>
      </c>
      <c r="B11" t="s" s="122">
        <v>198</v>
      </c>
      <c r="C11" t="s" s="139">
        <v>92</v>
      </c>
      <c r="D11" t="s" s="141">
        <v>186</v>
      </c>
      <c r="E11" s="124"/>
      <c r="F11" s="26"/>
      <c r="G11" s="26"/>
      <c r="H11" s="126"/>
      <c r="I11" s="127">
        <v>752.51</v>
      </c>
      <c r="J11" s="128"/>
      <c r="K11" s="26"/>
      <c r="L11" s="26"/>
      <c r="M11" s="26"/>
    </row>
    <row r="12" ht="15.5" customHeight="1" hidden="1">
      <c r="A12" s="138">
        <v>11</v>
      </c>
      <c r="B12" t="s" s="122">
        <v>199</v>
      </c>
      <c r="C12" t="s" s="139">
        <v>92</v>
      </c>
      <c r="D12" t="s" s="140">
        <v>195</v>
      </c>
      <c r="E12" s="124"/>
      <c r="F12" s="26"/>
      <c r="G12" s="26"/>
      <c r="H12" s="126"/>
      <c r="I12" s="127">
        <v>752.51124</v>
      </c>
      <c r="J12" s="128"/>
      <c r="K12" s="26"/>
      <c r="L12" s="26"/>
      <c r="M12" s="26"/>
    </row>
    <row r="13" ht="15.5" customHeight="1" hidden="1">
      <c r="A13" s="138">
        <v>12</v>
      </c>
      <c r="B13" t="s" s="122">
        <v>200</v>
      </c>
      <c r="C13" t="s" s="139">
        <v>92</v>
      </c>
      <c r="D13" t="s" s="140">
        <v>195</v>
      </c>
      <c r="E13" s="124"/>
      <c r="F13" s="26"/>
      <c r="G13" s="26"/>
      <c r="H13" s="126"/>
      <c r="I13" s="127">
        <v>752.51124</v>
      </c>
      <c r="J13" s="128"/>
      <c r="K13" s="26"/>
      <c r="L13" s="26"/>
      <c r="M13" s="26"/>
    </row>
    <row r="14" ht="15.5" customHeight="1" hidden="1">
      <c r="A14" s="138">
        <v>13</v>
      </c>
      <c r="B14" t="s" s="122">
        <v>201</v>
      </c>
      <c r="C14" t="s" s="139">
        <v>92</v>
      </c>
      <c r="D14" t="s" s="140">
        <v>186</v>
      </c>
      <c r="E14" s="124"/>
      <c r="F14" s="26"/>
      <c r="G14" s="26"/>
      <c r="H14" s="126"/>
      <c r="I14" s="127">
        <v>760.6900000000001</v>
      </c>
      <c r="J14" s="128"/>
      <c r="K14" s="26"/>
      <c r="L14" s="26"/>
      <c r="M14" s="26"/>
    </row>
    <row r="15" ht="15.5" customHeight="1" hidden="1">
      <c r="A15" s="138">
        <v>14</v>
      </c>
      <c r="B15" t="s" s="122">
        <v>202</v>
      </c>
      <c r="C15" t="s" s="139">
        <v>121</v>
      </c>
      <c r="D15" t="s" s="140">
        <v>195</v>
      </c>
      <c r="E15" s="124"/>
      <c r="F15" s="26"/>
      <c r="G15" s="26"/>
      <c r="H15" s="126"/>
      <c r="I15" s="127">
        <v>854.34</v>
      </c>
      <c r="J15" s="128"/>
      <c r="K15" s="26"/>
      <c r="L15" s="26"/>
      <c r="M15" s="26"/>
    </row>
    <row r="16" ht="15.5" customHeight="1" hidden="1">
      <c r="A16" s="138">
        <v>15</v>
      </c>
      <c r="B16" t="s" s="122">
        <v>203</v>
      </c>
      <c r="C16" t="s" s="139">
        <v>121</v>
      </c>
      <c r="D16" t="s" s="140">
        <v>195</v>
      </c>
      <c r="E16" s="124"/>
      <c r="F16" s="26"/>
      <c r="G16" s="26"/>
      <c r="H16" s="126"/>
      <c r="I16" s="127">
        <v>750.35844</v>
      </c>
      <c r="J16" s="128"/>
      <c r="K16" s="26"/>
      <c r="L16" s="26"/>
      <c r="M16" s="26"/>
    </row>
    <row r="17" ht="15.5" customHeight="1" hidden="1">
      <c r="A17" s="138">
        <v>16</v>
      </c>
      <c r="B17" t="s" s="122">
        <v>204</v>
      </c>
      <c r="C17" t="s" s="139">
        <v>121</v>
      </c>
      <c r="D17" t="s" s="140">
        <v>195</v>
      </c>
      <c r="E17" s="124"/>
      <c r="F17" s="26"/>
      <c r="G17" s="26"/>
      <c r="H17" s="126"/>
      <c r="I17" s="127">
        <v>656.17</v>
      </c>
      <c r="J17" s="128"/>
      <c r="K17" s="26"/>
      <c r="L17" s="26"/>
      <c r="M17" s="26"/>
    </row>
    <row r="18" ht="15.5" customHeight="1" hidden="1">
      <c r="A18" s="138">
        <v>17</v>
      </c>
      <c r="B18" t="s" s="122">
        <v>205</v>
      </c>
      <c r="C18" t="s" s="139">
        <v>121</v>
      </c>
      <c r="D18" t="s" s="140">
        <v>195</v>
      </c>
      <c r="E18" s="124"/>
      <c r="F18" s="26"/>
      <c r="G18" s="26"/>
      <c r="H18" s="126"/>
      <c r="I18" s="127">
        <v>802.34856</v>
      </c>
      <c r="J18" s="128"/>
      <c r="K18" s="26"/>
      <c r="L18" s="26"/>
      <c r="M18" s="26"/>
    </row>
    <row r="19" ht="15.5" customHeight="1" hidden="1">
      <c r="A19" s="138">
        <v>18</v>
      </c>
      <c r="B19" t="s" s="122">
        <v>206</v>
      </c>
      <c r="C19" t="s" s="139">
        <v>92</v>
      </c>
      <c r="D19" t="s" s="141">
        <v>186</v>
      </c>
      <c r="E19" s="124"/>
      <c r="F19" s="26"/>
      <c r="G19" s="26"/>
      <c r="H19" s="126"/>
      <c r="I19" s="127">
        <v>752.51124</v>
      </c>
      <c r="J19" s="128"/>
      <c r="K19" s="26"/>
      <c r="L19" s="26"/>
      <c r="M19" s="26"/>
    </row>
    <row r="20" ht="15.5" customHeight="1" hidden="1">
      <c r="A20" s="138">
        <v>19</v>
      </c>
      <c r="B20" t="s" s="122">
        <v>207</v>
      </c>
      <c r="C20" t="s" s="139">
        <v>92</v>
      </c>
      <c r="D20" t="s" s="140">
        <v>195</v>
      </c>
      <c r="E20" s="124"/>
      <c r="F20" s="26"/>
      <c r="G20" s="26"/>
      <c r="H20" s="126"/>
      <c r="I20" s="127">
        <v>752.51124</v>
      </c>
      <c r="J20" s="128"/>
      <c r="K20" s="26"/>
      <c r="L20" s="26"/>
      <c r="M20" s="26"/>
    </row>
    <row r="21" ht="15.5" customHeight="1" hidden="1">
      <c r="A21" s="138">
        <v>20</v>
      </c>
      <c r="B21" t="s" s="122">
        <v>208</v>
      </c>
      <c r="C21" t="s" s="139">
        <v>92</v>
      </c>
      <c r="D21" t="s" s="140">
        <v>195</v>
      </c>
      <c r="E21" s="124"/>
      <c r="F21" s="26"/>
      <c r="G21" s="26"/>
      <c r="H21" s="126"/>
      <c r="I21" s="127">
        <v>752.51124</v>
      </c>
      <c r="J21" s="128"/>
      <c r="K21" s="26"/>
      <c r="L21" s="26"/>
      <c r="M21" s="26"/>
    </row>
    <row r="22" ht="15.5" customHeight="1" hidden="1">
      <c r="A22" s="138">
        <v>21</v>
      </c>
      <c r="B22" t="s" s="122">
        <v>209</v>
      </c>
      <c r="C22" t="s" s="139">
        <v>92</v>
      </c>
      <c r="D22" t="s" s="141">
        <v>186</v>
      </c>
      <c r="E22" s="124"/>
      <c r="F22" s="26"/>
      <c r="G22" s="26"/>
      <c r="H22" s="126"/>
      <c r="I22" s="127">
        <v>760.6900000000001</v>
      </c>
      <c r="J22" s="128"/>
      <c r="K22" s="26"/>
      <c r="L22" s="26"/>
      <c r="M22" s="26"/>
    </row>
    <row r="23" ht="15.5" customHeight="1" hidden="1">
      <c r="A23" s="138">
        <v>22</v>
      </c>
      <c r="B23" t="s" s="122">
        <v>210</v>
      </c>
      <c r="C23" t="s" s="139">
        <v>121</v>
      </c>
      <c r="D23" t="s" s="140">
        <v>195</v>
      </c>
      <c r="E23" s="124"/>
      <c r="F23" s="26"/>
      <c r="G23" s="26"/>
      <c r="H23" s="126"/>
      <c r="I23" s="127">
        <v>854.34</v>
      </c>
      <c r="J23" s="128"/>
      <c r="K23" s="26"/>
      <c r="L23" s="26"/>
      <c r="M23" s="26"/>
    </row>
    <row r="24" ht="15.5" customHeight="1" hidden="1">
      <c r="A24" s="138">
        <v>23</v>
      </c>
      <c r="B24" t="s" s="122">
        <v>211</v>
      </c>
      <c r="C24" t="s" s="139">
        <v>121</v>
      </c>
      <c r="D24" t="s" s="140">
        <v>195</v>
      </c>
      <c r="E24" s="124"/>
      <c r="F24" s="26"/>
      <c r="G24" s="26"/>
      <c r="H24" s="126"/>
      <c r="I24" s="127">
        <v>750.35844</v>
      </c>
      <c r="J24" s="128"/>
      <c r="K24" s="26"/>
      <c r="L24" s="26"/>
      <c r="M24" s="26"/>
    </row>
    <row r="25" ht="15.5" customHeight="1" hidden="1">
      <c r="A25" s="138">
        <v>24</v>
      </c>
      <c r="B25" t="s" s="122">
        <v>212</v>
      </c>
      <c r="C25" t="s" s="139">
        <v>121</v>
      </c>
      <c r="D25" t="s" s="140">
        <v>195</v>
      </c>
      <c r="E25" s="124"/>
      <c r="F25" s="26"/>
      <c r="G25" s="26"/>
      <c r="H25" s="126"/>
      <c r="I25" s="127">
        <v>656.17</v>
      </c>
      <c r="J25" s="128"/>
      <c r="K25" s="26"/>
      <c r="L25" s="26"/>
      <c r="M25" s="26"/>
    </row>
    <row r="26" ht="15.5" customHeight="1" hidden="1">
      <c r="A26" s="138">
        <v>25</v>
      </c>
      <c r="B26" t="s" s="122">
        <v>213</v>
      </c>
      <c r="C26" t="s" s="139">
        <v>121</v>
      </c>
      <c r="D26" t="s" s="140">
        <v>195</v>
      </c>
      <c r="E26" s="124"/>
      <c r="F26" s="26"/>
      <c r="G26" s="26"/>
      <c r="H26" s="126"/>
      <c r="I26" s="127">
        <v>802.34856</v>
      </c>
      <c r="J26" s="128"/>
      <c r="K26" s="26"/>
      <c r="L26" s="26"/>
      <c r="M26" s="26"/>
    </row>
    <row r="27" ht="15.5" customHeight="1">
      <c r="A27" s="138">
        <v>26</v>
      </c>
      <c r="B27" t="s" s="122">
        <v>214</v>
      </c>
      <c r="C27" t="s" s="139">
        <v>92</v>
      </c>
      <c r="D27" t="s" s="141">
        <v>186</v>
      </c>
      <c r="E27" s="132">
        <v>45414</v>
      </c>
      <c r="F27" t="s" s="142">
        <v>189</v>
      </c>
      <c r="G27" s="143">
        <v>2024</v>
      </c>
      <c r="H27" t="s" s="33">
        <v>215</v>
      </c>
      <c r="I27" s="135">
        <v>752.51124</v>
      </c>
      <c r="J27" s="96">
        <v>22380952</v>
      </c>
      <c r="K27" s="144">
        <f>J27*10%</f>
        <v>2238095.2</v>
      </c>
      <c r="L27" s="98">
        <f>J27-K27</f>
        <v>20142856.8</v>
      </c>
      <c r="M27" s="26"/>
    </row>
    <row r="28" ht="15.5" customHeight="1" hidden="1">
      <c r="A28" s="138">
        <v>27</v>
      </c>
      <c r="B28" t="s" s="122">
        <v>216</v>
      </c>
      <c r="C28" t="s" s="139">
        <v>92</v>
      </c>
      <c r="D28" t="s" s="140">
        <v>195</v>
      </c>
      <c r="E28" s="124"/>
      <c r="F28" s="26"/>
      <c r="G28" s="26"/>
      <c r="H28" s="126"/>
      <c r="I28" s="127">
        <v>752.51124</v>
      </c>
      <c r="J28" s="128"/>
      <c r="K28" s="26"/>
      <c r="L28" s="26"/>
      <c r="M28" s="26"/>
    </row>
    <row r="29" ht="15.5" customHeight="1" hidden="1">
      <c r="A29" s="138">
        <v>28</v>
      </c>
      <c r="B29" t="s" s="122">
        <v>217</v>
      </c>
      <c r="C29" t="s" s="139">
        <v>92</v>
      </c>
      <c r="D29" t="s" s="140">
        <v>195</v>
      </c>
      <c r="E29" s="124"/>
      <c r="F29" s="26"/>
      <c r="G29" s="26"/>
      <c r="H29" s="126"/>
      <c r="I29" s="127">
        <v>752.51124</v>
      </c>
      <c r="J29" s="128"/>
      <c r="K29" s="26"/>
      <c r="L29" s="26"/>
      <c r="M29" s="26"/>
    </row>
    <row r="30" ht="15.5" customHeight="1" hidden="1">
      <c r="A30" s="138">
        <v>29</v>
      </c>
      <c r="B30" t="s" s="122">
        <v>218</v>
      </c>
      <c r="C30" t="s" s="139">
        <v>92</v>
      </c>
      <c r="D30" t="s" s="141">
        <v>186</v>
      </c>
      <c r="E30" s="124"/>
      <c r="F30" s="26"/>
      <c r="G30" s="26"/>
      <c r="H30" s="126"/>
      <c r="I30" s="127">
        <v>760.6900000000001</v>
      </c>
      <c r="J30" s="128"/>
      <c r="K30" s="26"/>
      <c r="L30" s="26"/>
      <c r="M30" s="26"/>
    </row>
    <row r="31" ht="15.5" customHeight="1" hidden="1">
      <c r="A31" s="138">
        <v>30</v>
      </c>
      <c r="B31" t="s" s="122">
        <v>219</v>
      </c>
      <c r="C31" t="s" s="139">
        <v>121</v>
      </c>
      <c r="D31" t="s" s="140">
        <v>195</v>
      </c>
      <c r="E31" s="124"/>
      <c r="F31" s="26"/>
      <c r="G31" s="26"/>
      <c r="H31" s="126"/>
      <c r="I31" s="127">
        <v>854.34</v>
      </c>
      <c r="J31" s="128"/>
      <c r="K31" s="26"/>
      <c r="L31" s="26"/>
      <c r="M31" s="26"/>
    </row>
    <row r="32" ht="15.5" customHeight="1" hidden="1">
      <c r="A32" s="138">
        <v>31</v>
      </c>
      <c r="B32" t="s" s="122">
        <v>220</v>
      </c>
      <c r="C32" t="s" s="139">
        <v>121</v>
      </c>
      <c r="D32" t="s" s="140">
        <v>195</v>
      </c>
      <c r="E32" s="124"/>
      <c r="F32" s="26"/>
      <c r="G32" s="26"/>
      <c r="H32" s="126"/>
      <c r="I32" s="127">
        <v>750.35844</v>
      </c>
      <c r="J32" s="128"/>
      <c r="K32" s="26"/>
      <c r="L32" s="26"/>
      <c r="M32" s="26"/>
    </row>
    <row r="33" ht="15.5" customHeight="1" hidden="1">
      <c r="A33" s="138">
        <v>32</v>
      </c>
      <c r="B33" t="s" s="122">
        <v>221</v>
      </c>
      <c r="C33" t="s" s="139">
        <v>121</v>
      </c>
      <c r="D33" t="s" s="140">
        <v>195</v>
      </c>
      <c r="E33" s="124"/>
      <c r="F33" s="26"/>
      <c r="G33" s="26"/>
      <c r="H33" s="126"/>
      <c r="I33" s="127">
        <v>750.35844</v>
      </c>
      <c r="J33" s="128"/>
      <c r="K33" s="26"/>
      <c r="L33" s="26"/>
      <c r="M33" s="26"/>
    </row>
    <row r="34" ht="15.5" customHeight="1" hidden="1">
      <c r="A34" s="138">
        <v>33</v>
      </c>
      <c r="B34" t="s" s="122">
        <v>222</v>
      </c>
      <c r="C34" t="s" s="139">
        <v>121</v>
      </c>
      <c r="D34" t="s" s="140">
        <v>195</v>
      </c>
      <c r="E34" s="124"/>
      <c r="F34" s="26"/>
      <c r="G34" s="26"/>
      <c r="H34" s="126"/>
      <c r="I34" s="127">
        <v>802.34856</v>
      </c>
      <c r="J34" s="128"/>
      <c r="K34" s="26"/>
      <c r="L34" s="26"/>
      <c r="M34" s="26"/>
    </row>
    <row r="35" ht="15.5" customHeight="1">
      <c r="A35" s="138">
        <v>34</v>
      </c>
      <c r="B35" t="s" s="122">
        <v>223</v>
      </c>
      <c r="C35" t="s" s="139">
        <v>92</v>
      </c>
      <c r="D35" t="s" s="141">
        <v>224</v>
      </c>
      <c r="E35" s="132">
        <v>45420</v>
      </c>
      <c r="F35" t="s" s="142">
        <v>189</v>
      </c>
      <c r="G35" s="143">
        <v>2024</v>
      </c>
      <c r="H35" t="s" s="33">
        <v>225</v>
      </c>
      <c r="I35" s="135">
        <v>752.51124</v>
      </c>
      <c r="J35" s="96">
        <v>23600000</v>
      </c>
      <c r="K35" s="144">
        <f>J35*10%</f>
        <v>2360000</v>
      </c>
      <c r="L35" s="98">
        <f>J35-K35</f>
        <v>21240000</v>
      </c>
      <c r="M35" s="26"/>
    </row>
    <row r="36" ht="15.5" customHeight="1" hidden="1">
      <c r="A36" s="138">
        <v>35</v>
      </c>
      <c r="B36" t="s" s="122">
        <v>226</v>
      </c>
      <c r="C36" t="s" s="139">
        <v>92</v>
      </c>
      <c r="D36" t="s" s="140">
        <v>195</v>
      </c>
      <c r="E36" s="124"/>
      <c r="F36" s="26"/>
      <c r="G36" s="26"/>
      <c r="H36" s="126"/>
      <c r="I36" s="127">
        <v>752.51124</v>
      </c>
      <c r="J36" s="128"/>
      <c r="K36" s="26"/>
      <c r="L36" s="26"/>
      <c r="M36" s="26"/>
    </row>
    <row r="37" ht="15.5" customHeight="1" hidden="1">
      <c r="A37" s="138">
        <v>36</v>
      </c>
      <c r="B37" t="s" s="122">
        <v>227</v>
      </c>
      <c r="C37" t="s" s="139">
        <v>92</v>
      </c>
      <c r="D37" t="s" s="140">
        <v>195</v>
      </c>
      <c r="E37" s="124"/>
      <c r="F37" s="26"/>
      <c r="G37" s="26"/>
      <c r="H37" s="126"/>
      <c r="I37" s="127">
        <v>752.51124</v>
      </c>
      <c r="J37" s="128"/>
      <c r="K37" s="26"/>
      <c r="L37" s="26"/>
      <c r="M37" s="26"/>
    </row>
    <row r="38" ht="15.5" customHeight="1">
      <c r="A38" s="138">
        <v>37</v>
      </c>
      <c r="B38" t="s" s="122">
        <v>228</v>
      </c>
      <c r="C38" t="s" s="139">
        <v>92</v>
      </c>
      <c r="D38" t="s" s="141">
        <v>186</v>
      </c>
      <c r="E38" s="132">
        <v>45420</v>
      </c>
      <c r="F38" t="s" s="142">
        <v>189</v>
      </c>
      <c r="G38" s="143">
        <v>2024</v>
      </c>
      <c r="H38" t="s" s="33">
        <v>229</v>
      </c>
      <c r="I38" s="135">
        <v>760.6900000000001</v>
      </c>
      <c r="J38" s="96">
        <v>23851429</v>
      </c>
      <c r="K38" s="144">
        <f>J38*10%</f>
        <v>2385142.9</v>
      </c>
      <c r="L38" s="98">
        <f>J38-K38</f>
        <v>21466286.1</v>
      </c>
      <c r="M38" s="26"/>
    </row>
    <row r="39" ht="15.5" customHeight="1" hidden="1">
      <c r="A39" s="138">
        <v>38</v>
      </c>
      <c r="B39" t="s" s="122">
        <v>230</v>
      </c>
      <c r="C39" t="s" s="139">
        <v>121</v>
      </c>
      <c r="D39" t="s" s="140">
        <v>195</v>
      </c>
      <c r="E39" s="124"/>
      <c r="F39" s="26"/>
      <c r="G39" s="26"/>
      <c r="H39" s="126"/>
      <c r="I39" s="127">
        <v>854.34</v>
      </c>
      <c r="J39" s="128"/>
      <c r="K39" s="26"/>
      <c r="L39" s="26"/>
      <c r="M39" s="26"/>
    </row>
    <row r="40" ht="15.5" customHeight="1" hidden="1">
      <c r="A40" s="138">
        <v>39</v>
      </c>
      <c r="B40" t="s" s="122">
        <v>231</v>
      </c>
      <c r="C40" t="s" s="139">
        <v>121</v>
      </c>
      <c r="D40" t="s" s="140">
        <v>195</v>
      </c>
      <c r="E40" s="124"/>
      <c r="F40" s="26"/>
      <c r="G40" s="26"/>
      <c r="H40" s="126"/>
      <c r="I40" s="127">
        <v>750.35844</v>
      </c>
      <c r="J40" s="128"/>
      <c r="K40" s="26"/>
      <c r="L40" s="26"/>
      <c r="M40" s="26"/>
    </row>
    <row r="41" ht="15.5" customHeight="1" hidden="1">
      <c r="A41" s="138">
        <v>40</v>
      </c>
      <c r="B41" t="s" s="122">
        <v>232</v>
      </c>
      <c r="C41" t="s" s="139">
        <v>121</v>
      </c>
      <c r="D41" t="s" s="140">
        <v>195</v>
      </c>
      <c r="E41" s="124"/>
      <c r="F41" s="26"/>
      <c r="G41" s="26"/>
      <c r="H41" s="126"/>
      <c r="I41" s="127">
        <v>750.35844</v>
      </c>
      <c r="J41" s="128"/>
      <c r="K41" s="26"/>
      <c r="L41" s="26"/>
      <c r="M41" s="26"/>
    </row>
    <row r="42" ht="15.5" customHeight="1" hidden="1">
      <c r="A42" s="138">
        <v>41</v>
      </c>
      <c r="B42" t="s" s="122">
        <v>233</v>
      </c>
      <c r="C42" t="s" s="139">
        <v>121</v>
      </c>
      <c r="D42" t="s" s="140">
        <v>195</v>
      </c>
      <c r="E42" s="124"/>
      <c r="F42" s="26"/>
      <c r="G42" s="26"/>
      <c r="H42" s="126"/>
      <c r="I42" s="127">
        <v>802.34856</v>
      </c>
      <c r="J42" s="128"/>
      <c r="K42" s="26"/>
      <c r="L42" s="26"/>
      <c r="M42" s="26"/>
    </row>
    <row r="43" ht="15.5" customHeight="1" hidden="1">
      <c r="A43" s="138">
        <v>42</v>
      </c>
      <c r="B43" t="s" s="122">
        <v>234</v>
      </c>
      <c r="C43" t="s" s="139">
        <v>92</v>
      </c>
      <c r="D43" t="s" s="141">
        <v>186</v>
      </c>
      <c r="E43" s="124"/>
      <c r="F43" s="26"/>
      <c r="G43" s="26"/>
      <c r="H43" s="126"/>
      <c r="I43" s="127">
        <v>752.51124</v>
      </c>
      <c r="J43" s="128"/>
      <c r="K43" s="26"/>
      <c r="L43" s="26"/>
      <c r="M43" s="26"/>
    </row>
    <row r="44" ht="15.5" customHeight="1" hidden="1">
      <c r="A44" s="138">
        <v>43</v>
      </c>
      <c r="B44" t="s" s="122">
        <v>235</v>
      </c>
      <c r="C44" t="s" s="139">
        <v>92</v>
      </c>
      <c r="D44" t="s" s="140">
        <v>195</v>
      </c>
      <c r="E44" s="124"/>
      <c r="F44" s="26"/>
      <c r="G44" s="26"/>
      <c r="H44" s="126"/>
      <c r="I44" s="127">
        <v>752.51124</v>
      </c>
      <c r="J44" s="128"/>
      <c r="K44" s="26"/>
      <c r="L44" s="26"/>
      <c r="M44" s="26"/>
    </row>
    <row r="45" ht="15.5" customHeight="1" hidden="1">
      <c r="A45" s="138">
        <v>44</v>
      </c>
      <c r="B45" t="s" s="122">
        <v>236</v>
      </c>
      <c r="C45" t="s" s="139">
        <v>92</v>
      </c>
      <c r="D45" t="s" s="140">
        <v>186</v>
      </c>
      <c r="E45" s="124"/>
      <c r="F45" s="26"/>
      <c r="G45" s="26"/>
      <c r="H45" s="126"/>
      <c r="I45" s="127">
        <v>752.51124</v>
      </c>
      <c r="J45" s="128"/>
      <c r="K45" s="26"/>
      <c r="L45" s="26"/>
      <c r="M45" s="26"/>
    </row>
    <row r="46" ht="15.5" customHeight="1" hidden="1">
      <c r="A46" s="138">
        <v>45</v>
      </c>
      <c r="B46" t="s" s="122">
        <v>237</v>
      </c>
      <c r="C46" t="s" s="139">
        <v>92</v>
      </c>
      <c r="D46" t="s" s="140">
        <v>195</v>
      </c>
      <c r="E46" s="124"/>
      <c r="F46" s="26"/>
      <c r="G46" s="26"/>
      <c r="H46" s="126"/>
      <c r="I46" s="127">
        <v>760.6900000000001</v>
      </c>
      <c r="J46" s="128"/>
      <c r="K46" s="26"/>
      <c r="L46" s="26"/>
      <c r="M46" s="26"/>
    </row>
    <row r="47" ht="15.5" customHeight="1" hidden="1">
      <c r="A47" s="138">
        <v>46</v>
      </c>
      <c r="B47" t="s" s="122">
        <v>238</v>
      </c>
      <c r="C47" t="s" s="139">
        <v>121</v>
      </c>
      <c r="D47" t="s" s="140">
        <v>195</v>
      </c>
      <c r="E47" s="124"/>
      <c r="F47" s="26"/>
      <c r="G47" s="26"/>
      <c r="H47" s="126"/>
      <c r="I47" s="127">
        <v>854.34</v>
      </c>
      <c r="J47" s="128"/>
      <c r="K47" s="26"/>
      <c r="L47" s="26"/>
      <c r="M47" s="26"/>
    </row>
    <row r="48" ht="15.5" customHeight="1" hidden="1">
      <c r="A48" s="138">
        <v>47</v>
      </c>
      <c r="B48" t="s" s="122">
        <v>239</v>
      </c>
      <c r="C48" t="s" s="139">
        <v>121</v>
      </c>
      <c r="D48" t="s" s="140">
        <v>195</v>
      </c>
      <c r="E48" s="124"/>
      <c r="F48" s="26"/>
      <c r="G48" s="26"/>
      <c r="H48" s="126"/>
      <c r="I48" s="127">
        <v>750.35844</v>
      </c>
      <c r="J48" s="128"/>
      <c r="K48" s="26"/>
      <c r="L48" s="26"/>
      <c r="M48" s="26"/>
    </row>
    <row r="49" ht="15.5" customHeight="1" hidden="1">
      <c r="A49" s="138">
        <v>48</v>
      </c>
      <c r="B49" t="s" s="122">
        <v>240</v>
      </c>
      <c r="C49" t="s" s="139">
        <v>121</v>
      </c>
      <c r="D49" t="s" s="140">
        <v>186</v>
      </c>
      <c r="E49" s="124"/>
      <c r="F49" s="26"/>
      <c r="G49" s="26"/>
      <c r="H49" s="126"/>
      <c r="I49" s="127">
        <v>750.35844</v>
      </c>
      <c r="J49" s="128"/>
      <c r="K49" s="26"/>
      <c r="L49" s="26"/>
      <c r="M49" s="26"/>
    </row>
    <row r="50" ht="15.5" customHeight="1" hidden="1">
      <c r="A50" s="138">
        <v>49</v>
      </c>
      <c r="B50" t="s" s="122">
        <v>241</v>
      </c>
      <c r="C50" t="s" s="139">
        <v>121</v>
      </c>
      <c r="D50" t="s" s="140">
        <v>195</v>
      </c>
      <c r="E50" s="124"/>
      <c r="F50" s="26"/>
      <c r="G50" s="26"/>
      <c r="H50" s="126"/>
      <c r="I50" s="127">
        <v>802.34856</v>
      </c>
      <c r="J50" s="128"/>
      <c r="K50" s="26"/>
      <c r="L50" s="26"/>
      <c r="M50" s="26"/>
    </row>
    <row r="51" ht="15.5" customHeight="1" hidden="1">
      <c r="A51" s="138">
        <v>50</v>
      </c>
      <c r="B51" t="s" s="122">
        <v>242</v>
      </c>
      <c r="C51" t="s" s="139">
        <v>92</v>
      </c>
      <c r="D51" t="s" s="145">
        <v>186</v>
      </c>
      <c r="E51" s="124"/>
      <c r="F51" s="26"/>
      <c r="G51" s="26"/>
      <c r="H51" s="126"/>
      <c r="I51" s="127">
        <v>752.51124</v>
      </c>
      <c r="J51" s="128"/>
      <c r="K51" s="26"/>
      <c r="L51" s="26"/>
      <c r="M51" s="26"/>
    </row>
    <row r="52" ht="15.5" customHeight="1" hidden="1">
      <c r="A52" s="138">
        <v>51</v>
      </c>
      <c r="B52" t="s" s="122">
        <v>243</v>
      </c>
      <c r="C52" t="s" s="139">
        <v>92</v>
      </c>
      <c r="D52" t="s" s="145">
        <v>195</v>
      </c>
      <c r="E52" s="124"/>
      <c r="F52" s="26"/>
      <c r="G52" s="26"/>
      <c r="H52" s="126"/>
      <c r="I52" s="127">
        <v>893.9502</v>
      </c>
      <c r="J52" s="128"/>
      <c r="K52" s="26"/>
      <c r="L52" s="26"/>
      <c r="M52" s="26"/>
    </row>
    <row r="53" ht="15.5" customHeight="1" hidden="1">
      <c r="A53" s="138">
        <v>52</v>
      </c>
      <c r="B53" t="s" s="122">
        <v>244</v>
      </c>
      <c r="C53" t="s" s="139">
        <v>92</v>
      </c>
      <c r="D53" t="s" s="145">
        <v>195</v>
      </c>
      <c r="E53" s="124"/>
      <c r="F53" s="26"/>
      <c r="G53" s="26"/>
      <c r="H53" s="126"/>
      <c r="I53" s="127">
        <v>760.6900000000001</v>
      </c>
      <c r="J53" s="128"/>
      <c r="K53" s="26"/>
      <c r="L53" s="26"/>
      <c r="M53" s="26"/>
    </row>
    <row r="54" ht="15.5" customHeight="1" hidden="1">
      <c r="A54" s="138">
        <v>53</v>
      </c>
      <c r="B54" t="s" s="122">
        <v>245</v>
      </c>
      <c r="C54" t="s" s="139">
        <v>121</v>
      </c>
      <c r="D54" t="s" s="140">
        <v>186</v>
      </c>
      <c r="E54" s="124"/>
      <c r="F54" s="26"/>
      <c r="G54" s="26"/>
      <c r="H54" s="126"/>
      <c r="I54" s="127">
        <v>948.2</v>
      </c>
      <c r="J54" s="128"/>
      <c r="K54" s="26"/>
      <c r="L54" s="26"/>
      <c r="M54" s="26"/>
    </row>
    <row r="55" ht="15.5" customHeight="1" hidden="1">
      <c r="A55" s="138">
        <v>54</v>
      </c>
      <c r="B55" t="s" s="122">
        <v>246</v>
      </c>
      <c r="C55" t="s" s="139">
        <v>121</v>
      </c>
      <c r="D55" t="s" s="140">
        <v>186</v>
      </c>
      <c r="E55" s="124"/>
      <c r="F55" s="26"/>
      <c r="G55" s="26"/>
      <c r="H55" s="126"/>
      <c r="I55" s="127">
        <v>863.17</v>
      </c>
      <c r="J55" s="128"/>
      <c r="K55" s="26"/>
      <c r="L55" s="26"/>
      <c r="M55" s="26"/>
    </row>
    <row r="56" ht="15.5" customHeight="1">
      <c r="A56" s="138">
        <v>55</v>
      </c>
      <c r="B56" t="s" s="122">
        <v>247</v>
      </c>
      <c r="C56" t="s" s="139">
        <v>121</v>
      </c>
      <c r="D56" t="s" s="140">
        <v>186</v>
      </c>
      <c r="E56" s="132">
        <v>45426</v>
      </c>
      <c r="F56" t="s" s="142">
        <v>189</v>
      </c>
      <c r="G56" s="143">
        <v>2024</v>
      </c>
      <c r="H56" t="s" s="33">
        <v>248</v>
      </c>
      <c r="I56" s="135">
        <v>902.13</v>
      </c>
      <c r="J56" s="96">
        <v>28314286</v>
      </c>
      <c r="K56" s="144">
        <f>J56*10%</f>
        <v>2831428.6</v>
      </c>
      <c r="L56" s="98">
        <f>J56-K56</f>
        <v>25482857.4</v>
      </c>
      <c r="M56" s="26"/>
    </row>
    <row r="57" ht="15.5" customHeight="1" hidden="1">
      <c r="A57" s="138">
        <v>56</v>
      </c>
      <c r="B57" t="s" s="122">
        <v>249</v>
      </c>
      <c r="C57" t="s" s="139">
        <v>92</v>
      </c>
      <c r="D57" t="s" s="145">
        <v>186</v>
      </c>
      <c r="E57" s="124"/>
      <c r="F57" s="26"/>
      <c r="G57" s="26"/>
      <c r="H57" s="126"/>
      <c r="I57" s="127">
        <v>752.51124</v>
      </c>
      <c r="J57" s="128"/>
      <c r="K57" s="26"/>
      <c r="L57" s="26"/>
      <c r="M57" s="26"/>
    </row>
    <row r="58" ht="15.5" customHeight="1" hidden="1">
      <c r="A58" s="138">
        <v>57</v>
      </c>
      <c r="B58" t="s" s="122">
        <v>250</v>
      </c>
      <c r="C58" t="s" s="139">
        <v>92</v>
      </c>
      <c r="D58" t="s" s="145">
        <v>195</v>
      </c>
      <c r="E58" s="124"/>
      <c r="F58" s="26"/>
      <c r="G58" s="26"/>
      <c r="H58" s="126"/>
      <c r="I58" s="127">
        <v>752.51124</v>
      </c>
      <c r="J58" s="128"/>
      <c r="K58" s="26"/>
      <c r="L58" s="26"/>
      <c r="M58" s="26"/>
    </row>
    <row r="59" ht="15.5" customHeight="1" hidden="1">
      <c r="A59" s="138">
        <v>58</v>
      </c>
      <c r="B59" t="s" s="122">
        <v>251</v>
      </c>
      <c r="C59" t="s" s="139">
        <v>92</v>
      </c>
      <c r="D59" t="s" s="145">
        <v>195</v>
      </c>
      <c r="E59" s="124"/>
      <c r="F59" s="26"/>
      <c r="G59" s="26"/>
      <c r="H59" s="126"/>
      <c r="I59" s="127">
        <v>752.51124</v>
      </c>
      <c r="J59" s="128"/>
      <c r="K59" s="26"/>
      <c r="L59" s="26"/>
      <c r="M59" s="26"/>
    </row>
    <row r="60" ht="15.5" customHeight="1">
      <c r="A60" s="138">
        <v>59</v>
      </c>
      <c r="B60" t="s" s="122">
        <v>252</v>
      </c>
      <c r="C60" t="s" s="139">
        <v>92</v>
      </c>
      <c r="D60" t="s" s="145">
        <v>224</v>
      </c>
      <c r="E60" s="132">
        <v>45430</v>
      </c>
      <c r="F60" t="s" s="142">
        <v>189</v>
      </c>
      <c r="G60" s="143">
        <v>2024</v>
      </c>
      <c r="H60" t="s" s="33">
        <v>253</v>
      </c>
      <c r="I60" s="135">
        <v>760.6900000000001</v>
      </c>
      <c r="J60" s="96">
        <v>18200000</v>
      </c>
      <c r="K60" s="144">
        <f>J60*10%</f>
        <v>1820000</v>
      </c>
      <c r="L60" s="98">
        <f>J60-K60</f>
        <v>16380000</v>
      </c>
      <c r="M60" s="26"/>
    </row>
    <row r="61" ht="15.5" customHeight="1" hidden="1">
      <c r="A61" s="138">
        <v>60</v>
      </c>
      <c r="B61" t="s" s="122">
        <v>254</v>
      </c>
      <c r="C61" t="s" s="139">
        <v>121</v>
      </c>
      <c r="D61" t="s" s="140">
        <v>195</v>
      </c>
      <c r="E61" s="124"/>
      <c r="F61" s="26"/>
      <c r="G61" s="26"/>
      <c r="H61" s="126"/>
      <c r="I61" s="127">
        <v>958.1</v>
      </c>
      <c r="J61" s="128"/>
      <c r="K61" s="26"/>
      <c r="L61" s="26"/>
      <c r="M61" s="26"/>
    </row>
    <row r="62" ht="15.5" customHeight="1" hidden="1">
      <c r="A62" s="138">
        <v>61</v>
      </c>
      <c r="B62" t="s" s="122">
        <v>255</v>
      </c>
      <c r="C62" t="s" s="139">
        <v>121</v>
      </c>
      <c r="D62" t="s" s="140">
        <v>186</v>
      </c>
      <c r="E62" s="124"/>
      <c r="F62" s="26"/>
      <c r="G62" s="26"/>
      <c r="H62" s="126"/>
      <c r="I62" s="127">
        <v>750.35844</v>
      </c>
      <c r="J62" s="128"/>
      <c r="K62" s="26"/>
      <c r="L62" s="26"/>
      <c r="M62" s="26"/>
    </row>
    <row r="63" ht="15.5" customHeight="1" hidden="1">
      <c r="A63" s="138">
        <v>62</v>
      </c>
      <c r="B63" t="s" s="122">
        <v>256</v>
      </c>
      <c r="C63" t="s" s="139">
        <v>121</v>
      </c>
      <c r="D63" t="s" s="140">
        <v>186</v>
      </c>
      <c r="E63" s="124"/>
      <c r="F63" s="26"/>
      <c r="G63" s="26"/>
      <c r="H63" s="126"/>
      <c r="I63" s="127">
        <v>750.35844</v>
      </c>
      <c r="J63" s="128"/>
      <c r="K63" s="26"/>
      <c r="L63" s="26"/>
      <c r="M63" s="26"/>
    </row>
    <row r="64" ht="15.5" customHeight="1">
      <c r="A64" s="138">
        <v>63</v>
      </c>
      <c r="B64" t="s" s="122">
        <v>257</v>
      </c>
      <c r="C64" t="s" s="139">
        <v>121</v>
      </c>
      <c r="D64" t="s" s="140">
        <v>186</v>
      </c>
      <c r="E64" s="132">
        <v>45430</v>
      </c>
      <c r="F64" t="s" s="142">
        <v>189</v>
      </c>
      <c r="G64" s="143">
        <v>2024</v>
      </c>
      <c r="H64" t="s" s="33">
        <v>258</v>
      </c>
      <c r="I64" s="135">
        <v>902.13</v>
      </c>
      <c r="J64" s="96">
        <v>28314286</v>
      </c>
      <c r="K64" s="144">
        <f>J64*10%</f>
        <v>2831428.6</v>
      </c>
      <c r="L64" s="98">
        <f>J64-K64</f>
        <v>25482857.4</v>
      </c>
      <c r="M64" s="26"/>
    </row>
    <row r="65" ht="15.5" customHeight="1" hidden="1">
      <c r="A65" s="138">
        <v>64</v>
      </c>
      <c r="B65" t="s" s="122">
        <v>259</v>
      </c>
      <c r="C65" t="s" s="139">
        <v>92</v>
      </c>
      <c r="D65" t="s" s="145">
        <v>186</v>
      </c>
      <c r="E65" s="124"/>
      <c r="F65" s="26"/>
      <c r="G65" s="26"/>
      <c r="H65" s="126"/>
      <c r="I65" s="127">
        <v>752.51124</v>
      </c>
      <c r="J65" s="128"/>
      <c r="K65" s="26"/>
      <c r="L65" s="26"/>
      <c r="M65" s="26"/>
    </row>
    <row r="66" ht="15.5" customHeight="1" hidden="1">
      <c r="A66" s="138">
        <v>65</v>
      </c>
      <c r="B66" t="s" s="122">
        <v>260</v>
      </c>
      <c r="C66" t="s" s="139">
        <v>92</v>
      </c>
      <c r="D66" t="s" s="145">
        <v>195</v>
      </c>
      <c r="E66" s="124"/>
      <c r="F66" s="26"/>
      <c r="G66" s="26"/>
      <c r="H66" s="126"/>
      <c r="I66" s="127">
        <v>752.51124</v>
      </c>
      <c r="J66" s="128"/>
      <c r="K66" s="26"/>
      <c r="L66" s="26"/>
      <c r="M66" s="26"/>
    </row>
    <row r="67" ht="15.5" customHeight="1" hidden="1">
      <c r="A67" s="138">
        <v>66</v>
      </c>
      <c r="B67" t="s" s="122">
        <v>261</v>
      </c>
      <c r="C67" t="s" s="139">
        <v>92</v>
      </c>
      <c r="D67" t="s" s="145">
        <v>186</v>
      </c>
      <c r="E67" s="124"/>
      <c r="F67" s="26"/>
      <c r="G67" s="26"/>
      <c r="H67" s="126"/>
      <c r="I67" s="127">
        <v>752.51124</v>
      </c>
      <c r="J67" s="128"/>
      <c r="K67" s="26"/>
      <c r="L67" s="26"/>
      <c r="M67" s="26"/>
    </row>
    <row r="68" ht="15.5" customHeight="1" hidden="1">
      <c r="A68" s="138">
        <v>67</v>
      </c>
      <c r="B68" t="s" s="122">
        <v>262</v>
      </c>
      <c r="C68" t="s" s="139">
        <v>92</v>
      </c>
      <c r="D68" t="s" s="145">
        <v>186</v>
      </c>
      <c r="E68" s="124"/>
      <c r="F68" s="26"/>
      <c r="G68" s="26"/>
      <c r="H68" s="126"/>
      <c r="I68" s="127">
        <v>760.6900000000001</v>
      </c>
      <c r="J68" s="128"/>
      <c r="K68" s="26"/>
      <c r="L68" s="26"/>
      <c r="M68" s="26"/>
    </row>
    <row r="69" ht="15.5" customHeight="1" hidden="1">
      <c r="A69" s="138">
        <v>68</v>
      </c>
      <c r="B69" t="s" s="122">
        <v>263</v>
      </c>
      <c r="C69" t="s" s="139">
        <v>121</v>
      </c>
      <c r="D69" t="s" s="140">
        <v>186</v>
      </c>
      <c r="E69" s="124"/>
      <c r="F69" s="26"/>
      <c r="G69" s="26"/>
      <c r="H69" s="126"/>
      <c r="I69" s="127">
        <v>958.1</v>
      </c>
      <c r="J69" s="128"/>
      <c r="K69" s="26"/>
      <c r="L69" s="26"/>
      <c r="M69" s="26"/>
    </row>
    <row r="70" ht="15.5" customHeight="1">
      <c r="A70" s="138">
        <v>69</v>
      </c>
      <c r="B70" t="s" s="122">
        <v>264</v>
      </c>
      <c r="C70" t="s" s="139">
        <v>121</v>
      </c>
      <c r="D70" t="s" s="140">
        <v>186</v>
      </c>
      <c r="E70" s="132">
        <v>45413</v>
      </c>
      <c r="F70" t="s" s="142">
        <v>189</v>
      </c>
      <c r="G70" s="143">
        <v>2024</v>
      </c>
      <c r="H70" t="s" s="33">
        <v>265</v>
      </c>
      <c r="I70" s="135">
        <v>750.35844</v>
      </c>
      <c r="J70" s="96">
        <v>18000000</v>
      </c>
      <c r="K70" s="144">
        <f>J70*10%</f>
        <v>1800000</v>
      </c>
      <c r="L70" s="98">
        <f>J70-K70</f>
        <v>16200000</v>
      </c>
      <c r="M70" s="26"/>
    </row>
    <row r="71" ht="15.5" customHeight="1">
      <c r="A71" s="138">
        <v>70</v>
      </c>
      <c r="B71" t="s" s="122">
        <v>266</v>
      </c>
      <c r="C71" t="s" s="139">
        <v>121</v>
      </c>
      <c r="D71" t="s" s="140">
        <v>186</v>
      </c>
      <c r="E71" s="132">
        <v>45420</v>
      </c>
      <c r="F71" t="s" s="142">
        <v>189</v>
      </c>
      <c r="G71" s="143">
        <v>2024</v>
      </c>
      <c r="H71" t="s" s="33">
        <v>267</v>
      </c>
      <c r="I71" s="135">
        <v>750.35844</v>
      </c>
      <c r="J71" s="96">
        <v>18000000</v>
      </c>
      <c r="K71" s="144">
        <f>J71*10%</f>
        <v>1800000</v>
      </c>
      <c r="L71" s="98">
        <f>J71-K71</f>
        <v>16200000</v>
      </c>
      <c r="M71" s="26"/>
    </row>
    <row r="72" ht="15.5" customHeight="1" hidden="1">
      <c r="A72" s="138">
        <v>71</v>
      </c>
      <c r="B72" t="s" s="122">
        <v>268</v>
      </c>
      <c r="C72" t="s" s="139">
        <v>121</v>
      </c>
      <c r="D72" t="s" s="140">
        <v>186</v>
      </c>
      <c r="E72" s="124"/>
      <c r="F72" s="26"/>
      <c r="G72" s="26"/>
      <c r="H72" s="126"/>
      <c r="I72" s="127">
        <v>902.13</v>
      </c>
      <c r="J72" s="128"/>
      <c r="K72" s="26"/>
      <c r="L72" s="26"/>
      <c r="M72" s="26"/>
    </row>
    <row r="73" ht="15.5" customHeight="1" hidden="1">
      <c r="A73" s="138">
        <v>72</v>
      </c>
      <c r="B73" t="s" s="122">
        <v>269</v>
      </c>
      <c r="C73" t="s" s="139">
        <v>92</v>
      </c>
      <c r="D73" t="s" s="145">
        <v>186</v>
      </c>
      <c r="E73" s="124"/>
      <c r="F73" s="26"/>
      <c r="G73" s="26"/>
      <c r="H73" s="126"/>
      <c r="I73" s="127">
        <v>752.51124</v>
      </c>
      <c r="J73" s="128"/>
      <c r="K73" s="26"/>
      <c r="L73" s="26"/>
      <c r="M73" s="26"/>
    </row>
    <row r="74" ht="15.5" customHeight="1">
      <c r="A74" s="138">
        <v>73</v>
      </c>
      <c r="B74" t="s" s="122">
        <v>270</v>
      </c>
      <c r="C74" t="s" s="139">
        <v>92</v>
      </c>
      <c r="D74" t="s" s="145">
        <v>186</v>
      </c>
      <c r="E74" s="132">
        <v>45420</v>
      </c>
      <c r="F74" t="s" s="142">
        <v>189</v>
      </c>
      <c r="G74" s="143">
        <v>2024</v>
      </c>
      <c r="H74" t="s" s="33">
        <v>271</v>
      </c>
      <c r="I74" s="135">
        <v>752.51124</v>
      </c>
      <c r="J74" s="96">
        <v>18000000</v>
      </c>
      <c r="K74" s="144">
        <f>J74*10%</f>
        <v>1800000</v>
      </c>
      <c r="L74" s="98">
        <f>J74-K74</f>
        <v>16200000</v>
      </c>
      <c r="M74" s="26"/>
    </row>
    <row r="75" ht="15.5" customHeight="1">
      <c r="A75" s="138">
        <v>74</v>
      </c>
      <c r="B75" t="s" s="122">
        <v>272</v>
      </c>
      <c r="C75" t="s" s="139">
        <v>92</v>
      </c>
      <c r="D75" t="s" s="145">
        <v>224</v>
      </c>
      <c r="E75" s="132">
        <v>45414</v>
      </c>
      <c r="F75" t="s" s="142">
        <v>189</v>
      </c>
      <c r="G75" s="143">
        <v>2024</v>
      </c>
      <c r="H75" t="s" s="33">
        <v>273</v>
      </c>
      <c r="I75" s="135">
        <v>752.51124</v>
      </c>
      <c r="J75" s="96">
        <v>18000000</v>
      </c>
      <c r="K75" s="144">
        <f>J75*10%</f>
        <v>1800000</v>
      </c>
      <c r="L75" s="98">
        <f>J75-K75</f>
        <v>16200000</v>
      </c>
      <c r="M75" s="26"/>
    </row>
    <row r="76" ht="15.5" customHeight="1" hidden="1">
      <c r="A76" s="138">
        <v>75</v>
      </c>
      <c r="B76" t="s" s="122">
        <v>274</v>
      </c>
      <c r="C76" t="s" s="139">
        <v>92</v>
      </c>
      <c r="D76" t="s" s="145">
        <v>186</v>
      </c>
      <c r="E76" s="124"/>
      <c r="F76" s="26"/>
      <c r="G76" s="26"/>
      <c r="H76" s="126"/>
      <c r="I76" s="127">
        <v>760.6900000000001</v>
      </c>
      <c r="J76" s="128"/>
      <c r="K76" s="26"/>
      <c r="L76" s="26"/>
      <c r="M76" s="26"/>
    </row>
    <row r="77" ht="15.5" customHeight="1">
      <c r="A77" s="138">
        <v>76</v>
      </c>
      <c r="B77" t="s" s="122">
        <v>275</v>
      </c>
      <c r="C77" t="s" s="139">
        <v>121</v>
      </c>
      <c r="D77" t="s" s="140">
        <v>224</v>
      </c>
      <c r="E77" s="132">
        <v>45414</v>
      </c>
      <c r="F77" t="s" s="142">
        <v>189</v>
      </c>
      <c r="G77" s="143">
        <v>2024</v>
      </c>
      <c r="H77" t="s" s="33">
        <v>276</v>
      </c>
      <c r="I77" s="135">
        <v>958.1</v>
      </c>
      <c r="J77" s="96">
        <v>29500000</v>
      </c>
      <c r="K77" s="144">
        <f>J77*10%</f>
        <v>2950000</v>
      </c>
      <c r="L77" s="98">
        <f>J77-K77</f>
        <v>26550000</v>
      </c>
      <c r="M77" s="26"/>
    </row>
    <row r="78" ht="15.5" customHeight="1" hidden="1">
      <c r="A78" s="138">
        <v>77</v>
      </c>
      <c r="B78" t="s" s="122">
        <v>277</v>
      </c>
      <c r="C78" t="s" s="139">
        <v>121</v>
      </c>
      <c r="D78" t="s" s="140">
        <v>186</v>
      </c>
      <c r="E78" s="124"/>
      <c r="F78" s="26"/>
      <c r="G78" s="26"/>
      <c r="H78" s="126"/>
      <c r="I78" s="127">
        <v>750.35844</v>
      </c>
      <c r="J78" s="128"/>
      <c r="K78" s="26"/>
      <c r="L78" s="26"/>
      <c r="M78" s="26"/>
    </row>
    <row r="79" ht="15.5" customHeight="1" hidden="1">
      <c r="A79" s="138">
        <v>78</v>
      </c>
      <c r="B79" t="s" s="122">
        <v>278</v>
      </c>
      <c r="C79" t="s" s="139">
        <v>121</v>
      </c>
      <c r="D79" t="s" s="140">
        <v>186</v>
      </c>
      <c r="E79" s="124"/>
      <c r="F79" s="26"/>
      <c r="G79" s="26"/>
      <c r="H79" s="126"/>
      <c r="I79" s="127">
        <v>750.35844</v>
      </c>
      <c r="J79" s="128"/>
      <c r="K79" s="26"/>
      <c r="L79" s="26"/>
      <c r="M79" s="26"/>
    </row>
    <row r="80" ht="15.5" customHeight="1" hidden="1">
      <c r="A80" s="138">
        <v>79</v>
      </c>
      <c r="B80" t="s" s="122">
        <v>279</v>
      </c>
      <c r="C80" t="s" s="139">
        <v>121</v>
      </c>
      <c r="D80" t="s" s="140">
        <v>186</v>
      </c>
      <c r="E80" s="124"/>
      <c r="F80" s="26"/>
      <c r="G80" s="26"/>
      <c r="H80" s="126"/>
      <c r="I80" s="127">
        <v>902.13</v>
      </c>
      <c r="J80" s="128"/>
      <c r="K80" s="26"/>
      <c r="L80" s="26"/>
      <c r="M80" s="26"/>
    </row>
    <row r="81" ht="15.5" customHeight="1" hidden="1">
      <c r="A81" s="138">
        <v>80</v>
      </c>
      <c r="B81" t="s" s="122">
        <v>280</v>
      </c>
      <c r="C81" t="s" s="139">
        <v>92</v>
      </c>
      <c r="D81" t="s" s="145">
        <v>186</v>
      </c>
      <c r="E81" s="124"/>
      <c r="F81" s="26"/>
      <c r="G81" s="26"/>
      <c r="H81" s="126"/>
      <c r="I81" s="127">
        <v>752.51124</v>
      </c>
      <c r="J81" s="128"/>
      <c r="K81" s="26"/>
      <c r="L81" s="26"/>
      <c r="M81" s="26"/>
    </row>
    <row r="82" ht="15.5" customHeight="1" hidden="1">
      <c r="A82" s="138">
        <v>81</v>
      </c>
      <c r="B82" t="s" s="122">
        <v>281</v>
      </c>
      <c r="C82" t="s" s="139">
        <v>92</v>
      </c>
      <c r="D82" t="s" s="145">
        <v>186</v>
      </c>
      <c r="E82" s="124"/>
      <c r="F82" s="26"/>
      <c r="G82" s="26"/>
      <c r="H82" s="126"/>
      <c r="I82" s="127">
        <v>752.51124</v>
      </c>
      <c r="J82" s="128"/>
      <c r="K82" s="26"/>
      <c r="L82" s="26"/>
      <c r="M82" s="26"/>
    </row>
    <row r="83" ht="15.5" customHeight="1">
      <c r="A83" s="138">
        <v>82</v>
      </c>
      <c r="B83" t="s" s="122">
        <v>282</v>
      </c>
      <c r="C83" t="s" s="139">
        <v>92</v>
      </c>
      <c r="D83" t="s" s="145">
        <v>186</v>
      </c>
      <c r="E83" s="132">
        <v>45429</v>
      </c>
      <c r="F83" t="s" s="142">
        <v>189</v>
      </c>
      <c r="G83" s="143">
        <v>2024</v>
      </c>
      <c r="H83" t="s" s="33">
        <v>283</v>
      </c>
      <c r="I83" s="135">
        <v>752.51124</v>
      </c>
      <c r="J83" s="96">
        <v>18000000</v>
      </c>
      <c r="K83" s="144">
        <f>J83*10%</f>
        <v>1800000</v>
      </c>
      <c r="L83" s="98">
        <f>J83-K83</f>
        <v>16200000</v>
      </c>
      <c r="M83" s="26"/>
    </row>
    <row r="84" ht="15.5" customHeight="1" hidden="1">
      <c r="A84" s="138">
        <v>83</v>
      </c>
      <c r="B84" t="s" s="122">
        <v>284</v>
      </c>
      <c r="C84" t="s" s="139">
        <v>92</v>
      </c>
      <c r="D84" t="s" s="145">
        <v>186</v>
      </c>
      <c r="E84" s="124"/>
      <c r="F84" s="26"/>
      <c r="G84" s="26"/>
      <c r="H84" s="126"/>
      <c r="I84" s="127">
        <v>760.6900000000001</v>
      </c>
      <c r="J84" s="128"/>
      <c r="K84" s="26"/>
      <c r="L84" s="26"/>
      <c r="M84" s="26"/>
    </row>
    <row r="85" ht="15.5" customHeight="1" hidden="1">
      <c r="A85" s="138">
        <v>84</v>
      </c>
      <c r="B85" t="s" s="122">
        <v>285</v>
      </c>
      <c r="C85" t="s" s="139">
        <v>121</v>
      </c>
      <c r="D85" t="s" s="140">
        <v>186</v>
      </c>
      <c r="E85" s="124"/>
      <c r="F85" s="26"/>
      <c r="G85" s="26"/>
      <c r="H85" s="126"/>
      <c r="I85" s="127">
        <v>958.1</v>
      </c>
      <c r="J85" s="128"/>
      <c r="K85" s="26"/>
      <c r="L85" s="26"/>
      <c r="M85" s="26"/>
    </row>
    <row r="86" ht="15.5" customHeight="1" hidden="1">
      <c r="A86" s="138">
        <v>85</v>
      </c>
      <c r="B86" t="s" s="122">
        <v>286</v>
      </c>
      <c r="C86" t="s" s="139">
        <v>121</v>
      </c>
      <c r="D86" t="s" s="140">
        <v>186</v>
      </c>
      <c r="E86" s="124"/>
      <c r="F86" s="26"/>
      <c r="G86" s="26"/>
      <c r="H86" s="126"/>
      <c r="I86" s="127">
        <v>750.35844</v>
      </c>
      <c r="J86" s="128"/>
      <c r="K86" s="26"/>
      <c r="L86" s="26"/>
      <c r="M86" s="26"/>
    </row>
    <row r="87" ht="15.5" customHeight="1">
      <c r="A87" s="138">
        <v>86</v>
      </c>
      <c r="B87" t="s" s="122">
        <v>287</v>
      </c>
      <c r="C87" t="s" s="139">
        <v>121</v>
      </c>
      <c r="D87" t="s" s="140">
        <v>186</v>
      </c>
      <c r="E87" s="132">
        <v>45579</v>
      </c>
      <c r="F87" t="s" s="142">
        <v>288</v>
      </c>
      <c r="G87" s="143">
        <v>2024</v>
      </c>
      <c r="H87" t="s" s="33">
        <v>289</v>
      </c>
      <c r="I87" s="135">
        <v>750.35844</v>
      </c>
      <c r="J87" s="96">
        <v>18000000</v>
      </c>
      <c r="K87" s="144">
        <f>J87*10%</f>
        <v>1800000</v>
      </c>
      <c r="L87" s="98">
        <f>J87-K87</f>
        <v>16200000</v>
      </c>
      <c r="M87" s="26"/>
    </row>
    <row r="88" ht="15.5" customHeight="1">
      <c r="A88" s="138">
        <v>87</v>
      </c>
      <c r="B88" t="s" s="122">
        <v>290</v>
      </c>
      <c r="C88" t="s" s="139">
        <v>121</v>
      </c>
      <c r="D88" t="s" s="146">
        <v>224</v>
      </c>
      <c r="E88" s="132">
        <v>45405</v>
      </c>
      <c r="F88" t="s" s="142">
        <v>288</v>
      </c>
      <c r="G88" s="143">
        <v>2024</v>
      </c>
      <c r="H88" t="s" s="33">
        <v>291</v>
      </c>
      <c r="I88" s="135">
        <v>902.13</v>
      </c>
      <c r="J88" s="96">
        <v>28314286</v>
      </c>
      <c r="K88" s="144">
        <f>J88*10%</f>
        <v>2831428.6</v>
      </c>
      <c r="L88" s="98">
        <f>J88-K88</f>
        <v>25482857.4</v>
      </c>
      <c r="M88" s="26"/>
    </row>
    <row r="89" ht="15.5" customHeight="1" hidden="1">
      <c r="A89" s="138">
        <v>88</v>
      </c>
      <c r="B89" t="s" s="122">
        <v>292</v>
      </c>
      <c r="C89" t="s" s="139">
        <v>92</v>
      </c>
      <c r="D89" t="s" s="147">
        <v>186</v>
      </c>
      <c r="E89" s="124"/>
      <c r="F89" s="26"/>
      <c r="G89" s="26"/>
      <c r="H89" s="126"/>
      <c r="I89" s="127">
        <v>752.51124</v>
      </c>
      <c r="J89" s="128"/>
      <c r="K89" s="26"/>
      <c r="L89" s="26"/>
      <c r="M89" s="26"/>
    </row>
    <row r="90" ht="15.5" customHeight="1" hidden="1">
      <c r="A90" s="138">
        <v>89</v>
      </c>
      <c r="B90" t="s" s="122">
        <v>293</v>
      </c>
      <c r="C90" t="s" s="139">
        <v>92</v>
      </c>
      <c r="D90" t="s" s="147">
        <v>186</v>
      </c>
      <c r="E90" s="124"/>
      <c r="F90" s="26"/>
      <c r="G90" s="26"/>
      <c r="H90" s="126"/>
      <c r="I90" s="127">
        <v>752.51124</v>
      </c>
      <c r="J90" s="128"/>
      <c r="K90" s="26"/>
      <c r="L90" s="26"/>
      <c r="M90" s="26"/>
    </row>
    <row r="91" ht="15.5" customHeight="1" hidden="1">
      <c r="A91" s="138">
        <v>90</v>
      </c>
      <c r="B91" t="s" s="122">
        <v>294</v>
      </c>
      <c r="C91" t="s" s="139">
        <v>92</v>
      </c>
      <c r="D91" t="s" s="147">
        <v>186</v>
      </c>
      <c r="E91" s="124"/>
      <c r="F91" s="26"/>
      <c r="G91" s="26"/>
      <c r="H91" s="126"/>
      <c r="I91" s="127">
        <v>760.6900000000001</v>
      </c>
      <c r="J91" s="128"/>
      <c r="K91" s="26"/>
      <c r="L91" s="26"/>
      <c r="M91" s="26"/>
    </row>
    <row r="92" ht="15.5" customHeight="1" hidden="1">
      <c r="A92" s="138">
        <v>91</v>
      </c>
      <c r="B92" t="s" s="122">
        <v>295</v>
      </c>
      <c r="C92" t="s" s="139">
        <v>121</v>
      </c>
      <c r="D92" t="s" s="123">
        <v>186</v>
      </c>
      <c r="E92" s="124"/>
      <c r="F92" s="26"/>
      <c r="G92" s="26"/>
      <c r="H92" s="126"/>
      <c r="I92" s="127">
        <v>958.1</v>
      </c>
      <c r="J92" s="128"/>
      <c r="K92" s="26"/>
      <c r="L92" s="26"/>
      <c r="M92" s="26"/>
    </row>
    <row r="93" ht="15.5" customHeight="1" hidden="1">
      <c r="A93" s="138">
        <v>92</v>
      </c>
      <c r="B93" t="s" s="122">
        <v>296</v>
      </c>
      <c r="C93" t="s" s="139">
        <v>121</v>
      </c>
      <c r="D93" t="s" s="123">
        <v>186</v>
      </c>
      <c r="E93" s="124"/>
      <c r="F93" s="26"/>
      <c r="G93" s="26"/>
      <c r="H93" s="126"/>
      <c r="I93" s="127">
        <v>750.35844</v>
      </c>
      <c r="J93" s="128"/>
      <c r="K93" s="26"/>
      <c r="L93" s="26"/>
      <c r="M93" s="26"/>
    </row>
    <row r="94" ht="16" customHeight="1" hidden="1">
      <c r="A94" s="138">
        <v>93</v>
      </c>
      <c r="B94" t="s" s="122">
        <v>297</v>
      </c>
      <c r="C94" t="s" s="139">
        <v>121</v>
      </c>
      <c r="D94" t="s" s="123">
        <v>186</v>
      </c>
      <c r="E94" s="124"/>
      <c r="F94" s="26"/>
      <c r="G94" s="26"/>
      <c r="H94" s="126"/>
      <c r="I94" s="127">
        <v>750.35844</v>
      </c>
      <c r="J94" s="128"/>
      <c r="K94" s="26"/>
      <c r="L94" s="26"/>
      <c r="M94"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94"/>
  <sheetViews>
    <sheetView workbookViewId="0" showGridLines="0" defaultGridColor="1"/>
  </sheetViews>
  <sheetFormatPr defaultColWidth="8.83333" defaultRowHeight="14.5" customHeight="1" outlineLevelRow="0" outlineLevelCol="0"/>
  <cols>
    <col min="1" max="1" width="8.85156" style="148" customWidth="1"/>
    <col min="2" max="2" width="22.3516" style="148" customWidth="1"/>
    <col min="3" max="3" width="25.5" style="148" customWidth="1"/>
    <col min="4" max="11" width="8.85156" style="148" customWidth="1"/>
    <col min="12" max="16384" width="8.85156" style="148" customWidth="1"/>
  </cols>
  <sheetData>
    <row r="1" ht="13.55" customHeight="1">
      <c r="A1" s="26"/>
      <c r="B1" s="26"/>
      <c r="C1" s="26"/>
      <c r="D1" s="26"/>
      <c r="E1" s="26"/>
      <c r="F1" s="7"/>
      <c r="G1" s="8"/>
      <c r="H1" s="8"/>
      <c r="I1" s="8"/>
      <c r="J1" s="8"/>
      <c r="K1" s="9"/>
    </row>
    <row r="2" ht="13.55" customHeight="1">
      <c r="A2" s="51"/>
      <c r="B2" s="51"/>
      <c r="C2" s="51"/>
      <c r="D2" s="51"/>
      <c r="E2" s="26"/>
      <c r="F2" s="10"/>
      <c r="G2" s="11"/>
      <c r="H2" s="11"/>
      <c r="I2" s="11"/>
      <c r="J2" s="11"/>
      <c r="K2" s="12"/>
    </row>
    <row r="3" ht="13.55" customHeight="1">
      <c r="A3" t="s" s="149">
        <v>298</v>
      </c>
      <c r="B3" s="150"/>
      <c r="C3" s="150"/>
      <c r="D3" t="s" s="151">
        <v>167</v>
      </c>
      <c r="E3" s="94"/>
      <c r="F3" s="10"/>
      <c r="G3" s="11"/>
      <c r="H3" s="11"/>
      <c r="I3" s="11"/>
      <c r="J3" s="11"/>
      <c r="K3" s="12"/>
    </row>
    <row r="4" ht="13.55" customHeight="1">
      <c r="A4" s="152">
        <v>1</v>
      </c>
      <c r="B4" s="153"/>
      <c r="C4" s="154"/>
      <c r="D4" s="153"/>
      <c r="E4" s="94"/>
      <c r="F4" s="10"/>
      <c r="G4" s="11"/>
      <c r="H4" s="11"/>
      <c r="I4" s="11"/>
      <c r="J4" s="11"/>
      <c r="K4" s="12"/>
    </row>
    <row r="5" ht="13.55" customHeight="1">
      <c r="A5" s="152">
        <v>2</v>
      </c>
      <c r="B5" s="153"/>
      <c r="C5" s="154"/>
      <c r="D5" s="153"/>
      <c r="E5" s="94"/>
      <c r="F5" s="10"/>
      <c r="G5" s="11"/>
      <c r="H5" s="11"/>
      <c r="I5" s="11"/>
      <c r="J5" s="11"/>
      <c r="K5" s="12"/>
    </row>
    <row r="6" ht="13.55" customHeight="1">
      <c r="A6" s="152">
        <v>3</v>
      </c>
      <c r="B6" s="153"/>
      <c r="C6" s="154"/>
      <c r="D6" s="153"/>
      <c r="E6" s="94"/>
      <c r="F6" s="10"/>
      <c r="G6" s="11"/>
      <c r="H6" s="11"/>
      <c r="I6" s="11"/>
      <c r="J6" s="11"/>
      <c r="K6" s="12"/>
    </row>
    <row r="7" ht="13.55" customHeight="1">
      <c r="A7" s="152">
        <v>4</v>
      </c>
      <c r="B7" s="153"/>
      <c r="C7" s="154"/>
      <c r="D7" s="153"/>
      <c r="E7" s="94"/>
      <c r="F7" s="10"/>
      <c r="G7" s="11"/>
      <c r="H7" s="11"/>
      <c r="I7" s="11"/>
      <c r="J7" s="11"/>
      <c r="K7" s="12"/>
    </row>
    <row r="8" ht="13.55" customHeight="1">
      <c r="A8" s="125"/>
      <c r="B8" s="125"/>
      <c r="C8" s="125"/>
      <c r="D8" s="125"/>
      <c r="E8" s="26"/>
      <c r="F8" s="10"/>
      <c r="G8" s="11"/>
      <c r="H8" s="11"/>
      <c r="I8" s="11"/>
      <c r="J8" s="11"/>
      <c r="K8" s="12"/>
    </row>
    <row r="9" ht="13.55" customHeight="1">
      <c r="A9" t="s" s="149">
        <v>299</v>
      </c>
      <c r="B9" s="150"/>
      <c r="C9" s="150"/>
      <c r="D9" t="s" s="151">
        <v>300</v>
      </c>
      <c r="E9" s="94"/>
      <c r="F9" s="10"/>
      <c r="G9" s="11"/>
      <c r="H9" s="11"/>
      <c r="I9" s="11"/>
      <c r="J9" s="11"/>
      <c r="K9" s="12"/>
    </row>
    <row r="10" ht="13.55" customHeight="1">
      <c r="A10" s="152">
        <v>1</v>
      </c>
      <c r="B10" s="153"/>
      <c r="C10" s="154"/>
      <c r="D10" s="155"/>
      <c r="E10" s="94"/>
      <c r="F10" s="10"/>
      <c r="G10" s="11"/>
      <c r="H10" s="11"/>
      <c r="I10" s="11"/>
      <c r="J10" s="11"/>
      <c r="K10" s="12"/>
    </row>
    <row r="11" ht="13.55" customHeight="1">
      <c r="A11" s="152">
        <v>2</v>
      </c>
      <c r="B11" s="153"/>
      <c r="C11" s="154"/>
      <c r="D11" s="155"/>
      <c r="E11" s="94"/>
      <c r="F11" s="10"/>
      <c r="G11" s="11"/>
      <c r="H11" s="11"/>
      <c r="I11" s="11"/>
      <c r="J11" s="11"/>
      <c r="K11" s="12"/>
    </row>
    <row r="12" ht="13.55" customHeight="1">
      <c r="A12" s="152">
        <v>3</v>
      </c>
      <c r="B12" s="153"/>
      <c r="C12" s="154"/>
      <c r="D12" s="155"/>
      <c r="E12" s="94"/>
      <c r="F12" s="10"/>
      <c r="G12" s="11"/>
      <c r="H12" s="11"/>
      <c r="I12" s="11"/>
      <c r="J12" s="11"/>
      <c r="K12" s="12"/>
    </row>
    <row r="13" ht="13.55" customHeight="1">
      <c r="A13" s="152">
        <v>4</v>
      </c>
      <c r="B13" s="153"/>
      <c r="C13" s="154"/>
      <c r="D13" s="155"/>
      <c r="E13" s="94"/>
      <c r="F13" s="10"/>
      <c r="G13" s="11"/>
      <c r="H13" s="11"/>
      <c r="I13" s="11"/>
      <c r="J13" s="11"/>
      <c r="K13" s="12"/>
    </row>
    <row r="14" ht="13.55" customHeight="1">
      <c r="A14" s="153"/>
      <c r="B14" s="153"/>
      <c r="C14" s="156">
        <f>SUM(C10:C13)</f>
        <v>0</v>
      </c>
      <c r="D14" s="157">
        <f>SUM(D10:D13)</f>
        <v>0</v>
      </c>
      <c r="E14" s="94"/>
      <c r="F14" s="10"/>
      <c r="G14" s="11"/>
      <c r="H14" s="11"/>
      <c r="I14" s="11"/>
      <c r="J14" s="11"/>
      <c r="K14" s="12"/>
    </row>
    <row r="15" ht="13.55" customHeight="1">
      <c r="A15" s="158"/>
      <c r="B15" s="159"/>
      <c r="C15" s="159"/>
      <c r="D15" s="159"/>
      <c r="E15" s="8"/>
      <c r="F15" s="11"/>
      <c r="G15" s="11"/>
      <c r="H15" s="11"/>
      <c r="I15" s="11"/>
      <c r="J15" s="11"/>
      <c r="K15" s="12"/>
    </row>
    <row r="16" ht="13.55" customHeight="1">
      <c r="A16" s="10"/>
      <c r="B16" s="11"/>
      <c r="C16" s="11"/>
      <c r="D16" s="11"/>
      <c r="E16" s="11"/>
      <c r="F16" s="11"/>
      <c r="G16" s="11"/>
      <c r="H16" s="11"/>
      <c r="I16" s="11"/>
      <c r="J16" s="11"/>
      <c r="K16" s="12"/>
    </row>
    <row r="17" ht="13.55" customHeight="1">
      <c r="A17" s="10"/>
      <c r="B17" s="11"/>
      <c r="C17" s="11"/>
      <c r="D17" s="11"/>
      <c r="E17" s="11"/>
      <c r="F17" s="11"/>
      <c r="G17" s="11"/>
      <c r="H17" s="11"/>
      <c r="I17" s="11"/>
      <c r="J17" s="11"/>
      <c r="K17" s="12"/>
    </row>
    <row r="18" ht="13.55" customHeight="1">
      <c r="A18" s="10"/>
      <c r="B18" s="11"/>
      <c r="C18" s="11"/>
      <c r="D18" s="11"/>
      <c r="E18" s="11"/>
      <c r="F18" s="11"/>
      <c r="G18" s="11"/>
      <c r="H18" s="11"/>
      <c r="I18" s="11"/>
      <c r="J18" s="11"/>
      <c r="K18" s="12"/>
    </row>
    <row r="19" ht="13.55" customHeight="1">
      <c r="A19" s="10"/>
      <c r="B19" s="11"/>
      <c r="C19" s="11"/>
      <c r="D19" s="11"/>
      <c r="E19" s="11"/>
      <c r="F19" s="11"/>
      <c r="G19" s="11"/>
      <c r="H19" s="11"/>
      <c r="I19" s="11"/>
      <c r="J19" s="11"/>
      <c r="K19" s="12"/>
    </row>
    <row r="20" ht="13.55" customHeight="1">
      <c r="A20" s="10"/>
      <c r="B20" s="11"/>
      <c r="C20" s="11"/>
      <c r="D20" s="11"/>
      <c r="E20" s="11"/>
      <c r="F20" s="11"/>
      <c r="G20" s="11"/>
      <c r="H20" s="11"/>
      <c r="I20" s="11"/>
      <c r="J20" s="11"/>
      <c r="K20" s="12"/>
    </row>
    <row r="21" ht="13.55" customHeight="1">
      <c r="A21" s="10"/>
      <c r="B21" s="11"/>
      <c r="C21" s="11"/>
      <c r="D21" s="11"/>
      <c r="E21" s="11"/>
      <c r="F21" s="11"/>
      <c r="G21" s="11"/>
      <c r="H21" s="11"/>
      <c r="I21" s="11"/>
      <c r="J21" s="11"/>
      <c r="K21" s="12"/>
    </row>
    <row r="22" ht="13.55" customHeight="1">
      <c r="A22" s="10"/>
      <c r="B22" s="11"/>
      <c r="C22" s="11"/>
      <c r="D22" s="11"/>
      <c r="E22" s="11"/>
      <c r="F22" s="11"/>
      <c r="G22" s="11"/>
      <c r="H22" s="11"/>
      <c r="I22" s="11"/>
      <c r="J22" s="11"/>
      <c r="K22" s="12"/>
    </row>
    <row r="23" ht="13.55" customHeight="1">
      <c r="A23" s="10"/>
      <c r="B23" s="11"/>
      <c r="C23" s="11"/>
      <c r="D23" s="11"/>
      <c r="E23" s="11"/>
      <c r="F23" s="11"/>
      <c r="G23" s="11"/>
      <c r="H23" s="11"/>
      <c r="I23" s="11"/>
      <c r="J23" s="11"/>
      <c r="K23" s="12"/>
    </row>
    <row r="24" ht="13.55" customHeight="1">
      <c r="A24" s="10"/>
      <c r="B24" s="11"/>
      <c r="C24" s="11"/>
      <c r="D24" s="11"/>
      <c r="E24" s="11"/>
      <c r="F24" s="11"/>
      <c r="G24" s="11"/>
      <c r="H24" s="11"/>
      <c r="I24" s="11"/>
      <c r="J24" s="11"/>
      <c r="K24" s="12"/>
    </row>
    <row r="25" ht="13.55" customHeight="1">
      <c r="A25" s="10"/>
      <c r="B25" s="11"/>
      <c r="C25" s="11"/>
      <c r="D25" s="11"/>
      <c r="E25" s="11"/>
      <c r="F25" s="11"/>
      <c r="G25" s="11"/>
      <c r="H25" s="11"/>
      <c r="I25" s="11"/>
      <c r="J25" s="11"/>
      <c r="K25" s="12"/>
    </row>
    <row r="26" ht="13.55" customHeight="1">
      <c r="A26" s="10"/>
      <c r="B26" s="11"/>
      <c r="C26" s="11"/>
      <c r="D26" s="11"/>
      <c r="E26" s="11"/>
      <c r="F26" s="11"/>
      <c r="G26" s="11"/>
      <c r="H26" s="11"/>
      <c r="I26" s="11"/>
      <c r="J26" s="11"/>
      <c r="K26" s="12"/>
    </row>
    <row r="27" ht="13.55" customHeight="1">
      <c r="A27" s="10"/>
      <c r="B27" s="11"/>
      <c r="C27" s="11"/>
      <c r="D27" s="11"/>
      <c r="E27" s="11"/>
      <c r="F27" s="11"/>
      <c r="G27" s="11"/>
      <c r="H27" s="11"/>
      <c r="I27" s="11"/>
      <c r="J27" s="11"/>
      <c r="K27" s="12"/>
    </row>
    <row r="28" ht="13.55" customHeight="1">
      <c r="A28" s="10"/>
      <c r="B28" s="11"/>
      <c r="C28" s="11"/>
      <c r="D28" s="11"/>
      <c r="E28" s="11"/>
      <c r="F28" s="11"/>
      <c r="G28" s="11"/>
      <c r="H28" s="11"/>
      <c r="I28" s="11"/>
      <c r="J28" s="11"/>
      <c r="K28" s="12"/>
    </row>
    <row r="29" ht="13.55" customHeight="1">
      <c r="A29" s="10"/>
      <c r="B29" s="11"/>
      <c r="C29" s="11"/>
      <c r="D29" s="11"/>
      <c r="E29" s="11"/>
      <c r="F29" s="11"/>
      <c r="G29" s="11"/>
      <c r="H29" s="11"/>
      <c r="I29" s="11"/>
      <c r="J29" s="11"/>
      <c r="K29" s="12"/>
    </row>
    <row r="30" ht="13.55" customHeight="1">
      <c r="A30" s="10"/>
      <c r="B30" s="11"/>
      <c r="C30" s="11"/>
      <c r="D30" s="11"/>
      <c r="E30" s="11"/>
      <c r="F30" s="11"/>
      <c r="G30" s="11"/>
      <c r="H30" s="11"/>
      <c r="I30" s="11"/>
      <c r="J30" s="11"/>
      <c r="K30" s="12"/>
    </row>
    <row r="31" ht="13.55" customHeight="1">
      <c r="A31" s="10"/>
      <c r="B31" s="11"/>
      <c r="C31" s="11"/>
      <c r="D31" s="11"/>
      <c r="E31" s="11"/>
      <c r="F31" s="11"/>
      <c r="G31" s="11"/>
      <c r="H31" s="11"/>
      <c r="I31" s="11"/>
      <c r="J31" s="11"/>
      <c r="K31" s="12"/>
    </row>
    <row r="32" ht="13.55" customHeight="1">
      <c r="A32" s="10"/>
      <c r="B32" s="11"/>
      <c r="C32" s="11"/>
      <c r="D32" s="11"/>
      <c r="E32" s="11"/>
      <c r="F32" s="11"/>
      <c r="G32" s="11"/>
      <c r="H32" s="11"/>
      <c r="I32" s="11"/>
      <c r="J32" s="11"/>
      <c r="K32" s="12"/>
    </row>
    <row r="33" ht="13.55" customHeight="1">
      <c r="A33" s="10"/>
      <c r="B33" s="11"/>
      <c r="C33" s="11"/>
      <c r="D33" s="11"/>
      <c r="E33" s="11"/>
      <c r="F33" s="11"/>
      <c r="G33" s="11"/>
      <c r="H33" s="11"/>
      <c r="I33" s="11"/>
      <c r="J33" s="11"/>
      <c r="K33" s="12"/>
    </row>
    <row r="34" ht="13.55" customHeight="1">
      <c r="A34" s="10"/>
      <c r="B34" s="11"/>
      <c r="C34" s="11"/>
      <c r="D34" s="11"/>
      <c r="E34" s="11"/>
      <c r="F34" s="11"/>
      <c r="G34" s="11"/>
      <c r="H34" s="11"/>
      <c r="I34" s="11"/>
      <c r="J34" s="11"/>
      <c r="K34" s="12"/>
    </row>
    <row r="35" ht="13.55" customHeight="1">
      <c r="A35" s="10"/>
      <c r="B35" s="11"/>
      <c r="C35" s="11"/>
      <c r="D35" s="11"/>
      <c r="E35" s="11"/>
      <c r="F35" s="11"/>
      <c r="G35" s="11"/>
      <c r="H35" s="11"/>
      <c r="I35" s="11"/>
      <c r="J35" s="11"/>
      <c r="K35" s="12"/>
    </row>
    <row r="36" ht="13.55" customHeight="1">
      <c r="A36" s="10"/>
      <c r="B36" s="11"/>
      <c r="C36" s="11"/>
      <c r="D36" s="11"/>
      <c r="E36" s="11"/>
      <c r="F36" s="11"/>
      <c r="G36" s="11"/>
      <c r="H36" s="11"/>
      <c r="I36" s="11"/>
      <c r="J36" s="11"/>
      <c r="K36" s="12"/>
    </row>
    <row r="37" ht="13.55" customHeight="1">
      <c r="A37" s="10"/>
      <c r="B37" s="11"/>
      <c r="C37" s="11"/>
      <c r="D37" s="11"/>
      <c r="E37" s="11"/>
      <c r="F37" s="11"/>
      <c r="G37" s="11"/>
      <c r="H37" s="11"/>
      <c r="I37" s="11"/>
      <c r="J37" s="11"/>
      <c r="K37" s="12"/>
    </row>
    <row r="38" ht="13.55" customHeight="1">
      <c r="A38" s="10"/>
      <c r="B38" s="11"/>
      <c r="C38" s="11"/>
      <c r="D38" s="11"/>
      <c r="E38" s="11"/>
      <c r="F38" s="11"/>
      <c r="G38" s="11"/>
      <c r="H38" s="11"/>
      <c r="I38" s="11"/>
      <c r="J38" s="11"/>
      <c r="K38" s="12"/>
    </row>
    <row r="39" ht="13.55" customHeight="1">
      <c r="A39" s="10"/>
      <c r="B39" s="11"/>
      <c r="C39" s="11"/>
      <c r="D39" s="11"/>
      <c r="E39" s="11"/>
      <c r="F39" s="11"/>
      <c r="G39" s="11"/>
      <c r="H39" s="11"/>
      <c r="I39" s="11"/>
      <c r="J39" s="11"/>
      <c r="K39" s="12"/>
    </row>
    <row r="40" ht="13.55" customHeight="1">
      <c r="A40" s="10"/>
      <c r="B40" s="11"/>
      <c r="C40" s="11"/>
      <c r="D40" s="11"/>
      <c r="E40" s="11"/>
      <c r="F40" s="11"/>
      <c r="G40" s="11"/>
      <c r="H40" s="11"/>
      <c r="I40" s="11"/>
      <c r="J40" s="11"/>
      <c r="K40" s="12"/>
    </row>
    <row r="41" ht="13.55" customHeight="1">
      <c r="A41" s="10"/>
      <c r="B41" s="11"/>
      <c r="C41" s="11"/>
      <c r="D41" s="11"/>
      <c r="E41" s="11"/>
      <c r="F41" s="11"/>
      <c r="G41" s="11"/>
      <c r="H41" s="11"/>
      <c r="I41" s="11"/>
      <c r="J41" s="11"/>
      <c r="K41" s="12"/>
    </row>
    <row r="42" ht="13.55" customHeight="1">
      <c r="A42" s="10"/>
      <c r="B42" s="11"/>
      <c r="C42" s="11"/>
      <c r="D42" s="11"/>
      <c r="E42" s="11"/>
      <c r="F42" s="11"/>
      <c r="G42" s="11"/>
      <c r="H42" s="11"/>
      <c r="I42" s="11"/>
      <c r="J42" s="11"/>
      <c r="K42" s="12"/>
    </row>
    <row r="43" ht="13.55" customHeight="1">
      <c r="A43" s="10"/>
      <c r="B43" s="11"/>
      <c r="C43" s="11"/>
      <c r="D43" s="11"/>
      <c r="E43" s="11"/>
      <c r="F43" s="11"/>
      <c r="G43" s="11"/>
      <c r="H43" s="11"/>
      <c r="I43" s="11"/>
      <c r="J43" s="11"/>
      <c r="K43" s="12"/>
    </row>
    <row r="44" ht="13.55" customHeight="1">
      <c r="A44" s="10"/>
      <c r="B44" s="11"/>
      <c r="C44" s="11"/>
      <c r="D44" s="11"/>
      <c r="E44" s="11"/>
      <c r="F44" s="11"/>
      <c r="G44" s="11"/>
      <c r="H44" s="11"/>
      <c r="I44" s="11"/>
      <c r="J44" s="11"/>
      <c r="K44" s="12"/>
    </row>
    <row r="45" ht="13.55" customHeight="1">
      <c r="A45" s="10"/>
      <c r="B45" s="11"/>
      <c r="C45" s="11"/>
      <c r="D45" s="11"/>
      <c r="E45" s="11"/>
      <c r="F45" s="11"/>
      <c r="G45" s="11"/>
      <c r="H45" s="11"/>
      <c r="I45" s="11"/>
      <c r="J45" s="11"/>
      <c r="K45" s="12"/>
    </row>
    <row r="46" ht="13.55" customHeight="1">
      <c r="A46" s="10"/>
      <c r="B46" s="11"/>
      <c r="C46" s="11"/>
      <c r="D46" s="11"/>
      <c r="E46" s="11"/>
      <c r="F46" s="11"/>
      <c r="G46" s="11"/>
      <c r="H46" s="11"/>
      <c r="I46" s="11"/>
      <c r="J46" s="11"/>
      <c r="K46" s="12"/>
    </row>
    <row r="47" ht="13.55" customHeight="1">
      <c r="A47" s="10"/>
      <c r="B47" s="11"/>
      <c r="C47" s="11"/>
      <c r="D47" s="11"/>
      <c r="E47" s="11"/>
      <c r="F47" s="11"/>
      <c r="G47" s="11"/>
      <c r="H47" s="11"/>
      <c r="I47" s="11"/>
      <c r="J47" s="11"/>
      <c r="K47" s="12"/>
    </row>
    <row r="48" ht="13.55" customHeight="1">
      <c r="A48" s="10"/>
      <c r="B48" s="11"/>
      <c r="C48" s="11"/>
      <c r="D48" s="11"/>
      <c r="E48" s="11"/>
      <c r="F48" s="11"/>
      <c r="G48" s="11"/>
      <c r="H48" s="11"/>
      <c r="I48" s="11"/>
      <c r="J48" s="11"/>
      <c r="K48" s="12"/>
    </row>
    <row r="49" ht="13.55" customHeight="1">
      <c r="A49" s="10"/>
      <c r="B49" s="11"/>
      <c r="C49" s="11"/>
      <c r="D49" s="11"/>
      <c r="E49" s="11"/>
      <c r="F49" s="11"/>
      <c r="G49" s="11"/>
      <c r="H49" s="11"/>
      <c r="I49" s="11"/>
      <c r="J49" s="11"/>
      <c r="K49" s="12"/>
    </row>
    <row r="50" ht="13.55" customHeight="1">
      <c r="A50" s="10"/>
      <c r="B50" s="11"/>
      <c r="C50" s="11"/>
      <c r="D50" s="11"/>
      <c r="E50" s="11"/>
      <c r="F50" s="11"/>
      <c r="G50" s="11"/>
      <c r="H50" s="11"/>
      <c r="I50" s="11"/>
      <c r="J50" s="11"/>
      <c r="K50" s="12"/>
    </row>
    <row r="51" ht="13.55" customHeight="1">
      <c r="A51" s="10"/>
      <c r="B51" s="11"/>
      <c r="C51" s="11"/>
      <c r="D51" s="11"/>
      <c r="E51" s="11"/>
      <c r="F51" s="11"/>
      <c r="G51" s="11"/>
      <c r="H51" s="11"/>
      <c r="I51" s="11"/>
      <c r="J51" s="11"/>
      <c r="K51" s="12"/>
    </row>
    <row r="52" ht="13.55" customHeight="1">
      <c r="A52" s="10"/>
      <c r="B52" s="11"/>
      <c r="C52" s="11"/>
      <c r="D52" s="11"/>
      <c r="E52" s="11"/>
      <c r="F52" s="11"/>
      <c r="G52" s="11"/>
      <c r="H52" s="11"/>
      <c r="I52" s="11"/>
      <c r="J52" s="11"/>
      <c r="K52" s="12"/>
    </row>
    <row r="53" ht="13.55" customHeight="1">
      <c r="A53" s="10"/>
      <c r="B53" s="11"/>
      <c r="C53" s="11"/>
      <c r="D53" s="11"/>
      <c r="E53" s="11"/>
      <c r="F53" s="11"/>
      <c r="G53" s="11"/>
      <c r="H53" s="11"/>
      <c r="I53" s="11"/>
      <c r="J53" s="11"/>
      <c r="K53" s="12"/>
    </row>
    <row r="54" ht="13.55" customHeight="1">
      <c r="A54" s="10"/>
      <c r="B54" s="11"/>
      <c r="C54" s="11"/>
      <c r="D54" s="11"/>
      <c r="E54" s="11"/>
      <c r="F54" s="11"/>
      <c r="G54" s="11"/>
      <c r="H54" s="11"/>
      <c r="I54" s="11"/>
      <c r="J54" s="11"/>
      <c r="K54" s="12"/>
    </row>
    <row r="55" ht="13.55" customHeight="1">
      <c r="A55" s="10"/>
      <c r="B55" s="11"/>
      <c r="C55" s="11"/>
      <c r="D55" s="11"/>
      <c r="E55" s="11"/>
      <c r="F55" s="11"/>
      <c r="G55" s="11"/>
      <c r="H55" s="11"/>
      <c r="I55" s="11"/>
      <c r="J55" s="11"/>
      <c r="K55" s="12"/>
    </row>
    <row r="56" ht="13.55" customHeight="1">
      <c r="A56" s="10"/>
      <c r="B56" s="11"/>
      <c r="C56" s="11"/>
      <c r="D56" s="11"/>
      <c r="E56" s="11"/>
      <c r="F56" s="11"/>
      <c r="G56" s="11"/>
      <c r="H56" s="11"/>
      <c r="I56" s="11"/>
      <c r="J56" s="11"/>
      <c r="K56" s="12"/>
    </row>
    <row r="57" ht="13.55" customHeight="1">
      <c r="A57" s="10"/>
      <c r="B57" s="11"/>
      <c r="C57" s="11"/>
      <c r="D57" s="11"/>
      <c r="E57" s="11"/>
      <c r="F57" s="11"/>
      <c r="G57" s="11"/>
      <c r="H57" s="11"/>
      <c r="I57" s="11"/>
      <c r="J57" s="11"/>
      <c r="K57" s="12"/>
    </row>
    <row r="58" ht="13.55" customHeight="1">
      <c r="A58" s="10"/>
      <c r="B58" s="11"/>
      <c r="C58" s="11"/>
      <c r="D58" s="11"/>
      <c r="E58" s="11"/>
      <c r="F58" s="11"/>
      <c r="G58" s="11"/>
      <c r="H58" s="11"/>
      <c r="I58" s="11"/>
      <c r="J58" s="11"/>
      <c r="K58" s="12"/>
    </row>
    <row r="59" ht="13.55" customHeight="1">
      <c r="A59" s="10"/>
      <c r="B59" s="11"/>
      <c r="C59" s="11"/>
      <c r="D59" s="11"/>
      <c r="E59" s="11"/>
      <c r="F59" s="11"/>
      <c r="G59" s="11"/>
      <c r="H59" s="11"/>
      <c r="I59" s="11"/>
      <c r="J59" s="11"/>
      <c r="K59" s="12"/>
    </row>
    <row r="60" ht="13.55" customHeight="1">
      <c r="A60" s="10"/>
      <c r="B60" s="11"/>
      <c r="C60" s="11"/>
      <c r="D60" s="11"/>
      <c r="E60" s="11"/>
      <c r="F60" s="11"/>
      <c r="G60" s="11"/>
      <c r="H60" s="11"/>
      <c r="I60" s="11"/>
      <c r="J60" s="11"/>
      <c r="K60" s="12"/>
    </row>
    <row r="61" ht="13.55" customHeight="1">
      <c r="A61" s="10"/>
      <c r="B61" s="11"/>
      <c r="C61" s="11"/>
      <c r="D61" s="11"/>
      <c r="E61" s="11"/>
      <c r="F61" s="11"/>
      <c r="G61" s="11"/>
      <c r="H61" s="11"/>
      <c r="I61" s="11"/>
      <c r="J61" s="11"/>
      <c r="K61" s="12"/>
    </row>
    <row r="62" ht="13.55" customHeight="1">
      <c r="A62" s="10"/>
      <c r="B62" s="11"/>
      <c r="C62" s="11"/>
      <c r="D62" s="11"/>
      <c r="E62" s="11"/>
      <c r="F62" s="11"/>
      <c r="G62" s="11"/>
      <c r="H62" s="11"/>
      <c r="I62" s="11"/>
      <c r="J62" s="11"/>
      <c r="K62" s="12"/>
    </row>
    <row r="63" ht="13.55" customHeight="1">
      <c r="A63" s="10"/>
      <c r="B63" s="11"/>
      <c r="C63" s="11"/>
      <c r="D63" s="11"/>
      <c r="E63" s="11"/>
      <c r="F63" s="11"/>
      <c r="G63" s="11"/>
      <c r="H63" s="11"/>
      <c r="I63" s="11"/>
      <c r="J63" s="11"/>
      <c r="K63" s="12"/>
    </row>
    <row r="64" ht="13.55" customHeight="1">
      <c r="A64" s="10"/>
      <c r="B64" s="11"/>
      <c r="C64" s="11"/>
      <c r="D64" s="11"/>
      <c r="E64" s="11"/>
      <c r="F64" s="11"/>
      <c r="G64" s="11"/>
      <c r="H64" s="11"/>
      <c r="I64" s="11"/>
      <c r="J64" s="11"/>
      <c r="K64" s="12"/>
    </row>
    <row r="65" ht="13.55" customHeight="1">
      <c r="A65" s="10"/>
      <c r="B65" s="11"/>
      <c r="C65" s="11"/>
      <c r="D65" s="11"/>
      <c r="E65" s="11"/>
      <c r="F65" s="11"/>
      <c r="G65" s="11"/>
      <c r="H65" s="11"/>
      <c r="I65" s="11"/>
      <c r="J65" s="11"/>
      <c r="K65" s="12"/>
    </row>
    <row r="66" ht="13.55" customHeight="1">
      <c r="A66" s="10"/>
      <c r="B66" s="11"/>
      <c r="C66" s="11"/>
      <c r="D66" s="11"/>
      <c r="E66" s="11"/>
      <c r="F66" s="11"/>
      <c r="G66" s="11"/>
      <c r="H66" s="11"/>
      <c r="I66" s="11"/>
      <c r="J66" s="11"/>
      <c r="K66" s="12"/>
    </row>
    <row r="67" ht="13.55" customHeight="1">
      <c r="A67" s="10"/>
      <c r="B67" s="11"/>
      <c r="C67" s="11"/>
      <c r="D67" s="11"/>
      <c r="E67" s="11"/>
      <c r="F67" s="11"/>
      <c r="G67" s="11"/>
      <c r="H67" s="11"/>
      <c r="I67" s="11"/>
      <c r="J67" s="11"/>
      <c r="K67" s="12"/>
    </row>
    <row r="68" ht="13.55" customHeight="1">
      <c r="A68" s="10"/>
      <c r="B68" s="11"/>
      <c r="C68" s="11"/>
      <c r="D68" s="11"/>
      <c r="E68" s="11"/>
      <c r="F68" s="11"/>
      <c r="G68" s="11"/>
      <c r="H68" s="11"/>
      <c r="I68" s="11"/>
      <c r="J68" s="11"/>
      <c r="K68" s="12"/>
    </row>
    <row r="69" ht="13.55" customHeight="1">
      <c r="A69" s="10"/>
      <c r="B69" s="11"/>
      <c r="C69" s="11"/>
      <c r="D69" s="11"/>
      <c r="E69" s="11"/>
      <c r="F69" s="11"/>
      <c r="G69" s="11"/>
      <c r="H69" s="11"/>
      <c r="I69" s="11"/>
      <c r="J69" s="11"/>
      <c r="K69" s="12"/>
    </row>
    <row r="70" ht="13.55" customHeight="1">
      <c r="A70" s="10"/>
      <c r="B70" s="11"/>
      <c r="C70" s="11"/>
      <c r="D70" s="11"/>
      <c r="E70" s="11"/>
      <c r="F70" s="11"/>
      <c r="G70" s="11"/>
      <c r="H70" s="11"/>
      <c r="I70" s="11"/>
      <c r="J70" s="11"/>
      <c r="K70" s="12"/>
    </row>
    <row r="71" ht="13.55" customHeight="1">
      <c r="A71" s="10"/>
      <c r="B71" s="11"/>
      <c r="C71" s="11"/>
      <c r="D71" s="11"/>
      <c r="E71" s="11"/>
      <c r="F71" s="11"/>
      <c r="G71" s="11"/>
      <c r="H71" s="11"/>
      <c r="I71" s="11"/>
      <c r="J71" s="11"/>
      <c r="K71" s="12"/>
    </row>
    <row r="72" ht="13.55" customHeight="1">
      <c r="A72" s="10"/>
      <c r="B72" s="11"/>
      <c r="C72" s="11"/>
      <c r="D72" s="11"/>
      <c r="E72" s="11"/>
      <c r="F72" s="11"/>
      <c r="G72" s="11"/>
      <c r="H72" s="11"/>
      <c r="I72" s="11"/>
      <c r="J72" s="11"/>
      <c r="K72" s="12"/>
    </row>
    <row r="73" ht="13.55" customHeight="1">
      <c r="A73" s="10"/>
      <c r="B73" s="11"/>
      <c r="C73" s="11"/>
      <c r="D73" s="11"/>
      <c r="E73" s="11"/>
      <c r="F73" s="11"/>
      <c r="G73" s="11"/>
      <c r="H73" s="11"/>
      <c r="I73" s="11"/>
      <c r="J73" s="11"/>
      <c r="K73" s="12"/>
    </row>
    <row r="74" ht="13.55" customHeight="1">
      <c r="A74" s="10"/>
      <c r="B74" s="11"/>
      <c r="C74" s="11"/>
      <c r="D74" s="11"/>
      <c r="E74" s="11"/>
      <c r="F74" s="11"/>
      <c r="G74" s="11"/>
      <c r="H74" s="11"/>
      <c r="I74" s="11"/>
      <c r="J74" s="11"/>
      <c r="K74" s="12"/>
    </row>
    <row r="75" ht="13.55" customHeight="1">
      <c r="A75" s="10"/>
      <c r="B75" s="11"/>
      <c r="C75" s="11"/>
      <c r="D75" s="11"/>
      <c r="E75" s="11"/>
      <c r="F75" s="11"/>
      <c r="G75" s="11"/>
      <c r="H75" s="11"/>
      <c r="I75" s="11"/>
      <c r="J75" s="11"/>
      <c r="K75" s="12"/>
    </row>
    <row r="76" ht="13.55" customHeight="1">
      <c r="A76" s="10"/>
      <c r="B76" s="11"/>
      <c r="C76" s="11"/>
      <c r="D76" s="11"/>
      <c r="E76" s="11"/>
      <c r="F76" s="11"/>
      <c r="G76" s="11"/>
      <c r="H76" s="11"/>
      <c r="I76" s="11"/>
      <c r="J76" s="11"/>
      <c r="K76" s="12"/>
    </row>
    <row r="77" ht="13.55" customHeight="1">
      <c r="A77" s="10"/>
      <c r="B77" s="11"/>
      <c r="C77" s="11"/>
      <c r="D77" s="11"/>
      <c r="E77" s="11"/>
      <c r="F77" s="11"/>
      <c r="G77" s="11"/>
      <c r="H77" s="11"/>
      <c r="I77" s="11"/>
      <c r="J77" s="11"/>
      <c r="K77" s="12"/>
    </row>
    <row r="78" ht="13.55" customHeight="1">
      <c r="A78" s="10"/>
      <c r="B78" s="11"/>
      <c r="C78" s="11"/>
      <c r="D78" s="11"/>
      <c r="E78" s="11"/>
      <c r="F78" s="11"/>
      <c r="G78" s="11"/>
      <c r="H78" s="11"/>
      <c r="I78" s="11"/>
      <c r="J78" s="11"/>
      <c r="K78" s="12"/>
    </row>
    <row r="79" ht="13.55" customHeight="1">
      <c r="A79" s="10"/>
      <c r="B79" s="11"/>
      <c r="C79" s="11"/>
      <c r="D79" s="11"/>
      <c r="E79" s="11"/>
      <c r="F79" s="11"/>
      <c r="G79" s="11"/>
      <c r="H79" s="11"/>
      <c r="I79" s="11"/>
      <c r="J79" s="11"/>
      <c r="K79" s="12"/>
    </row>
    <row r="80" ht="13.55" customHeight="1">
      <c r="A80" s="10"/>
      <c r="B80" s="11"/>
      <c r="C80" s="11"/>
      <c r="D80" s="11"/>
      <c r="E80" s="11"/>
      <c r="F80" s="11"/>
      <c r="G80" s="11"/>
      <c r="H80" s="11"/>
      <c r="I80" s="11"/>
      <c r="J80" s="11"/>
      <c r="K80" s="12"/>
    </row>
    <row r="81" ht="13.55" customHeight="1">
      <c r="A81" s="10"/>
      <c r="B81" s="11"/>
      <c r="C81" s="11"/>
      <c r="D81" s="11"/>
      <c r="E81" s="11"/>
      <c r="F81" s="11"/>
      <c r="G81" s="11"/>
      <c r="H81" s="11"/>
      <c r="I81" s="11"/>
      <c r="J81" s="11"/>
      <c r="K81" s="12"/>
    </row>
    <row r="82" ht="13.55" customHeight="1">
      <c r="A82" s="10"/>
      <c r="B82" s="11"/>
      <c r="C82" s="11"/>
      <c r="D82" s="11"/>
      <c r="E82" s="11"/>
      <c r="F82" s="11"/>
      <c r="G82" s="11"/>
      <c r="H82" s="11"/>
      <c r="I82" s="11"/>
      <c r="J82" s="11"/>
      <c r="K82" s="12"/>
    </row>
    <row r="83" ht="13.55" customHeight="1">
      <c r="A83" s="10"/>
      <c r="B83" s="11"/>
      <c r="C83" s="11"/>
      <c r="D83" s="11"/>
      <c r="E83" s="11"/>
      <c r="F83" s="11"/>
      <c r="G83" s="11"/>
      <c r="H83" s="11"/>
      <c r="I83" s="11"/>
      <c r="J83" s="11"/>
      <c r="K83" s="12"/>
    </row>
    <row r="84" ht="13.55" customHeight="1">
      <c r="A84" s="10"/>
      <c r="B84" s="11"/>
      <c r="C84" s="11"/>
      <c r="D84" s="11"/>
      <c r="E84" s="11"/>
      <c r="F84" s="11"/>
      <c r="G84" s="11"/>
      <c r="H84" s="11"/>
      <c r="I84" s="11"/>
      <c r="J84" s="11"/>
      <c r="K84" s="12"/>
    </row>
    <row r="85" ht="13.55" customHeight="1">
      <c r="A85" s="10"/>
      <c r="B85" s="11"/>
      <c r="C85" s="11"/>
      <c r="D85" s="11"/>
      <c r="E85" s="11"/>
      <c r="F85" s="11"/>
      <c r="G85" s="11"/>
      <c r="H85" s="11"/>
      <c r="I85" s="11"/>
      <c r="J85" s="11"/>
      <c r="K85" s="12"/>
    </row>
    <row r="86" ht="13.55" customHeight="1">
      <c r="A86" s="10"/>
      <c r="B86" s="11"/>
      <c r="C86" s="11"/>
      <c r="D86" s="11"/>
      <c r="E86" s="11"/>
      <c r="F86" s="11"/>
      <c r="G86" s="11"/>
      <c r="H86" s="11"/>
      <c r="I86" s="11"/>
      <c r="J86" s="11"/>
      <c r="K86" s="12"/>
    </row>
    <row r="87" ht="13.55" customHeight="1">
      <c r="A87" s="10"/>
      <c r="B87" s="11"/>
      <c r="C87" s="11"/>
      <c r="D87" s="11"/>
      <c r="E87" s="11"/>
      <c r="F87" s="11"/>
      <c r="G87" s="11"/>
      <c r="H87" s="11"/>
      <c r="I87" s="11"/>
      <c r="J87" s="11"/>
      <c r="K87" s="12"/>
    </row>
    <row r="88" ht="13.55" customHeight="1">
      <c r="A88" s="10"/>
      <c r="B88" s="11"/>
      <c r="C88" s="11"/>
      <c r="D88" s="11"/>
      <c r="E88" s="11"/>
      <c r="F88" s="11"/>
      <c r="G88" s="11"/>
      <c r="H88" s="11"/>
      <c r="I88" s="11"/>
      <c r="J88" s="11"/>
      <c r="K88" s="12"/>
    </row>
    <row r="89" ht="13.55" customHeight="1">
      <c r="A89" s="10"/>
      <c r="B89" s="11"/>
      <c r="C89" s="11"/>
      <c r="D89" s="11"/>
      <c r="E89" s="11"/>
      <c r="F89" s="11"/>
      <c r="G89" s="11"/>
      <c r="H89" s="11"/>
      <c r="I89" s="11"/>
      <c r="J89" s="11"/>
      <c r="K89" s="12"/>
    </row>
    <row r="90" ht="13.55" customHeight="1">
      <c r="A90" s="10"/>
      <c r="B90" s="11"/>
      <c r="C90" s="11"/>
      <c r="D90" s="11"/>
      <c r="E90" s="11"/>
      <c r="F90" s="11"/>
      <c r="G90" s="11"/>
      <c r="H90" s="11"/>
      <c r="I90" s="11"/>
      <c r="J90" s="11"/>
      <c r="K90" s="12"/>
    </row>
    <row r="91" ht="13.55" customHeight="1">
      <c r="A91" s="10"/>
      <c r="B91" s="11"/>
      <c r="C91" s="11"/>
      <c r="D91" s="11"/>
      <c r="E91" s="11"/>
      <c r="F91" s="11"/>
      <c r="G91" s="11"/>
      <c r="H91" s="11"/>
      <c r="I91" s="11"/>
      <c r="J91" s="11"/>
      <c r="K91" s="12"/>
    </row>
    <row r="92" ht="13.55" customHeight="1">
      <c r="A92" s="10"/>
      <c r="B92" s="11"/>
      <c r="C92" s="11"/>
      <c r="D92" s="11"/>
      <c r="E92" s="11"/>
      <c r="F92" s="11"/>
      <c r="G92" s="11"/>
      <c r="H92" s="11"/>
      <c r="I92" s="11"/>
      <c r="J92" s="11"/>
      <c r="K92" s="12"/>
    </row>
    <row r="93" ht="13.55" customHeight="1">
      <c r="A93" s="10"/>
      <c r="B93" s="11"/>
      <c r="C93" s="11"/>
      <c r="D93" s="11"/>
      <c r="E93" s="11"/>
      <c r="F93" s="11"/>
      <c r="G93" s="11"/>
      <c r="H93" s="11"/>
      <c r="I93" s="11"/>
      <c r="J93" s="11"/>
      <c r="K93" s="12"/>
    </row>
    <row r="94" ht="13.55" customHeight="1">
      <c r="A94" s="20"/>
      <c r="B94" s="160"/>
      <c r="C94" s="160"/>
      <c r="D94" s="160"/>
      <c r="E94" s="160"/>
      <c r="F94" s="160"/>
      <c r="G94" s="160"/>
      <c r="H94" s="160"/>
      <c r="I94" s="160"/>
      <c r="J94" s="160"/>
      <c r="K94" s="21"/>
    </row>
  </sheetData>
  <mergeCells count="2">
    <mergeCell ref="A3:C3"/>
    <mergeCell ref="A9:C9"/>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94"/>
  <sheetViews>
    <sheetView workbookViewId="0" showGridLines="0" defaultGridColor="1"/>
  </sheetViews>
  <sheetFormatPr defaultColWidth="9.16667" defaultRowHeight="11.5" customHeight="1" outlineLevelRow="0" outlineLevelCol="0"/>
  <cols>
    <col min="1" max="1" width="9.17188" style="161" customWidth="1"/>
    <col min="2" max="2" width="6.5" style="161" customWidth="1"/>
    <col min="3" max="3" width="13.8516" style="161" customWidth="1"/>
    <col min="4" max="4" width="16.5" style="161" customWidth="1"/>
    <col min="5" max="5" width="10.3516" style="161" customWidth="1"/>
    <col min="6" max="6" width="9.67188" style="161" customWidth="1"/>
    <col min="7" max="7" width="11.8516" style="161" customWidth="1"/>
    <col min="8" max="8" width="10.5" style="161" customWidth="1"/>
    <col min="9" max="9" width="12.6719" style="161" customWidth="1"/>
    <col min="10" max="10" width="18.5" style="161" customWidth="1"/>
    <col min="11" max="11" width="30.6719" style="161" customWidth="1"/>
    <col min="12" max="16384" width="9.17188" style="161" customWidth="1"/>
  </cols>
  <sheetData>
    <row r="1" ht="13.55" customHeight="1">
      <c r="A1" s="26"/>
      <c r="B1" s="51"/>
      <c r="C1" s="51"/>
      <c r="D1" s="51"/>
      <c r="E1" s="51"/>
      <c r="F1" s="51"/>
      <c r="G1" s="51"/>
      <c r="H1" s="51"/>
      <c r="I1" s="51"/>
      <c r="J1" s="51"/>
      <c r="K1" s="51"/>
    </row>
    <row r="2" ht="14" customHeight="1">
      <c r="A2" s="52"/>
      <c r="B2" t="s" s="162">
        <v>301</v>
      </c>
      <c r="C2" t="s" s="163">
        <v>302</v>
      </c>
      <c r="D2" t="s" s="163">
        <v>303</v>
      </c>
      <c r="E2" t="s" s="162">
        <v>304</v>
      </c>
      <c r="F2" t="s" s="162">
        <v>305</v>
      </c>
      <c r="G2" t="s" s="162">
        <v>306</v>
      </c>
      <c r="H2" t="s" s="162">
        <v>307</v>
      </c>
      <c r="I2" t="s" s="162">
        <v>308</v>
      </c>
      <c r="J2" t="s" s="162">
        <v>309</v>
      </c>
      <c r="K2" t="s" s="164">
        <v>310</v>
      </c>
    </row>
    <row r="3" ht="14" customHeight="1">
      <c r="A3" s="52"/>
      <c r="B3" s="165"/>
      <c r="C3" s="166"/>
      <c r="D3" s="166"/>
      <c r="E3" t="s" s="167">
        <v>311</v>
      </c>
      <c r="F3" t="s" s="167">
        <v>311</v>
      </c>
      <c r="G3" t="s" s="167">
        <v>311</v>
      </c>
      <c r="H3" t="s" s="167">
        <v>312</v>
      </c>
      <c r="I3" t="s" s="167">
        <v>312</v>
      </c>
      <c r="J3" s="165"/>
      <c r="K3" s="153"/>
    </row>
    <row r="4" ht="14" customHeight="1">
      <c r="A4" s="52"/>
      <c r="B4" s="168">
        <v>1</v>
      </c>
      <c r="C4" s="166"/>
      <c r="D4" s="166"/>
      <c r="E4" s="169"/>
      <c r="F4" s="169"/>
      <c r="G4" s="169"/>
      <c r="H4" s="170"/>
      <c r="I4" s="170"/>
      <c r="J4" s="165"/>
      <c r="K4" s="171"/>
    </row>
    <row r="5" ht="14" customHeight="1">
      <c r="A5" s="52"/>
      <c r="B5" s="172"/>
      <c r="C5" t="s" s="163">
        <v>144</v>
      </c>
      <c r="D5" s="173"/>
      <c r="E5" s="174">
        <f>SUM(E4:E4)</f>
        <v>0</v>
      </c>
      <c r="F5" s="174">
        <f>SUM(F4:F4)</f>
        <v>0</v>
      </c>
      <c r="G5" s="174">
        <f>SUM(G4:G4)</f>
        <v>0</v>
      </c>
      <c r="H5" s="175">
        <f>SUM(H4:H4)</f>
        <v>0</v>
      </c>
      <c r="I5" s="175">
        <f>SUM(I4:I4)</f>
        <v>0</v>
      </c>
      <c r="J5" s="172"/>
      <c r="K5" s="153"/>
    </row>
    <row r="6" ht="14" customHeight="1">
      <c r="A6" s="26"/>
      <c r="B6" s="109"/>
      <c r="C6" s="109"/>
      <c r="D6" s="109"/>
      <c r="E6" s="109"/>
      <c r="F6" s="109"/>
      <c r="G6" s="109"/>
      <c r="H6" s="109"/>
      <c r="I6" s="176"/>
      <c r="J6" s="109"/>
      <c r="K6" s="109"/>
    </row>
    <row r="7" ht="14" customHeight="1">
      <c r="A7" s="26"/>
      <c r="B7" s="26"/>
      <c r="C7" s="26"/>
      <c r="D7" s="26"/>
      <c r="E7" s="26"/>
      <c r="F7" s="26"/>
      <c r="G7" s="26"/>
      <c r="H7" s="26"/>
      <c r="I7" s="177"/>
      <c r="J7" s="26"/>
      <c r="K7" s="26"/>
    </row>
    <row r="8" ht="14" customHeight="1">
      <c r="A8" s="26"/>
      <c r="B8" s="26"/>
      <c r="C8" s="26"/>
      <c r="D8" s="26"/>
      <c r="E8" s="26"/>
      <c r="F8" s="26"/>
      <c r="G8" s="26"/>
      <c r="H8" s="26"/>
      <c r="I8" s="178"/>
      <c r="J8" s="26"/>
      <c r="K8" s="26"/>
    </row>
    <row r="9" ht="13.55" customHeight="1">
      <c r="A9" s="26"/>
      <c r="B9" s="26"/>
      <c r="C9" s="26"/>
      <c r="D9" s="26"/>
      <c r="E9" s="26"/>
      <c r="F9" s="26"/>
      <c r="G9" s="26"/>
      <c r="H9" s="26"/>
      <c r="I9" s="26"/>
      <c r="J9" s="26"/>
      <c r="K9" s="26"/>
    </row>
    <row r="10" ht="13.55" customHeight="1">
      <c r="A10" s="26"/>
      <c r="B10" s="26"/>
      <c r="C10" s="26"/>
      <c r="D10" s="26"/>
      <c r="E10" s="26"/>
      <c r="F10" s="26"/>
      <c r="G10" s="26"/>
      <c r="H10" s="26"/>
      <c r="I10" s="26"/>
      <c r="J10" s="26"/>
      <c r="K10" s="26"/>
    </row>
    <row r="11" ht="13.55" customHeight="1">
      <c r="A11" s="7"/>
      <c r="B11" s="8"/>
      <c r="C11" s="8"/>
      <c r="D11" s="8"/>
      <c r="E11" s="8"/>
      <c r="F11" s="8"/>
      <c r="G11" s="8"/>
      <c r="H11" s="8"/>
      <c r="I11" s="8"/>
      <c r="J11" s="8"/>
      <c r="K11" s="9"/>
    </row>
    <row r="12" ht="13.55" customHeight="1">
      <c r="A12" s="10"/>
      <c r="B12" s="11"/>
      <c r="C12" s="11"/>
      <c r="D12" s="11"/>
      <c r="E12" s="11"/>
      <c r="F12" s="11"/>
      <c r="G12" s="11"/>
      <c r="H12" s="11"/>
      <c r="I12" s="11"/>
      <c r="J12" s="11"/>
      <c r="K12" s="12"/>
    </row>
    <row r="13" ht="13.55" customHeight="1">
      <c r="A13" s="10"/>
      <c r="B13" s="11"/>
      <c r="C13" s="11"/>
      <c r="D13" s="11"/>
      <c r="E13" s="11"/>
      <c r="F13" s="11"/>
      <c r="G13" s="11"/>
      <c r="H13" s="11"/>
      <c r="I13" s="11"/>
      <c r="J13" s="11"/>
      <c r="K13" s="12"/>
    </row>
    <row r="14" ht="13.55" customHeight="1">
      <c r="A14" s="10"/>
      <c r="B14" s="11"/>
      <c r="C14" s="11"/>
      <c r="D14" s="11"/>
      <c r="E14" s="11"/>
      <c r="F14" s="11"/>
      <c r="G14" s="11"/>
      <c r="H14" s="11"/>
      <c r="I14" s="11"/>
      <c r="J14" s="11"/>
      <c r="K14" s="12"/>
    </row>
    <row r="15" ht="13.55" customHeight="1">
      <c r="A15" s="10"/>
      <c r="B15" s="11"/>
      <c r="C15" s="11"/>
      <c r="D15" s="11"/>
      <c r="E15" s="11"/>
      <c r="F15" s="11"/>
      <c r="G15" s="11"/>
      <c r="H15" s="11"/>
      <c r="I15" s="11"/>
      <c r="J15" s="11"/>
      <c r="K15" s="12"/>
    </row>
    <row r="16" ht="13.55" customHeight="1">
      <c r="A16" s="10"/>
      <c r="B16" s="11"/>
      <c r="C16" s="11"/>
      <c r="D16" s="11"/>
      <c r="E16" s="11"/>
      <c r="F16" s="11"/>
      <c r="G16" s="11"/>
      <c r="H16" s="11"/>
      <c r="I16" s="11"/>
      <c r="J16" s="11"/>
      <c r="K16" s="12"/>
    </row>
    <row r="17" ht="13.55" customHeight="1">
      <c r="A17" s="10"/>
      <c r="B17" s="11"/>
      <c r="C17" s="11"/>
      <c r="D17" s="11"/>
      <c r="E17" s="11"/>
      <c r="F17" s="11"/>
      <c r="G17" s="11"/>
      <c r="H17" s="11"/>
      <c r="I17" s="11"/>
      <c r="J17" s="11"/>
      <c r="K17" s="12"/>
    </row>
    <row r="18" ht="13.55" customHeight="1">
      <c r="A18" s="10"/>
      <c r="B18" s="11"/>
      <c r="C18" s="11"/>
      <c r="D18" s="11"/>
      <c r="E18" s="11"/>
      <c r="F18" s="11"/>
      <c r="G18" s="11"/>
      <c r="H18" s="11"/>
      <c r="I18" s="11"/>
      <c r="J18" s="11"/>
      <c r="K18" s="12"/>
    </row>
    <row r="19" ht="13.55" customHeight="1">
      <c r="A19" s="10"/>
      <c r="B19" s="11"/>
      <c r="C19" s="11"/>
      <c r="D19" s="11"/>
      <c r="E19" s="11"/>
      <c r="F19" s="11"/>
      <c r="G19" s="11"/>
      <c r="H19" s="11"/>
      <c r="I19" s="11"/>
      <c r="J19" s="11"/>
      <c r="K19" s="12"/>
    </row>
    <row r="20" ht="13.55" customHeight="1">
      <c r="A20" s="10"/>
      <c r="B20" s="11"/>
      <c r="C20" s="11"/>
      <c r="D20" s="11"/>
      <c r="E20" s="11"/>
      <c r="F20" s="11"/>
      <c r="G20" s="11"/>
      <c r="H20" s="11"/>
      <c r="I20" s="11"/>
      <c r="J20" s="11"/>
      <c r="K20" s="12"/>
    </row>
    <row r="21" ht="13.55" customHeight="1">
      <c r="A21" s="10"/>
      <c r="B21" s="11"/>
      <c r="C21" s="11"/>
      <c r="D21" s="11"/>
      <c r="E21" s="11"/>
      <c r="F21" s="11"/>
      <c r="G21" s="11"/>
      <c r="H21" s="11"/>
      <c r="I21" s="11"/>
      <c r="J21" s="11"/>
      <c r="K21" s="12"/>
    </row>
    <row r="22" ht="13.55" customHeight="1">
      <c r="A22" s="10"/>
      <c r="B22" s="11"/>
      <c r="C22" s="11"/>
      <c r="D22" s="11"/>
      <c r="E22" s="11"/>
      <c r="F22" s="11"/>
      <c r="G22" s="11"/>
      <c r="H22" s="11"/>
      <c r="I22" s="11"/>
      <c r="J22" s="11"/>
      <c r="K22" s="12"/>
    </row>
    <row r="23" ht="13.55" customHeight="1">
      <c r="A23" s="10"/>
      <c r="B23" s="11"/>
      <c r="C23" s="11"/>
      <c r="D23" s="11"/>
      <c r="E23" s="11"/>
      <c r="F23" s="11"/>
      <c r="G23" s="11"/>
      <c r="H23" s="11"/>
      <c r="I23" s="11"/>
      <c r="J23" s="11"/>
      <c r="K23" s="12"/>
    </row>
    <row r="24" ht="13.55" customHeight="1">
      <c r="A24" s="10"/>
      <c r="B24" s="11"/>
      <c r="C24" s="11"/>
      <c r="D24" s="11"/>
      <c r="E24" s="11"/>
      <c r="F24" s="11"/>
      <c r="G24" s="11"/>
      <c r="H24" s="11"/>
      <c r="I24" s="11"/>
      <c r="J24" s="11"/>
      <c r="K24" s="12"/>
    </row>
    <row r="25" ht="13.55" customHeight="1">
      <c r="A25" s="10"/>
      <c r="B25" s="11"/>
      <c r="C25" s="11"/>
      <c r="D25" s="11"/>
      <c r="E25" s="11"/>
      <c r="F25" s="11"/>
      <c r="G25" s="11"/>
      <c r="H25" s="11"/>
      <c r="I25" s="11"/>
      <c r="J25" s="11"/>
      <c r="K25" s="12"/>
    </row>
    <row r="26" ht="13.55" customHeight="1">
      <c r="A26" s="10"/>
      <c r="B26" s="11"/>
      <c r="C26" s="11"/>
      <c r="D26" s="11"/>
      <c r="E26" s="11"/>
      <c r="F26" s="11"/>
      <c r="G26" s="11"/>
      <c r="H26" s="11"/>
      <c r="I26" s="11"/>
      <c r="J26" s="11"/>
      <c r="K26" s="12"/>
    </row>
    <row r="27" ht="13.55" customHeight="1">
      <c r="A27" s="10"/>
      <c r="B27" s="11"/>
      <c r="C27" s="11"/>
      <c r="D27" s="11"/>
      <c r="E27" s="11"/>
      <c r="F27" s="11"/>
      <c r="G27" s="11"/>
      <c r="H27" s="11"/>
      <c r="I27" s="11"/>
      <c r="J27" s="11"/>
      <c r="K27" s="12"/>
    </row>
    <row r="28" ht="13.55" customHeight="1">
      <c r="A28" s="10"/>
      <c r="B28" s="11"/>
      <c r="C28" s="11"/>
      <c r="D28" s="11"/>
      <c r="E28" s="11"/>
      <c r="F28" s="11"/>
      <c r="G28" s="11"/>
      <c r="H28" s="11"/>
      <c r="I28" s="11"/>
      <c r="J28" s="11"/>
      <c r="K28" s="12"/>
    </row>
    <row r="29" ht="13.55" customHeight="1">
      <c r="A29" s="10"/>
      <c r="B29" s="11"/>
      <c r="C29" s="11"/>
      <c r="D29" s="11"/>
      <c r="E29" s="11"/>
      <c r="F29" s="11"/>
      <c r="G29" s="11"/>
      <c r="H29" s="11"/>
      <c r="I29" s="11"/>
      <c r="J29" s="11"/>
      <c r="K29" s="12"/>
    </row>
    <row r="30" ht="13.55" customHeight="1">
      <c r="A30" s="10"/>
      <c r="B30" s="11"/>
      <c r="C30" s="11"/>
      <c r="D30" s="11"/>
      <c r="E30" s="11"/>
      <c r="F30" s="11"/>
      <c r="G30" s="11"/>
      <c r="H30" s="11"/>
      <c r="I30" s="11"/>
      <c r="J30" s="11"/>
      <c r="K30" s="12"/>
    </row>
    <row r="31" ht="13.55" customHeight="1">
      <c r="A31" s="10"/>
      <c r="B31" s="11"/>
      <c r="C31" s="11"/>
      <c r="D31" s="11"/>
      <c r="E31" s="11"/>
      <c r="F31" s="11"/>
      <c r="G31" s="11"/>
      <c r="H31" s="11"/>
      <c r="I31" s="11"/>
      <c r="J31" s="11"/>
      <c r="K31" s="12"/>
    </row>
    <row r="32" ht="13.55" customHeight="1">
      <c r="A32" s="10"/>
      <c r="B32" s="11"/>
      <c r="C32" s="11"/>
      <c r="D32" s="11"/>
      <c r="E32" s="11"/>
      <c r="F32" s="11"/>
      <c r="G32" s="11"/>
      <c r="H32" s="11"/>
      <c r="I32" s="11"/>
      <c r="J32" s="11"/>
      <c r="K32" s="12"/>
    </row>
    <row r="33" ht="13.55" customHeight="1">
      <c r="A33" s="10"/>
      <c r="B33" s="11"/>
      <c r="C33" s="11"/>
      <c r="D33" s="11"/>
      <c r="E33" s="11"/>
      <c r="F33" s="11"/>
      <c r="G33" s="11"/>
      <c r="H33" s="11"/>
      <c r="I33" s="11"/>
      <c r="J33" s="11"/>
      <c r="K33" s="12"/>
    </row>
    <row r="34" ht="13.55" customHeight="1">
      <c r="A34" s="10"/>
      <c r="B34" s="11"/>
      <c r="C34" s="11"/>
      <c r="D34" s="11"/>
      <c r="E34" s="11"/>
      <c r="F34" s="11"/>
      <c r="G34" s="11"/>
      <c r="H34" s="11"/>
      <c r="I34" s="11"/>
      <c r="J34" s="11"/>
      <c r="K34" s="12"/>
    </row>
    <row r="35" ht="13.55" customHeight="1">
      <c r="A35" s="10"/>
      <c r="B35" s="11"/>
      <c r="C35" s="11"/>
      <c r="D35" s="11"/>
      <c r="E35" s="11"/>
      <c r="F35" s="11"/>
      <c r="G35" s="11"/>
      <c r="H35" s="11"/>
      <c r="I35" s="11"/>
      <c r="J35" s="11"/>
      <c r="K35" s="12"/>
    </row>
    <row r="36" ht="13.55" customHeight="1">
      <c r="A36" s="10"/>
      <c r="B36" s="11"/>
      <c r="C36" s="11"/>
      <c r="D36" s="11"/>
      <c r="E36" s="11"/>
      <c r="F36" s="11"/>
      <c r="G36" s="11"/>
      <c r="H36" s="11"/>
      <c r="I36" s="11"/>
      <c r="J36" s="11"/>
      <c r="K36" s="12"/>
    </row>
    <row r="37" ht="13.55" customHeight="1">
      <c r="A37" s="10"/>
      <c r="B37" s="11"/>
      <c r="C37" s="11"/>
      <c r="D37" s="11"/>
      <c r="E37" s="11"/>
      <c r="F37" s="11"/>
      <c r="G37" s="11"/>
      <c r="H37" s="11"/>
      <c r="I37" s="11"/>
      <c r="J37" s="11"/>
      <c r="K37" s="12"/>
    </row>
    <row r="38" ht="13.55" customHeight="1">
      <c r="A38" s="10"/>
      <c r="B38" s="11"/>
      <c r="C38" s="11"/>
      <c r="D38" s="11"/>
      <c r="E38" s="11"/>
      <c r="F38" s="11"/>
      <c r="G38" s="11"/>
      <c r="H38" s="11"/>
      <c r="I38" s="11"/>
      <c r="J38" s="11"/>
      <c r="K38" s="12"/>
    </row>
    <row r="39" ht="13.55" customHeight="1">
      <c r="A39" s="10"/>
      <c r="B39" s="11"/>
      <c r="C39" s="11"/>
      <c r="D39" s="11"/>
      <c r="E39" s="11"/>
      <c r="F39" s="11"/>
      <c r="G39" s="11"/>
      <c r="H39" s="11"/>
      <c r="I39" s="11"/>
      <c r="J39" s="11"/>
      <c r="K39" s="12"/>
    </row>
    <row r="40" ht="13.55" customHeight="1">
      <c r="A40" s="10"/>
      <c r="B40" s="11"/>
      <c r="C40" s="11"/>
      <c r="D40" s="11"/>
      <c r="E40" s="11"/>
      <c r="F40" s="11"/>
      <c r="G40" s="11"/>
      <c r="H40" s="11"/>
      <c r="I40" s="11"/>
      <c r="J40" s="11"/>
      <c r="K40" s="12"/>
    </row>
    <row r="41" ht="13.55" customHeight="1">
      <c r="A41" s="10"/>
      <c r="B41" s="11"/>
      <c r="C41" s="11"/>
      <c r="D41" s="11"/>
      <c r="E41" s="11"/>
      <c r="F41" s="11"/>
      <c r="G41" s="11"/>
      <c r="H41" s="11"/>
      <c r="I41" s="11"/>
      <c r="J41" s="11"/>
      <c r="K41" s="12"/>
    </row>
    <row r="42" ht="13.55" customHeight="1">
      <c r="A42" s="10"/>
      <c r="B42" s="11"/>
      <c r="C42" s="11"/>
      <c r="D42" s="11"/>
      <c r="E42" s="11"/>
      <c r="F42" s="11"/>
      <c r="G42" s="11"/>
      <c r="H42" s="11"/>
      <c r="I42" s="11"/>
      <c r="J42" s="11"/>
      <c r="K42" s="12"/>
    </row>
    <row r="43" ht="13.55" customHeight="1">
      <c r="A43" s="10"/>
      <c r="B43" s="11"/>
      <c r="C43" s="11"/>
      <c r="D43" s="11"/>
      <c r="E43" s="11"/>
      <c r="F43" s="11"/>
      <c r="G43" s="11"/>
      <c r="H43" s="11"/>
      <c r="I43" s="11"/>
      <c r="J43" s="11"/>
      <c r="K43" s="12"/>
    </row>
    <row r="44" ht="13.55" customHeight="1">
      <c r="A44" s="10"/>
      <c r="B44" s="11"/>
      <c r="C44" s="11"/>
      <c r="D44" s="11"/>
      <c r="E44" s="11"/>
      <c r="F44" s="11"/>
      <c r="G44" s="11"/>
      <c r="H44" s="11"/>
      <c r="I44" s="11"/>
      <c r="J44" s="11"/>
      <c r="K44" s="12"/>
    </row>
    <row r="45" ht="13.55" customHeight="1">
      <c r="A45" s="10"/>
      <c r="B45" s="11"/>
      <c r="C45" s="11"/>
      <c r="D45" s="11"/>
      <c r="E45" s="11"/>
      <c r="F45" s="11"/>
      <c r="G45" s="11"/>
      <c r="H45" s="11"/>
      <c r="I45" s="11"/>
      <c r="J45" s="11"/>
      <c r="K45" s="12"/>
    </row>
    <row r="46" ht="13.55" customHeight="1">
      <c r="A46" s="10"/>
      <c r="B46" s="11"/>
      <c r="C46" s="11"/>
      <c r="D46" s="11"/>
      <c r="E46" s="11"/>
      <c r="F46" s="11"/>
      <c r="G46" s="11"/>
      <c r="H46" s="11"/>
      <c r="I46" s="11"/>
      <c r="J46" s="11"/>
      <c r="K46" s="12"/>
    </row>
    <row r="47" ht="13.55" customHeight="1">
      <c r="A47" s="10"/>
      <c r="B47" s="11"/>
      <c r="C47" s="11"/>
      <c r="D47" s="11"/>
      <c r="E47" s="11"/>
      <c r="F47" s="11"/>
      <c r="G47" s="11"/>
      <c r="H47" s="11"/>
      <c r="I47" s="11"/>
      <c r="J47" s="11"/>
      <c r="K47" s="12"/>
    </row>
    <row r="48" ht="13.55" customHeight="1">
      <c r="A48" s="10"/>
      <c r="B48" s="11"/>
      <c r="C48" s="11"/>
      <c r="D48" s="11"/>
      <c r="E48" s="11"/>
      <c r="F48" s="11"/>
      <c r="G48" s="11"/>
      <c r="H48" s="11"/>
      <c r="I48" s="11"/>
      <c r="J48" s="11"/>
      <c r="K48" s="12"/>
    </row>
    <row r="49" ht="13.55" customHeight="1">
      <c r="A49" s="10"/>
      <c r="B49" s="11"/>
      <c r="C49" s="11"/>
      <c r="D49" s="11"/>
      <c r="E49" s="11"/>
      <c r="F49" s="11"/>
      <c r="G49" s="11"/>
      <c r="H49" s="11"/>
      <c r="I49" s="11"/>
      <c r="J49" s="11"/>
      <c r="K49" s="12"/>
    </row>
    <row r="50" ht="13.55" customHeight="1">
      <c r="A50" s="10"/>
      <c r="B50" s="11"/>
      <c r="C50" s="11"/>
      <c r="D50" s="11"/>
      <c r="E50" s="11"/>
      <c r="F50" s="11"/>
      <c r="G50" s="11"/>
      <c r="H50" s="11"/>
      <c r="I50" s="11"/>
      <c r="J50" s="11"/>
      <c r="K50" s="12"/>
    </row>
    <row r="51" ht="13.55" customHeight="1">
      <c r="A51" s="10"/>
      <c r="B51" s="11"/>
      <c r="C51" s="11"/>
      <c r="D51" s="11"/>
      <c r="E51" s="11"/>
      <c r="F51" s="11"/>
      <c r="G51" s="11"/>
      <c r="H51" s="11"/>
      <c r="I51" s="11"/>
      <c r="J51" s="11"/>
      <c r="K51" s="12"/>
    </row>
    <row r="52" ht="13.55" customHeight="1">
      <c r="A52" s="10"/>
      <c r="B52" s="11"/>
      <c r="C52" s="11"/>
      <c r="D52" s="11"/>
      <c r="E52" s="11"/>
      <c r="F52" s="11"/>
      <c r="G52" s="11"/>
      <c r="H52" s="11"/>
      <c r="I52" s="11"/>
      <c r="J52" s="11"/>
      <c r="K52" s="12"/>
    </row>
    <row r="53" ht="13.55" customHeight="1">
      <c r="A53" s="10"/>
      <c r="B53" s="11"/>
      <c r="C53" s="11"/>
      <c r="D53" s="11"/>
      <c r="E53" s="11"/>
      <c r="F53" s="11"/>
      <c r="G53" s="11"/>
      <c r="H53" s="11"/>
      <c r="I53" s="11"/>
      <c r="J53" s="11"/>
      <c r="K53" s="12"/>
    </row>
    <row r="54" ht="13.55" customHeight="1">
      <c r="A54" s="10"/>
      <c r="B54" s="11"/>
      <c r="C54" s="11"/>
      <c r="D54" s="11"/>
      <c r="E54" s="11"/>
      <c r="F54" s="11"/>
      <c r="G54" s="11"/>
      <c r="H54" s="11"/>
      <c r="I54" s="11"/>
      <c r="J54" s="11"/>
      <c r="K54" s="12"/>
    </row>
    <row r="55" ht="13.55" customHeight="1">
      <c r="A55" s="10"/>
      <c r="B55" s="11"/>
      <c r="C55" s="11"/>
      <c r="D55" s="11"/>
      <c r="E55" s="11"/>
      <c r="F55" s="11"/>
      <c r="G55" s="11"/>
      <c r="H55" s="11"/>
      <c r="I55" s="11"/>
      <c r="J55" s="11"/>
      <c r="K55" s="12"/>
    </row>
    <row r="56" ht="13.55" customHeight="1">
      <c r="A56" s="10"/>
      <c r="B56" s="11"/>
      <c r="C56" s="11"/>
      <c r="D56" s="11"/>
      <c r="E56" s="11"/>
      <c r="F56" s="11"/>
      <c r="G56" s="11"/>
      <c r="H56" s="11"/>
      <c r="I56" s="11"/>
      <c r="J56" s="11"/>
      <c r="K56" s="12"/>
    </row>
    <row r="57" ht="13.55" customHeight="1">
      <c r="A57" s="10"/>
      <c r="B57" s="11"/>
      <c r="C57" s="11"/>
      <c r="D57" s="11"/>
      <c r="E57" s="11"/>
      <c r="F57" s="11"/>
      <c r="G57" s="11"/>
      <c r="H57" s="11"/>
      <c r="I57" s="11"/>
      <c r="J57" s="11"/>
      <c r="K57" s="12"/>
    </row>
    <row r="58" ht="13.55" customHeight="1">
      <c r="A58" s="10"/>
      <c r="B58" s="11"/>
      <c r="C58" s="11"/>
      <c r="D58" s="11"/>
      <c r="E58" s="11"/>
      <c r="F58" s="11"/>
      <c r="G58" s="11"/>
      <c r="H58" s="11"/>
      <c r="I58" s="11"/>
      <c r="J58" s="11"/>
      <c r="K58" s="12"/>
    </row>
    <row r="59" ht="13.55" customHeight="1">
      <c r="A59" s="10"/>
      <c r="B59" s="11"/>
      <c r="C59" s="11"/>
      <c r="D59" s="11"/>
      <c r="E59" s="11"/>
      <c r="F59" s="11"/>
      <c r="G59" s="11"/>
      <c r="H59" s="11"/>
      <c r="I59" s="11"/>
      <c r="J59" s="11"/>
      <c r="K59" s="12"/>
    </row>
    <row r="60" ht="13.55" customHeight="1">
      <c r="A60" s="10"/>
      <c r="B60" s="11"/>
      <c r="C60" s="11"/>
      <c r="D60" s="11"/>
      <c r="E60" s="11"/>
      <c r="F60" s="11"/>
      <c r="G60" s="11"/>
      <c r="H60" s="11"/>
      <c r="I60" s="11"/>
      <c r="J60" s="11"/>
      <c r="K60" s="12"/>
    </row>
    <row r="61" ht="13.55" customHeight="1">
      <c r="A61" s="10"/>
      <c r="B61" s="11"/>
      <c r="C61" s="11"/>
      <c r="D61" s="11"/>
      <c r="E61" s="11"/>
      <c r="F61" s="11"/>
      <c r="G61" s="11"/>
      <c r="H61" s="11"/>
      <c r="I61" s="11"/>
      <c r="J61" s="11"/>
      <c r="K61" s="12"/>
    </row>
    <row r="62" ht="13.55" customHeight="1">
      <c r="A62" s="10"/>
      <c r="B62" s="11"/>
      <c r="C62" s="11"/>
      <c r="D62" s="11"/>
      <c r="E62" s="11"/>
      <c r="F62" s="11"/>
      <c r="G62" s="11"/>
      <c r="H62" s="11"/>
      <c r="I62" s="11"/>
      <c r="J62" s="11"/>
      <c r="K62" s="12"/>
    </row>
    <row r="63" ht="13.55" customHeight="1">
      <c r="A63" s="10"/>
      <c r="B63" s="11"/>
      <c r="C63" s="11"/>
      <c r="D63" s="11"/>
      <c r="E63" s="11"/>
      <c r="F63" s="11"/>
      <c r="G63" s="11"/>
      <c r="H63" s="11"/>
      <c r="I63" s="11"/>
      <c r="J63" s="11"/>
      <c r="K63" s="12"/>
    </row>
    <row r="64" ht="13.55" customHeight="1">
      <c r="A64" s="10"/>
      <c r="B64" s="11"/>
      <c r="C64" s="11"/>
      <c r="D64" s="11"/>
      <c r="E64" s="11"/>
      <c r="F64" s="11"/>
      <c r="G64" s="11"/>
      <c r="H64" s="11"/>
      <c r="I64" s="11"/>
      <c r="J64" s="11"/>
      <c r="K64" s="12"/>
    </row>
    <row r="65" ht="13.55" customHeight="1">
      <c r="A65" s="10"/>
      <c r="B65" s="11"/>
      <c r="C65" s="11"/>
      <c r="D65" s="11"/>
      <c r="E65" s="11"/>
      <c r="F65" s="11"/>
      <c r="G65" s="11"/>
      <c r="H65" s="11"/>
      <c r="I65" s="11"/>
      <c r="J65" s="11"/>
      <c r="K65" s="12"/>
    </row>
    <row r="66" ht="13.55" customHeight="1">
      <c r="A66" s="10"/>
      <c r="B66" s="11"/>
      <c r="C66" s="11"/>
      <c r="D66" s="11"/>
      <c r="E66" s="11"/>
      <c r="F66" s="11"/>
      <c r="G66" s="11"/>
      <c r="H66" s="11"/>
      <c r="I66" s="11"/>
      <c r="J66" s="11"/>
      <c r="K66" s="12"/>
    </row>
    <row r="67" ht="13.55" customHeight="1">
      <c r="A67" s="10"/>
      <c r="B67" s="11"/>
      <c r="C67" s="11"/>
      <c r="D67" s="11"/>
      <c r="E67" s="11"/>
      <c r="F67" s="11"/>
      <c r="G67" s="11"/>
      <c r="H67" s="11"/>
      <c r="I67" s="11"/>
      <c r="J67" s="11"/>
      <c r="K67" s="12"/>
    </row>
    <row r="68" ht="13.55" customHeight="1">
      <c r="A68" s="10"/>
      <c r="B68" s="11"/>
      <c r="C68" s="11"/>
      <c r="D68" s="11"/>
      <c r="E68" s="11"/>
      <c r="F68" s="11"/>
      <c r="G68" s="11"/>
      <c r="H68" s="11"/>
      <c r="I68" s="11"/>
      <c r="J68" s="11"/>
      <c r="K68" s="12"/>
    </row>
    <row r="69" ht="13.55" customHeight="1">
      <c r="A69" s="10"/>
      <c r="B69" s="11"/>
      <c r="C69" s="11"/>
      <c r="D69" s="11"/>
      <c r="E69" s="11"/>
      <c r="F69" s="11"/>
      <c r="G69" s="11"/>
      <c r="H69" s="11"/>
      <c r="I69" s="11"/>
      <c r="J69" s="11"/>
      <c r="K69" s="12"/>
    </row>
    <row r="70" ht="13.55" customHeight="1">
      <c r="A70" s="10"/>
      <c r="B70" s="11"/>
      <c r="C70" s="11"/>
      <c r="D70" s="11"/>
      <c r="E70" s="11"/>
      <c r="F70" s="11"/>
      <c r="G70" s="11"/>
      <c r="H70" s="11"/>
      <c r="I70" s="11"/>
      <c r="J70" s="11"/>
      <c r="K70" s="12"/>
    </row>
    <row r="71" ht="13.55" customHeight="1">
      <c r="A71" s="10"/>
      <c r="B71" s="11"/>
      <c r="C71" s="11"/>
      <c r="D71" s="11"/>
      <c r="E71" s="11"/>
      <c r="F71" s="11"/>
      <c r="G71" s="11"/>
      <c r="H71" s="11"/>
      <c r="I71" s="11"/>
      <c r="J71" s="11"/>
      <c r="K71" s="12"/>
    </row>
    <row r="72" ht="13.55" customHeight="1">
      <c r="A72" s="10"/>
      <c r="B72" s="11"/>
      <c r="C72" s="11"/>
      <c r="D72" s="11"/>
      <c r="E72" s="11"/>
      <c r="F72" s="11"/>
      <c r="G72" s="11"/>
      <c r="H72" s="11"/>
      <c r="I72" s="11"/>
      <c r="J72" s="11"/>
      <c r="K72" s="12"/>
    </row>
    <row r="73" ht="13.55" customHeight="1">
      <c r="A73" s="10"/>
      <c r="B73" s="11"/>
      <c r="C73" s="11"/>
      <c r="D73" s="11"/>
      <c r="E73" s="11"/>
      <c r="F73" s="11"/>
      <c r="G73" s="11"/>
      <c r="H73" s="11"/>
      <c r="I73" s="11"/>
      <c r="J73" s="11"/>
      <c r="K73" s="12"/>
    </row>
    <row r="74" ht="13.55" customHeight="1">
      <c r="A74" s="10"/>
      <c r="B74" s="11"/>
      <c r="C74" s="11"/>
      <c r="D74" s="11"/>
      <c r="E74" s="11"/>
      <c r="F74" s="11"/>
      <c r="G74" s="11"/>
      <c r="H74" s="11"/>
      <c r="I74" s="11"/>
      <c r="J74" s="11"/>
      <c r="K74" s="12"/>
    </row>
    <row r="75" ht="13.55" customHeight="1">
      <c r="A75" s="10"/>
      <c r="B75" s="11"/>
      <c r="C75" s="11"/>
      <c r="D75" s="11"/>
      <c r="E75" s="11"/>
      <c r="F75" s="11"/>
      <c r="G75" s="11"/>
      <c r="H75" s="11"/>
      <c r="I75" s="11"/>
      <c r="J75" s="11"/>
      <c r="K75" s="12"/>
    </row>
    <row r="76" ht="13.55" customHeight="1">
      <c r="A76" s="10"/>
      <c r="B76" s="11"/>
      <c r="C76" s="11"/>
      <c r="D76" s="11"/>
      <c r="E76" s="11"/>
      <c r="F76" s="11"/>
      <c r="G76" s="11"/>
      <c r="H76" s="11"/>
      <c r="I76" s="11"/>
      <c r="J76" s="11"/>
      <c r="K76" s="12"/>
    </row>
    <row r="77" ht="13.55" customHeight="1">
      <c r="A77" s="10"/>
      <c r="B77" s="11"/>
      <c r="C77" s="11"/>
      <c r="D77" s="11"/>
      <c r="E77" s="11"/>
      <c r="F77" s="11"/>
      <c r="G77" s="11"/>
      <c r="H77" s="11"/>
      <c r="I77" s="11"/>
      <c r="J77" s="11"/>
      <c r="K77" s="12"/>
    </row>
    <row r="78" ht="13.55" customHeight="1">
      <c r="A78" s="10"/>
      <c r="B78" s="11"/>
      <c r="C78" s="11"/>
      <c r="D78" s="11"/>
      <c r="E78" s="11"/>
      <c r="F78" s="11"/>
      <c r="G78" s="11"/>
      <c r="H78" s="11"/>
      <c r="I78" s="11"/>
      <c r="J78" s="11"/>
      <c r="K78" s="12"/>
    </row>
    <row r="79" ht="13.55" customHeight="1">
      <c r="A79" s="10"/>
      <c r="B79" s="11"/>
      <c r="C79" s="11"/>
      <c r="D79" s="11"/>
      <c r="E79" s="11"/>
      <c r="F79" s="11"/>
      <c r="G79" s="11"/>
      <c r="H79" s="11"/>
      <c r="I79" s="11"/>
      <c r="J79" s="11"/>
      <c r="K79" s="12"/>
    </row>
    <row r="80" ht="13.55" customHeight="1">
      <c r="A80" s="10"/>
      <c r="B80" s="11"/>
      <c r="C80" s="11"/>
      <c r="D80" s="11"/>
      <c r="E80" s="11"/>
      <c r="F80" s="11"/>
      <c r="G80" s="11"/>
      <c r="H80" s="11"/>
      <c r="I80" s="11"/>
      <c r="J80" s="11"/>
      <c r="K80" s="12"/>
    </row>
    <row r="81" ht="13.55" customHeight="1">
      <c r="A81" s="10"/>
      <c r="B81" s="11"/>
      <c r="C81" s="11"/>
      <c r="D81" s="11"/>
      <c r="E81" s="11"/>
      <c r="F81" s="11"/>
      <c r="G81" s="11"/>
      <c r="H81" s="11"/>
      <c r="I81" s="11"/>
      <c r="J81" s="11"/>
      <c r="K81" s="12"/>
    </row>
    <row r="82" ht="13.55" customHeight="1">
      <c r="A82" s="10"/>
      <c r="B82" s="11"/>
      <c r="C82" s="11"/>
      <c r="D82" s="11"/>
      <c r="E82" s="11"/>
      <c r="F82" s="11"/>
      <c r="G82" s="11"/>
      <c r="H82" s="11"/>
      <c r="I82" s="11"/>
      <c r="J82" s="11"/>
      <c r="K82" s="12"/>
    </row>
    <row r="83" ht="13.55" customHeight="1">
      <c r="A83" s="10"/>
      <c r="B83" s="11"/>
      <c r="C83" s="11"/>
      <c r="D83" s="11"/>
      <c r="E83" s="11"/>
      <c r="F83" s="11"/>
      <c r="G83" s="11"/>
      <c r="H83" s="11"/>
      <c r="I83" s="11"/>
      <c r="J83" s="11"/>
      <c r="K83" s="12"/>
    </row>
    <row r="84" ht="13.55" customHeight="1">
      <c r="A84" s="10"/>
      <c r="B84" s="11"/>
      <c r="C84" s="11"/>
      <c r="D84" s="11"/>
      <c r="E84" s="11"/>
      <c r="F84" s="11"/>
      <c r="G84" s="11"/>
      <c r="H84" s="11"/>
      <c r="I84" s="11"/>
      <c r="J84" s="11"/>
      <c r="K84" s="12"/>
    </row>
    <row r="85" ht="13.55" customHeight="1">
      <c r="A85" s="10"/>
      <c r="B85" s="11"/>
      <c r="C85" s="11"/>
      <c r="D85" s="11"/>
      <c r="E85" s="11"/>
      <c r="F85" s="11"/>
      <c r="G85" s="11"/>
      <c r="H85" s="11"/>
      <c r="I85" s="11"/>
      <c r="J85" s="11"/>
      <c r="K85" s="12"/>
    </row>
    <row r="86" ht="13.55" customHeight="1">
      <c r="A86" s="10"/>
      <c r="B86" s="11"/>
      <c r="C86" s="11"/>
      <c r="D86" s="11"/>
      <c r="E86" s="11"/>
      <c r="F86" s="11"/>
      <c r="G86" s="11"/>
      <c r="H86" s="11"/>
      <c r="I86" s="11"/>
      <c r="J86" s="11"/>
      <c r="K86" s="12"/>
    </row>
    <row r="87" ht="13.55" customHeight="1">
      <c r="A87" s="10"/>
      <c r="B87" s="11"/>
      <c r="C87" s="11"/>
      <c r="D87" s="11"/>
      <c r="E87" s="11"/>
      <c r="F87" s="11"/>
      <c r="G87" s="11"/>
      <c r="H87" s="11"/>
      <c r="I87" s="11"/>
      <c r="J87" s="11"/>
      <c r="K87" s="12"/>
    </row>
    <row r="88" ht="13.55" customHeight="1">
      <c r="A88" s="10"/>
      <c r="B88" s="11"/>
      <c r="C88" s="11"/>
      <c r="D88" s="11"/>
      <c r="E88" s="11"/>
      <c r="F88" s="11"/>
      <c r="G88" s="11"/>
      <c r="H88" s="11"/>
      <c r="I88" s="11"/>
      <c r="J88" s="11"/>
      <c r="K88" s="12"/>
    </row>
    <row r="89" ht="13.55" customHeight="1">
      <c r="A89" s="10"/>
      <c r="B89" s="11"/>
      <c r="C89" s="11"/>
      <c r="D89" s="11"/>
      <c r="E89" s="11"/>
      <c r="F89" s="11"/>
      <c r="G89" s="11"/>
      <c r="H89" s="11"/>
      <c r="I89" s="11"/>
      <c r="J89" s="11"/>
      <c r="K89" s="12"/>
    </row>
    <row r="90" ht="13.55" customHeight="1">
      <c r="A90" s="10"/>
      <c r="B90" s="11"/>
      <c r="C90" s="11"/>
      <c r="D90" s="11"/>
      <c r="E90" s="11"/>
      <c r="F90" s="11"/>
      <c r="G90" s="11"/>
      <c r="H90" s="11"/>
      <c r="I90" s="11"/>
      <c r="J90" s="11"/>
      <c r="K90" s="12"/>
    </row>
    <row r="91" ht="13.55" customHeight="1">
      <c r="A91" s="10"/>
      <c r="B91" s="11"/>
      <c r="C91" s="11"/>
      <c r="D91" s="11"/>
      <c r="E91" s="11"/>
      <c r="F91" s="11"/>
      <c r="G91" s="11"/>
      <c r="H91" s="11"/>
      <c r="I91" s="11"/>
      <c r="J91" s="11"/>
      <c r="K91" s="12"/>
    </row>
    <row r="92" ht="13.55" customHeight="1">
      <c r="A92" s="10"/>
      <c r="B92" s="11"/>
      <c r="C92" s="11"/>
      <c r="D92" s="11"/>
      <c r="E92" s="11"/>
      <c r="F92" s="11"/>
      <c r="G92" s="11"/>
      <c r="H92" s="11"/>
      <c r="I92" s="11"/>
      <c r="J92" s="11"/>
      <c r="K92" s="12"/>
    </row>
    <row r="93" ht="13.55" customHeight="1">
      <c r="A93" s="10"/>
      <c r="B93" s="11"/>
      <c r="C93" s="11"/>
      <c r="D93" s="11"/>
      <c r="E93" s="11"/>
      <c r="F93" s="11"/>
      <c r="G93" s="11"/>
      <c r="H93" s="11"/>
      <c r="I93" s="11"/>
      <c r="J93" s="11"/>
      <c r="K93" s="12"/>
    </row>
    <row r="94" ht="13.55" customHeight="1">
      <c r="A94" s="20"/>
      <c r="B94" s="160"/>
      <c r="C94" s="160"/>
      <c r="D94" s="160"/>
      <c r="E94" s="160"/>
      <c r="F94" s="160"/>
      <c r="G94" s="160"/>
      <c r="H94" s="160"/>
      <c r="I94" s="160"/>
      <c r="J94" s="160"/>
      <c r="K94" s="2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4.5" customHeight="1" outlineLevelRow="0" outlineLevelCol="0"/>
  <cols>
    <col min="1" max="1" width="8.85156" style="179" customWidth="1"/>
    <col min="2" max="2" width="16.5" style="179" customWidth="1"/>
    <col min="3" max="6" width="8.85156" style="179" customWidth="1"/>
    <col min="7" max="16384" width="8.85156" style="179" customWidth="1"/>
  </cols>
  <sheetData>
    <row r="1" ht="13.55" customHeight="1">
      <c r="A1" s="51"/>
      <c r="B1" s="51"/>
      <c r="C1" s="51"/>
      <c r="D1" s="51"/>
      <c r="E1" s="51"/>
      <c r="F1" s="51"/>
    </row>
    <row r="2" ht="43.5" customHeight="1">
      <c r="A2" t="s" s="180">
        <v>313</v>
      </c>
      <c r="B2" t="s" s="180">
        <v>314</v>
      </c>
      <c r="C2" t="s" s="180">
        <v>315</v>
      </c>
      <c r="D2" t="s" s="180">
        <v>316</v>
      </c>
      <c r="E2" t="s" s="180">
        <v>317</v>
      </c>
      <c r="F2" t="s" s="180">
        <v>318</v>
      </c>
    </row>
    <row r="3" ht="13.55" customHeight="1">
      <c r="A3" s="109"/>
      <c r="B3" s="109"/>
      <c r="C3" s="109"/>
      <c r="D3" s="109"/>
      <c r="E3" s="109"/>
      <c r="F3" s="109"/>
    </row>
    <row r="4" ht="13.55" customHeight="1">
      <c r="A4" s="26"/>
      <c r="B4" s="26"/>
      <c r="C4" s="26"/>
      <c r="D4" s="26"/>
      <c r="E4" s="26"/>
      <c r="F4" s="26"/>
    </row>
    <row r="5" ht="13.55" customHeight="1">
      <c r="A5" s="26"/>
      <c r="B5" s="26"/>
      <c r="C5" s="26"/>
      <c r="D5" s="26"/>
      <c r="E5" s="26"/>
      <c r="F5" s="26"/>
    </row>
    <row r="6" ht="13.55" customHeight="1">
      <c r="A6" s="26"/>
      <c r="B6" s="26"/>
      <c r="C6" s="26"/>
      <c r="D6" s="26"/>
      <c r="E6" s="26"/>
      <c r="F6" s="26"/>
    </row>
    <row r="7" ht="13.55" customHeight="1">
      <c r="A7" s="26"/>
      <c r="B7" s="26"/>
      <c r="C7" s="26"/>
      <c r="D7" s="26"/>
      <c r="E7" s="26"/>
      <c r="F7" s="26"/>
    </row>
    <row r="8" ht="13.55" customHeight="1">
      <c r="A8" s="26"/>
      <c r="B8" s="26"/>
      <c r="C8" s="26"/>
      <c r="D8" s="26"/>
      <c r="E8" s="26"/>
      <c r="F8" s="26"/>
    </row>
    <row r="9" ht="13.55" customHeight="1">
      <c r="A9" s="26"/>
      <c r="B9" s="26"/>
      <c r="C9" s="26"/>
      <c r="D9" s="26"/>
      <c r="E9" s="26"/>
      <c r="F9" s="26"/>
    </row>
    <row r="10" ht="13.55" customHeight="1">
      <c r="A10" s="26"/>
      <c r="B10" s="26"/>
      <c r="C10" s="26"/>
      <c r="D10" s="26"/>
      <c r="E10" s="26"/>
      <c r="F10"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U16"/>
  <sheetViews>
    <sheetView workbookViewId="0" showGridLines="0" defaultGridColor="1"/>
  </sheetViews>
  <sheetFormatPr defaultColWidth="8.83333" defaultRowHeight="13" customHeight="1" outlineLevelRow="0" outlineLevelCol="0"/>
  <cols>
    <col min="1" max="1" width="4.5" style="181" customWidth="1"/>
    <col min="2" max="2" width="6.67188" style="181" customWidth="1"/>
    <col min="3" max="3" width="12.1719" style="181" customWidth="1"/>
    <col min="4" max="4" width="19.1719" style="181" customWidth="1"/>
    <col min="5" max="5" width="9.67188" style="181" customWidth="1"/>
    <col min="6" max="7" width="6.5" style="181" customWidth="1"/>
    <col min="8" max="8" width="5.85156" style="181" customWidth="1"/>
    <col min="9" max="9" width="6" style="181" customWidth="1"/>
    <col min="10" max="11" width="10.3516" style="181" customWidth="1"/>
    <col min="12" max="12" width="8.5" style="181" customWidth="1"/>
    <col min="13" max="13" width="9.5" style="181" customWidth="1"/>
    <col min="14" max="17" width="8.5" style="181" customWidth="1"/>
    <col min="18" max="18" width="9" style="181" customWidth="1"/>
    <col min="19" max="19" width="8.5" style="181" customWidth="1"/>
    <col min="20" max="20" width="9" style="181" customWidth="1"/>
    <col min="21" max="21" width="8.5" style="181" customWidth="1"/>
    <col min="22" max="16384" width="8.85156" style="181" customWidth="1"/>
  </cols>
  <sheetData>
    <row r="1" ht="13.55" customHeight="1">
      <c r="A1" s="26"/>
      <c r="B1" s="26"/>
      <c r="C1" s="26"/>
      <c r="D1" s="26"/>
      <c r="E1" s="26"/>
      <c r="F1" s="26"/>
      <c r="G1" s="26"/>
      <c r="H1" s="26"/>
      <c r="I1" s="26"/>
      <c r="J1" s="26"/>
      <c r="K1" s="26"/>
      <c r="L1" s="26"/>
      <c r="M1" s="26"/>
      <c r="N1" s="26"/>
      <c r="O1" s="26"/>
      <c r="P1" s="26"/>
      <c r="Q1" s="26"/>
      <c r="R1" s="26"/>
      <c r="S1" s="26"/>
      <c r="T1" s="26"/>
      <c r="U1" s="26"/>
    </row>
    <row r="2" ht="13.55" customHeight="1">
      <c r="A2" s="26"/>
      <c r="B2" s="51"/>
      <c r="C2" s="51"/>
      <c r="D2" s="51"/>
      <c r="E2" s="51"/>
      <c r="F2" s="51"/>
      <c r="G2" s="51"/>
      <c r="H2" s="51"/>
      <c r="I2" s="51"/>
      <c r="J2" s="51"/>
      <c r="K2" s="51"/>
      <c r="L2" s="51"/>
      <c r="M2" s="51"/>
      <c r="N2" s="51"/>
      <c r="O2" s="51"/>
      <c r="P2" s="51"/>
      <c r="Q2" s="51"/>
      <c r="R2" s="51"/>
      <c r="S2" s="51"/>
      <c r="T2" s="51"/>
      <c r="U2" s="51"/>
    </row>
    <row r="3" ht="31.5" customHeight="1">
      <c r="A3" s="52"/>
      <c r="B3" t="s" s="182">
        <v>319</v>
      </c>
      <c r="C3" t="s" s="182">
        <v>320</v>
      </c>
      <c r="D3" t="s" s="182">
        <v>321</v>
      </c>
      <c r="E3" t="s" s="182">
        <v>303</v>
      </c>
      <c r="F3" t="s" s="182">
        <v>322</v>
      </c>
      <c r="G3" t="s" s="182">
        <v>323</v>
      </c>
      <c r="H3" t="s" s="182">
        <v>324</v>
      </c>
      <c r="I3" t="s" s="182">
        <v>325</v>
      </c>
      <c r="J3" t="s" s="182">
        <v>144</v>
      </c>
      <c r="K3" t="s" s="182">
        <v>224</v>
      </c>
      <c r="L3" t="s" s="182">
        <v>186</v>
      </c>
      <c r="M3" t="s" s="182">
        <v>326</v>
      </c>
      <c r="N3" t="s" s="182">
        <v>327</v>
      </c>
      <c r="O3" t="s" s="182">
        <v>328</v>
      </c>
      <c r="P3" t="s" s="182">
        <v>307</v>
      </c>
      <c r="Q3" t="s" s="182">
        <v>329</v>
      </c>
      <c r="R3" t="s" s="182">
        <v>330</v>
      </c>
      <c r="S3" t="s" s="182">
        <v>186</v>
      </c>
      <c r="T3" t="s" s="182">
        <v>331</v>
      </c>
      <c r="U3" t="s" s="182">
        <v>332</v>
      </c>
    </row>
    <row r="4" ht="14" customHeight="1">
      <c r="A4" s="52"/>
      <c r="B4" s="183">
        <v>1</v>
      </c>
      <c r="C4" s="184"/>
      <c r="D4" s="184"/>
      <c r="E4" s="185"/>
      <c r="F4" s="186"/>
      <c r="G4" s="186"/>
      <c r="H4" s="187"/>
      <c r="I4" s="188"/>
      <c r="J4" s="188"/>
      <c r="K4" s="188"/>
      <c r="L4" s="189"/>
      <c r="M4" s="190"/>
      <c r="N4" s="190"/>
      <c r="O4" s="191"/>
      <c r="P4" s="191"/>
      <c r="Q4" s="191"/>
      <c r="R4" s="191"/>
      <c r="S4" s="191"/>
      <c r="T4" s="191"/>
      <c r="U4" s="191"/>
    </row>
    <row r="5" ht="14" customHeight="1">
      <c r="A5" s="52"/>
      <c r="B5" s="183">
        <v>2</v>
      </c>
      <c r="C5" s="184"/>
      <c r="D5" s="184"/>
      <c r="E5" s="185"/>
      <c r="F5" s="186"/>
      <c r="G5" s="186"/>
      <c r="H5" s="187"/>
      <c r="I5" s="192"/>
      <c r="J5" s="188"/>
      <c r="K5" s="188"/>
      <c r="L5" s="189"/>
      <c r="M5" s="190"/>
      <c r="N5" s="190"/>
      <c r="O5" s="191"/>
      <c r="P5" s="191"/>
      <c r="Q5" s="191"/>
      <c r="R5" s="191"/>
      <c r="S5" s="191"/>
      <c r="T5" s="191"/>
      <c r="U5" s="191"/>
    </row>
    <row r="6" ht="13.55" customHeight="1">
      <c r="A6" s="52"/>
      <c r="B6" s="193"/>
      <c r="C6" s="194"/>
      <c r="D6" s="193"/>
      <c r="E6" s="193"/>
      <c r="F6" s="193"/>
      <c r="G6" s="193"/>
      <c r="H6" s="193"/>
      <c r="I6" s="193"/>
      <c r="J6" s="195">
        <f>SUM(J4:J5)</f>
        <v>0</v>
      </c>
      <c r="K6" s="195">
        <f>SUM(K4:K5)</f>
        <v>0</v>
      </c>
      <c r="L6" s="195">
        <f>SUM(L4:L5)</f>
        <v>0</v>
      </c>
      <c r="M6" s="196">
        <f>SUM(M4:M5)</f>
        <v>0</v>
      </c>
      <c r="N6" s="196">
        <f>SUM(N4:N5)</f>
        <v>0</v>
      </c>
      <c r="O6" s="196">
        <f>SUM(O4:O5)</f>
        <v>0</v>
      </c>
      <c r="P6" s="196">
        <f>SUM(P4:P5)</f>
        <v>0</v>
      </c>
      <c r="Q6" s="196">
        <f>SUM(Q4:Q5)</f>
        <v>0</v>
      </c>
      <c r="R6" s="196">
        <f>SUM(R4:R5)</f>
        <v>0</v>
      </c>
      <c r="S6" s="196">
        <f>SUM(S4:S5)</f>
        <v>0</v>
      </c>
      <c r="T6" s="196">
        <f>SUM(T4:T5)</f>
        <v>0</v>
      </c>
      <c r="U6" s="196">
        <f>SUM(U4:U5)</f>
        <v>0</v>
      </c>
    </row>
    <row r="7" ht="13.75" customHeight="1">
      <c r="A7" s="26"/>
      <c r="B7" s="109"/>
      <c r="C7" s="109"/>
      <c r="D7" s="109"/>
      <c r="E7" s="109"/>
      <c r="F7" s="109"/>
      <c r="G7" s="109"/>
      <c r="H7" s="109"/>
      <c r="I7" s="109"/>
      <c r="J7" s="109"/>
      <c r="K7" s="109"/>
      <c r="L7" s="109"/>
      <c r="M7" s="109"/>
      <c r="N7" s="109"/>
      <c r="O7" s="109"/>
      <c r="P7" s="176"/>
      <c r="Q7" s="109"/>
      <c r="R7" s="109"/>
      <c r="S7" s="109"/>
      <c r="T7" s="109"/>
      <c r="U7" s="109"/>
    </row>
    <row r="8" ht="13.55" customHeight="1">
      <c r="A8" s="26"/>
      <c r="B8" s="26"/>
      <c r="C8" s="26"/>
      <c r="D8" s="26"/>
      <c r="E8" s="26"/>
      <c r="F8" s="26"/>
      <c r="G8" s="26"/>
      <c r="H8" s="26"/>
      <c r="I8" s="26"/>
      <c r="J8" s="26"/>
      <c r="K8" s="26"/>
      <c r="L8" s="26"/>
      <c r="M8" s="26"/>
      <c r="N8" s="26"/>
      <c r="O8" s="26"/>
      <c r="P8" s="26"/>
      <c r="Q8" s="26"/>
      <c r="R8" s="26"/>
      <c r="S8" s="26"/>
      <c r="T8" s="26"/>
      <c r="U8" s="26"/>
    </row>
    <row r="9" ht="13.75" customHeight="1">
      <c r="A9" s="26"/>
      <c r="B9" s="26"/>
      <c r="C9" s="26"/>
      <c r="D9" s="26"/>
      <c r="E9" s="26"/>
      <c r="F9" s="26"/>
      <c r="G9" s="26"/>
      <c r="H9" s="26"/>
      <c r="I9" s="26"/>
      <c r="J9" s="26"/>
      <c r="K9" s="26"/>
      <c r="L9" s="26"/>
      <c r="M9" s="26"/>
      <c r="N9" s="98"/>
      <c r="O9" s="26"/>
      <c r="P9" s="26"/>
      <c r="Q9" s="26"/>
      <c r="R9" s="26"/>
      <c r="S9" s="26"/>
      <c r="T9" s="26"/>
      <c r="U9" s="26"/>
    </row>
    <row r="10" ht="13.75" customHeight="1">
      <c r="A10" s="26"/>
      <c r="B10" s="26"/>
      <c r="C10" s="26"/>
      <c r="D10" s="26"/>
      <c r="E10" s="26"/>
      <c r="F10" s="26"/>
      <c r="G10" s="26"/>
      <c r="H10" s="26"/>
      <c r="I10" s="26"/>
      <c r="J10" s="26"/>
      <c r="K10" s="26"/>
      <c r="L10" s="26"/>
      <c r="M10" s="26"/>
      <c r="N10" s="98"/>
      <c r="O10" s="26"/>
      <c r="P10" s="26"/>
      <c r="Q10" s="26"/>
      <c r="R10" s="26"/>
      <c r="S10" s="26"/>
      <c r="T10" s="26"/>
      <c r="U10" s="26"/>
    </row>
    <row r="11" ht="13.75" customHeight="1">
      <c r="A11" s="26"/>
      <c r="B11" s="26"/>
      <c r="C11" s="26"/>
      <c r="D11" s="26"/>
      <c r="E11" s="26"/>
      <c r="F11" s="26"/>
      <c r="G11" s="26"/>
      <c r="H11" s="26"/>
      <c r="I11" s="26"/>
      <c r="J11" s="26"/>
      <c r="K11" s="26"/>
      <c r="L11" s="26"/>
      <c r="M11" s="26"/>
      <c r="N11" s="98"/>
      <c r="O11" s="26"/>
      <c r="P11" s="26"/>
      <c r="Q11" s="26"/>
      <c r="R11" s="26"/>
      <c r="S11" s="26"/>
      <c r="T11" s="26"/>
      <c r="U11" s="26"/>
    </row>
    <row r="12" ht="13.75" customHeight="1">
      <c r="A12" s="26"/>
      <c r="B12" s="26"/>
      <c r="C12" s="26"/>
      <c r="D12" s="26"/>
      <c r="E12" s="26"/>
      <c r="F12" s="26"/>
      <c r="G12" s="26"/>
      <c r="H12" s="26"/>
      <c r="I12" s="26"/>
      <c r="J12" s="26"/>
      <c r="K12" s="26"/>
      <c r="L12" s="26"/>
      <c r="M12" s="26"/>
      <c r="N12" s="98"/>
      <c r="O12" s="26"/>
      <c r="P12" s="26"/>
      <c r="Q12" s="26"/>
      <c r="R12" s="26"/>
      <c r="S12" s="26"/>
      <c r="T12" s="26"/>
      <c r="U12" s="26"/>
    </row>
    <row r="13" ht="13.75" customHeight="1">
      <c r="A13" s="26"/>
      <c r="B13" s="26"/>
      <c r="C13" s="26"/>
      <c r="D13" s="26"/>
      <c r="E13" s="26"/>
      <c r="F13" s="26"/>
      <c r="G13" s="26"/>
      <c r="H13" s="26"/>
      <c r="I13" s="26"/>
      <c r="J13" s="26"/>
      <c r="K13" s="26"/>
      <c r="L13" s="26"/>
      <c r="M13" s="26"/>
      <c r="N13" s="98"/>
      <c r="O13" s="26"/>
      <c r="P13" s="26"/>
      <c r="Q13" s="26"/>
      <c r="R13" s="26"/>
      <c r="S13" s="26"/>
      <c r="T13" s="26"/>
      <c r="U13" s="26"/>
    </row>
    <row r="14" ht="13.75" customHeight="1">
      <c r="A14" s="26"/>
      <c r="B14" s="26"/>
      <c r="C14" s="26"/>
      <c r="D14" s="26"/>
      <c r="E14" s="26"/>
      <c r="F14" s="26"/>
      <c r="G14" s="26"/>
      <c r="H14" s="26"/>
      <c r="I14" s="26"/>
      <c r="J14" s="26"/>
      <c r="K14" s="26"/>
      <c r="L14" s="26"/>
      <c r="M14" s="26"/>
      <c r="N14" s="98"/>
      <c r="O14" s="26"/>
      <c r="P14" s="26"/>
      <c r="Q14" s="26"/>
      <c r="R14" s="26"/>
      <c r="S14" s="26"/>
      <c r="T14" s="26"/>
      <c r="U14" s="26"/>
    </row>
    <row r="15" ht="13.75" customHeight="1">
      <c r="A15" s="26"/>
      <c r="B15" s="26"/>
      <c r="C15" s="26"/>
      <c r="D15" s="26"/>
      <c r="E15" s="26"/>
      <c r="F15" s="26"/>
      <c r="G15" s="26"/>
      <c r="H15" s="26"/>
      <c r="I15" s="26"/>
      <c r="J15" s="26"/>
      <c r="K15" s="26"/>
      <c r="L15" s="26"/>
      <c r="M15" s="26"/>
      <c r="N15" s="98"/>
      <c r="O15" s="26"/>
      <c r="P15" s="26"/>
      <c r="Q15" s="26"/>
      <c r="R15" s="26"/>
      <c r="S15" s="26"/>
      <c r="T15" s="26"/>
      <c r="U15" s="26"/>
    </row>
    <row r="16" ht="13.75" customHeight="1">
      <c r="A16" s="26"/>
      <c r="B16" s="26"/>
      <c r="C16" s="26"/>
      <c r="D16" s="26"/>
      <c r="E16" s="26"/>
      <c r="F16" s="26"/>
      <c r="G16" s="26"/>
      <c r="H16" s="26"/>
      <c r="I16" s="26"/>
      <c r="J16" s="26"/>
      <c r="K16" s="26"/>
      <c r="L16" s="26"/>
      <c r="M16" s="26"/>
      <c r="N16" s="98"/>
      <c r="O16" s="26"/>
      <c r="P16" s="26"/>
      <c r="Q16" s="26"/>
      <c r="R16" s="26"/>
      <c r="S16" s="26"/>
      <c r="T16" s="26"/>
      <c r="U16"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10.5" defaultRowHeight="13" customHeight="1" outlineLevelRow="0" outlineLevelCol="0"/>
  <cols>
    <col min="1" max="1" width="5.85156" style="197" customWidth="1"/>
    <col min="2" max="2" width="14.5" style="197" customWidth="1"/>
    <col min="3" max="3" width="31.1719" style="197" customWidth="1"/>
    <col min="4" max="4" width="8.17188" style="197" customWidth="1"/>
    <col min="5" max="5" width="9.5" style="197" customWidth="1"/>
    <col min="6" max="6" width="8.5" style="197" customWidth="1"/>
    <col min="7" max="7" width="10.5" style="197" customWidth="1"/>
    <col min="8" max="8" width="13.5" style="197" customWidth="1"/>
    <col min="9" max="16384" width="10.5" style="197" customWidth="1"/>
  </cols>
  <sheetData>
    <row r="1" ht="26" customHeight="1">
      <c r="A1" t="s" s="198">
        <v>333</v>
      </c>
      <c r="B1" t="s" s="198">
        <v>334</v>
      </c>
      <c r="C1" t="s" s="198">
        <v>335</v>
      </c>
      <c r="D1" t="s" s="198">
        <v>336</v>
      </c>
      <c r="E1" t="s" s="198">
        <v>337</v>
      </c>
      <c r="F1" t="s" s="198">
        <v>338</v>
      </c>
      <c r="G1" t="s" s="198">
        <v>339</v>
      </c>
      <c r="H1" t="s" s="198">
        <v>340</v>
      </c>
    </row>
    <row r="2" ht="13.75" customHeight="1">
      <c r="A2" s="199">
        <v>1</v>
      </c>
      <c r="B2" s="153"/>
      <c r="C2" s="153"/>
      <c r="D2" s="153"/>
      <c r="E2" s="39"/>
      <c r="F2" s="39"/>
      <c r="G2" s="39"/>
      <c r="H2" s="153"/>
    </row>
    <row r="3" ht="13.75" customHeight="1">
      <c r="A3" s="199">
        <v>2</v>
      </c>
      <c r="B3" s="153"/>
      <c r="C3" s="153"/>
      <c r="D3" s="153"/>
      <c r="E3" s="39"/>
      <c r="F3" s="39"/>
      <c r="G3" s="39"/>
      <c r="H3" s="153"/>
    </row>
    <row r="4" ht="13.75" customHeight="1">
      <c r="A4" s="153"/>
      <c r="B4" s="153"/>
      <c r="C4" s="153"/>
      <c r="D4" s="200"/>
      <c r="E4" s="201">
        <f>SUM(E2:E3)</f>
        <v>0</v>
      </c>
      <c r="F4" s="201">
        <f>SUM(F2:F3)</f>
        <v>0</v>
      </c>
      <c r="G4" s="201">
        <f>SUM(G2:G3)</f>
        <v>0</v>
      </c>
      <c r="H4" s="153"/>
    </row>
    <row r="5" ht="13.55" customHeight="1">
      <c r="A5" s="109"/>
      <c r="B5" s="109"/>
      <c r="C5" s="109"/>
      <c r="D5" s="109"/>
      <c r="E5" s="109"/>
      <c r="F5" s="109"/>
      <c r="G5" s="109"/>
      <c r="H5" s="109"/>
    </row>
    <row r="6" ht="13.55" customHeight="1">
      <c r="A6" s="26"/>
      <c r="B6" s="26"/>
      <c r="C6" s="26"/>
      <c r="D6" s="26"/>
      <c r="E6" s="26"/>
      <c r="F6" s="26"/>
      <c r="G6" s="26"/>
      <c r="H6" s="26"/>
    </row>
    <row r="7" ht="13.55" customHeight="1">
      <c r="A7" s="26"/>
      <c r="B7" s="26"/>
      <c r="C7" s="26"/>
      <c r="D7" s="26"/>
      <c r="E7" s="26"/>
      <c r="F7" s="26"/>
      <c r="G7" s="26"/>
      <c r="H7" s="26"/>
    </row>
    <row r="8" ht="13.55" customHeight="1">
      <c r="A8" s="26"/>
      <c r="B8" s="26"/>
      <c r="C8" s="26"/>
      <c r="D8" s="26"/>
      <c r="E8" s="26"/>
      <c r="F8" s="26"/>
      <c r="G8" s="26"/>
      <c r="H8" s="26"/>
    </row>
    <row r="9" ht="13.55" customHeight="1">
      <c r="A9" s="26"/>
      <c r="B9" s="26"/>
      <c r="C9" s="26"/>
      <c r="D9" s="26"/>
      <c r="E9" s="26"/>
      <c r="F9" s="26"/>
      <c r="G9" s="26"/>
      <c r="H9" s="26"/>
    </row>
    <row r="10" ht="13.55" customHeight="1">
      <c r="A10" s="26"/>
      <c r="B10" s="26"/>
      <c r="C10" s="26"/>
      <c r="D10" s="26"/>
      <c r="E10" s="26"/>
      <c r="F10" s="26"/>
      <c r="G10" s="26"/>
      <c r="H10"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28"/>
  <sheetViews>
    <sheetView workbookViewId="0" showGridLines="0" defaultGridColor="1"/>
  </sheetViews>
  <sheetFormatPr defaultColWidth="9.16667" defaultRowHeight="14.5" customHeight="1" outlineLevelRow="0" outlineLevelCol="0"/>
  <cols>
    <col min="1" max="1" width="23" style="202" customWidth="1"/>
    <col min="2" max="2" width="19.3516" style="202" customWidth="1"/>
    <col min="3" max="3" width="13.5" style="202" customWidth="1"/>
    <col min="4" max="4" width="13.6719" style="202" customWidth="1"/>
    <col min="5" max="5" width="9.17188" style="202" customWidth="1"/>
    <col min="6" max="16384" width="9.17188" style="202" customWidth="1"/>
  </cols>
  <sheetData>
    <row r="1" ht="15" customHeight="1">
      <c r="A1" t="s" s="203">
        <v>341</v>
      </c>
      <c r="B1" s="204"/>
      <c r="C1" s="204"/>
      <c r="D1" s="205"/>
      <c r="E1" s="206"/>
    </row>
    <row r="2" ht="14.05" customHeight="1">
      <c r="A2" t="s" s="207">
        <v>342</v>
      </c>
      <c r="B2" s="208"/>
      <c r="C2" s="208"/>
      <c r="D2" s="209"/>
      <c r="E2" s="206"/>
    </row>
    <row r="3" ht="29" customHeight="1">
      <c r="A3" t="s" s="33">
        <v>343</v>
      </c>
      <c r="B3" t="s" s="210">
        <v>326</v>
      </c>
      <c r="C3" t="s" s="210">
        <v>327</v>
      </c>
      <c r="D3" t="s" s="210">
        <v>344</v>
      </c>
      <c r="E3" s="94"/>
    </row>
    <row r="4" ht="13.55" customHeight="1">
      <c r="A4" t="s" s="211">
        <v>345</v>
      </c>
      <c r="B4" s="212">
        <v>2</v>
      </c>
      <c r="C4" s="212">
        <v>2</v>
      </c>
      <c r="D4" s="39">
        <f>B4-C4</f>
        <v>0</v>
      </c>
      <c r="E4" s="213"/>
    </row>
    <row r="5" ht="13.55" customHeight="1">
      <c r="A5" t="s" s="211">
        <v>346</v>
      </c>
      <c r="B5" s="212"/>
      <c r="C5" s="212"/>
      <c r="D5" s="39">
        <f>B5-C5</f>
        <v>0</v>
      </c>
      <c r="E5" s="213"/>
    </row>
    <row r="6" ht="13.55" customHeight="1">
      <c r="A6" t="s" s="211">
        <v>347</v>
      </c>
      <c r="B6" s="212"/>
      <c r="C6" s="212"/>
      <c r="D6" s="39">
        <f>B6-C6</f>
        <v>0</v>
      </c>
      <c r="E6" s="213"/>
    </row>
    <row r="7" ht="13.55" customHeight="1">
      <c r="A7" t="s" s="211">
        <v>348</v>
      </c>
      <c r="B7" s="212"/>
      <c r="C7" s="212"/>
      <c r="D7" s="39">
        <f>B7-C7</f>
        <v>0</v>
      </c>
      <c r="E7" s="213"/>
    </row>
    <row r="8" ht="13.55" customHeight="1">
      <c r="A8" t="s" s="211">
        <v>349</v>
      </c>
      <c r="B8" s="212">
        <v>35</v>
      </c>
      <c r="C8" s="212">
        <v>25</v>
      </c>
      <c r="D8" s="39">
        <f>B8-C8</f>
        <v>10</v>
      </c>
      <c r="E8" s="213"/>
    </row>
    <row r="9" ht="13.55" customHeight="1">
      <c r="A9" t="s" s="211">
        <v>350</v>
      </c>
      <c r="B9" s="212">
        <v>43</v>
      </c>
      <c r="C9" s="212">
        <v>5</v>
      </c>
      <c r="D9" s="39">
        <f>B9-C9</f>
        <v>38</v>
      </c>
      <c r="E9" s="213"/>
    </row>
    <row r="10" ht="13.55" customHeight="1">
      <c r="A10" t="s" s="211">
        <v>351</v>
      </c>
      <c r="B10" s="212">
        <v>5</v>
      </c>
      <c r="C10" s="212">
        <v>0.25</v>
      </c>
      <c r="D10" s="39">
        <f>B10-C10</f>
        <v>4.75</v>
      </c>
      <c r="E10" s="213"/>
    </row>
    <row r="11" ht="13.55" customHeight="1">
      <c r="A11" t="s" s="211">
        <v>352</v>
      </c>
      <c r="B11" s="212">
        <v>10</v>
      </c>
      <c r="C11" s="212">
        <v>0.5</v>
      </c>
      <c r="D11" s="39">
        <f>B11-C11</f>
        <v>9.5</v>
      </c>
      <c r="E11" s="213"/>
    </row>
    <row r="12" ht="13.55" customHeight="1">
      <c r="A12" t="s" s="214">
        <v>353</v>
      </c>
      <c r="B12" s="212">
        <f>SUM(B4:B11)</f>
        <v>95</v>
      </c>
      <c r="C12" s="212">
        <f>SUM(C4:C11)</f>
        <v>32.75</v>
      </c>
      <c r="D12" s="212">
        <f>SUM(D4:D11)</f>
        <v>62.25</v>
      </c>
      <c r="E12" s="213"/>
    </row>
    <row r="13" ht="13.55" customHeight="1">
      <c r="A13" s="153"/>
      <c r="B13" s="39"/>
      <c r="C13" s="39"/>
      <c r="D13" s="39"/>
      <c r="E13" s="213"/>
    </row>
    <row r="14" ht="13.55" customHeight="1">
      <c r="A14" t="s" s="33">
        <v>354</v>
      </c>
      <c r="B14" s="39"/>
      <c r="C14" s="39"/>
      <c r="D14" s="39"/>
      <c r="E14" s="213"/>
    </row>
    <row r="15" ht="13.55" customHeight="1">
      <c r="A15" t="s" s="33">
        <v>355</v>
      </c>
      <c r="B15" s="39">
        <v>35</v>
      </c>
      <c r="C15" s="39">
        <f>SUM('Promoter Land bank'!K4:K94)/10^7</f>
        <v>0</v>
      </c>
      <c r="D15" s="39">
        <f>B15-C15</f>
        <v>35</v>
      </c>
      <c r="E15" s="213"/>
    </row>
    <row r="16" ht="13.55" customHeight="1">
      <c r="A16" t="s" s="33">
        <v>356</v>
      </c>
      <c r="B16" s="39">
        <v>25</v>
      </c>
      <c r="C16" s="39">
        <v>23</v>
      </c>
      <c r="D16" s="39">
        <f>B16-C16</f>
        <v>2</v>
      </c>
      <c r="E16" s="213"/>
    </row>
    <row r="17" ht="13.55" customHeight="1">
      <c r="A17" t="s" s="33">
        <v>357</v>
      </c>
      <c r="B17" s="39">
        <v>35</v>
      </c>
      <c r="C17" s="39">
        <v>8</v>
      </c>
      <c r="D17" s="39">
        <f>B17-C17</f>
        <v>27</v>
      </c>
      <c r="E17" s="213"/>
    </row>
    <row r="18" ht="13.55" customHeight="1">
      <c r="A18" t="s" s="215">
        <v>358</v>
      </c>
      <c r="B18" s="216">
        <f>SUM(B15:B17)</f>
        <v>95</v>
      </c>
      <c r="C18" s="216">
        <f>SUM(C15:C17)</f>
        <v>31</v>
      </c>
      <c r="D18" s="216">
        <f>SUM(D15:D17)</f>
        <v>64</v>
      </c>
      <c r="E18" s="213"/>
    </row>
    <row r="19" ht="13.55" customHeight="1">
      <c r="A19" s="109"/>
      <c r="B19" s="217"/>
      <c r="C19" s="217"/>
      <c r="D19" s="217"/>
      <c r="E19" s="218"/>
    </row>
    <row r="20" ht="13.55" customHeight="1">
      <c r="A20" s="26"/>
      <c r="B20" s="218"/>
      <c r="C20" s="218"/>
      <c r="D20" s="218"/>
      <c r="E20" s="218"/>
    </row>
    <row r="21" ht="13.55" customHeight="1">
      <c r="A21" s="26"/>
      <c r="B21" s="218"/>
      <c r="C21" s="218"/>
      <c r="D21" s="218"/>
      <c r="E21" s="218"/>
    </row>
    <row r="22" ht="13.55" customHeight="1">
      <c r="A22" s="26"/>
      <c r="B22" s="218"/>
      <c r="C22" s="218"/>
      <c r="D22" s="218"/>
      <c r="E22" s="218"/>
    </row>
    <row r="23" ht="13.55" customHeight="1">
      <c r="A23" s="26"/>
      <c r="B23" s="218"/>
      <c r="C23" s="218"/>
      <c r="D23" s="218"/>
      <c r="E23" s="218"/>
    </row>
    <row r="24" ht="13.55" customHeight="1">
      <c r="A24" s="26"/>
      <c r="B24" s="218"/>
      <c r="C24" s="218"/>
      <c r="D24" s="218"/>
      <c r="E24" s="218"/>
    </row>
    <row r="25" ht="13.55" customHeight="1">
      <c r="A25" s="26"/>
      <c r="B25" s="218"/>
      <c r="C25" s="218"/>
      <c r="D25" s="218"/>
      <c r="E25" s="218"/>
    </row>
    <row r="26" ht="13.55" customHeight="1">
      <c r="A26" s="26"/>
      <c r="B26" s="218"/>
      <c r="C26" s="218"/>
      <c r="D26" s="218"/>
      <c r="E26" s="218"/>
    </row>
    <row r="27" ht="13.55" customHeight="1">
      <c r="A27" s="26"/>
      <c r="B27" s="218"/>
      <c r="C27" s="218"/>
      <c r="D27" s="218"/>
      <c r="E27" s="218"/>
    </row>
    <row r="28" ht="13.55" customHeight="1">
      <c r="A28" s="26"/>
      <c r="B28" s="218"/>
      <c r="C28" s="218"/>
      <c r="D28" s="218"/>
      <c r="E28" s="218"/>
    </row>
  </sheetData>
  <mergeCells count="2">
    <mergeCell ref="A1:D1"/>
    <mergeCell ref="A2:D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G119"/>
  <sheetViews>
    <sheetView workbookViewId="0" showGridLines="0" defaultGridColor="1"/>
  </sheetViews>
  <sheetFormatPr defaultColWidth="13.3333" defaultRowHeight="17.4" customHeight="1" outlineLevelRow="0" outlineLevelCol="0"/>
  <cols>
    <col min="1" max="7" width="13.3516" style="219" customWidth="1"/>
    <col min="8" max="16384" width="13.3516" style="219" customWidth="1"/>
  </cols>
  <sheetData>
    <row r="1" ht="12.35" customHeight="1">
      <c r="A1" t="s" s="220">
        <v>39</v>
      </c>
      <c r="B1" s="221"/>
      <c r="C1" s="221"/>
      <c r="D1" s="221"/>
      <c r="E1" s="221"/>
      <c r="F1" s="221"/>
      <c r="G1" s="222"/>
    </row>
    <row r="2" ht="15.3" customHeight="1">
      <c r="A2" t="s" s="223">
        <v>359</v>
      </c>
      <c r="B2" t="s" s="224">
        <v>360</v>
      </c>
      <c r="C2" t="s" s="225">
        <v>361</v>
      </c>
      <c r="D2" t="s" s="226">
        <v>362</v>
      </c>
      <c r="E2" t="s" s="227">
        <v>363</v>
      </c>
      <c r="F2" t="s" s="227">
        <v>364</v>
      </c>
      <c r="G2" t="s" s="228">
        <v>365</v>
      </c>
    </row>
    <row r="3" ht="9" customHeight="1" hidden="1">
      <c r="A3" s="229">
        <v>41640</v>
      </c>
      <c r="B3" s="230">
        <v>44013</v>
      </c>
      <c r="C3" s="231">
        <v>44013</v>
      </c>
      <c r="D3" s="232">
        <v>17587</v>
      </c>
      <c r="E3" s="233">
        <v>53408445</v>
      </c>
      <c r="F3" s="233">
        <v>55031325</v>
      </c>
      <c r="G3" s="234">
        <v>13</v>
      </c>
    </row>
    <row r="4" ht="9" customHeight="1" hidden="1">
      <c r="A4" s="235"/>
      <c r="B4" s="236"/>
      <c r="C4" s="231">
        <v>44044</v>
      </c>
      <c r="D4" s="232">
        <v>8423</v>
      </c>
      <c r="E4" s="233">
        <v>27050551</v>
      </c>
      <c r="F4" s="233">
        <v>27409625</v>
      </c>
      <c r="G4" s="234">
        <v>7</v>
      </c>
    </row>
    <row r="5" ht="9" customHeight="1" hidden="1">
      <c r="A5" s="235"/>
      <c r="B5" s="236"/>
      <c r="C5" s="231">
        <v>44075</v>
      </c>
      <c r="D5" s="232">
        <v>12343</v>
      </c>
      <c r="E5" s="233">
        <v>39783228</v>
      </c>
      <c r="F5" s="233">
        <v>40492334</v>
      </c>
      <c r="G5" s="234">
        <v>9</v>
      </c>
    </row>
    <row r="6" ht="9" customHeight="1" hidden="1">
      <c r="A6" s="235"/>
      <c r="B6" s="230">
        <v>44013</v>
      </c>
      <c r="C6" s="237"/>
      <c r="D6" s="232">
        <v>38353</v>
      </c>
      <c r="E6" s="233">
        <v>120242224</v>
      </c>
      <c r="F6" s="233">
        <v>122933284</v>
      </c>
      <c r="G6" s="234">
        <v>29</v>
      </c>
    </row>
    <row r="7" ht="9" customHeight="1" hidden="1">
      <c r="A7" s="235"/>
      <c r="B7" s="230">
        <v>44105</v>
      </c>
      <c r="C7" s="231">
        <v>44105</v>
      </c>
      <c r="D7" s="232">
        <v>20302</v>
      </c>
      <c r="E7" s="233">
        <v>64356642</v>
      </c>
      <c r="F7" s="233">
        <v>66933653</v>
      </c>
      <c r="G7" s="234">
        <v>16</v>
      </c>
    </row>
    <row r="8" ht="9" customHeight="1" hidden="1">
      <c r="A8" s="235"/>
      <c r="B8" s="236"/>
      <c r="C8" s="231">
        <v>44136</v>
      </c>
      <c r="D8" s="232">
        <v>13585</v>
      </c>
      <c r="E8" s="233">
        <v>45289300</v>
      </c>
      <c r="F8" s="233">
        <v>46498575</v>
      </c>
      <c r="G8" s="234">
        <v>10</v>
      </c>
    </row>
    <row r="9" ht="9" customHeight="1" hidden="1">
      <c r="A9" s="235"/>
      <c r="B9" s="236"/>
      <c r="C9" s="231">
        <v>44166</v>
      </c>
      <c r="D9" s="232">
        <v>14176</v>
      </c>
      <c r="E9" s="233">
        <v>46303393</v>
      </c>
      <c r="F9" s="233">
        <v>47775627</v>
      </c>
      <c r="G9" s="234">
        <v>10</v>
      </c>
    </row>
    <row r="10" ht="9" customHeight="1" hidden="1">
      <c r="A10" s="235"/>
      <c r="B10" s="230">
        <v>44105</v>
      </c>
      <c r="C10" s="237"/>
      <c r="D10" s="232">
        <v>48063</v>
      </c>
      <c r="E10" s="233">
        <v>155949335</v>
      </c>
      <c r="F10" s="233">
        <v>161207855</v>
      </c>
      <c r="G10" s="234">
        <v>36</v>
      </c>
    </row>
    <row r="11" ht="9" customHeight="1" hidden="1">
      <c r="A11" s="229">
        <v>41640</v>
      </c>
      <c r="B11" s="236"/>
      <c r="C11" s="237"/>
      <c r="D11" s="232">
        <v>86416</v>
      </c>
      <c r="E11" s="233">
        <v>276191559</v>
      </c>
      <c r="F11" s="233">
        <v>284141139</v>
      </c>
      <c r="G11" s="234">
        <v>65</v>
      </c>
    </row>
    <row r="12" ht="9" customHeight="1" hidden="1">
      <c r="A12" s="229">
        <v>42005</v>
      </c>
      <c r="B12" s="230">
        <v>43831</v>
      </c>
      <c r="C12" s="231">
        <v>43831</v>
      </c>
      <c r="D12" s="232">
        <v>13121</v>
      </c>
      <c r="E12" s="233">
        <v>42108347</v>
      </c>
      <c r="F12" s="233">
        <v>43887914</v>
      </c>
      <c r="G12" s="234">
        <v>10</v>
      </c>
    </row>
    <row r="13" ht="9" customHeight="1" hidden="1">
      <c r="A13" s="235"/>
      <c r="B13" s="236"/>
      <c r="C13" s="231">
        <v>43862</v>
      </c>
      <c r="D13" s="232">
        <v>14744</v>
      </c>
      <c r="E13" s="233">
        <v>48723175</v>
      </c>
      <c r="F13" s="233">
        <v>50484142</v>
      </c>
      <c r="G13" s="234">
        <v>11</v>
      </c>
    </row>
    <row r="14" ht="9" customHeight="1" hidden="1">
      <c r="A14" s="235"/>
      <c r="B14" s="236"/>
      <c r="C14" s="231">
        <v>43891</v>
      </c>
      <c r="D14" s="232">
        <v>7877</v>
      </c>
      <c r="E14" s="233">
        <v>25792324</v>
      </c>
      <c r="F14" s="233">
        <v>26422396</v>
      </c>
      <c r="G14" s="234">
        <v>6</v>
      </c>
    </row>
    <row r="15" ht="9" customHeight="1" hidden="1">
      <c r="A15" s="235"/>
      <c r="B15" s="230">
        <v>43831</v>
      </c>
      <c r="C15" s="237"/>
      <c r="D15" s="232">
        <v>35742</v>
      </c>
      <c r="E15" s="233">
        <v>116623846</v>
      </c>
      <c r="F15" s="233">
        <v>120794452</v>
      </c>
      <c r="G15" s="234">
        <v>27</v>
      </c>
    </row>
    <row r="16" ht="9" customHeight="1" hidden="1">
      <c r="A16" s="235"/>
      <c r="B16" s="230">
        <v>43922</v>
      </c>
      <c r="C16" s="231">
        <v>43922</v>
      </c>
      <c r="D16" s="232">
        <v>3411</v>
      </c>
      <c r="E16" s="233">
        <v>10450217</v>
      </c>
      <c r="F16" s="233">
        <v>11106460</v>
      </c>
      <c r="G16" s="234">
        <v>3</v>
      </c>
    </row>
    <row r="17" ht="9" customHeight="1" hidden="1">
      <c r="A17" s="235"/>
      <c r="B17" s="236"/>
      <c r="C17" s="231">
        <v>43952</v>
      </c>
      <c r="D17" s="232">
        <v>6349</v>
      </c>
      <c r="E17" s="233">
        <v>21774749</v>
      </c>
      <c r="F17" s="233">
        <v>22747874</v>
      </c>
      <c r="G17" s="234">
        <v>4</v>
      </c>
    </row>
    <row r="18" ht="9" customHeight="1" hidden="1">
      <c r="A18" s="235"/>
      <c r="B18" s="236"/>
      <c r="C18" s="231">
        <v>43983</v>
      </c>
      <c r="D18" s="232">
        <v>10615</v>
      </c>
      <c r="E18" s="233">
        <v>34698573</v>
      </c>
      <c r="F18" s="233">
        <v>35793047</v>
      </c>
      <c r="G18" s="234">
        <v>8</v>
      </c>
    </row>
    <row r="19" ht="9" customHeight="1" hidden="1">
      <c r="A19" s="235"/>
      <c r="B19" s="230">
        <v>43922</v>
      </c>
      <c r="C19" s="237"/>
      <c r="D19" s="232">
        <v>20375</v>
      </c>
      <c r="E19" s="233">
        <v>66923539</v>
      </c>
      <c r="F19" s="233">
        <v>69647381</v>
      </c>
      <c r="G19" s="234">
        <v>15</v>
      </c>
    </row>
    <row r="20" ht="9" customHeight="1" hidden="1">
      <c r="A20" s="235"/>
      <c r="B20" s="230">
        <v>44013</v>
      </c>
      <c r="C20" s="231">
        <v>44013</v>
      </c>
      <c r="D20" s="232">
        <v>7750</v>
      </c>
      <c r="E20" s="233">
        <v>27827250</v>
      </c>
      <c r="F20" s="233">
        <v>28454676</v>
      </c>
      <c r="G20" s="234">
        <v>6</v>
      </c>
    </row>
    <row r="21" ht="9" customHeight="1" hidden="1">
      <c r="A21" s="235"/>
      <c r="B21" s="236"/>
      <c r="C21" s="231">
        <v>44044</v>
      </c>
      <c r="D21" s="232">
        <v>1137</v>
      </c>
      <c r="E21" s="233">
        <v>3803125</v>
      </c>
      <c r="F21" s="233">
        <v>3966695</v>
      </c>
      <c r="G21" s="234">
        <v>1</v>
      </c>
    </row>
    <row r="22" ht="9" customHeight="1" hidden="1">
      <c r="A22" s="235"/>
      <c r="B22" s="236"/>
      <c r="C22" s="231">
        <v>44075</v>
      </c>
      <c r="D22" s="232">
        <v>4107</v>
      </c>
      <c r="E22" s="233">
        <v>13296569</v>
      </c>
      <c r="F22" s="233">
        <v>14645770</v>
      </c>
      <c r="G22" s="234">
        <v>3</v>
      </c>
    </row>
    <row r="23" ht="9" customHeight="1" hidden="1">
      <c r="A23" s="235"/>
      <c r="B23" s="230">
        <v>44013</v>
      </c>
      <c r="C23" s="237"/>
      <c r="D23" s="232">
        <v>12994</v>
      </c>
      <c r="E23" s="233">
        <v>44926944</v>
      </c>
      <c r="F23" s="233">
        <v>47067141</v>
      </c>
      <c r="G23" s="234">
        <v>10</v>
      </c>
    </row>
    <row r="24" ht="9" customHeight="1" hidden="1">
      <c r="A24" s="235"/>
      <c r="B24" s="230">
        <v>44105</v>
      </c>
      <c r="C24" s="231">
        <v>44105</v>
      </c>
      <c r="D24" s="232">
        <v>2865</v>
      </c>
      <c r="E24" s="233">
        <v>7307471</v>
      </c>
      <c r="F24" s="233">
        <v>7549405</v>
      </c>
      <c r="G24" s="234">
        <v>2</v>
      </c>
    </row>
    <row r="25" ht="9" customHeight="1" hidden="1">
      <c r="A25" s="235"/>
      <c r="B25" s="236"/>
      <c r="C25" s="231">
        <v>44136</v>
      </c>
      <c r="D25" s="232">
        <v>2115</v>
      </c>
      <c r="E25" s="233">
        <v>4974479</v>
      </c>
      <c r="F25" s="233">
        <v>5271080</v>
      </c>
      <c r="G25" s="234">
        <v>1</v>
      </c>
    </row>
    <row r="26" ht="9" customHeight="1" hidden="1">
      <c r="A26" s="235"/>
      <c r="B26" s="236"/>
      <c r="C26" s="231">
        <v>44166</v>
      </c>
      <c r="D26" s="232">
        <v>25138</v>
      </c>
      <c r="E26" s="233">
        <v>52008485</v>
      </c>
      <c r="F26" s="233">
        <v>53404695</v>
      </c>
      <c r="G26" s="234">
        <v>17</v>
      </c>
    </row>
    <row r="27" ht="9" customHeight="1" hidden="1">
      <c r="A27" s="235"/>
      <c r="B27" s="230">
        <v>44105</v>
      </c>
      <c r="C27" s="237"/>
      <c r="D27" s="232">
        <v>30118</v>
      </c>
      <c r="E27" s="233">
        <v>64290435</v>
      </c>
      <c r="F27" s="233">
        <v>66225180</v>
      </c>
      <c r="G27" s="234">
        <v>20</v>
      </c>
    </row>
    <row r="28" ht="9" customHeight="1" hidden="1">
      <c r="A28" s="229">
        <v>42005</v>
      </c>
      <c r="B28" s="236"/>
      <c r="C28" s="237"/>
      <c r="D28" s="232">
        <v>99229</v>
      </c>
      <c r="E28" s="233">
        <v>292764764</v>
      </c>
      <c r="F28" s="233">
        <v>303734154</v>
      </c>
      <c r="G28" s="234">
        <v>72</v>
      </c>
    </row>
    <row r="29" ht="9" customHeight="1" hidden="1">
      <c r="A29" s="229">
        <v>42370</v>
      </c>
      <c r="B29" s="230">
        <v>43831</v>
      </c>
      <c r="C29" s="231">
        <v>43831</v>
      </c>
      <c r="D29" s="232">
        <v>9930</v>
      </c>
      <c r="E29" s="233">
        <v>25694632</v>
      </c>
      <c r="F29" s="233">
        <v>28734621</v>
      </c>
      <c r="G29" s="234">
        <v>6</v>
      </c>
    </row>
    <row r="30" ht="9" customHeight="1" hidden="1">
      <c r="A30" s="235"/>
      <c r="B30" s="236"/>
      <c r="C30" s="231">
        <v>43862</v>
      </c>
      <c r="D30" s="232">
        <v>3456</v>
      </c>
      <c r="E30" s="233">
        <v>9832081</v>
      </c>
      <c r="F30" s="233">
        <v>10315940</v>
      </c>
      <c r="G30" s="234">
        <v>2</v>
      </c>
    </row>
    <row r="31" ht="9" customHeight="1" hidden="1">
      <c r="A31" s="235"/>
      <c r="B31" s="236"/>
      <c r="C31" s="231">
        <v>43891</v>
      </c>
      <c r="D31" s="232">
        <v>4853</v>
      </c>
      <c r="E31" s="233">
        <v>11631998</v>
      </c>
      <c r="F31" s="233">
        <v>12757021</v>
      </c>
      <c r="G31" s="234">
        <v>3</v>
      </c>
    </row>
    <row r="32" ht="9" customHeight="1" hidden="1">
      <c r="A32" s="235"/>
      <c r="B32" s="230">
        <v>43831</v>
      </c>
      <c r="C32" s="237"/>
      <c r="D32" s="232">
        <v>18239</v>
      </c>
      <c r="E32" s="233">
        <v>47158711</v>
      </c>
      <c r="F32" s="233">
        <v>51807582</v>
      </c>
      <c r="G32" s="234">
        <v>11</v>
      </c>
    </row>
    <row r="33" ht="9" customHeight="1" hidden="1">
      <c r="A33" s="235"/>
      <c r="B33" s="230">
        <v>43922</v>
      </c>
      <c r="C33" s="231">
        <v>43922</v>
      </c>
      <c r="D33" s="232">
        <v>3875</v>
      </c>
      <c r="E33" s="233">
        <v>13406346</v>
      </c>
      <c r="F33" s="233">
        <v>13824630</v>
      </c>
      <c r="G33" s="234">
        <v>3</v>
      </c>
    </row>
    <row r="34" ht="9" customHeight="1" hidden="1">
      <c r="A34" s="235"/>
      <c r="B34" s="236"/>
      <c r="C34" s="231">
        <v>43952</v>
      </c>
      <c r="D34" s="232">
        <v>6972</v>
      </c>
      <c r="E34" s="233">
        <v>22409091</v>
      </c>
      <c r="F34" s="233">
        <v>24048392</v>
      </c>
      <c r="G34" s="234">
        <v>5</v>
      </c>
    </row>
    <row r="35" ht="9" customHeight="1" hidden="1">
      <c r="A35" s="235"/>
      <c r="B35" s="236"/>
      <c r="C35" s="231">
        <v>43983</v>
      </c>
      <c r="D35" s="232">
        <v>3643</v>
      </c>
      <c r="E35" s="233">
        <v>11606019</v>
      </c>
      <c r="F35" s="233">
        <v>12494616</v>
      </c>
      <c r="G35" s="234">
        <v>3</v>
      </c>
    </row>
    <row r="36" ht="9" customHeight="1" hidden="1">
      <c r="A36" s="235"/>
      <c r="B36" s="230">
        <v>43922</v>
      </c>
      <c r="C36" s="237"/>
      <c r="D36" s="232">
        <v>14490</v>
      </c>
      <c r="E36" s="233">
        <v>47421456</v>
      </c>
      <c r="F36" s="233">
        <v>50367638</v>
      </c>
      <c r="G36" s="234">
        <v>11</v>
      </c>
    </row>
    <row r="37" ht="9" customHeight="1" hidden="1">
      <c r="A37" s="235"/>
      <c r="B37" s="230">
        <v>44013</v>
      </c>
      <c r="C37" s="231">
        <v>44013</v>
      </c>
      <c r="D37" s="232">
        <v>9319</v>
      </c>
      <c r="E37" s="233">
        <v>31407232</v>
      </c>
      <c r="F37" s="233">
        <v>34676605</v>
      </c>
      <c r="G37" s="234">
        <v>6</v>
      </c>
    </row>
    <row r="38" ht="9" customHeight="1" hidden="1">
      <c r="A38" s="235"/>
      <c r="B38" s="236"/>
      <c r="C38" s="231">
        <v>44044</v>
      </c>
      <c r="D38" s="232">
        <v>4107</v>
      </c>
      <c r="E38" s="233">
        <v>13753659</v>
      </c>
      <c r="F38" s="233">
        <v>14948479</v>
      </c>
      <c r="G38" s="234">
        <v>3</v>
      </c>
    </row>
    <row r="39" ht="9" customHeight="1" hidden="1">
      <c r="A39" s="235"/>
      <c r="B39" s="236"/>
      <c r="C39" s="231">
        <v>44075</v>
      </c>
      <c r="D39" s="232">
        <v>5012</v>
      </c>
      <c r="E39" s="233">
        <v>16859698</v>
      </c>
      <c r="F39" s="233">
        <v>17023268</v>
      </c>
      <c r="G39" s="234">
        <v>4</v>
      </c>
    </row>
    <row r="40" ht="9" customHeight="1" hidden="1">
      <c r="A40" s="235"/>
      <c r="B40" s="230">
        <v>44013</v>
      </c>
      <c r="C40" s="237"/>
      <c r="D40" s="232">
        <v>18438</v>
      </c>
      <c r="E40" s="233">
        <v>62020589</v>
      </c>
      <c r="F40" s="233">
        <v>66648352</v>
      </c>
      <c r="G40" s="234">
        <v>13</v>
      </c>
    </row>
    <row r="41" ht="9" customHeight="1" hidden="1">
      <c r="A41" s="235"/>
      <c r="B41" s="230">
        <v>44105</v>
      </c>
      <c r="C41" s="231">
        <v>44105</v>
      </c>
      <c r="D41" s="232">
        <v>19554</v>
      </c>
      <c r="E41" s="233">
        <v>63428590</v>
      </c>
      <c r="F41" s="233">
        <v>64801809</v>
      </c>
      <c r="G41" s="234">
        <v>12</v>
      </c>
    </row>
    <row r="42" ht="9" customHeight="1" hidden="1">
      <c r="A42" s="235"/>
      <c r="B42" s="236"/>
      <c r="C42" s="231">
        <v>44136</v>
      </c>
      <c r="D42" s="232">
        <v>7970</v>
      </c>
      <c r="E42" s="233">
        <v>23024376</v>
      </c>
      <c r="F42" s="233">
        <v>23551945</v>
      </c>
      <c r="G42" s="234">
        <v>5</v>
      </c>
    </row>
    <row r="43" ht="9" customHeight="1" hidden="1">
      <c r="A43" s="235"/>
      <c r="B43" s="230">
        <v>44105</v>
      </c>
      <c r="C43" s="237"/>
      <c r="D43" s="232">
        <v>27524</v>
      </c>
      <c r="E43" s="233">
        <v>86452966</v>
      </c>
      <c r="F43" s="233">
        <v>88353754</v>
      </c>
      <c r="G43" s="234">
        <v>17</v>
      </c>
    </row>
    <row r="44" ht="9" customHeight="1" hidden="1">
      <c r="A44" s="229">
        <v>42370</v>
      </c>
      <c r="B44" s="236"/>
      <c r="C44" s="237"/>
      <c r="D44" s="232">
        <v>78691</v>
      </c>
      <c r="E44" s="233">
        <v>243053722</v>
      </c>
      <c r="F44" s="233">
        <v>257177326</v>
      </c>
      <c r="G44" s="234">
        <v>52</v>
      </c>
    </row>
    <row r="45" ht="9" customHeight="1" hidden="1">
      <c r="A45" s="229">
        <v>42736</v>
      </c>
      <c r="B45" s="230">
        <v>43831</v>
      </c>
      <c r="C45" s="231">
        <v>43831</v>
      </c>
      <c r="D45" s="232">
        <v>1369</v>
      </c>
      <c r="E45" s="233">
        <v>5243266</v>
      </c>
      <c r="F45" s="233">
        <v>5243270</v>
      </c>
      <c r="G45" s="234">
        <v>1</v>
      </c>
    </row>
    <row r="46" ht="9" customHeight="1" hidden="1">
      <c r="A46" s="235"/>
      <c r="B46" s="236"/>
      <c r="C46" s="231">
        <v>43862</v>
      </c>
      <c r="D46" s="232">
        <v>13293</v>
      </c>
      <c r="E46" s="233">
        <v>47517013</v>
      </c>
      <c r="F46" s="233">
        <v>48406371</v>
      </c>
      <c r="G46" s="234">
        <v>9</v>
      </c>
    </row>
    <row r="47" ht="9" customHeight="1" hidden="1">
      <c r="A47" s="235"/>
      <c r="B47" s="236"/>
      <c r="C47" s="231">
        <v>43891</v>
      </c>
      <c r="D47" s="232">
        <v>16981</v>
      </c>
      <c r="E47" s="233">
        <v>58911827</v>
      </c>
      <c r="F47" s="233">
        <v>60039818</v>
      </c>
      <c r="G47" s="234">
        <v>11</v>
      </c>
    </row>
    <row r="48" ht="9" customHeight="1" hidden="1">
      <c r="A48" s="235"/>
      <c r="B48" s="230">
        <v>43831</v>
      </c>
      <c r="C48" s="237"/>
      <c r="D48" s="232">
        <v>31643</v>
      </c>
      <c r="E48" s="233">
        <v>111672106</v>
      </c>
      <c r="F48" s="233">
        <v>113689459</v>
      </c>
      <c r="G48" s="234">
        <v>21</v>
      </c>
    </row>
    <row r="49" ht="9" customHeight="1" hidden="1">
      <c r="A49" s="235"/>
      <c r="B49" s="230">
        <v>43922</v>
      </c>
      <c r="C49" s="231">
        <v>43922</v>
      </c>
      <c r="D49" s="232">
        <v>13106</v>
      </c>
      <c r="E49" s="233">
        <v>39527491</v>
      </c>
      <c r="F49" s="233">
        <v>39945770</v>
      </c>
      <c r="G49" s="234">
        <v>8</v>
      </c>
    </row>
    <row r="50" ht="9" customHeight="1" hidden="1">
      <c r="A50" s="235"/>
      <c r="B50" s="236"/>
      <c r="C50" s="231">
        <v>43952</v>
      </c>
      <c r="D50" s="232">
        <v>15999</v>
      </c>
      <c r="E50" s="233">
        <v>56946613</v>
      </c>
      <c r="F50" s="233">
        <v>58129958</v>
      </c>
      <c r="G50" s="234">
        <v>10</v>
      </c>
    </row>
    <row r="51" ht="9" customHeight="1" hidden="1">
      <c r="A51" s="235"/>
      <c r="B51" s="236"/>
      <c r="C51" s="231">
        <v>43983</v>
      </c>
      <c r="D51" s="232">
        <v>24581</v>
      </c>
      <c r="E51" s="233">
        <v>88656177</v>
      </c>
      <c r="F51" s="233">
        <v>89973944</v>
      </c>
      <c r="G51" s="234">
        <v>18</v>
      </c>
    </row>
    <row r="52" ht="9" customHeight="1" hidden="1">
      <c r="A52" s="235"/>
      <c r="B52" s="230">
        <v>43922</v>
      </c>
      <c r="C52" s="237"/>
      <c r="D52" s="232">
        <v>53686</v>
      </c>
      <c r="E52" s="233">
        <v>185130281</v>
      </c>
      <c r="F52" s="233">
        <v>188049672</v>
      </c>
      <c r="G52" s="234">
        <v>36</v>
      </c>
    </row>
    <row r="53" ht="9" customHeight="1" hidden="1">
      <c r="A53" s="235"/>
      <c r="B53" s="230">
        <v>44013</v>
      </c>
      <c r="C53" s="231">
        <v>44013</v>
      </c>
      <c r="D53" s="232">
        <v>16964</v>
      </c>
      <c r="E53" s="233">
        <v>55730668</v>
      </c>
      <c r="F53" s="233">
        <v>56385119</v>
      </c>
      <c r="G53" s="234">
        <v>12</v>
      </c>
    </row>
    <row r="54" ht="9" customHeight="1" hidden="1">
      <c r="A54" s="235"/>
      <c r="B54" s="236"/>
      <c r="C54" s="231">
        <v>44044</v>
      </c>
      <c r="D54" s="232">
        <v>31972</v>
      </c>
      <c r="E54" s="233">
        <v>107527095</v>
      </c>
      <c r="F54" s="233">
        <v>108903601</v>
      </c>
      <c r="G54" s="234">
        <v>24</v>
      </c>
    </row>
    <row r="55" ht="9" customHeight="1" hidden="1">
      <c r="A55" s="235"/>
      <c r="B55" s="236"/>
      <c r="C55" s="231">
        <v>44075</v>
      </c>
      <c r="D55" s="232">
        <v>16870</v>
      </c>
      <c r="E55" s="233">
        <v>58912788</v>
      </c>
      <c r="F55" s="233">
        <v>60448203</v>
      </c>
      <c r="G55" s="234">
        <v>10</v>
      </c>
    </row>
    <row r="56" ht="9" customHeight="1" hidden="1">
      <c r="A56" s="235"/>
      <c r="B56" s="230">
        <v>44013</v>
      </c>
      <c r="C56" s="237"/>
      <c r="D56" s="232">
        <v>65806</v>
      </c>
      <c r="E56" s="233">
        <v>222170551</v>
      </c>
      <c r="F56" s="233">
        <v>225736923</v>
      </c>
      <c r="G56" s="234">
        <v>46</v>
      </c>
    </row>
    <row r="57" ht="9" customHeight="1" hidden="1">
      <c r="A57" s="235"/>
      <c r="B57" s="230">
        <v>44105</v>
      </c>
      <c r="C57" s="231">
        <v>44105</v>
      </c>
      <c r="D57" s="232">
        <v>14258</v>
      </c>
      <c r="E57" s="233">
        <v>48734669</v>
      </c>
      <c r="F57" s="233">
        <v>49107378</v>
      </c>
      <c r="G57" s="234">
        <v>11</v>
      </c>
    </row>
    <row r="58" ht="9" customHeight="1" hidden="1">
      <c r="A58" s="235"/>
      <c r="B58" s="236"/>
      <c r="C58" s="231">
        <v>44136</v>
      </c>
      <c r="D58" s="232">
        <v>11234</v>
      </c>
      <c r="E58" s="233">
        <v>37174537</v>
      </c>
      <c r="F58" s="233">
        <v>37386057</v>
      </c>
      <c r="G58" s="234">
        <v>8</v>
      </c>
    </row>
    <row r="59" ht="9" customHeight="1" hidden="1">
      <c r="A59" s="235"/>
      <c r="B59" s="236"/>
      <c r="C59" s="231">
        <v>44166</v>
      </c>
      <c r="D59" s="232">
        <v>17444</v>
      </c>
      <c r="E59" s="233">
        <v>61855465</v>
      </c>
      <c r="F59" s="233">
        <v>62710661</v>
      </c>
      <c r="G59" s="234">
        <v>11</v>
      </c>
    </row>
    <row r="60" ht="9" customHeight="1" hidden="1">
      <c r="A60" s="235"/>
      <c r="B60" s="230">
        <v>44105</v>
      </c>
      <c r="C60" s="237"/>
      <c r="D60" s="232">
        <v>42936</v>
      </c>
      <c r="E60" s="233">
        <v>147764671</v>
      </c>
      <c r="F60" s="233">
        <v>149204096</v>
      </c>
      <c r="G60" s="234">
        <v>30</v>
      </c>
    </row>
    <row r="61" ht="9" customHeight="1" hidden="1">
      <c r="A61" s="229">
        <v>42736</v>
      </c>
      <c r="B61" s="236"/>
      <c r="C61" s="237"/>
      <c r="D61" s="232">
        <v>194071</v>
      </c>
      <c r="E61" s="233">
        <v>666737609</v>
      </c>
      <c r="F61" s="233">
        <v>676680150</v>
      </c>
      <c r="G61" s="234">
        <v>133</v>
      </c>
    </row>
    <row r="62" ht="9" customHeight="1" hidden="1">
      <c r="A62" s="229">
        <v>43101</v>
      </c>
      <c r="B62" s="230">
        <v>43831</v>
      </c>
      <c r="C62" s="231">
        <v>43831</v>
      </c>
      <c r="D62" s="232">
        <v>11174</v>
      </c>
      <c r="E62" s="233">
        <v>39944057</v>
      </c>
      <c r="F62" s="233">
        <v>40107651</v>
      </c>
      <c r="G62" s="234">
        <v>7</v>
      </c>
    </row>
    <row r="63" ht="9" customHeight="1" hidden="1">
      <c r="A63" s="235"/>
      <c r="B63" s="236"/>
      <c r="C63" s="231">
        <v>43862</v>
      </c>
      <c r="D63" s="232">
        <v>16682</v>
      </c>
      <c r="E63" s="233">
        <v>59792678</v>
      </c>
      <c r="F63" s="233">
        <v>60375180</v>
      </c>
      <c r="G63" s="234">
        <v>12</v>
      </c>
    </row>
    <row r="64" ht="9" customHeight="1" hidden="1">
      <c r="A64" s="235"/>
      <c r="B64" s="236"/>
      <c r="C64" s="231">
        <v>43891</v>
      </c>
      <c r="D64" s="232">
        <v>23378</v>
      </c>
      <c r="E64" s="233">
        <v>81500601</v>
      </c>
      <c r="F64" s="233">
        <v>83111637</v>
      </c>
      <c r="G64" s="234">
        <v>15</v>
      </c>
    </row>
    <row r="65" ht="9" customHeight="1" hidden="1">
      <c r="A65" s="235"/>
      <c r="B65" s="230">
        <v>43831</v>
      </c>
      <c r="C65" s="237"/>
      <c r="D65" s="232">
        <v>51234</v>
      </c>
      <c r="E65" s="233">
        <v>181237336</v>
      </c>
      <c r="F65" s="233">
        <v>183594468</v>
      </c>
      <c r="G65" s="234">
        <v>34</v>
      </c>
    </row>
    <row r="66" ht="9" customHeight="1" hidden="1">
      <c r="A66" s="235"/>
      <c r="B66" s="230">
        <v>43922</v>
      </c>
      <c r="C66" s="231">
        <v>43922</v>
      </c>
      <c r="D66" s="232">
        <v>28500</v>
      </c>
      <c r="E66" s="233">
        <v>101851348</v>
      </c>
      <c r="F66" s="233">
        <v>102579364</v>
      </c>
      <c r="G66" s="234">
        <v>17</v>
      </c>
    </row>
    <row r="67" ht="9" customHeight="1" hidden="1">
      <c r="A67" s="235"/>
      <c r="B67" s="236"/>
      <c r="C67" s="231">
        <v>43952</v>
      </c>
      <c r="D67" s="232">
        <v>24636</v>
      </c>
      <c r="E67" s="233">
        <v>82629716</v>
      </c>
      <c r="F67" s="233">
        <v>83333091</v>
      </c>
      <c r="G67" s="234">
        <v>15</v>
      </c>
    </row>
    <row r="68" ht="9" customHeight="1" hidden="1">
      <c r="A68" s="235"/>
      <c r="B68" s="236"/>
      <c r="C68" s="231">
        <v>43983</v>
      </c>
      <c r="D68" s="232">
        <v>27462</v>
      </c>
      <c r="E68" s="233">
        <v>96894518</v>
      </c>
      <c r="F68" s="233">
        <v>97475884</v>
      </c>
      <c r="G68" s="234">
        <v>19</v>
      </c>
    </row>
    <row r="69" ht="9" customHeight="1" hidden="1">
      <c r="A69" s="235"/>
      <c r="B69" s="230">
        <v>43922</v>
      </c>
      <c r="C69" s="237"/>
      <c r="D69" s="232">
        <v>80598</v>
      </c>
      <c r="E69" s="233">
        <v>281375582</v>
      </c>
      <c r="F69" s="233">
        <v>283388339</v>
      </c>
      <c r="G69" s="234">
        <v>51</v>
      </c>
    </row>
    <row r="70" ht="9" customHeight="1" hidden="1">
      <c r="A70" s="235"/>
      <c r="B70" s="230">
        <v>44013</v>
      </c>
      <c r="C70" s="231">
        <v>44013</v>
      </c>
      <c r="D70" s="232">
        <v>32723</v>
      </c>
      <c r="E70" s="233">
        <v>106030483</v>
      </c>
      <c r="F70" s="233">
        <v>107453740</v>
      </c>
      <c r="G70" s="234">
        <v>22</v>
      </c>
    </row>
    <row r="71" ht="9" customHeight="1" hidden="1">
      <c r="A71" s="235"/>
      <c r="B71" s="236"/>
      <c r="C71" s="231">
        <v>44044</v>
      </c>
      <c r="D71" s="232">
        <v>12750</v>
      </c>
      <c r="E71" s="233">
        <v>44682594</v>
      </c>
      <c r="F71" s="233">
        <v>44899200</v>
      </c>
      <c r="G71" s="234">
        <v>9</v>
      </c>
    </row>
    <row r="72" ht="9" customHeight="1" hidden="1">
      <c r="A72" s="235"/>
      <c r="B72" s="236"/>
      <c r="C72" s="231">
        <v>44075</v>
      </c>
      <c r="D72" s="232">
        <v>17866</v>
      </c>
      <c r="E72" s="233">
        <v>60125152</v>
      </c>
      <c r="F72" s="233">
        <v>61377399</v>
      </c>
      <c r="G72" s="234">
        <v>10</v>
      </c>
    </row>
    <row r="73" ht="9" customHeight="1" hidden="1">
      <c r="A73" s="235"/>
      <c r="B73" s="230">
        <v>44013</v>
      </c>
      <c r="C73" s="237"/>
      <c r="D73" s="232">
        <v>63339</v>
      </c>
      <c r="E73" s="233">
        <v>210838229</v>
      </c>
      <c r="F73" s="233">
        <v>213730339</v>
      </c>
      <c r="G73" s="234">
        <v>41</v>
      </c>
    </row>
    <row r="74" ht="9" customHeight="1" hidden="1">
      <c r="A74" s="235"/>
      <c r="B74" s="230">
        <v>44105</v>
      </c>
      <c r="C74" s="231">
        <v>44105</v>
      </c>
      <c r="D74" s="232">
        <v>16059</v>
      </c>
      <c r="E74" s="233">
        <v>57353184</v>
      </c>
      <c r="F74" s="233">
        <v>57771464</v>
      </c>
      <c r="G74" s="234">
        <v>11</v>
      </c>
    </row>
    <row r="75" ht="9" customHeight="1" hidden="1">
      <c r="A75" s="235"/>
      <c r="B75" s="236"/>
      <c r="C75" s="231">
        <v>44136</v>
      </c>
      <c r="D75" s="232">
        <v>3875</v>
      </c>
      <c r="E75" s="233">
        <v>14178705</v>
      </c>
      <c r="F75" s="233">
        <v>14178705</v>
      </c>
      <c r="G75" s="234">
        <v>3</v>
      </c>
    </row>
    <row r="76" ht="9" customHeight="1" hidden="1">
      <c r="A76" s="235"/>
      <c r="B76" s="236"/>
      <c r="C76" s="231">
        <v>44166</v>
      </c>
      <c r="D76" s="232">
        <v>15999</v>
      </c>
      <c r="E76" s="233">
        <v>58989940</v>
      </c>
      <c r="F76" s="233">
        <v>59693510</v>
      </c>
      <c r="G76" s="234">
        <v>10</v>
      </c>
    </row>
    <row r="77" ht="9" customHeight="1" hidden="1">
      <c r="A77" s="235"/>
      <c r="B77" s="230">
        <v>44105</v>
      </c>
      <c r="C77" s="237"/>
      <c r="D77" s="232">
        <v>35933</v>
      </c>
      <c r="E77" s="233">
        <v>130521829</v>
      </c>
      <c r="F77" s="233">
        <v>131643679</v>
      </c>
      <c r="G77" s="234">
        <v>24</v>
      </c>
    </row>
    <row r="78" ht="9" customHeight="1" hidden="1">
      <c r="A78" s="229">
        <v>43101</v>
      </c>
      <c r="B78" s="236"/>
      <c r="C78" s="237"/>
      <c r="D78" s="232">
        <v>231104</v>
      </c>
      <c r="E78" s="233">
        <v>803972976</v>
      </c>
      <c r="F78" s="233">
        <v>812356825</v>
      </c>
      <c r="G78" s="234">
        <v>150</v>
      </c>
    </row>
    <row r="79" ht="9" customHeight="1" hidden="1">
      <c r="A79" s="229">
        <v>43466</v>
      </c>
      <c r="B79" s="230">
        <v>43831</v>
      </c>
      <c r="C79" s="231">
        <v>43831</v>
      </c>
      <c r="D79" s="232">
        <v>25312</v>
      </c>
      <c r="E79" s="233">
        <v>92945956</v>
      </c>
      <c r="F79" s="233">
        <v>94342422</v>
      </c>
      <c r="G79" s="234">
        <v>16</v>
      </c>
    </row>
    <row r="80" ht="9" customHeight="1" hidden="1">
      <c r="A80" s="235"/>
      <c r="B80" s="236"/>
      <c r="C80" s="231">
        <v>43862</v>
      </c>
      <c r="D80" s="232">
        <v>15628</v>
      </c>
      <c r="E80" s="233">
        <v>53286309</v>
      </c>
      <c r="F80" s="233">
        <v>53749749</v>
      </c>
      <c r="G80" s="234">
        <v>9</v>
      </c>
    </row>
    <row r="81" ht="9" customHeight="1" hidden="1">
      <c r="A81" s="235"/>
      <c r="B81" s="236"/>
      <c r="C81" s="231">
        <v>43891</v>
      </c>
      <c r="D81" s="232">
        <v>27699</v>
      </c>
      <c r="E81" s="233">
        <v>95990939</v>
      </c>
      <c r="F81" s="233">
        <v>98530861</v>
      </c>
      <c r="G81" s="234">
        <v>16</v>
      </c>
    </row>
    <row r="82" ht="9" customHeight="1" hidden="1">
      <c r="A82" s="235"/>
      <c r="B82" s="230">
        <v>43831</v>
      </c>
      <c r="C82" s="237"/>
      <c r="D82" s="232">
        <v>68639</v>
      </c>
      <c r="E82" s="233">
        <v>242223204</v>
      </c>
      <c r="F82" s="233">
        <v>246623032</v>
      </c>
      <c r="G82" s="234">
        <v>41</v>
      </c>
    </row>
    <row r="83" ht="9" customHeight="1" hidden="1">
      <c r="A83" s="235"/>
      <c r="B83" s="230">
        <v>43922</v>
      </c>
      <c r="C83" s="231">
        <v>43922</v>
      </c>
      <c r="D83" s="232">
        <v>6601</v>
      </c>
      <c r="E83" s="233">
        <v>24900000</v>
      </c>
      <c r="F83" s="233">
        <v>25141930</v>
      </c>
      <c r="G83" s="234">
        <v>4</v>
      </c>
    </row>
    <row r="84" ht="9" customHeight="1" hidden="1">
      <c r="A84" s="235"/>
      <c r="B84" s="236"/>
      <c r="C84" s="231">
        <v>43952</v>
      </c>
      <c r="D84" s="232">
        <v>18132</v>
      </c>
      <c r="E84" s="233">
        <v>65110536</v>
      </c>
      <c r="F84" s="233">
        <v>65110536</v>
      </c>
      <c r="G84" s="234">
        <v>11</v>
      </c>
    </row>
    <row r="85" ht="9" customHeight="1" hidden="1">
      <c r="A85" s="235"/>
      <c r="B85" s="236"/>
      <c r="C85" s="231">
        <v>43983</v>
      </c>
      <c r="D85" s="232">
        <v>7579</v>
      </c>
      <c r="E85" s="233">
        <v>26800440</v>
      </c>
      <c r="F85" s="233">
        <v>26800440</v>
      </c>
      <c r="G85" s="234">
        <v>4</v>
      </c>
    </row>
    <row r="86" ht="9" customHeight="1" hidden="1">
      <c r="A86" s="235"/>
      <c r="B86" s="230">
        <v>43922</v>
      </c>
      <c r="C86" s="237"/>
      <c r="D86" s="232">
        <v>32312</v>
      </c>
      <c r="E86" s="233">
        <v>116810976</v>
      </c>
      <c r="F86" s="233">
        <v>117052906</v>
      </c>
      <c r="G86" s="234">
        <v>19</v>
      </c>
    </row>
    <row r="87" ht="9" customHeight="1" hidden="1">
      <c r="A87" s="235"/>
      <c r="B87" s="230">
        <v>44013</v>
      </c>
      <c r="C87" s="231">
        <v>44013</v>
      </c>
      <c r="D87" s="232">
        <v>20032</v>
      </c>
      <c r="E87" s="233">
        <v>68759742</v>
      </c>
      <c r="F87" s="233">
        <v>70060772</v>
      </c>
      <c r="G87" s="234">
        <v>11</v>
      </c>
    </row>
    <row r="88" ht="9" customHeight="1" hidden="1">
      <c r="A88" s="235"/>
      <c r="B88" s="236"/>
      <c r="C88" s="231">
        <v>44044</v>
      </c>
      <c r="D88" s="232">
        <v>9837</v>
      </c>
      <c r="E88" s="233">
        <v>37862230</v>
      </c>
      <c r="F88" s="233">
        <v>37862230</v>
      </c>
      <c r="G88" s="234">
        <v>7</v>
      </c>
    </row>
    <row r="89" ht="9" customHeight="1" hidden="1">
      <c r="A89" s="235"/>
      <c r="B89" s="236"/>
      <c r="C89" s="231">
        <v>44075</v>
      </c>
      <c r="D89" s="232">
        <v>19458</v>
      </c>
      <c r="E89" s="233">
        <v>72761787</v>
      </c>
      <c r="F89" s="233">
        <v>72861380</v>
      </c>
      <c r="G89" s="234">
        <v>13</v>
      </c>
    </row>
    <row r="90" ht="9" customHeight="1" hidden="1">
      <c r="A90" s="235"/>
      <c r="B90" s="230">
        <v>44013</v>
      </c>
      <c r="C90" s="237"/>
      <c r="D90" s="232">
        <v>49327</v>
      </c>
      <c r="E90" s="233">
        <v>179383759</v>
      </c>
      <c r="F90" s="233">
        <v>180784382</v>
      </c>
      <c r="G90" s="234">
        <v>31</v>
      </c>
    </row>
    <row r="91" ht="9" customHeight="1" hidden="1">
      <c r="A91" s="235"/>
      <c r="B91" s="230">
        <v>44105</v>
      </c>
      <c r="C91" s="231">
        <v>44105</v>
      </c>
      <c r="D91" s="232">
        <v>37282</v>
      </c>
      <c r="E91" s="233">
        <v>131644281</v>
      </c>
      <c r="F91" s="233">
        <v>133149780</v>
      </c>
      <c r="G91" s="234">
        <v>24</v>
      </c>
    </row>
    <row r="92" ht="9" customHeight="1" hidden="1">
      <c r="A92" s="235"/>
      <c r="B92" s="236"/>
      <c r="C92" s="231">
        <v>44136</v>
      </c>
      <c r="D92" s="232">
        <v>16565</v>
      </c>
      <c r="E92" s="233">
        <v>63134311</v>
      </c>
      <c r="F92" s="233">
        <v>63134311</v>
      </c>
      <c r="G92" s="234">
        <v>11</v>
      </c>
    </row>
    <row r="93" ht="9" customHeight="1" hidden="1">
      <c r="A93" s="235"/>
      <c r="B93" s="236"/>
      <c r="C93" s="231">
        <v>44166</v>
      </c>
      <c r="D93" s="232">
        <v>8236</v>
      </c>
      <c r="E93" s="233">
        <v>27687620</v>
      </c>
      <c r="F93" s="233">
        <v>27929550</v>
      </c>
      <c r="G93" s="234">
        <v>6</v>
      </c>
    </row>
    <row r="94" ht="9" customHeight="1" hidden="1">
      <c r="A94" s="235"/>
      <c r="B94" s="230">
        <v>44105</v>
      </c>
      <c r="C94" s="237"/>
      <c r="D94" s="232">
        <v>62083</v>
      </c>
      <c r="E94" s="233">
        <v>222466212</v>
      </c>
      <c r="F94" s="233">
        <v>224213641</v>
      </c>
      <c r="G94" s="234">
        <v>41</v>
      </c>
    </row>
    <row r="95" ht="9" customHeight="1" hidden="1">
      <c r="A95" s="229">
        <v>43466</v>
      </c>
      <c r="B95" s="236"/>
      <c r="C95" s="237"/>
      <c r="D95" s="232">
        <v>212361</v>
      </c>
      <c r="E95" s="233">
        <v>760884151</v>
      </c>
      <c r="F95" s="233">
        <v>768673961</v>
      </c>
      <c r="G95" s="234">
        <v>132</v>
      </c>
    </row>
    <row r="96" ht="9" customHeight="1" hidden="1">
      <c r="A96" s="229">
        <v>43831</v>
      </c>
      <c r="B96" s="230">
        <v>43831</v>
      </c>
      <c r="C96" s="231">
        <v>43831</v>
      </c>
      <c r="D96" s="232">
        <v>19537</v>
      </c>
      <c r="E96" s="233">
        <v>65869704</v>
      </c>
      <c r="F96" s="233">
        <v>66196844</v>
      </c>
      <c r="G96" s="234">
        <v>11</v>
      </c>
    </row>
    <row r="97" ht="9" customHeight="1" hidden="1">
      <c r="A97" s="235"/>
      <c r="B97" s="236"/>
      <c r="C97" s="231">
        <v>43862</v>
      </c>
      <c r="D97" s="232">
        <v>6833</v>
      </c>
      <c r="E97" s="233">
        <v>26241800</v>
      </c>
      <c r="F97" s="233">
        <v>26241800</v>
      </c>
      <c r="G97" s="234">
        <v>4</v>
      </c>
    </row>
    <row r="98" ht="9" customHeight="1" hidden="1">
      <c r="A98" s="235"/>
      <c r="B98" s="236"/>
      <c r="C98" s="231">
        <v>43891</v>
      </c>
      <c r="D98" s="232">
        <v>7424</v>
      </c>
      <c r="E98" s="233">
        <v>25503150</v>
      </c>
      <c r="F98" s="233">
        <v>25503150</v>
      </c>
      <c r="G98" s="234">
        <v>4</v>
      </c>
    </row>
    <row r="99" ht="9" customHeight="1" hidden="1">
      <c r="A99" s="235"/>
      <c r="B99" s="230">
        <v>43831</v>
      </c>
      <c r="C99" s="237"/>
      <c r="D99" s="232">
        <v>33794</v>
      </c>
      <c r="E99" s="233">
        <v>117614654</v>
      </c>
      <c r="F99" s="233">
        <v>117941794</v>
      </c>
      <c r="G99" s="234">
        <v>19</v>
      </c>
    </row>
    <row r="100" ht="9" customHeight="1" hidden="1">
      <c r="A100" s="235"/>
      <c r="B100" s="230">
        <v>43922</v>
      </c>
      <c r="C100" s="231">
        <v>43922</v>
      </c>
      <c r="D100" s="232">
        <v>2599</v>
      </c>
      <c r="E100" s="233">
        <v>10270030</v>
      </c>
      <c r="F100" s="233">
        <v>10270030</v>
      </c>
      <c r="G100" s="234">
        <v>1</v>
      </c>
    </row>
    <row r="101" ht="9" customHeight="1" hidden="1">
      <c r="A101" s="235"/>
      <c r="B101" s="236"/>
      <c r="C101" s="231">
        <v>43952</v>
      </c>
      <c r="D101" s="232">
        <v>4002</v>
      </c>
      <c r="E101" s="233">
        <v>15891125</v>
      </c>
      <c r="F101" s="233">
        <v>16133055</v>
      </c>
      <c r="G101" s="234">
        <v>3</v>
      </c>
    </row>
    <row r="102" ht="9" customHeight="1" hidden="1">
      <c r="A102" s="235"/>
      <c r="B102" s="230">
        <v>43922</v>
      </c>
      <c r="C102" s="237"/>
      <c r="D102" s="232">
        <v>6601</v>
      </c>
      <c r="E102" s="233">
        <v>26161155</v>
      </c>
      <c r="F102" s="233">
        <v>26403085</v>
      </c>
      <c r="G102" s="234">
        <v>4</v>
      </c>
    </row>
    <row r="103" ht="9" customHeight="1" hidden="1">
      <c r="A103" s="235"/>
      <c r="B103" s="230">
        <v>44013</v>
      </c>
      <c r="C103" s="231">
        <v>44013</v>
      </c>
      <c r="D103" s="232">
        <v>19987</v>
      </c>
      <c r="E103" s="233">
        <v>73173893</v>
      </c>
      <c r="F103" s="233">
        <v>73574458</v>
      </c>
      <c r="G103" s="234">
        <v>12</v>
      </c>
    </row>
    <row r="104" ht="9" customHeight="1" hidden="1">
      <c r="A104" s="235"/>
      <c r="B104" s="236"/>
      <c r="C104" s="231">
        <v>44044</v>
      </c>
      <c r="D104" s="232">
        <v>13527</v>
      </c>
      <c r="E104" s="233">
        <v>53652221</v>
      </c>
      <c r="F104" s="233">
        <v>53989888</v>
      </c>
      <c r="G104" s="234">
        <v>7</v>
      </c>
    </row>
    <row r="105" ht="9" customHeight="1" hidden="1">
      <c r="A105" s="235"/>
      <c r="B105" s="236"/>
      <c r="C105" s="231">
        <v>44075</v>
      </c>
      <c r="D105" s="232">
        <v>18586</v>
      </c>
      <c r="E105" s="233">
        <v>67532919</v>
      </c>
      <c r="F105" s="233">
        <v>71080619</v>
      </c>
      <c r="G105" s="234">
        <v>9</v>
      </c>
    </row>
    <row r="106" ht="9" customHeight="1" hidden="1">
      <c r="A106" s="235"/>
      <c r="B106" s="230">
        <v>44013</v>
      </c>
      <c r="C106" s="237"/>
      <c r="D106" s="232">
        <v>52100</v>
      </c>
      <c r="E106" s="233">
        <v>194359033</v>
      </c>
      <c r="F106" s="233">
        <v>198644965</v>
      </c>
      <c r="G106" s="234">
        <v>28</v>
      </c>
    </row>
    <row r="107" ht="9" customHeight="1" hidden="1">
      <c r="A107" s="235"/>
      <c r="B107" s="230">
        <v>44105</v>
      </c>
      <c r="C107" s="231">
        <v>44105</v>
      </c>
      <c r="D107" s="232">
        <v>15442</v>
      </c>
      <c r="E107" s="233">
        <v>59452978</v>
      </c>
      <c r="F107" s="233">
        <v>59694908</v>
      </c>
      <c r="G107" s="234">
        <v>9</v>
      </c>
    </row>
    <row r="108" ht="9" customHeight="1" hidden="1">
      <c r="A108" s="235"/>
      <c r="B108" s="236"/>
      <c r="C108" s="231">
        <v>44136</v>
      </c>
      <c r="D108" s="232">
        <v>11708</v>
      </c>
      <c r="E108" s="233">
        <v>35423198</v>
      </c>
      <c r="F108" s="233">
        <v>37770097</v>
      </c>
      <c r="G108" s="234">
        <v>6</v>
      </c>
    </row>
    <row r="109" ht="9" customHeight="1" hidden="1">
      <c r="A109" s="235"/>
      <c r="B109" s="236"/>
      <c r="C109" s="231">
        <v>44166</v>
      </c>
      <c r="D109" s="232">
        <v>13434</v>
      </c>
      <c r="E109" s="233">
        <v>52531896</v>
      </c>
      <c r="F109" s="233">
        <v>53743156</v>
      </c>
      <c r="G109" s="234">
        <v>8</v>
      </c>
    </row>
    <row r="110" ht="9" customHeight="1" hidden="1">
      <c r="A110" s="235"/>
      <c r="B110" s="230">
        <v>44105</v>
      </c>
      <c r="C110" s="237"/>
      <c r="D110" s="232">
        <v>40584</v>
      </c>
      <c r="E110" s="233">
        <v>147408072</v>
      </c>
      <c r="F110" s="233">
        <v>151208161</v>
      </c>
      <c r="G110" s="234">
        <v>23</v>
      </c>
    </row>
    <row r="111" ht="9" customHeight="1" hidden="1">
      <c r="A111" s="229">
        <v>43831</v>
      </c>
      <c r="B111" s="236"/>
      <c r="C111" s="237"/>
      <c r="D111" s="232">
        <v>133079</v>
      </c>
      <c r="E111" s="233">
        <v>485542914</v>
      </c>
      <c r="F111" s="233">
        <v>494198005</v>
      </c>
      <c r="G111" s="234">
        <v>74</v>
      </c>
    </row>
    <row r="112" ht="9" customHeight="1" hidden="1">
      <c r="A112" s="229">
        <v>44197</v>
      </c>
      <c r="B112" s="230">
        <v>43831</v>
      </c>
      <c r="C112" s="231">
        <v>43831</v>
      </c>
      <c r="D112" s="232">
        <v>19005</v>
      </c>
      <c r="E112" s="233">
        <v>58061534</v>
      </c>
      <c r="F112" s="233">
        <v>67182610</v>
      </c>
      <c r="G112" s="234">
        <v>10</v>
      </c>
    </row>
    <row r="113" ht="9" customHeight="1" hidden="1">
      <c r="A113" s="235"/>
      <c r="B113" s="236"/>
      <c r="C113" s="231">
        <v>43862</v>
      </c>
      <c r="D113" s="232">
        <v>5012</v>
      </c>
      <c r="E113" s="233">
        <v>19008210</v>
      </c>
      <c r="F113" s="233">
        <v>22939560</v>
      </c>
      <c r="G113" s="234">
        <v>4</v>
      </c>
    </row>
    <row r="114" ht="9" customHeight="1" hidden="1">
      <c r="A114" s="235"/>
      <c r="B114" s="236"/>
      <c r="C114" s="231">
        <v>43891</v>
      </c>
      <c r="D114" s="232">
        <v>8236</v>
      </c>
      <c r="E114" s="233">
        <v>25885974</v>
      </c>
      <c r="F114" s="233">
        <v>36143239</v>
      </c>
      <c r="G114" s="234">
        <v>6</v>
      </c>
    </row>
    <row r="115" ht="9" customHeight="1" hidden="1">
      <c r="A115" s="235"/>
      <c r="B115" s="230">
        <v>43831</v>
      </c>
      <c r="C115" s="237"/>
      <c r="D115" s="232">
        <v>32253</v>
      </c>
      <c r="E115" s="233">
        <v>102955718</v>
      </c>
      <c r="F115" s="233">
        <v>126265409</v>
      </c>
      <c r="G115" s="234">
        <v>20</v>
      </c>
    </row>
    <row r="116" ht="9" customHeight="1" hidden="1">
      <c r="A116" s="235"/>
      <c r="B116" s="230">
        <v>43922</v>
      </c>
      <c r="C116" s="231">
        <v>43922</v>
      </c>
      <c r="D116" s="232">
        <v>1728</v>
      </c>
      <c r="E116" s="233">
        <v>3590080</v>
      </c>
      <c r="F116" s="233">
        <v>7832010</v>
      </c>
      <c r="G116" s="234">
        <v>1</v>
      </c>
    </row>
    <row r="117" ht="9" customHeight="1" hidden="1">
      <c r="A117" s="235"/>
      <c r="B117" s="230">
        <v>43922</v>
      </c>
      <c r="C117" s="237"/>
      <c r="D117" s="232">
        <v>1728</v>
      </c>
      <c r="E117" s="233">
        <v>3590080</v>
      </c>
      <c r="F117" s="233">
        <v>7832010</v>
      </c>
      <c r="G117" s="234">
        <v>1</v>
      </c>
    </row>
    <row r="118" ht="9" customHeight="1" hidden="1">
      <c r="A118" s="229">
        <v>44197</v>
      </c>
      <c r="B118" s="236"/>
      <c r="C118" s="237"/>
      <c r="D118" s="232">
        <v>33981</v>
      </c>
      <c r="E118" s="233">
        <v>106545798</v>
      </c>
      <c r="F118" s="233">
        <v>134097419</v>
      </c>
      <c r="G118" s="234">
        <v>21</v>
      </c>
    </row>
    <row r="119" ht="15.3" customHeight="1">
      <c r="A119" t="s" s="238">
        <v>366</v>
      </c>
      <c r="B119" s="239"/>
      <c r="C119" s="240"/>
      <c r="D119" s="241">
        <v>1068932</v>
      </c>
      <c r="E119" s="242">
        <v>3635693493</v>
      </c>
      <c r="F119" s="242">
        <v>3731058979</v>
      </c>
      <c r="G119" s="243">
        <v>699</v>
      </c>
    </row>
  </sheetData>
  <mergeCells count="1">
    <mergeCell ref="A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G157"/>
  <sheetViews>
    <sheetView workbookViewId="0" showGridLines="0" defaultGridColor="1"/>
  </sheetViews>
  <sheetFormatPr defaultColWidth="13.3333" defaultRowHeight="17.4" customHeight="1" outlineLevelRow="0" outlineLevelCol="0"/>
  <cols>
    <col min="1" max="7" width="13.3516" style="244" customWidth="1"/>
    <col min="8" max="16384" width="13.3516" style="244" customWidth="1"/>
  </cols>
  <sheetData>
    <row r="1" ht="12.35" customHeight="1">
      <c r="A1" t="s" s="220">
        <v>39</v>
      </c>
      <c r="B1" s="221"/>
      <c r="C1" s="221"/>
      <c r="D1" s="221"/>
      <c r="E1" s="221"/>
      <c r="F1" s="221"/>
      <c r="G1" s="222"/>
    </row>
    <row r="2" ht="15.3" customHeight="1">
      <c r="A2" t="s" s="223">
        <v>367</v>
      </c>
      <c r="B2" t="s" s="224">
        <v>368</v>
      </c>
      <c r="C2" t="s" s="225">
        <v>369</v>
      </c>
      <c r="D2" t="s" s="226">
        <v>370</v>
      </c>
      <c r="E2" t="s" s="227">
        <v>371</v>
      </c>
      <c r="F2" t="s" s="227">
        <v>372</v>
      </c>
      <c r="G2" t="s" s="228">
        <v>373</v>
      </c>
    </row>
    <row r="3" ht="9" customHeight="1" hidden="1">
      <c r="A3" s="229">
        <v>40909</v>
      </c>
      <c r="B3" s="230">
        <v>44105</v>
      </c>
      <c r="C3" s="231">
        <v>44105</v>
      </c>
      <c r="D3" s="232">
        <v>4</v>
      </c>
      <c r="E3" s="233">
        <v>1786.92</v>
      </c>
      <c r="F3" s="233">
        <v>9904352</v>
      </c>
      <c r="G3" s="234">
        <v>9904358</v>
      </c>
    </row>
    <row r="4" ht="9" customHeight="1" hidden="1">
      <c r="A4" s="235"/>
      <c r="B4" s="236"/>
      <c r="C4" s="231">
        <v>44136</v>
      </c>
      <c r="D4" s="232">
        <v>13</v>
      </c>
      <c r="E4" s="233">
        <v>6810.02</v>
      </c>
      <c r="F4" s="233">
        <v>31006810</v>
      </c>
      <c r="G4" s="234">
        <v>31006797</v>
      </c>
    </row>
    <row r="5" ht="9" customHeight="1" hidden="1">
      <c r="A5" s="235"/>
      <c r="B5" s="236"/>
      <c r="C5" s="231">
        <v>44166</v>
      </c>
      <c r="D5" s="232">
        <v>12</v>
      </c>
      <c r="E5" s="233">
        <v>6898.82</v>
      </c>
      <c r="F5" s="233">
        <v>23696037</v>
      </c>
      <c r="G5" s="234">
        <v>23695063</v>
      </c>
    </row>
    <row r="6" ht="9" customHeight="1" hidden="1">
      <c r="A6" s="235"/>
      <c r="B6" s="230">
        <v>44105</v>
      </c>
      <c r="C6" s="237"/>
      <c r="D6" s="232">
        <v>29</v>
      </c>
      <c r="E6" s="233">
        <v>15495.76</v>
      </c>
      <c r="F6" s="233">
        <v>64607199</v>
      </c>
      <c r="G6" s="234">
        <v>64606218</v>
      </c>
    </row>
    <row r="7" ht="13.55" customHeight="1">
      <c r="A7" s="245">
        <v>40909</v>
      </c>
      <c r="B7" s="246"/>
      <c r="C7" s="247"/>
      <c r="D7" s="248">
        <v>29</v>
      </c>
      <c r="E7" s="249">
        <v>15495.76</v>
      </c>
      <c r="F7" s="249">
        <v>64607199</v>
      </c>
      <c r="G7" s="250">
        <v>64606218</v>
      </c>
    </row>
    <row r="8" ht="9" customHeight="1" hidden="1">
      <c r="A8" s="251">
        <v>41275</v>
      </c>
      <c r="B8" s="252">
        <v>43831</v>
      </c>
      <c r="C8" s="253">
        <v>43831</v>
      </c>
      <c r="D8" s="254">
        <v>33</v>
      </c>
      <c r="E8" s="255">
        <v>15776.88</v>
      </c>
      <c r="F8" s="255">
        <v>79653499</v>
      </c>
      <c r="G8" s="256">
        <v>79879943</v>
      </c>
    </row>
    <row r="9" ht="9" customHeight="1" hidden="1">
      <c r="A9" s="257"/>
      <c r="B9" s="258"/>
      <c r="C9" s="253">
        <v>43862</v>
      </c>
      <c r="D9" s="254">
        <v>18</v>
      </c>
      <c r="E9" s="255">
        <v>10892.1</v>
      </c>
      <c r="F9" s="255">
        <v>39708573</v>
      </c>
      <c r="G9" s="256">
        <v>40732635</v>
      </c>
    </row>
    <row r="10" ht="9" customHeight="1" hidden="1">
      <c r="A10" s="257"/>
      <c r="B10" s="258"/>
      <c r="C10" s="253">
        <v>43891</v>
      </c>
      <c r="D10" s="254">
        <v>19</v>
      </c>
      <c r="E10" s="255">
        <v>9788.42</v>
      </c>
      <c r="F10" s="255">
        <v>45968937</v>
      </c>
      <c r="G10" s="256">
        <v>45978132</v>
      </c>
    </row>
    <row r="11" ht="9" customHeight="1" hidden="1">
      <c r="A11" s="257"/>
      <c r="B11" s="252">
        <v>43831</v>
      </c>
      <c r="C11" s="259"/>
      <c r="D11" s="254">
        <v>70</v>
      </c>
      <c r="E11" s="255">
        <v>36457.4</v>
      </c>
      <c r="F11" s="255">
        <v>165331009</v>
      </c>
      <c r="G11" s="256">
        <v>166590710</v>
      </c>
    </row>
    <row r="12" ht="9" customHeight="1" hidden="1">
      <c r="A12" s="257"/>
      <c r="B12" s="252">
        <v>43922</v>
      </c>
      <c r="C12" s="253">
        <v>43922</v>
      </c>
      <c r="D12" s="254">
        <v>28</v>
      </c>
      <c r="E12" s="255">
        <v>15118.04</v>
      </c>
      <c r="F12" s="255">
        <v>63738421</v>
      </c>
      <c r="G12" s="256">
        <v>63740323</v>
      </c>
    </row>
    <row r="13" ht="9" customHeight="1" hidden="1">
      <c r="A13" s="257"/>
      <c r="B13" s="258"/>
      <c r="C13" s="253">
        <v>43952</v>
      </c>
      <c r="D13" s="254">
        <v>14</v>
      </c>
      <c r="E13" s="255">
        <v>7820.53</v>
      </c>
      <c r="F13" s="255">
        <v>33586917</v>
      </c>
      <c r="G13" s="256">
        <v>33599760</v>
      </c>
    </row>
    <row r="14" ht="9" customHeight="1" hidden="1">
      <c r="A14" s="257"/>
      <c r="B14" s="258"/>
      <c r="C14" s="253">
        <v>43983</v>
      </c>
      <c r="D14" s="254">
        <v>11</v>
      </c>
      <c r="E14" s="255">
        <v>6717.85</v>
      </c>
      <c r="F14" s="255">
        <v>19741582</v>
      </c>
      <c r="G14" s="256">
        <v>19741259</v>
      </c>
    </row>
    <row r="15" ht="9" customHeight="1" hidden="1">
      <c r="A15" s="257"/>
      <c r="B15" s="252">
        <v>43922</v>
      </c>
      <c r="C15" s="259"/>
      <c r="D15" s="254">
        <v>53</v>
      </c>
      <c r="E15" s="255">
        <v>29656.42</v>
      </c>
      <c r="F15" s="255">
        <v>117066920</v>
      </c>
      <c r="G15" s="256">
        <v>117081342</v>
      </c>
    </row>
    <row r="16" ht="9" customHeight="1" hidden="1">
      <c r="A16" s="257"/>
      <c r="B16" s="252">
        <v>44013</v>
      </c>
      <c r="C16" s="253">
        <v>44013</v>
      </c>
      <c r="D16" s="254">
        <v>13</v>
      </c>
      <c r="E16" s="255">
        <v>7311.42</v>
      </c>
      <c r="F16" s="255">
        <v>37605172</v>
      </c>
      <c r="G16" s="256">
        <v>37617861</v>
      </c>
    </row>
    <row r="17" ht="9" customHeight="1" hidden="1">
      <c r="A17" s="257"/>
      <c r="B17" s="258"/>
      <c r="C17" s="253">
        <v>44044</v>
      </c>
      <c r="D17" s="254">
        <v>14</v>
      </c>
      <c r="E17" s="255">
        <v>7329.01</v>
      </c>
      <c r="F17" s="255">
        <v>31938383</v>
      </c>
      <c r="G17" s="256">
        <v>32065135</v>
      </c>
    </row>
    <row r="18" ht="9" customHeight="1" hidden="1">
      <c r="A18" s="257"/>
      <c r="B18" s="258"/>
      <c r="C18" s="253">
        <v>44075</v>
      </c>
      <c r="D18" s="254">
        <v>23</v>
      </c>
      <c r="E18" s="255">
        <v>13965.77</v>
      </c>
      <c r="F18" s="255">
        <v>56774309</v>
      </c>
      <c r="G18" s="256">
        <v>56854566</v>
      </c>
    </row>
    <row r="19" ht="9" customHeight="1" hidden="1">
      <c r="A19" s="257"/>
      <c r="B19" s="252">
        <v>44013</v>
      </c>
      <c r="C19" s="259"/>
      <c r="D19" s="254">
        <v>50</v>
      </c>
      <c r="E19" s="255">
        <v>28606.2</v>
      </c>
      <c r="F19" s="255">
        <v>126317864</v>
      </c>
      <c r="G19" s="256">
        <v>126537562</v>
      </c>
    </row>
    <row r="20" ht="9" customHeight="1" hidden="1">
      <c r="A20" s="257"/>
      <c r="B20" s="252">
        <v>44105</v>
      </c>
      <c r="C20" s="253">
        <v>44105</v>
      </c>
      <c r="D20" s="254">
        <v>17</v>
      </c>
      <c r="E20" s="255">
        <v>8644.15</v>
      </c>
      <c r="F20" s="255">
        <v>42874189</v>
      </c>
      <c r="G20" s="256">
        <v>43102446</v>
      </c>
    </row>
    <row r="21" ht="9" customHeight="1" hidden="1">
      <c r="A21" s="257"/>
      <c r="B21" s="258"/>
      <c r="C21" s="253">
        <v>44136</v>
      </c>
      <c r="D21" s="254">
        <v>15</v>
      </c>
      <c r="E21" s="255">
        <v>7258.13</v>
      </c>
      <c r="F21" s="255">
        <v>41811793</v>
      </c>
      <c r="G21" s="256">
        <v>41991904</v>
      </c>
    </row>
    <row r="22" ht="9" customHeight="1" hidden="1">
      <c r="A22" s="257"/>
      <c r="B22" s="258"/>
      <c r="C22" s="253">
        <v>44166</v>
      </c>
      <c r="D22" s="254">
        <v>11</v>
      </c>
      <c r="E22" s="255">
        <v>5471.21</v>
      </c>
      <c r="F22" s="255">
        <v>25445608</v>
      </c>
      <c r="G22" s="256">
        <v>25444977</v>
      </c>
    </row>
    <row r="23" ht="9" customHeight="1" hidden="1">
      <c r="A23" s="257"/>
      <c r="B23" s="252">
        <v>44105</v>
      </c>
      <c r="C23" s="259"/>
      <c r="D23" s="254">
        <v>43</v>
      </c>
      <c r="E23" s="255">
        <v>21373.49</v>
      </c>
      <c r="F23" s="255">
        <v>110131590</v>
      </c>
      <c r="G23" s="256">
        <v>110539327</v>
      </c>
    </row>
    <row r="24" ht="13.55" customHeight="1">
      <c r="A24" s="251">
        <v>41275</v>
      </c>
      <c r="B24" s="258"/>
      <c r="C24" s="259"/>
      <c r="D24" s="254">
        <v>216</v>
      </c>
      <c r="E24" s="255">
        <v>116093.51</v>
      </c>
      <c r="F24" s="255">
        <v>518847383</v>
      </c>
      <c r="G24" s="256">
        <v>520748941</v>
      </c>
    </row>
    <row r="25" ht="9" customHeight="1" hidden="1">
      <c r="A25" s="251">
        <v>41640</v>
      </c>
      <c r="B25" s="252">
        <v>43831</v>
      </c>
      <c r="C25" s="253">
        <v>43831</v>
      </c>
      <c r="D25" s="254">
        <v>21</v>
      </c>
      <c r="E25" s="255">
        <v>10023.34</v>
      </c>
      <c r="F25" s="255">
        <v>53394300</v>
      </c>
      <c r="G25" s="256">
        <v>53561816</v>
      </c>
    </row>
    <row r="26" ht="9" customHeight="1" hidden="1">
      <c r="A26" s="257"/>
      <c r="B26" s="258"/>
      <c r="C26" s="253">
        <v>43862</v>
      </c>
      <c r="D26" s="254">
        <v>11</v>
      </c>
      <c r="E26" s="255">
        <v>4341.89</v>
      </c>
      <c r="F26" s="255">
        <v>17208806</v>
      </c>
      <c r="G26" s="256">
        <v>17345988</v>
      </c>
    </row>
    <row r="27" ht="9" customHeight="1" hidden="1">
      <c r="A27" s="257"/>
      <c r="B27" s="258"/>
      <c r="C27" s="253">
        <v>43891</v>
      </c>
      <c r="D27" s="254">
        <v>14</v>
      </c>
      <c r="E27" s="255">
        <v>5875.78</v>
      </c>
      <c r="F27" s="255">
        <v>29126932</v>
      </c>
      <c r="G27" s="256">
        <v>29159221</v>
      </c>
    </row>
    <row r="28" ht="9" customHeight="1" hidden="1">
      <c r="A28" s="257"/>
      <c r="B28" s="252">
        <v>43831</v>
      </c>
      <c r="C28" s="259"/>
      <c r="D28" s="254">
        <v>46</v>
      </c>
      <c r="E28" s="255">
        <v>20241.01</v>
      </c>
      <c r="F28" s="255">
        <v>99730038</v>
      </c>
      <c r="G28" s="256">
        <v>100067025</v>
      </c>
    </row>
    <row r="29" ht="9" customHeight="1" hidden="1">
      <c r="A29" s="257"/>
      <c r="B29" s="252">
        <v>43922</v>
      </c>
      <c r="C29" s="253">
        <v>43922</v>
      </c>
      <c r="D29" s="254">
        <v>7</v>
      </c>
      <c r="E29" s="255">
        <v>2978.2</v>
      </c>
      <c r="F29" s="255">
        <v>16379741</v>
      </c>
      <c r="G29" s="256">
        <v>16378947</v>
      </c>
    </row>
    <row r="30" ht="9" customHeight="1" hidden="1">
      <c r="A30" s="257"/>
      <c r="B30" s="258"/>
      <c r="C30" s="253">
        <v>43952</v>
      </c>
      <c r="D30" s="254">
        <v>20</v>
      </c>
      <c r="E30" s="255">
        <v>9323.83</v>
      </c>
      <c r="F30" s="255">
        <v>44887670</v>
      </c>
      <c r="G30" s="256">
        <v>44941182</v>
      </c>
    </row>
    <row r="31" ht="9" customHeight="1" hidden="1">
      <c r="A31" s="257"/>
      <c r="B31" s="258"/>
      <c r="C31" s="253">
        <v>43983</v>
      </c>
      <c r="D31" s="254">
        <v>5</v>
      </c>
      <c r="E31" s="255">
        <v>2084.74</v>
      </c>
      <c r="F31" s="255">
        <v>12417368</v>
      </c>
      <c r="G31" s="256">
        <v>12418125</v>
      </c>
    </row>
    <row r="32" ht="9" customHeight="1" hidden="1">
      <c r="A32" s="257"/>
      <c r="B32" s="252">
        <v>43922</v>
      </c>
      <c r="C32" s="259"/>
      <c r="D32" s="254">
        <v>32</v>
      </c>
      <c r="E32" s="255">
        <v>14386.77</v>
      </c>
      <c r="F32" s="255">
        <v>73684779</v>
      </c>
      <c r="G32" s="256">
        <v>73738254</v>
      </c>
    </row>
    <row r="33" ht="9" customHeight="1" hidden="1">
      <c r="A33" s="257"/>
      <c r="B33" s="252">
        <v>44013</v>
      </c>
      <c r="C33" s="253">
        <v>44013</v>
      </c>
      <c r="D33" s="254">
        <v>6</v>
      </c>
      <c r="E33" s="255">
        <v>2096.49</v>
      </c>
      <c r="F33" s="255">
        <v>13654827</v>
      </c>
      <c r="G33" s="256">
        <v>13649381</v>
      </c>
    </row>
    <row r="34" ht="9" customHeight="1" hidden="1">
      <c r="A34" s="257"/>
      <c r="B34" s="258"/>
      <c r="C34" s="253">
        <v>44044</v>
      </c>
      <c r="D34" s="254">
        <v>2</v>
      </c>
      <c r="E34" s="255">
        <v>1377.6</v>
      </c>
      <c r="F34" s="255">
        <v>5787994</v>
      </c>
      <c r="G34" s="256">
        <v>5787994</v>
      </c>
    </row>
    <row r="35" ht="9" customHeight="1" hidden="1">
      <c r="A35" s="257"/>
      <c r="B35" s="258"/>
      <c r="C35" s="253">
        <v>44075</v>
      </c>
      <c r="D35" s="254">
        <v>12</v>
      </c>
      <c r="E35" s="255">
        <v>5442.3</v>
      </c>
      <c r="F35" s="255">
        <v>28750882</v>
      </c>
      <c r="G35" s="256">
        <v>28750885</v>
      </c>
    </row>
    <row r="36" ht="9" customHeight="1" hidden="1">
      <c r="A36" s="257"/>
      <c r="B36" s="252">
        <v>44013</v>
      </c>
      <c r="C36" s="259"/>
      <c r="D36" s="254">
        <v>20</v>
      </c>
      <c r="E36" s="255">
        <v>8916.389999999999</v>
      </c>
      <c r="F36" s="255">
        <v>48193703</v>
      </c>
      <c r="G36" s="256">
        <v>48188260</v>
      </c>
    </row>
    <row r="37" ht="9" customHeight="1" hidden="1">
      <c r="A37" s="257"/>
      <c r="B37" s="252">
        <v>44105</v>
      </c>
      <c r="C37" s="253">
        <v>44105</v>
      </c>
      <c r="D37" s="254">
        <v>14</v>
      </c>
      <c r="E37" s="255">
        <v>7317.3</v>
      </c>
      <c r="F37" s="255">
        <v>40684234</v>
      </c>
      <c r="G37" s="256">
        <v>40684237</v>
      </c>
    </row>
    <row r="38" ht="9" customHeight="1" hidden="1">
      <c r="A38" s="257"/>
      <c r="B38" s="258"/>
      <c r="C38" s="253">
        <v>44136</v>
      </c>
      <c r="D38" s="254">
        <v>12</v>
      </c>
      <c r="E38" s="255">
        <v>5752.53</v>
      </c>
      <c r="F38" s="255">
        <v>38585983</v>
      </c>
      <c r="G38" s="256">
        <v>38739565</v>
      </c>
    </row>
    <row r="39" ht="9" customHeight="1" hidden="1">
      <c r="A39" s="257"/>
      <c r="B39" s="258"/>
      <c r="C39" s="253">
        <v>44166</v>
      </c>
      <c r="D39" s="254">
        <v>4</v>
      </c>
      <c r="E39" s="255">
        <v>2613.67</v>
      </c>
      <c r="F39" s="255">
        <v>9744954</v>
      </c>
      <c r="G39" s="256">
        <v>10238266</v>
      </c>
    </row>
    <row r="40" ht="9" customHeight="1" hidden="1">
      <c r="A40" s="257"/>
      <c r="B40" s="252">
        <v>44105</v>
      </c>
      <c r="C40" s="259"/>
      <c r="D40" s="254">
        <v>30</v>
      </c>
      <c r="E40" s="255">
        <v>15683.5</v>
      </c>
      <c r="F40" s="255">
        <v>89015171</v>
      </c>
      <c r="G40" s="256">
        <v>89662068</v>
      </c>
    </row>
    <row r="41" ht="13.55" customHeight="1">
      <c r="A41" s="251">
        <v>41640</v>
      </c>
      <c r="B41" s="258"/>
      <c r="C41" s="259"/>
      <c r="D41" s="254">
        <v>128</v>
      </c>
      <c r="E41" s="255">
        <v>59227.67</v>
      </c>
      <c r="F41" s="255">
        <v>310623691</v>
      </c>
      <c r="G41" s="256">
        <v>311655607</v>
      </c>
    </row>
    <row r="42" ht="9" customHeight="1" hidden="1">
      <c r="A42" s="251">
        <v>42005</v>
      </c>
      <c r="B42" s="252">
        <v>43831</v>
      </c>
      <c r="C42" s="253">
        <v>43831</v>
      </c>
      <c r="D42" s="254">
        <v>8</v>
      </c>
      <c r="E42" s="255">
        <v>4756.41</v>
      </c>
      <c r="F42" s="255">
        <v>25144572</v>
      </c>
      <c r="G42" s="256">
        <v>25159847</v>
      </c>
    </row>
    <row r="43" ht="9" customHeight="1" hidden="1">
      <c r="A43" s="257"/>
      <c r="B43" s="258"/>
      <c r="C43" s="253">
        <v>43862</v>
      </c>
      <c r="D43" s="254">
        <v>7</v>
      </c>
      <c r="E43" s="255">
        <v>3671.81</v>
      </c>
      <c r="F43" s="255">
        <v>16046718</v>
      </c>
      <c r="G43" s="256">
        <v>16069597</v>
      </c>
    </row>
    <row r="44" ht="9" customHeight="1" hidden="1">
      <c r="A44" s="257"/>
      <c r="B44" s="258"/>
      <c r="C44" s="253">
        <v>43891</v>
      </c>
      <c r="D44" s="254">
        <v>5</v>
      </c>
      <c r="E44" s="255">
        <v>2289.73</v>
      </c>
      <c r="F44" s="255">
        <v>12225706</v>
      </c>
      <c r="G44" s="256">
        <v>12398603</v>
      </c>
    </row>
    <row r="45" ht="9" customHeight="1" hidden="1">
      <c r="A45" s="257"/>
      <c r="B45" s="252">
        <v>43831</v>
      </c>
      <c r="C45" s="259"/>
      <c r="D45" s="254">
        <v>20</v>
      </c>
      <c r="E45" s="255">
        <v>10717.95</v>
      </c>
      <c r="F45" s="255">
        <v>53416996</v>
      </c>
      <c r="G45" s="256">
        <v>53628047</v>
      </c>
    </row>
    <row r="46" ht="9" customHeight="1" hidden="1">
      <c r="A46" s="257"/>
      <c r="B46" s="252">
        <v>43922</v>
      </c>
      <c r="C46" s="253">
        <v>43922</v>
      </c>
      <c r="D46" s="254">
        <v>3</v>
      </c>
      <c r="E46" s="255">
        <v>2284.97</v>
      </c>
      <c r="F46" s="255">
        <v>9617823</v>
      </c>
      <c r="G46" s="256">
        <v>9617740</v>
      </c>
    </row>
    <row r="47" ht="9" customHeight="1" hidden="1">
      <c r="A47" s="257"/>
      <c r="B47" s="258"/>
      <c r="C47" s="253">
        <v>43952</v>
      </c>
      <c r="D47" s="254">
        <v>4</v>
      </c>
      <c r="E47" s="255">
        <v>1816.22</v>
      </c>
      <c r="F47" s="255">
        <v>8249282</v>
      </c>
      <c r="G47" s="256">
        <v>8393014</v>
      </c>
    </row>
    <row r="48" ht="9" customHeight="1" hidden="1">
      <c r="A48" s="257"/>
      <c r="B48" s="258"/>
      <c r="C48" s="253">
        <v>43983</v>
      </c>
      <c r="D48" s="254">
        <v>7</v>
      </c>
      <c r="E48" s="255">
        <v>3215.01</v>
      </c>
      <c r="F48" s="255">
        <v>12270369</v>
      </c>
      <c r="G48" s="256">
        <v>12587113</v>
      </c>
    </row>
    <row r="49" ht="9" customHeight="1" hidden="1">
      <c r="A49" s="257"/>
      <c r="B49" s="252">
        <v>43922</v>
      </c>
      <c r="C49" s="259"/>
      <c r="D49" s="254">
        <v>14</v>
      </c>
      <c r="E49" s="255">
        <v>7316.2</v>
      </c>
      <c r="F49" s="255">
        <v>30137474</v>
      </c>
      <c r="G49" s="256">
        <v>30597867</v>
      </c>
    </row>
    <row r="50" ht="9" customHeight="1" hidden="1">
      <c r="A50" s="257"/>
      <c r="B50" s="252">
        <v>44013</v>
      </c>
      <c r="C50" s="253">
        <v>44013</v>
      </c>
      <c r="D50" s="254">
        <v>4</v>
      </c>
      <c r="E50" s="255">
        <v>1667.31</v>
      </c>
      <c r="F50" s="255">
        <v>10380547</v>
      </c>
      <c r="G50" s="256">
        <v>10407136</v>
      </c>
    </row>
    <row r="51" ht="9" customHeight="1" hidden="1">
      <c r="A51" s="257"/>
      <c r="B51" s="258"/>
      <c r="C51" s="253">
        <v>44044</v>
      </c>
      <c r="D51" s="254">
        <v>12</v>
      </c>
      <c r="E51" s="255">
        <v>6553.36</v>
      </c>
      <c r="F51" s="255">
        <v>35771248</v>
      </c>
      <c r="G51" s="256">
        <v>36264120</v>
      </c>
    </row>
    <row r="52" ht="9" customHeight="1" hidden="1">
      <c r="A52" s="257"/>
      <c r="B52" s="258"/>
      <c r="C52" s="253">
        <v>44075</v>
      </c>
      <c r="D52" s="254">
        <v>9</v>
      </c>
      <c r="E52" s="255">
        <v>5048.19</v>
      </c>
      <c r="F52" s="255">
        <v>23711385</v>
      </c>
      <c r="G52" s="256">
        <v>23781709</v>
      </c>
    </row>
    <row r="53" ht="9" customHeight="1" hidden="1">
      <c r="A53" s="257"/>
      <c r="B53" s="252">
        <v>44013</v>
      </c>
      <c r="C53" s="259"/>
      <c r="D53" s="254">
        <v>25</v>
      </c>
      <c r="E53" s="255">
        <v>13268.86</v>
      </c>
      <c r="F53" s="255">
        <v>69863180</v>
      </c>
      <c r="G53" s="256">
        <v>70452965</v>
      </c>
    </row>
    <row r="54" ht="9" customHeight="1" hidden="1">
      <c r="A54" s="257"/>
      <c r="B54" s="252">
        <v>44105</v>
      </c>
      <c r="C54" s="253">
        <v>44105</v>
      </c>
      <c r="D54" s="254">
        <v>7</v>
      </c>
      <c r="E54" s="255">
        <v>2887.89</v>
      </c>
      <c r="F54" s="255">
        <v>15642133</v>
      </c>
      <c r="G54" s="256">
        <v>15665200</v>
      </c>
    </row>
    <row r="55" ht="9" customHeight="1" hidden="1">
      <c r="A55" s="257"/>
      <c r="B55" s="258"/>
      <c r="C55" s="253">
        <v>44136</v>
      </c>
      <c r="D55" s="254">
        <v>12</v>
      </c>
      <c r="E55" s="255">
        <v>6269.79</v>
      </c>
      <c r="F55" s="255">
        <v>31164805</v>
      </c>
      <c r="G55" s="256">
        <v>32035152</v>
      </c>
    </row>
    <row r="56" ht="9" customHeight="1" hidden="1">
      <c r="A56" s="257"/>
      <c r="B56" s="258"/>
      <c r="C56" s="253">
        <v>44166</v>
      </c>
      <c r="D56" s="254">
        <v>16</v>
      </c>
      <c r="E56" s="255">
        <v>7765.24</v>
      </c>
      <c r="F56" s="255">
        <v>44664083</v>
      </c>
      <c r="G56" s="256">
        <v>45891997</v>
      </c>
    </row>
    <row r="57" ht="9" customHeight="1" hidden="1">
      <c r="A57" s="257"/>
      <c r="B57" s="252">
        <v>44105</v>
      </c>
      <c r="C57" s="259"/>
      <c r="D57" s="254">
        <v>35</v>
      </c>
      <c r="E57" s="255">
        <v>16922.92</v>
      </c>
      <c r="F57" s="255">
        <v>91471021</v>
      </c>
      <c r="G57" s="256">
        <v>93592349</v>
      </c>
    </row>
    <row r="58" ht="13.55" customHeight="1">
      <c r="A58" s="251">
        <v>42005</v>
      </c>
      <c r="B58" s="258"/>
      <c r="C58" s="259"/>
      <c r="D58" s="254">
        <v>94</v>
      </c>
      <c r="E58" s="255">
        <v>48225.93</v>
      </c>
      <c r="F58" s="255">
        <v>244888671</v>
      </c>
      <c r="G58" s="256">
        <v>248271228</v>
      </c>
    </row>
    <row r="59" ht="9" customHeight="1" hidden="1">
      <c r="A59" s="251">
        <v>42370</v>
      </c>
      <c r="B59" s="252">
        <v>43831</v>
      </c>
      <c r="C59" s="253">
        <v>43831</v>
      </c>
      <c r="D59" s="254">
        <v>10</v>
      </c>
      <c r="E59" s="255">
        <v>5486.91</v>
      </c>
      <c r="F59" s="255">
        <v>28242423</v>
      </c>
      <c r="G59" s="256">
        <v>28381251</v>
      </c>
    </row>
    <row r="60" ht="9" customHeight="1" hidden="1">
      <c r="A60" s="257"/>
      <c r="B60" s="258"/>
      <c r="C60" s="253">
        <v>43862</v>
      </c>
      <c r="D60" s="254">
        <v>3</v>
      </c>
      <c r="E60" s="255">
        <v>2119.76</v>
      </c>
      <c r="F60" s="255">
        <v>10774912</v>
      </c>
      <c r="G60" s="256">
        <v>10774912</v>
      </c>
    </row>
    <row r="61" ht="9" customHeight="1" hidden="1">
      <c r="A61" s="257"/>
      <c r="B61" s="258"/>
      <c r="C61" s="253">
        <v>43891</v>
      </c>
      <c r="D61" s="254">
        <v>8</v>
      </c>
      <c r="E61" s="255">
        <v>3883.55</v>
      </c>
      <c r="F61" s="255">
        <v>24317152</v>
      </c>
      <c r="G61" s="256">
        <v>24329824</v>
      </c>
    </row>
    <row r="62" ht="9" customHeight="1" hidden="1">
      <c r="A62" s="257"/>
      <c r="B62" s="252">
        <v>43831</v>
      </c>
      <c r="C62" s="259"/>
      <c r="D62" s="254">
        <v>21</v>
      </c>
      <c r="E62" s="255">
        <v>11490.22</v>
      </c>
      <c r="F62" s="255">
        <v>63334487</v>
      </c>
      <c r="G62" s="256">
        <v>63485987</v>
      </c>
    </row>
    <row r="63" ht="9" customHeight="1" hidden="1">
      <c r="A63" s="257"/>
      <c r="B63" s="252">
        <v>43922</v>
      </c>
      <c r="C63" s="253">
        <v>43922</v>
      </c>
      <c r="D63" s="254">
        <v>13</v>
      </c>
      <c r="E63" s="255">
        <v>6069.96</v>
      </c>
      <c r="F63" s="255">
        <v>29717638</v>
      </c>
      <c r="G63" s="256">
        <v>33134779</v>
      </c>
    </row>
    <row r="64" ht="9" customHeight="1" hidden="1">
      <c r="A64" s="257"/>
      <c r="B64" s="258"/>
      <c r="C64" s="253">
        <v>43952</v>
      </c>
      <c r="D64" s="254">
        <v>18</v>
      </c>
      <c r="E64" s="255">
        <v>7024.43</v>
      </c>
      <c r="F64" s="255">
        <v>22349572</v>
      </c>
      <c r="G64" s="256">
        <v>22423383</v>
      </c>
    </row>
    <row r="65" ht="9" customHeight="1" hidden="1">
      <c r="A65" s="257"/>
      <c r="B65" s="258"/>
      <c r="C65" s="253">
        <v>43983</v>
      </c>
      <c r="D65" s="254">
        <v>8</v>
      </c>
      <c r="E65" s="255">
        <v>3109.7</v>
      </c>
      <c r="F65" s="255">
        <v>18689307</v>
      </c>
      <c r="G65" s="256">
        <v>19425466</v>
      </c>
    </row>
    <row r="66" ht="9" customHeight="1" hidden="1">
      <c r="A66" s="257"/>
      <c r="B66" s="252">
        <v>43922</v>
      </c>
      <c r="C66" s="259"/>
      <c r="D66" s="254">
        <v>39</v>
      </c>
      <c r="E66" s="255">
        <v>16204.09</v>
      </c>
      <c r="F66" s="255">
        <v>70756517</v>
      </c>
      <c r="G66" s="256">
        <v>74983628</v>
      </c>
    </row>
    <row r="67" ht="9" customHeight="1" hidden="1">
      <c r="A67" s="257"/>
      <c r="B67" s="252">
        <v>44013</v>
      </c>
      <c r="C67" s="253">
        <v>44013</v>
      </c>
      <c r="D67" s="254">
        <v>14</v>
      </c>
      <c r="E67" s="255">
        <v>7405.2</v>
      </c>
      <c r="F67" s="255">
        <v>39250328</v>
      </c>
      <c r="G67" s="256">
        <v>40999017</v>
      </c>
    </row>
    <row r="68" ht="9" customHeight="1" hidden="1">
      <c r="A68" s="257"/>
      <c r="B68" s="258"/>
      <c r="C68" s="253">
        <v>44044</v>
      </c>
      <c r="D68" s="254">
        <v>9</v>
      </c>
      <c r="E68" s="255">
        <v>4386.82</v>
      </c>
      <c r="F68" s="255">
        <v>21508441</v>
      </c>
      <c r="G68" s="256">
        <v>22669190</v>
      </c>
    </row>
    <row r="69" ht="9" customHeight="1" hidden="1">
      <c r="A69" s="257"/>
      <c r="B69" s="258"/>
      <c r="C69" s="253">
        <v>44075</v>
      </c>
      <c r="D69" s="254">
        <v>3</v>
      </c>
      <c r="E69" s="255">
        <v>1384.14</v>
      </c>
      <c r="F69" s="255">
        <v>6801369</v>
      </c>
      <c r="G69" s="256">
        <v>6962852</v>
      </c>
    </row>
    <row r="70" ht="9" customHeight="1" hidden="1">
      <c r="A70" s="257"/>
      <c r="B70" s="252">
        <v>44013</v>
      </c>
      <c r="C70" s="259"/>
      <c r="D70" s="254">
        <v>26</v>
      </c>
      <c r="E70" s="255">
        <v>13176.16</v>
      </c>
      <c r="F70" s="255">
        <v>67560138</v>
      </c>
      <c r="G70" s="256">
        <v>70631059</v>
      </c>
    </row>
    <row r="71" ht="9" customHeight="1" hidden="1">
      <c r="A71" s="257"/>
      <c r="B71" s="252">
        <v>44105</v>
      </c>
      <c r="C71" s="253">
        <v>44105</v>
      </c>
      <c r="D71" s="254">
        <v>8</v>
      </c>
      <c r="E71" s="255">
        <v>3450.59</v>
      </c>
      <c r="F71" s="255">
        <v>14156276</v>
      </c>
      <c r="G71" s="256">
        <v>14310899</v>
      </c>
    </row>
    <row r="72" ht="9" customHeight="1" hidden="1">
      <c r="A72" s="257"/>
      <c r="B72" s="258"/>
      <c r="C72" s="253">
        <v>44136</v>
      </c>
      <c r="D72" s="254">
        <v>28</v>
      </c>
      <c r="E72" s="255">
        <v>14581.17</v>
      </c>
      <c r="F72" s="255">
        <v>39121038</v>
      </c>
      <c r="G72" s="256">
        <v>40105379</v>
      </c>
    </row>
    <row r="73" ht="9" customHeight="1" hidden="1">
      <c r="A73" s="257"/>
      <c r="B73" s="258"/>
      <c r="C73" s="253">
        <v>44166</v>
      </c>
      <c r="D73" s="254">
        <v>28</v>
      </c>
      <c r="E73" s="255">
        <v>14702.5</v>
      </c>
      <c r="F73" s="255">
        <v>41171706</v>
      </c>
      <c r="G73" s="256">
        <v>41854239</v>
      </c>
    </row>
    <row r="74" ht="9" customHeight="1" hidden="1">
      <c r="A74" s="257"/>
      <c r="B74" s="252">
        <v>44105</v>
      </c>
      <c r="C74" s="259"/>
      <c r="D74" s="254">
        <v>64</v>
      </c>
      <c r="E74" s="255">
        <v>32734.26</v>
      </c>
      <c r="F74" s="255">
        <v>94449020</v>
      </c>
      <c r="G74" s="256">
        <v>96270517</v>
      </c>
    </row>
    <row r="75" ht="13.55" customHeight="1">
      <c r="A75" s="251">
        <v>42370</v>
      </c>
      <c r="B75" s="258"/>
      <c r="C75" s="259"/>
      <c r="D75" s="254">
        <v>150</v>
      </c>
      <c r="E75" s="255">
        <v>73604.73</v>
      </c>
      <c r="F75" s="255">
        <v>296100162</v>
      </c>
      <c r="G75" s="256">
        <v>305371191</v>
      </c>
    </row>
    <row r="76" ht="9" customHeight="1" hidden="1">
      <c r="A76" s="251">
        <v>42736</v>
      </c>
      <c r="B76" s="252">
        <v>43831</v>
      </c>
      <c r="C76" s="253">
        <v>43831</v>
      </c>
      <c r="D76" s="254">
        <v>4</v>
      </c>
      <c r="E76" s="255">
        <v>2808.11</v>
      </c>
      <c r="F76" s="255">
        <v>8576988</v>
      </c>
      <c r="G76" s="256">
        <v>8576984</v>
      </c>
    </row>
    <row r="77" ht="9" customHeight="1" hidden="1">
      <c r="A77" s="257"/>
      <c r="B77" s="258"/>
      <c r="C77" s="253">
        <v>43862</v>
      </c>
      <c r="D77" s="254">
        <v>11</v>
      </c>
      <c r="E77" s="255">
        <v>7397.92</v>
      </c>
      <c r="F77" s="255">
        <v>46757772</v>
      </c>
      <c r="G77" s="256">
        <v>46665804</v>
      </c>
    </row>
    <row r="78" ht="9" customHeight="1" hidden="1">
      <c r="A78" s="257"/>
      <c r="B78" s="258"/>
      <c r="C78" s="253">
        <v>43891</v>
      </c>
      <c r="D78" s="254">
        <v>16</v>
      </c>
      <c r="E78" s="255">
        <v>7991.71</v>
      </c>
      <c r="F78" s="255">
        <v>35843957</v>
      </c>
      <c r="G78" s="256">
        <v>35843957</v>
      </c>
    </row>
    <row r="79" ht="9" customHeight="1" hidden="1">
      <c r="A79" s="257"/>
      <c r="B79" s="252">
        <v>43831</v>
      </c>
      <c r="C79" s="259"/>
      <c r="D79" s="254">
        <v>31</v>
      </c>
      <c r="E79" s="255">
        <v>18197.74</v>
      </c>
      <c r="F79" s="255">
        <v>91178717</v>
      </c>
      <c r="G79" s="256">
        <v>91086745</v>
      </c>
    </row>
    <row r="80" ht="9" customHeight="1" hidden="1">
      <c r="A80" s="257"/>
      <c r="B80" s="252">
        <v>43922</v>
      </c>
      <c r="C80" s="253">
        <v>43922</v>
      </c>
      <c r="D80" s="254">
        <v>10</v>
      </c>
      <c r="E80" s="255">
        <v>5041.76</v>
      </c>
      <c r="F80" s="255">
        <v>21254645</v>
      </c>
      <c r="G80" s="256">
        <v>22523023</v>
      </c>
    </row>
    <row r="81" ht="9" customHeight="1" hidden="1">
      <c r="A81" s="257"/>
      <c r="B81" s="258"/>
      <c r="C81" s="253">
        <v>43952</v>
      </c>
      <c r="D81" s="254">
        <v>17</v>
      </c>
      <c r="E81" s="255">
        <v>8667.4</v>
      </c>
      <c r="F81" s="255">
        <v>36896595</v>
      </c>
      <c r="G81" s="256">
        <v>38213376</v>
      </c>
    </row>
    <row r="82" ht="9" customHeight="1" hidden="1">
      <c r="A82" s="257"/>
      <c r="B82" s="258"/>
      <c r="C82" s="253">
        <v>43983</v>
      </c>
      <c r="D82" s="254">
        <v>10</v>
      </c>
      <c r="E82" s="255">
        <v>6226.59</v>
      </c>
      <c r="F82" s="255">
        <v>19376123</v>
      </c>
      <c r="G82" s="256">
        <v>24740755</v>
      </c>
    </row>
    <row r="83" ht="9" customHeight="1" hidden="1">
      <c r="A83" s="257"/>
      <c r="B83" s="252">
        <v>43922</v>
      </c>
      <c r="C83" s="259"/>
      <c r="D83" s="254">
        <v>37</v>
      </c>
      <c r="E83" s="255">
        <v>19935.75</v>
      </c>
      <c r="F83" s="255">
        <v>77527363</v>
      </c>
      <c r="G83" s="256">
        <v>85477154</v>
      </c>
    </row>
    <row r="84" ht="9" customHeight="1" hidden="1">
      <c r="A84" s="257"/>
      <c r="B84" s="252">
        <v>44013</v>
      </c>
      <c r="C84" s="253">
        <v>44013</v>
      </c>
      <c r="D84" s="254">
        <v>8</v>
      </c>
      <c r="E84" s="255">
        <v>3330.36</v>
      </c>
      <c r="F84" s="255">
        <v>20248438</v>
      </c>
      <c r="G84" s="256">
        <v>20830538</v>
      </c>
    </row>
    <row r="85" ht="9" customHeight="1" hidden="1">
      <c r="A85" s="257"/>
      <c r="B85" s="258"/>
      <c r="C85" s="253">
        <v>44044</v>
      </c>
      <c r="D85" s="254">
        <v>1</v>
      </c>
      <c r="E85" s="255">
        <v>297.82</v>
      </c>
      <c r="F85" s="255">
        <v>2063033</v>
      </c>
      <c r="G85" s="256">
        <v>2063714</v>
      </c>
    </row>
    <row r="86" ht="9" customHeight="1" hidden="1">
      <c r="A86" s="257"/>
      <c r="B86" s="258"/>
      <c r="C86" s="253">
        <v>44075</v>
      </c>
      <c r="D86" s="254">
        <v>7</v>
      </c>
      <c r="E86" s="255">
        <v>5856.07</v>
      </c>
      <c r="F86" s="255">
        <v>18220498</v>
      </c>
      <c r="G86" s="256">
        <v>18226886</v>
      </c>
    </row>
    <row r="87" ht="9" customHeight="1" hidden="1">
      <c r="A87" s="257"/>
      <c r="B87" s="252">
        <v>44013</v>
      </c>
      <c r="C87" s="259"/>
      <c r="D87" s="254">
        <v>16</v>
      </c>
      <c r="E87" s="255">
        <v>9484.25</v>
      </c>
      <c r="F87" s="255">
        <v>40531969</v>
      </c>
      <c r="G87" s="256">
        <v>41121138</v>
      </c>
    </row>
    <row r="88" ht="9" customHeight="1" hidden="1">
      <c r="A88" s="257"/>
      <c r="B88" s="252">
        <v>44105</v>
      </c>
      <c r="C88" s="253">
        <v>44105</v>
      </c>
      <c r="D88" s="254">
        <v>15</v>
      </c>
      <c r="E88" s="255">
        <v>6930.48</v>
      </c>
      <c r="F88" s="255">
        <v>46761339</v>
      </c>
      <c r="G88" s="256">
        <v>47606544</v>
      </c>
    </row>
    <row r="89" ht="9" customHeight="1" hidden="1">
      <c r="A89" s="257"/>
      <c r="B89" s="258"/>
      <c r="C89" s="253">
        <v>44136</v>
      </c>
      <c r="D89" s="254">
        <v>10</v>
      </c>
      <c r="E89" s="255">
        <v>5139.92</v>
      </c>
      <c r="F89" s="255">
        <v>37999723</v>
      </c>
      <c r="G89" s="256">
        <v>37999724</v>
      </c>
    </row>
    <row r="90" ht="9" customHeight="1" hidden="1">
      <c r="A90" s="257"/>
      <c r="B90" s="258"/>
      <c r="C90" s="253">
        <v>44166</v>
      </c>
      <c r="D90" s="254">
        <v>6</v>
      </c>
      <c r="E90" s="255">
        <v>3187.33</v>
      </c>
      <c r="F90" s="255">
        <v>13653493</v>
      </c>
      <c r="G90" s="256">
        <v>15055138</v>
      </c>
    </row>
    <row r="91" ht="9" customHeight="1" hidden="1">
      <c r="A91" s="257"/>
      <c r="B91" s="252">
        <v>44105</v>
      </c>
      <c r="C91" s="259"/>
      <c r="D91" s="254">
        <v>31</v>
      </c>
      <c r="E91" s="255">
        <v>15257.73</v>
      </c>
      <c r="F91" s="255">
        <v>98414555</v>
      </c>
      <c r="G91" s="256">
        <v>100661406</v>
      </c>
    </row>
    <row r="92" ht="13.55" customHeight="1">
      <c r="A92" s="251">
        <v>42736</v>
      </c>
      <c r="B92" s="258"/>
      <c r="C92" s="259"/>
      <c r="D92" s="254">
        <v>115</v>
      </c>
      <c r="E92" s="255">
        <v>62875.47</v>
      </c>
      <c r="F92" s="255">
        <v>307652604</v>
      </c>
      <c r="G92" s="256">
        <v>318346443</v>
      </c>
    </row>
    <row r="93" ht="9" customHeight="1" hidden="1">
      <c r="A93" s="251">
        <v>43101</v>
      </c>
      <c r="B93" s="252">
        <v>43831</v>
      </c>
      <c r="C93" s="253">
        <v>43831</v>
      </c>
      <c r="D93" s="254">
        <v>9</v>
      </c>
      <c r="E93" s="255">
        <v>4193.96</v>
      </c>
      <c r="F93" s="255">
        <v>18924008</v>
      </c>
      <c r="G93" s="256">
        <v>18872916</v>
      </c>
    </row>
    <row r="94" ht="9" customHeight="1" hidden="1">
      <c r="A94" s="257"/>
      <c r="B94" s="258"/>
      <c r="C94" s="253">
        <v>43862</v>
      </c>
      <c r="D94" s="254">
        <v>2</v>
      </c>
      <c r="E94" s="255">
        <v>1159.22</v>
      </c>
      <c r="F94" s="255">
        <v>5650051</v>
      </c>
      <c r="G94" s="256">
        <v>5650052</v>
      </c>
    </row>
    <row r="95" ht="9" customHeight="1" hidden="1">
      <c r="A95" s="257"/>
      <c r="B95" s="258"/>
      <c r="C95" s="253">
        <v>43891</v>
      </c>
      <c r="D95" s="254">
        <v>3</v>
      </c>
      <c r="E95" s="255">
        <v>893.46</v>
      </c>
      <c r="F95" s="255">
        <v>3952634</v>
      </c>
      <c r="G95" s="256">
        <v>4422851</v>
      </c>
    </row>
    <row r="96" ht="9" customHeight="1" hidden="1">
      <c r="A96" s="257"/>
      <c r="B96" s="252">
        <v>43831</v>
      </c>
      <c r="C96" s="259"/>
      <c r="D96" s="254">
        <v>14</v>
      </c>
      <c r="E96" s="255">
        <v>6246.64</v>
      </c>
      <c r="F96" s="255">
        <v>28526693</v>
      </c>
      <c r="G96" s="256">
        <v>28945819</v>
      </c>
    </row>
    <row r="97" ht="9" customHeight="1" hidden="1">
      <c r="A97" s="257"/>
      <c r="B97" s="252">
        <v>43922</v>
      </c>
      <c r="C97" s="253">
        <v>43922</v>
      </c>
      <c r="D97" s="254">
        <v>3</v>
      </c>
      <c r="E97" s="255">
        <v>1810.04</v>
      </c>
      <c r="F97" s="255">
        <v>13658837</v>
      </c>
      <c r="G97" s="256">
        <v>20189168</v>
      </c>
    </row>
    <row r="98" ht="9" customHeight="1" hidden="1">
      <c r="A98" s="257"/>
      <c r="B98" s="258"/>
      <c r="C98" s="253">
        <v>43952</v>
      </c>
      <c r="D98" s="254">
        <v>1</v>
      </c>
      <c r="E98" s="255">
        <v>446.73</v>
      </c>
      <c r="F98" s="255">
        <v>3456082</v>
      </c>
      <c r="G98" s="256">
        <v>3456082</v>
      </c>
    </row>
    <row r="99" ht="9" customHeight="1" hidden="1">
      <c r="A99" s="257"/>
      <c r="B99" s="258"/>
      <c r="C99" s="253">
        <v>43983</v>
      </c>
      <c r="D99" s="254">
        <v>2</v>
      </c>
      <c r="E99" s="255">
        <v>744.55</v>
      </c>
      <c r="F99" s="255">
        <v>5001259</v>
      </c>
      <c r="G99" s="256">
        <v>5001259</v>
      </c>
    </row>
    <row r="100" ht="9" customHeight="1" hidden="1">
      <c r="A100" s="257"/>
      <c r="B100" s="252">
        <v>43922</v>
      </c>
      <c r="C100" s="259"/>
      <c r="D100" s="254">
        <v>6</v>
      </c>
      <c r="E100" s="255">
        <v>3001.32</v>
      </c>
      <c r="F100" s="255">
        <v>22116178</v>
      </c>
      <c r="G100" s="256">
        <v>28646509</v>
      </c>
    </row>
    <row r="101" ht="9" customHeight="1" hidden="1">
      <c r="A101" s="257"/>
      <c r="B101" s="252">
        <v>44013</v>
      </c>
      <c r="C101" s="253">
        <v>44013</v>
      </c>
      <c r="D101" s="254">
        <v>3</v>
      </c>
      <c r="E101" s="255">
        <v>1191.28</v>
      </c>
      <c r="F101" s="255">
        <v>8456738</v>
      </c>
      <c r="G101" s="256">
        <v>8449386</v>
      </c>
    </row>
    <row r="102" ht="9" customHeight="1" hidden="1">
      <c r="A102" s="257"/>
      <c r="B102" s="258"/>
      <c r="C102" s="253">
        <v>44044</v>
      </c>
      <c r="D102" s="254">
        <v>3</v>
      </c>
      <c r="E102" s="255">
        <v>1694.55</v>
      </c>
      <c r="F102" s="255">
        <v>10358282</v>
      </c>
      <c r="G102" s="256">
        <v>10358281</v>
      </c>
    </row>
    <row r="103" ht="9" customHeight="1" hidden="1">
      <c r="A103" s="257"/>
      <c r="B103" s="258"/>
      <c r="C103" s="253">
        <v>44075</v>
      </c>
      <c r="D103" s="254">
        <v>3</v>
      </c>
      <c r="E103" s="255">
        <v>1351.94</v>
      </c>
      <c r="F103" s="255">
        <v>6260811</v>
      </c>
      <c r="G103" s="256">
        <v>6556658</v>
      </c>
    </row>
    <row r="104" ht="9" customHeight="1" hidden="1">
      <c r="A104" s="257"/>
      <c r="B104" s="252">
        <v>44013</v>
      </c>
      <c r="C104" s="259"/>
      <c r="D104" s="254">
        <v>9</v>
      </c>
      <c r="E104" s="255">
        <v>4237.77</v>
      </c>
      <c r="F104" s="255">
        <v>25075831</v>
      </c>
      <c r="G104" s="256">
        <v>25364325</v>
      </c>
    </row>
    <row r="105" ht="9" customHeight="1" hidden="1">
      <c r="A105" s="257"/>
      <c r="B105" s="252">
        <v>44105</v>
      </c>
      <c r="C105" s="253">
        <v>44105</v>
      </c>
      <c r="D105" s="254">
        <v>4</v>
      </c>
      <c r="E105" s="255">
        <v>1652.66</v>
      </c>
      <c r="F105" s="255">
        <v>10364927</v>
      </c>
      <c r="G105" s="256">
        <v>10364929</v>
      </c>
    </row>
    <row r="106" ht="9" customHeight="1" hidden="1">
      <c r="A106" s="257"/>
      <c r="B106" s="258"/>
      <c r="C106" s="253">
        <v>44136</v>
      </c>
      <c r="D106" s="254">
        <v>1</v>
      </c>
      <c r="E106" s="255">
        <v>446.73</v>
      </c>
      <c r="F106" s="255">
        <v>3525996</v>
      </c>
      <c r="G106" s="256">
        <v>3525996</v>
      </c>
    </row>
    <row r="107" ht="9" customHeight="1" hidden="1">
      <c r="A107" s="257"/>
      <c r="B107" s="258"/>
      <c r="C107" s="253">
        <v>44166</v>
      </c>
      <c r="D107" s="254">
        <v>6</v>
      </c>
      <c r="E107" s="255">
        <v>2532.25</v>
      </c>
      <c r="F107" s="255">
        <v>14350283</v>
      </c>
      <c r="G107" s="256">
        <v>14350170</v>
      </c>
    </row>
    <row r="108" ht="9" customHeight="1" hidden="1">
      <c r="A108" s="257"/>
      <c r="B108" s="252">
        <v>44105</v>
      </c>
      <c r="C108" s="259"/>
      <c r="D108" s="254">
        <v>11</v>
      </c>
      <c r="E108" s="255">
        <v>4631.64</v>
      </c>
      <c r="F108" s="255">
        <v>28241206</v>
      </c>
      <c r="G108" s="256">
        <v>28241095</v>
      </c>
    </row>
    <row r="109" ht="13.55" customHeight="1">
      <c r="A109" s="251">
        <v>43101</v>
      </c>
      <c r="B109" s="258"/>
      <c r="C109" s="259"/>
      <c r="D109" s="254">
        <v>40</v>
      </c>
      <c r="E109" s="255">
        <v>18117.37</v>
      </c>
      <c r="F109" s="255">
        <v>103959908</v>
      </c>
      <c r="G109" s="256">
        <v>111197748</v>
      </c>
    </row>
    <row r="110" ht="9" customHeight="1" hidden="1">
      <c r="A110" s="251">
        <v>43466</v>
      </c>
      <c r="B110" s="252">
        <v>43831</v>
      </c>
      <c r="C110" s="253">
        <v>43891</v>
      </c>
      <c r="D110" s="254">
        <v>3</v>
      </c>
      <c r="E110" s="255">
        <v>1663.67</v>
      </c>
      <c r="F110" s="255">
        <v>7284333</v>
      </c>
      <c r="G110" s="256">
        <v>7284331</v>
      </c>
    </row>
    <row r="111" ht="9" customHeight="1" hidden="1">
      <c r="A111" s="257"/>
      <c r="B111" s="252">
        <v>43831</v>
      </c>
      <c r="C111" s="259"/>
      <c r="D111" s="254">
        <v>3</v>
      </c>
      <c r="E111" s="255">
        <v>1663.67</v>
      </c>
      <c r="F111" s="255">
        <v>7284333</v>
      </c>
      <c r="G111" s="256">
        <v>7284331</v>
      </c>
    </row>
    <row r="112" ht="9" customHeight="1" hidden="1">
      <c r="A112" s="257"/>
      <c r="B112" s="252">
        <v>43922</v>
      </c>
      <c r="C112" s="253">
        <v>43922</v>
      </c>
      <c r="D112" s="254">
        <v>2</v>
      </c>
      <c r="E112" s="255">
        <v>908.11</v>
      </c>
      <c r="F112" s="255">
        <v>4300071</v>
      </c>
      <c r="G112" s="256">
        <v>5391274</v>
      </c>
    </row>
    <row r="113" ht="9" customHeight="1" hidden="1">
      <c r="A113" s="257"/>
      <c r="B113" s="258"/>
      <c r="C113" s="253">
        <v>43952</v>
      </c>
      <c r="D113" s="254">
        <v>6</v>
      </c>
      <c r="E113" s="255">
        <v>4010.4</v>
      </c>
      <c r="F113" s="255">
        <v>22502760</v>
      </c>
      <c r="G113" s="256">
        <v>22488401</v>
      </c>
    </row>
    <row r="114" ht="9" customHeight="1" hidden="1">
      <c r="A114" s="257"/>
      <c r="B114" s="258"/>
      <c r="C114" s="253">
        <v>43983</v>
      </c>
      <c r="D114" s="254">
        <v>3</v>
      </c>
      <c r="E114" s="255">
        <v>1354.84</v>
      </c>
      <c r="F114" s="255">
        <v>8600729</v>
      </c>
      <c r="G114" s="256">
        <v>9087212</v>
      </c>
    </row>
    <row r="115" ht="9" customHeight="1" hidden="1">
      <c r="A115" s="257"/>
      <c r="B115" s="252">
        <v>43922</v>
      </c>
      <c r="C115" s="259"/>
      <c r="D115" s="254">
        <v>11</v>
      </c>
      <c r="E115" s="255">
        <v>6273.35</v>
      </c>
      <c r="F115" s="255">
        <v>35403560</v>
      </c>
      <c r="G115" s="256">
        <v>36966887</v>
      </c>
    </row>
    <row r="116" ht="9" customHeight="1" hidden="1">
      <c r="A116" s="257"/>
      <c r="B116" s="252">
        <v>44013</v>
      </c>
      <c r="C116" s="253">
        <v>44013</v>
      </c>
      <c r="D116" s="254">
        <v>3</v>
      </c>
      <c r="E116" s="255">
        <v>2344.1</v>
      </c>
      <c r="F116" s="255">
        <v>15820436</v>
      </c>
      <c r="G116" s="256">
        <v>15820436</v>
      </c>
    </row>
    <row r="117" ht="9" customHeight="1" hidden="1">
      <c r="A117" s="257"/>
      <c r="B117" s="258"/>
      <c r="C117" s="253">
        <v>44044</v>
      </c>
      <c r="D117" s="254">
        <v>2</v>
      </c>
      <c r="E117" s="255">
        <v>1869.12</v>
      </c>
      <c r="F117" s="255">
        <v>8496987</v>
      </c>
      <c r="G117" s="256">
        <v>8484192</v>
      </c>
    </row>
    <row r="118" ht="9" customHeight="1" hidden="1">
      <c r="A118" s="257"/>
      <c r="B118" s="258"/>
      <c r="C118" s="253">
        <v>44075</v>
      </c>
      <c r="D118" s="254">
        <v>3</v>
      </c>
      <c r="E118" s="255">
        <v>1191.28</v>
      </c>
      <c r="F118" s="255">
        <v>7540309</v>
      </c>
      <c r="G118" s="256">
        <v>8534938</v>
      </c>
    </row>
    <row r="119" ht="9" customHeight="1" hidden="1">
      <c r="A119" s="257"/>
      <c r="B119" s="252">
        <v>44013</v>
      </c>
      <c r="C119" s="259"/>
      <c r="D119" s="254">
        <v>8</v>
      </c>
      <c r="E119" s="255">
        <v>5404.5</v>
      </c>
      <c r="F119" s="255">
        <v>31857732</v>
      </c>
      <c r="G119" s="256">
        <v>32839566</v>
      </c>
    </row>
    <row r="120" ht="9" customHeight="1" hidden="1">
      <c r="A120" s="257"/>
      <c r="B120" s="252">
        <v>44105</v>
      </c>
      <c r="C120" s="253">
        <v>44105</v>
      </c>
      <c r="D120" s="254">
        <v>3</v>
      </c>
      <c r="E120" s="255">
        <v>1340.19</v>
      </c>
      <c r="F120" s="255">
        <v>8284272</v>
      </c>
      <c r="G120" s="256">
        <v>8284272</v>
      </c>
    </row>
    <row r="121" ht="9" customHeight="1" hidden="1">
      <c r="A121" s="257"/>
      <c r="B121" s="258"/>
      <c r="C121" s="253">
        <v>44136</v>
      </c>
      <c r="D121" s="254">
        <v>7</v>
      </c>
      <c r="E121" s="255">
        <v>4718.85</v>
      </c>
      <c r="F121" s="255">
        <v>14440942</v>
      </c>
      <c r="G121" s="256">
        <v>17037798</v>
      </c>
    </row>
    <row r="122" ht="9" customHeight="1" hidden="1">
      <c r="A122" s="257"/>
      <c r="B122" s="258"/>
      <c r="C122" s="253">
        <v>44166</v>
      </c>
      <c r="D122" s="254">
        <v>7</v>
      </c>
      <c r="E122" s="255">
        <v>4898.64</v>
      </c>
      <c r="F122" s="255">
        <v>22817536</v>
      </c>
      <c r="G122" s="256">
        <v>24757087</v>
      </c>
    </row>
    <row r="123" ht="9" customHeight="1" hidden="1">
      <c r="A123" s="257"/>
      <c r="B123" s="252">
        <v>44105</v>
      </c>
      <c r="C123" s="259"/>
      <c r="D123" s="254">
        <v>17</v>
      </c>
      <c r="E123" s="255">
        <v>10957.68</v>
      </c>
      <c r="F123" s="255">
        <v>45542750</v>
      </c>
      <c r="G123" s="256">
        <v>50079157</v>
      </c>
    </row>
    <row r="124" ht="13.3" customHeight="1">
      <c r="A124" s="251">
        <v>43466</v>
      </c>
      <c r="B124" s="258"/>
      <c r="C124" s="259"/>
      <c r="D124" s="254">
        <v>39</v>
      </c>
      <c r="E124" s="255">
        <v>24299.2</v>
      </c>
      <c r="F124" s="255">
        <v>120088375</v>
      </c>
      <c r="G124" s="256">
        <v>127169941</v>
      </c>
    </row>
    <row r="125" ht="8.5" customHeight="1" hidden="1">
      <c r="A125" s="251">
        <v>43831</v>
      </c>
      <c r="B125" s="252">
        <v>43831</v>
      </c>
      <c r="C125" s="253">
        <v>43831</v>
      </c>
      <c r="D125" s="254">
        <v>13</v>
      </c>
      <c r="E125" s="255">
        <v>7604.68</v>
      </c>
      <c r="F125" s="255">
        <v>40754214</v>
      </c>
      <c r="G125" s="256">
        <v>43183650</v>
      </c>
    </row>
    <row r="126" ht="8.5" customHeight="1" hidden="1">
      <c r="A126" s="257"/>
      <c r="B126" s="258"/>
      <c r="C126" s="253">
        <v>43862</v>
      </c>
      <c r="D126" s="254">
        <v>4</v>
      </c>
      <c r="E126" s="255">
        <v>2141.28</v>
      </c>
      <c r="F126" s="255">
        <v>13665958</v>
      </c>
      <c r="G126" s="256">
        <v>13665957</v>
      </c>
    </row>
    <row r="127" ht="8.5" customHeight="1" hidden="1">
      <c r="A127" s="257"/>
      <c r="B127" s="258"/>
      <c r="C127" s="253">
        <v>43891</v>
      </c>
      <c r="D127" s="254">
        <v>4</v>
      </c>
      <c r="E127" s="255">
        <v>3234.97</v>
      </c>
      <c r="F127" s="255">
        <v>13834004</v>
      </c>
      <c r="G127" s="256">
        <v>13834005</v>
      </c>
    </row>
    <row r="128" ht="15.05" customHeight="1">
      <c r="A128" s="260"/>
      <c r="B128" s="252">
        <v>43831</v>
      </c>
      <c r="C128" s="259"/>
      <c r="D128" s="254">
        <v>21</v>
      </c>
      <c r="E128" s="255">
        <v>12980.93</v>
      </c>
      <c r="F128" s="255">
        <v>68254176</v>
      </c>
      <c r="G128" s="256">
        <v>70683612</v>
      </c>
    </row>
    <row r="129" ht="8.5" customHeight="1" hidden="1">
      <c r="A129" s="261"/>
      <c r="B129" s="252">
        <v>43922</v>
      </c>
      <c r="C129" s="253">
        <v>43952</v>
      </c>
      <c r="D129" s="254">
        <v>1</v>
      </c>
      <c r="E129" s="255">
        <v>919.12</v>
      </c>
      <c r="F129" s="255">
        <v>5045956</v>
      </c>
      <c r="G129" s="256">
        <v>5045956</v>
      </c>
    </row>
    <row r="130" ht="8.5" customHeight="1" hidden="1">
      <c r="A130" s="261"/>
      <c r="B130" s="258"/>
      <c r="C130" s="253">
        <v>43983</v>
      </c>
      <c r="D130" s="254">
        <v>6</v>
      </c>
      <c r="E130" s="255">
        <v>4184.31</v>
      </c>
      <c r="F130" s="255">
        <v>26079775</v>
      </c>
      <c r="G130" s="256">
        <v>26079777</v>
      </c>
    </row>
    <row r="131" ht="15.05" customHeight="1">
      <c r="A131" s="261"/>
      <c r="B131" s="252">
        <v>43922</v>
      </c>
      <c r="C131" s="259"/>
      <c r="D131" s="254">
        <v>7</v>
      </c>
      <c r="E131" s="255">
        <v>5103.43</v>
      </c>
      <c r="F131" s="255">
        <v>31125731</v>
      </c>
      <c r="G131" s="256">
        <v>31125733</v>
      </c>
    </row>
    <row r="132" ht="8.5" customHeight="1" hidden="1">
      <c r="A132" s="261"/>
      <c r="B132" s="252">
        <v>44013</v>
      </c>
      <c r="C132" s="253">
        <v>44013</v>
      </c>
      <c r="D132" s="254">
        <v>9</v>
      </c>
      <c r="E132" s="255">
        <v>5435.26</v>
      </c>
      <c r="F132" s="255">
        <v>24189933</v>
      </c>
      <c r="G132" s="256">
        <v>24189933</v>
      </c>
    </row>
    <row r="133" ht="8.5" customHeight="1" hidden="1">
      <c r="A133" s="261"/>
      <c r="B133" s="258"/>
      <c r="C133" s="253">
        <v>44044</v>
      </c>
      <c r="D133" s="254">
        <v>2</v>
      </c>
      <c r="E133" s="255">
        <v>905.21</v>
      </c>
      <c r="F133" s="255">
        <v>5280000</v>
      </c>
      <c r="G133" s="256">
        <v>5280000</v>
      </c>
    </row>
    <row r="134" ht="8.5" customHeight="1" hidden="1">
      <c r="A134" s="261"/>
      <c r="B134" s="258"/>
      <c r="C134" s="253">
        <v>44075</v>
      </c>
      <c r="D134" s="254">
        <v>1</v>
      </c>
      <c r="E134" s="255">
        <v>919.12</v>
      </c>
      <c r="F134" s="255">
        <v>4045800</v>
      </c>
      <c r="G134" s="256">
        <v>7596800</v>
      </c>
    </row>
    <row r="135" ht="15.05" customHeight="1">
      <c r="A135" s="261"/>
      <c r="B135" s="252">
        <v>44013</v>
      </c>
      <c r="C135" s="259"/>
      <c r="D135" s="254">
        <v>12</v>
      </c>
      <c r="E135" s="255">
        <v>7259.59</v>
      </c>
      <c r="F135" s="255">
        <v>33515733</v>
      </c>
      <c r="G135" s="256">
        <v>37066733</v>
      </c>
    </row>
    <row r="136" ht="8.5" customHeight="1" hidden="1">
      <c r="A136" s="261"/>
      <c r="B136" s="252">
        <v>44105</v>
      </c>
      <c r="C136" s="253">
        <v>44105</v>
      </c>
      <c r="D136" s="254">
        <v>6</v>
      </c>
      <c r="E136" s="255">
        <v>3952.68</v>
      </c>
      <c r="F136" s="255">
        <v>15252600</v>
      </c>
      <c r="G136" s="256">
        <v>15252625</v>
      </c>
    </row>
    <row r="137" ht="8.5" customHeight="1" hidden="1">
      <c r="A137" s="261"/>
      <c r="B137" s="258"/>
      <c r="C137" s="253">
        <v>44136</v>
      </c>
      <c r="D137" s="254">
        <v>4</v>
      </c>
      <c r="E137" s="255">
        <v>1807.19</v>
      </c>
      <c r="F137" s="255">
        <v>9226546</v>
      </c>
      <c r="G137" s="256">
        <v>9148780</v>
      </c>
    </row>
    <row r="138" ht="8.5" customHeight="1" hidden="1">
      <c r="A138" s="261"/>
      <c r="B138" s="258"/>
      <c r="C138" s="253">
        <v>44166</v>
      </c>
      <c r="D138" s="254">
        <v>1</v>
      </c>
      <c r="E138" s="255">
        <v>297.82</v>
      </c>
      <c r="F138" s="255">
        <v>1154237</v>
      </c>
      <c r="G138" s="256">
        <v>1154237</v>
      </c>
    </row>
    <row r="139" ht="15.3" customHeight="1">
      <c r="A139" s="261"/>
      <c r="B139" s="252">
        <v>44105</v>
      </c>
      <c r="C139" s="259"/>
      <c r="D139" s="254">
        <v>11</v>
      </c>
      <c r="E139" s="255">
        <v>6057.69</v>
      </c>
      <c r="F139" s="255">
        <v>25633383</v>
      </c>
      <c r="G139" s="256">
        <v>25555642</v>
      </c>
    </row>
    <row r="140" ht="13.3" customHeight="1">
      <c r="A140" s="262">
        <v>43831</v>
      </c>
      <c r="B140" s="258"/>
      <c r="C140" s="259"/>
      <c r="D140" s="254">
        <v>51</v>
      </c>
      <c r="E140" s="255">
        <v>31401.64</v>
      </c>
      <c r="F140" s="255">
        <v>158529023</v>
      </c>
      <c r="G140" s="256">
        <v>164431720</v>
      </c>
    </row>
    <row r="141" ht="8.5" customHeight="1" hidden="1">
      <c r="A141" s="251">
        <v>44197</v>
      </c>
      <c r="B141" s="252">
        <v>43831</v>
      </c>
      <c r="C141" s="253">
        <v>43831</v>
      </c>
      <c r="D141" s="254">
        <v>4</v>
      </c>
      <c r="E141" s="255">
        <v>3147.82</v>
      </c>
      <c r="F141" s="255">
        <v>12459500</v>
      </c>
      <c r="G141" s="256">
        <v>12459500</v>
      </c>
    </row>
    <row r="142" ht="8.5" customHeight="1" hidden="1">
      <c r="A142" s="257"/>
      <c r="B142" s="258"/>
      <c r="C142" s="253">
        <v>43862</v>
      </c>
      <c r="D142" s="254">
        <v>4</v>
      </c>
      <c r="E142" s="255">
        <v>3116.94</v>
      </c>
      <c r="F142" s="255">
        <v>11187500</v>
      </c>
      <c r="G142" s="256">
        <v>11187500</v>
      </c>
    </row>
    <row r="143" ht="8.5" customHeight="1" hidden="1">
      <c r="A143" s="257"/>
      <c r="B143" s="258"/>
      <c r="C143" s="253">
        <v>43891</v>
      </c>
      <c r="D143" s="254">
        <v>6</v>
      </c>
      <c r="E143" s="255">
        <v>4912.58</v>
      </c>
      <c r="F143" s="255">
        <v>31885388</v>
      </c>
      <c r="G143" s="256">
        <v>31885388</v>
      </c>
    </row>
    <row r="144" ht="15.05" customHeight="1">
      <c r="A144" s="260"/>
      <c r="B144" s="252">
        <v>43831</v>
      </c>
      <c r="C144" s="259"/>
      <c r="D144" s="254">
        <v>14</v>
      </c>
      <c r="E144" s="255">
        <v>11177.34</v>
      </c>
      <c r="F144" s="255">
        <v>55532388</v>
      </c>
      <c r="G144" s="256">
        <v>55532388</v>
      </c>
    </row>
    <row r="145" ht="8.5" customHeight="1" hidden="1">
      <c r="A145" s="261"/>
      <c r="B145" s="252">
        <v>43922</v>
      </c>
      <c r="C145" s="253">
        <v>43922</v>
      </c>
      <c r="D145" s="254">
        <v>3</v>
      </c>
      <c r="E145" s="255">
        <v>2451.61</v>
      </c>
      <c r="F145" s="255">
        <v>9488659</v>
      </c>
      <c r="G145" s="256">
        <v>9488659</v>
      </c>
    </row>
    <row r="146" ht="8.5" customHeight="1" hidden="1">
      <c r="A146" s="261"/>
      <c r="B146" s="258"/>
      <c r="C146" s="253">
        <v>43952</v>
      </c>
      <c r="D146" s="254">
        <v>1</v>
      </c>
      <c r="E146" s="255">
        <v>919.12</v>
      </c>
      <c r="F146" s="255">
        <v>3000000</v>
      </c>
      <c r="G146" s="256">
        <v>3000000</v>
      </c>
    </row>
    <row r="147" ht="8.5" customHeight="1" hidden="1">
      <c r="A147" s="261"/>
      <c r="B147" s="258"/>
      <c r="C147" s="253">
        <v>43983</v>
      </c>
      <c r="D147" s="254">
        <v>2</v>
      </c>
      <c r="E147" s="255">
        <v>893.46</v>
      </c>
      <c r="F147" s="255">
        <v>3224674</v>
      </c>
      <c r="G147" s="256">
        <v>3224674</v>
      </c>
    </row>
    <row r="148" ht="15.05" customHeight="1">
      <c r="A148" s="261"/>
      <c r="B148" s="252">
        <v>43922</v>
      </c>
      <c r="C148" s="259"/>
      <c r="D148" s="254">
        <v>6</v>
      </c>
      <c r="E148" s="255">
        <v>4264.19</v>
      </c>
      <c r="F148" s="255">
        <v>15713333</v>
      </c>
      <c r="G148" s="256">
        <v>15713333</v>
      </c>
    </row>
    <row r="149" ht="8.5" customHeight="1" hidden="1">
      <c r="A149" s="261"/>
      <c r="B149" s="252">
        <v>44013</v>
      </c>
      <c r="C149" s="253">
        <v>44013</v>
      </c>
      <c r="D149" s="254">
        <v>3</v>
      </c>
      <c r="E149" s="255">
        <v>1191.28</v>
      </c>
      <c r="F149" s="255">
        <v>3558173</v>
      </c>
      <c r="G149" s="256">
        <v>3541510</v>
      </c>
    </row>
    <row r="150" ht="8.5" customHeight="1" hidden="1">
      <c r="A150" s="261"/>
      <c r="B150" s="258"/>
      <c r="C150" s="253">
        <v>44044</v>
      </c>
      <c r="D150" s="254">
        <v>1</v>
      </c>
      <c r="E150" s="255">
        <v>458.48</v>
      </c>
      <c r="F150" s="255">
        <v>2822974</v>
      </c>
      <c r="G150" s="256">
        <v>2822974</v>
      </c>
    </row>
    <row r="151" ht="8.5" customHeight="1" hidden="1">
      <c r="A151" s="261"/>
      <c r="B151" s="258"/>
      <c r="C151" s="253">
        <v>44075</v>
      </c>
      <c r="D151" s="254">
        <v>5</v>
      </c>
      <c r="E151" s="255">
        <v>2557.13</v>
      </c>
      <c r="F151" s="255">
        <v>11394443</v>
      </c>
      <c r="G151" s="256">
        <v>11394343</v>
      </c>
    </row>
    <row r="152" ht="15.05" customHeight="1">
      <c r="A152" s="261"/>
      <c r="B152" s="252">
        <v>44013</v>
      </c>
      <c r="C152" s="259"/>
      <c r="D152" s="254">
        <v>9</v>
      </c>
      <c r="E152" s="255">
        <v>4206.89</v>
      </c>
      <c r="F152" s="255">
        <v>17775590</v>
      </c>
      <c r="G152" s="256">
        <v>17758827</v>
      </c>
    </row>
    <row r="153" ht="8.5" customHeight="1" hidden="1">
      <c r="A153" s="261"/>
      <c r="B153" s="252">
        <v>44105</v>
      </c>
      <c r="C153" s="253">
        <v>44105</v>
      </c>
      <c r="D153" s="254">
        <v>2</v>
      </c>
      <c r="E153" s="255">
        <v>1365.85</v>
      </c>
      <c r="F153" s="255">
        <v>0</v>
      </c>
      <c r="G153" s="256">
        <v>8017860</v>
      </c>
    </row>
    <row r="154" ht="8.5" customHeight="1" hidden="1">
      <c r="A154" s="261"/>
      <c r="B154" s="258"/>
      <c r="C154" s="253">
        <v>44136</v>
      </c>
      <c r="D154" s="254">
        <v>1</v>
      </c>
      <c r="E154" s="255">
        <v>950</v>
      </c>
      <c r="F154" s="255">
        <v>3577910</v>
      </c>
      <c r="G154" s="256">
        <v>3577910</v>
      </c>
    </row>
    <row r="155" ht="15.3" customHeight="1">
      <c r="A155" s="261"/>
      <c r="B155" s="252">
        <v>44105</v>
      </c>
      <c r="C155" s="259"/>
      <c r="D155" s="254">
        <v>3</v>
      </c>
      <c r="E155" s="255">
        <v>2315.85</v>
      </c>
      <c r="F155" s="255">
        <v>3577910</v>
      </c>
      <c r="G155" s="256">
        <v>11595770</v>
      </c>
    </row>
    <row r="156" ht="13.55" customHeight="1">
      <c r="A156" s="263">
        <v>44197</v>
      </c>
      <c r="B156" s="264"/>
      <c r="C156" s="265"/>
      <c r="D156" s="266">
        <v>32</v>
      </c>
      <c r="E156" s="267">
        <v>21964.27</v>
      </c>
      <c r="F156" s="267">
        <v>92599221</v>
      </c>
      <c r="G156" s="268">
        <v>100600318</v>
      </c>
    </row>
    <row r="157" ht="15.3" customHeight="1">
      <c r="A157" t="s" s="238">
        <v>366</v>
      </c>
      <c r="B157" s="239"/>
      <c r="C157" s="240"/>
      <c r="D157" s="241">
        <v>894</v>
      </c>
      <c r="E157" s="242">
        <v>471305.55</v>
      </c>
      <c r="F157" s="242">
        <v>2217896237</v>
      </c>
      <c r="G157" s="243">
        <v>2272399355</v>
      </c>
    </row>
  </sheetData>
  <mergeCells count="1">
    <mergeCell ref="A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H13"/>
  <sheetViews>
    <sheetView workbookViewId="0" showGridLines="0" defaultGridColor="1"/>
  </sheetViews>
  <sheetFormatPr defaultColWidth="8.83333" defaultRowHeight="14.5" customHeight="1" outlineLevelRow="0" outlineLevelCol="0"/>
  <cols>
    <col min="1" max="1" width="13.1719" style="269" customWidth="1"/>
    <col min="2" max="2" width="16.5" style="269" customWidth="1"/>
    <col min="3" max="3" width="11.6719" style="269" customWidth="1"/>
    <col min="4" max="5" width="15.8516" style="269" customWidth="1"/>
    <col min="6" max="8" width="8.85156" style="269" customWidth="1"/>
    <col min="9" max="16384" width="8.85156" style="269" customWidth="1"/>
  </cols>
  <sheetData>
    <row r="1" ht="9" customHeight="1" hidden="1">
      <c r="A1" s="26"/>
      <c r="B1" s="26"/>
      <c r="C1" s="26"/>
      <c r="D1" s="26"/>
      <c r="E1" s="26"/>
      <c r="F1" s="26"/>
      <c r="G1" s="26"/>
      <c r="H1" s="26"/>
    </row>
    <row r="2" ht="9" customHeight="1" hidden="1">
      <c r="A2" s="26"/>
      <c r="B2" s="26"/>
      <c r="C2" s="26"/>
      <c r="D2" s="26"/>
      <c r="E2" s="26"/>
      <c r="F2" s="26"/>
      <c r="G2" s="26"/>
      <c r="H2" s="218"/>
    </row>
    <row r="3" ht="13.55" customHeight="1">
      <c r="A3" s="26"/>
      <c r="B3" s="26"/>
      <c r="C3" s="26"/>
      <c r="D3" s="26"/>
      <c r="E3" s="26"/>
      <c r="F3" s="26"/>
      <c r="G3" s="26"/>
      <c r="H3" s="218"/>
    </row>
    <row r="4" ht="13.55" customHeight="1">
      <c r="A4" s="26"/>
      <c r="B4" s="26"/>
      <c r="C4" s="26"/>
      <c r="D4" s="26"/>
      <c r="E4" s="26"/>
      <c r="F4" s="26"/>
      <c r="G4" s="218">
        <f>GETPIVOTDATA("Unit Cost",$A$2,"Years",2012)/10000000</f>
      </c>
      <c r="H4" s="218">
        <f>GETPIVOTDATA("Received",$A$2,"Years",2012)/10000000</f>
      </c>
    </row>
    <row r="5" ht="13.55" customHeight="1">
      <c r="A5" s="26"/>
      <c r="B5" s="26"/>
      <c r="C5" s="26"/>
      <c r="D5" s="26"/>
      <c r="E5" s="26"/>
      <c r="F5" s="26"/>
      <c r="G5" s="218">
        <f>GETPIVOTDATA("Unit Cost",$A$2,"Years",2013)/10000000</f>
      </c>
      <c r="H5" s="218">
        <f>GETPIVOTDATA("Received",$A$2,"Years",2013)/10000000</f>
      </c>
    </row>
    <row r="6" ht="13.55" customHeight="1">
      <c r="A6" s="26"/>
      <c r="B6" s="26"/>
      <c r="C6" s="26"/>
      <c r="D6" s="26"/>
      <c r="E6" s="26"/>
      <c r="F6" s="26"/>
      <c r="G6" s="218">
        <f>GETPIVOTDATA("Unit Cost",$A$2,"Years",2014)/10000000</f>
      </c>
      <c r="H6" s="218">
        <f>GETPIVOTDATA("Received",$A$2,"Years",2014)/10000000</f>
      </c>
    </row>
    <row r="7" ht="13.55" customHeight="1">
      <c r="A7" s="26"/>
      <c r="B7" s="26"/>
      <c r="C7" s="26"/>
      <c r="D7" s="26"/>
      <c r="E7" s="26"/>
      <c r="F7" s="26"/>
      <c r="G7" s="218">
        <f>GETPIVOTDATA("Unit Cost",$A$2,"Years",2015)/10000000</f>
      </c>
      <c r="H7" s="218">
        <f>GETPIVOTDATA("Received",$A$2,"Years",2015)/10000000</f>
      </c>
    </row>
    <row r="8" ht="13.55" customHeight="1">
      <c r="A8" s="26"/>
      <c r="B8" s="26"/>
      <c r="C8" s="26"/>
      <c r="D8" s="26"/>
      <c r="E8" s="26"/>
      <c r="F8" s="26"/>
      <c r="G8" s="218">
        <f>GETPIVOTDATA("Unit Cost",$A$2,"Years",2016)/10000000</f>
      </c>
      <c r="H8" s="218">
        <f>GETPIVOTDATA("Received",$A$2,"Years",2016)/10000000</f>
      </c>
    </row>
    <row r="9" ht="13.55" customHeight="1">
      <c r="A9" s="26"/>
      <c r="B9" s="26"/>
      <c r="C9" s="26"/>
      <c r="D9" s="26"/>
      <c r="E9" s="26"/>
      <c r="F9" s="26"/>
      <c r="G9" s="218">
        <f>GETPIVOTDATA("Unit Cost",$A$2,"Years",2017)/10000000</f>
      </c>
      <c r="H9" s="218">
        <f>GETPIVOTDATA("Received",$A$2,"Years",2017)/10000000</f>
      </c>
    </row>
    <row r="10" ht="13.55" customHeight="1">
      <c r="A10" s="26"/>
      <c r="B10" s="26"/>
      <c r="C10" s="26"/>
      <c r="D10" s="26"/>
      <c r="E10" s="26"/>
      <c r="F10" s="26"/>
      <c r="G10" s="218">
        <f>GETPIVOTDATA("Unit Cost",$A$2,"Years",2018)/10000000</f>
      </c>
      <c r="H10" s="218">
        <f>GETPIVOTDATA("Received",$A$2,"Years",2018)/10000000</f>
      </c>
    </row>
    <row r="11" ht="13.55" customHeight="1">
      <c r="A11" s="26"/>
      <c r="B11" s="26"/>
      <c r="C11" s="26"/>
      <c r="D11" s="26"/>
      <c r="E11" s="26"/>
      <c r="F11" s="26"/>
      <c r="G11" s="218">
        <f>GETPIVOTDATA("Unit Cost",$A$2,"Years",2019)/10000000</f>
      </c>
      <c r="H11" s="218">
        <f>GETPIVOTDATA("Received",$A$2,"Years",2019)/10000000</f>
      </c>
    </row>
    <row r="12" ht="13.55" customHeight="1">
      <c r="A12" s="26"/>
      <c r="B12" s="26"/>
      <c r="C12" s="26"/>
      <c r="D12" s="26"/>
      <c r="E12" s="26"/>
      <c r="F12" s="26"/>
      <c r="G12" s="218">
        <f>GETPIVOTDATA("Unit Cost",$A$2,"Years",2020)/10000000</f>
      </c>
      <c r="H12" s="218">
        <f>GETPIVOTDATA("Received",$A$2,"Years",2020)/10000000</f>
      </c>
    </row>
    <row r="13" ht="13.55" customHeight="1">
      <c r="A13" s="26"/>
      <c r="B13" s="26"/>
      <c r="C13" s="26"/>
      <c r="D13" s="26"/>
      <c r="E13" s="26"/>
      <c r="F13" s="26"/>
      <c r="G13" s="218">
        <f>GETPIVOTDATA("Unit Cost",$A$2,"Years",2021)/10000000</f>
      </c>
      <c r="H13" s="218">
        <f>GETPIVOTDATA("Received",$A$2,"Years",2021)/10000000</f>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H99"/>
  <sheetViews>
    <sheetView workbookViewId="0" showGridLines="0" defaultGridColor="1"/>
  </sheetViews>
  <sheetFormatPr defaultColWidth="13.3333" defaultRowHeight="17.4" customHeight="1" outlineLevelRow="0" outlineLevelCol="0"/>
  <cols>
    <col min="1" max="8" width="13.3516" style="270" customWidth="1"/>
    <col min="9" max="16384" width="13.3516" style="270" customWidth="1"/>
  </cols>
  <sheetData>
    <row r="1" ht="12.35" customHeight="1">
      <c r="A1" t="s" s="220">
        <v>39</v>
      </c>
      <c r="B1" s="221"/>
      <c r="C1" s="221"/>
      <c r="D1" s="221"/>
      <c r="E1" s="221"/>
      <c r="F1" s="221"/>
      <c r="G1" s="221"/>
      <c r="H1" s="222"/>
    </row>
    <row r="2" ht="15.3" customHeight="1">
      <c r="A2" t="s" s="223">
        <v>374</v>
      </c>
      <c r="B2" t="s" s="224">
        <v>375</v>
      </c>
      <c r="C2" t="s" s="225">
        <v>376</v>
      </c>
      <c r="D2" t="s" s="226">
        <v>377</v>
      </c>
      <c r="E2" t="s" s="227">
        <v>378</v>
      </c>
      <c r="F2" t="s" s="227">
        <v>379</v>
      </c>
      <c r="G2" t="s" s="227">
        <v>380</v>
      </c>
      <c r="H2" t="s" s="228">
        <v>381</v>
      </c>
    </row>
    <row r="3" ht="9" customHeight="1" hidden="1">
      <c r="A3" s="229">
        <v>42005</v>
      </c>
      <c r="B3" s="230">
        <v>44013</v>
      </c>
      <c r="C3" s="231">
        <v>44044</v>
      </c>
      <c r="D3" s="232">
        <v>1</v>
      </c>
      <c r="E3" s="233">
        <v>14304500</v>
      </c>
      <c r="F3" s="233">
        <v>1460000</v>
      </c>
      <c r="G3" s="233">
        <v>15764500</v>
      </c>
      <c r="H3" s="234">
        <v>3845</v>
      </c>
    </row>
    <row r="4" ht="9" customHeight="1" hidden="1">
      <c r="A4" s="235"/>
      <c r="B4" s="230">
        <v>44013</v>
      </c>
      <c r="C4" s="237"/>
      <c r="D4" s="232">
        <v>1</v>
      </c>
      <c r="E4" s="233">
        <v>14304500</v>
      </c>
      <c r="F4" s="233">
        <v>1460000</v>
      </c>
      <c r="G4" s="233">
        <v>15764500</v>
      </c>
      <c r="H4" s="234">
        <v>3845</v>
      </c>
    </row>
    <row r="5" ht="9" customHeight="1" hidden="1">
      <c r="A5" s="235"/>
      <c r="B5" s="230">
        <v>44105</v>
      </c>
      <c r="C5" s="231">
        <v>44105</v>
      </c>
      <c r="D5" s="232">
        <v>1</v>
      </c>
      <c r="E5" s="233">
        <v>2666414</v>
      </c>
      <c r="F5" s="233">
        <v>1922826</v>
      </c>
      <c r="G5" s="233">
        <v>4589240</v>
      </c>
      <c r="H5" s="234">
        <v>620</v>
      </c>
    </row>
    <row r="6" ht="9" customHeight="1" hidden="1">
      <c r="A6" s="235"/>
      <c r="B6" s="236"/>
      <c r="C6" s="231">
        <v>44166</v>
      </c>
      <c r="D6" s="232">
        <v>7</v>
      </c>
      <c r="E6" s="233">
        <v>4290078.03571429</v>
      </c>
      <c r="F6" s="233">
        <v>23132331.9642857</v>
      </c>
      <c r="G6" s="233">
        <v>27422410</v>
      </c>
      <c r="H6" s="234">
        <v>3905</v>
      </c>
    </row>
    <row r="7" ht="9" customHeight="1" hidden="1">
      <c r="A7" s="235"/>
      <c r="B7" s="230">
        <v>44105</v>
      </c>
      <c r="C7" s="237"/>
      <c r="D7" s="232">
        <v>8</v>
      </c>
      <c r="E7" s="233">
        <v>6956492.03571429</v>
      </c>
      <c r="F7" s="233">
        <v>25055157.9642857</v>
      </c>
      <c r="G7" s="233">
        <v>32011650</v>
      </c>
      <c r="H7" s="234">
        <v>4525</v>
      </c>
    </row>
    <row r="8" ht="13.55" customHeight="1">
      <c r="A8" s="245">
        <v>42005</v>
      </c>
      <c r="B8" s="246"/>
      <c r="C8" s="247"/>
      <c r="D8" s="248">
        <v>9</v>
      </c>
      <c r="E8" s="249">
        <v>21260992.0357143</v>
      </c>
      <c r="F8" s="249">
        <v>26515157.9642857</v>
      </c>
      <c r="G8" s="249">
        <v>47776150</v>
      </c>
      <c r="H8" s="250">
        <v>8370</v>
      </c>
    </row>
    <row r="9" ht="9" customHeight="1" hidden="1">
      <c r="A9" s="251">
        <v>42370</v>
      </c>
      <c r="B9" s="252">
        <v>43831</v>
      </c>
      <c r="C9" s="253">
        <v>43831</v>
      </c>
      <c r="D9" s="254">
        <v>6</v>
      </c>
      <c r="E9" s="255">
        <v>8753944.285714289</v>
      </c>
      <c r="F9" s="255">
        <v>14264255.7142857</v>
      </c>
      <c r="G9" s="255">
        <v>23018200</v>
      </c>
      <c r="H9" s="256">
        <v>3500</v>
      </c>
    </row>
    <row r="10" ht="9" customHeight="1" hidden="1">
      <c r="A10" s="257"/>
      <c r="B10" s="258"/>
      <c r="C10" s="253">
        <v>43862</v>
      </c>
      <c r="D10" s="254">
        <v>6</v>
      </c>
      <c r="E10" s="255">
        <v>4446697.42857143</v>
      </c>
      <c r="F10" s="255">
        <v>18932727.5714286</v>
      </c>
      <c r="G10" s="255">
        <v>23379425</v>
      </c>
      <c r="H10" s="256">
        <v>4255</v>
      </c>
    </row>
    <row r="11" ht="9" customHeight="1" hidden="1">
      <c r="A11" s="257"/>
      <c r="B11" s="258"/>
      <c r="C11" s="253">
        <v>43891</v>
      </c>
      <c r="D11" s="254">
        <v>14</v>
      </c>
      <c r="E11" s="255">
        <v>33410083.4642857</v>
      </c>
      <c r="F11" s="255">
        <v>60810391.5357143</v>
      </c>
      <c r="G11" s="255">
        <v>94220475</v>
      </c>
      <c r="H11" s="256">
        <v>21820</v>
      </c>
    </row>
    <row r="12" ht="9" customHeight="1" hidden="1">
      <c r="A12" s="257"/>
      <c r="B12" s="252">
        <v>43831</v>
      </c>
      <c r="C12" s="259"/>
      <c r="D12" s="254">
        <v>26</v>
      </c>
      <c r="E12" s="255">
        <v>46610725.1785714</v>
      </c>
      <c r="F12" s="255">
        <v>94007374.8214286</v>
      </c>
      <c r="G12" s="255">
        <v>140618100</v>
      </c>
      <c r="H12" s="256">
        <v>29575</v>
      </c>
    </row>
    <row r="13" ht="9" customHeight="1" hidden="1">
      <c r="A13" s="257"/>
      <c r="B13" s="252">
        <v>43922</v>
      </c>
      <c r="C13" s="253">
        <v>43922</v>
      </c>
      <c r="D13" s="254">
        <v>12</v>
      </c>
      <c r="E13" s="255">
        <v>15856280.2857143</v>
      </c>
      <c r="F13" s="255">
        <v>25828469.7142857</v>
      </c>
      <c r="G13" s="255">
        <v>41684750</v>
      </c>
      <c r="H13" s="256">
        <v>6170</v>
      </c>
    </row>
    <row r="14" ht="9" customHeight="1" hidden="1">
      <c r="A14" s="257"/>
      <c r="B14" s="258"/>
      <c r="C14" s="253">
        <v>43952</v>
      </c>
      <c r="D14" s="254">
        <v>3</v>
      </c>
      <c r="E14" s="255">
        <v>5525419</v>
      </c>
      <c r="F14" s="255">
        <v>6849581</v>
      </c>
      <c r="G14" s="255">
        <v>12375000</v>
      </c>
      <c r="H14" s="256">
        <v>2460</v>
      </c>
    </row>
    <row r="15" ht="9" customHeight="1" hidden="1">
      <c r="A15" s="257"/>
      <c r="B15" s="258"/>
      <c r="C15" s="253">
        <v>43983</v>
      </c>
      <c r="D15" s="254">
        <v>12</v>
      </c>
      <c r="E15" s="255">
        <v>19617184.8214286</v>
      </c>
      <c r="F15" s="255">
        <v>47617495.1785714</v>
      </c>
      <c r="G15" s="255">
        <v>67234680</v>
      </c>
      <c r="H15" s="256">
        <v>12280</v>
      </c>
    </row>
    <row r="16" ht="9" customHeight="1" hidden="1">
      <c r="A16" s="257"/>
      <c r="B16" s="252">
        <v>43922</v>
      </c>
      <c r="C16" s="259"/>
      <c r="D16" s="254">
        <v>27</v>
      </c>
      <c r="E16" s="255">
        <v>40998884.1071428</v>
      </c>
      <c r="F16" s="255">
        <v>80295545.89285719</v>
      </c>
      <c r="G16" s="255">
        <v>121294430</v>
      </c>
      <c r="H16" s="256">
        <v>20910</v>
      </c>
    </row>
    <row r="17" ht="9" customHeight="1" hidden="1">
      <c r="A17" s="257"/>
      <c r="B17" s="252">
        <v>44013</v>
      </c>
      <c r="C17" s="253">
        <v>44013</v>
      </c>
      <c r="D17" s="254">
        <v>5</v>
      </c>
      <c r="E17" s="255">
        <v>5548973.39285715</v>
      </c>
      <c r="F17" s="255">
        <v>9090506.607142851</v>
      </c>
      <c r="G17" s="255">
        <v>14639480</v>
      </c>
      <c r="H17" s="256">
        <v>2600</v>
      </c>
    </row>
    <row r="18" ht="9" customHeight="1" hidden="1">
      <c r="A18" s="257"/>
      <c r="B18" s="258"/>
      <c r="C18" s="253">
        <v>44044</v>
      </c>
      <c r="D18" s="254">
        <v>5</v>
      </c>
      <c r="E18" s="255">
        <v>4548929.85714286</v>
      </c>
      <c r="F18" s="255">
        <v>16245170.1428571</v>
      </c>
      <c r="G18" s="255">
        <v>20794100</v>
      </c>
      <c r="H18" s="256">
        <v>4280</v>
      </c>
    </row>
    <row r="19" ht="9" customHeight="1" hidden="1">
      <c r="A19" s="257"/>
      <c r="B19" s="258"/>
      <c r="C19" s="253">
        <v>44075</v>
      </c>
      <c r="D19" s="254">
        <v>2</v>
      </c>
      <c r="E19" s="255">
        <v>2973316.85714286</v>
      </c>
      <c r="F19" s="255">
        <v>6705683.14285714</v>
      </c>
      <c r="G19" s="255">
        <v>9679000</v>
      </c>
      <c r="H19" s="256">
        <v>1350</v>
      </c>
    </row>
    <row r="20" ht="9" customHeight="1" hidden="1">
      <c r="A20" s="257"/>
      <c r="B20" s="252">
        <v>44013</v>
      </c>
      <c r="C20" s="259"/>
      <c r="D20" s="254">
        <v>12</v>
      </c>
      <c r="E20" s="255">
        <v>13071220.1071429</v>
      </c>
      <c r="F20" s="255">
        <v>32041359.8928571</v>
      </c>
      <c r="G20" s="255">
        <v>45112580</v>
      </c>
      <c r="H20" s="256">
        <v>8230</v>
      </c>
    </row>
    <row r="21" ht="9" customHeight="1" hidden="1">
      <c r="A21" s="257"/>
      <c r="B21" s="252">
        <v>44105</v>
      </c>
      <c r="C21" s="253">
        <v>44105</v>
      </c>
      <c r="D21" s="254">
        <v>13</v>
      </c>
      <c r="E21" s="255">
        <v>20120650.1868165</v>
      </c>
      <c r="F21" s="255">
        <v>29855029.8131835</v>
      </c>
      <c r="G21" s="255">
        <v>49975680</v>
      </c>
      <c r="H21" s="256">
        <v>7530</v>
      </c>
    </row>
    <row r="22" ht="9" customHeight="1" hidden="1">
      <c r="A22" s="257"/>
      <c r="B22" s="258"/>
      <c r="C22" s="253">
        <v>44136</v>
      </c>
      <c r="D22" s="254">
        <v>9</v>
      </c>
      <c r="E22" s="255">
        <v>24487809.5</v>
      </c>
      <c r="F22" s="255">
        <v>24449105.5</v>
      </c>
      <c r="G22" s="255">
        <v>48936915</v>
      </c>
      <c r="H22" s="256">
        <v>8800</v>
      </c>
    </row>
    <row r="23" ht="9" customHeight="1" hidden="1">
      <c r="A23" s="257"/>
      <c r="B23" s="258"/>
      <c r="C23" s="253">
        <v>44166</v>
      </c>
      <c r="D23" s="254">
        <v>5</v>
      </c>
      <c r="E23" s="255">
        <v>10025433</v>
      </c>
      <c r="F23" s="255">
        <v>12343167</v>
      </c>
      <c r="G23" s="255">
        <v>22368600</v>
      </c>
      <c r="H23" s="256">
        <v>4205</v>
      </c>
    </row>
    <row r="24" ht="9" customHeight="1" hidden="1">
      <c r="A24" s="257"/>
      <c r="B24" s="252">
        <v>44105</v>
      </c>
      <c r="C24" s="259"/>
      <c r="D24" s="254">
        <v>27</v>
      </c>
      <c r="E24" s="255">
        <v>54633892.6868165</v>
      </c>
      <c r="F24" s="255">
        <v>66647302.3131835</v>
      </c>
      <c r="G24" s="255">
        <v>121281195</v>
      </c>
      <c r="H24" s="256">
        <v>20535</v>
      </c>
    </row>
    <row r="25" ht="13.55" customHeight="1">
      <c r="A25" s="251">
        <v>42370</v>
      </c>
      <c r="B25" s="258"/>
      <c r="C25" s="259"/>
      <c r="D25" s="254">
        <v>92</v>
      </c>
      <c r="E25" s="255">
        <v>155314722.079674</v>
      </c>
      <c r="F25" s="255">
        <v>272991582.920326</v>
      </c>
      <c r="G25" s="255">
        <v>428306305</v>
      </c>
      <c r="H25" s="256">
        <v>79250</v>
      </c>
    </row>
    <row r="26" ht="9" customHeight="1" hidden="1">
      <c r="A26" s="251">
        <v>42736</v>
      </c>
      <c r="B26" s="252">
        <v>43831</v>
      </c>
      <c r="C26" s="253">
        <v>43831</v>
      </c>
      <c r="D26" s="254">
        <v>1</v>
      </c>
      <c r="E26" s="255">
        <v>-148829.107142857</v>
      </c>
      <c r="F26" s="255">
        <v>3456579.10714286</v>
      </c>
      <c r="G26" s="255">
        <v>3307750</v>
      </c>
      <c r="H26" s="256">
        <v>655</v>
      </c>
    </row>
    <row r="27" ht="9" customHeight="1" hidden="1">
      <c r="A27" s="257"/>
      <c r="B27" s="258"/>
      <c r="C27" s="253">
        <v>43862</v>
      </c>
      <c r="D27" s="254">
        <v>1</v>
      </c>
      <c r="E27" s="255">
        <v>3503956.64285714</v>
      </c>
      <c r="F27" s="255">
        <v>5956043.35714286</v>
      </c>
      <c r="G27" s="255">
        <v>9460000</v>
      </c>
      <c r="H27" s="256">
        <v>2150</v>
      </c>
    </row>
    <row r="28" ht="9" customHeight="1" hidden="1">
      <c r="A28" s="257"/>
      <c r="B28" s="258"/>
      <c r="C28" s="253">
        <v>43891</v>
      </c>
      <c r="D28" s="254">
        <v>4</v>
      </c>
      <c r="E28" s="255">
        <v>9473371.85714286</v>
      </c>
      <c r="F28" s="255">
        <v>6961108.14285714</v>
      </c>
      <c r="G28" s="255">
        <v>16434480</v>
      </c>
      <c r="H28" s="256">
        <v>3060</v>
      </c>
    </row>
    <row r="29" ht="9" customHeight="1" hidden="1">
      <c r="A29" s="257"/>
      <c r="B29" s="252">
        <v>43831</v>
      </c>
      <c r="C29" s="259"/>
      <c r="D29" s="254">
        <v>6</v>
      </c>
      <c r="E29" s="255">
        <v>12828499.3928571</v>
      </c>
      <c r="F29" s="255">
        <v>16373730.6071429</v>
      </c>
      <c r="G29" s="255">
        <v>29202230</v>
      </c>
      <c r="H29" s="256">
        <v>5865</v>
      </c>
    </row>
    <row r="30" ht="9" customHeight="1" hidden="1">
      <c r="A30" s="257"/>
      <c r="B30" s="252">
        <v>43922</v>
      </c>
      <c r="C30" s="253">
        <v>43922</v>
      </c>
      <c r="D30" s="254">
        <v>4</v>
      </c>
      <c r="E30" s="255">
        <v>3493133.71428571</v>
      </c>
      <c r="F30" s="255">
        <v>6280366.28571429</v>
      </c>
      <c r="G30" s="255">
        <v>9773500</v>
      </c>
      <c r="H30" s="256">
        <v>1795</v>
      </c>
    </row>
    <row r="31" ht="9" customHeight="1" hidden="1">
      <c r="A31" s="257"/>
      <c r="B31" s="258"/>
      <c r="C31" s="253">
        <v>43952</v>
      </c>
      <c r="D31" s="254">
        <v>8</v>
      </c>
      <c r="E31" s="255">
        <v>17264104</v>
      </c>
      <c r="F31" s="255">
        <v>18307871</v>
      </c>
      <c r="G31" s="255">
        <v>35571975</v>
      </c>
      <c r="H31" s="256">
        <v>5755</v>
      </c>
    </row>
    <row r="32" ht="9" customHeight="1" hidden="1">
      <c r="A32" s="257"/>
      <c r="B32" s="258"/>
      <c r="C32" s="253">
        <v>43983</v>
      </c>
      <c r="D32" s="254">
        <v>8</v>
      </c>
      <c r="E32" s="255">
        <v>18329567.25</v>
      </c>
      <c r="F32" s="255">
        <v>38155762.75</v>
      </c>
      <c r="G32" s="255">
        <v>56485330</v>
      </c>
      <c r="H32" s="256">
        <v>7725</v>
      </c>
    </row>
    <row r="33" ht="9" customHeight="1" hidden="1">
      <c r="A33" s="257"/>
      <c r="B33" s="252">
        <v>43922</v>
      </c>
      <c r="C33" s="259"/>
      <c r="D33" s="254">
        <v>20</v>
      </c>
      <c r="E33" s="255">
        <v>39086804.9642857</v>
      </c>
      <c r="F33" s="255">
        <v>62744000.0357142</v>
      </c>
      <c r="G33" s="255">
        <v>101830805</v>
      </c>
      <c r="H33" s="256">
        <v>15275</v>
      </c>
    </row>
    <row r="34" ht="9" customHeight="1" hidden="1">
      <c r="A34" s="257"/>
      <c r="B34" s="252">
        <v>44013</v>
      </c>
      <c r="C34" s="253">
        <v>44013</v>
      </c>
      <c r="D34" s="254">
        <v>2</v>
      </c>
      <c r="E34" s="255">
        <v>1182630.28571429</v>
      </c>
      <c r="F34" s="255">
        <v>4021369.71428571</v>
      </c>
      <c r="G34" s="255">
        <v>5204000</v>
      </c>
      <c r="H34" s="256">
        <v>1160</v>
      </c>
    </row>
    <row r="35" ht="9" customHeight="1" hidden="1">
      <c r="A35" s="257"/>
      <c r="B35" s="258"/>
      <c r="C35" s="253">
        <v>44044</v>
      </c>
      <c r="D35" s="254">
        <v>4</v>
      </c>
      <c r="E35" s="255">
        <v>3307949.60714286</v>
      </c>
      <c r="F35" s="255">
        <v>7173925.39285714</v>
      </c>
      <c r="G35" s="255">
        <v>10481875</v>
      </c>
      <c r="H35" s="256">
        <v>1825</v>
      </c>
    </row>
    <row r="36" ht="9" customHeight="1" hidden="1">
      <c r="A36" s="257"/>
      <c r="B36" s="258"/>
      <c r="C36" s="253">
        <v>44075</v>
      </c>
      <c r="D36" s="254">
        <v>3</v>
      </c>
      <c r="E36" s="255">
        <v>3589276.78571429</v>
      </c>
      <c r="F36" s="255">
        <v>21303123.2142857</v>
      </c>
      <c r="G36" s="255">
        <v>24892400</v>
      </c>
      <c r="H36" s="256">
        <v>3360</v>
      </c>
    </row>
    <row r="37" ht="9" customHeight="1" hidden="1">
      <c r="A37" s="257"/>
      <c r="B37" s="252">
        <v>44013</v>
      </c>
      <c r="C37" s="259"/>
      <c r="D37" s="254">
        <v>9</v>
      </c>
      <c r="E37" s="255">
        <v>8079856.67857143</v>
      </c>
      <c r="F37" s="255">
        <v>32498418.3214285</v>
      </c>
      <c r="G37" s="255">
        <v>40578275</v>
      </c>
      <c r="H37" s="256">
        <v>6345</v>
      </c>
    </row>
    <row r="38" ht="9" customHeight="1" hidden="1">
      <c r="A38" s="257"/>
      <c r="B38" s="252">
        <v>44105</v>
      </c>
      <c r="C38" s="253">
        <v>44105</v>
      </c>
      <c r="D38" s="254">
        <v>2</v>
      </c>
      <c r="E38" s="255">
        <v>5905328.28571429</v>
      </c>
      <c r="F38" s="255">
        <v>3519671.71428571</v>
      </c>
      <c r="G38" s="255">
        <v>9425000</v>
      </c>
      <c r="H38" s="256">
        <v>1350</v>
      </c>
    </row>
    <row r="39" ht="9" customHeight="1" hidden="1">
      <c r="A39" s="257"/>
      <c r="B39" s="258"/>
      <c r="C39" s="253">
        <v>44136</v>
      </c>
      <c r="D39" s="254">
        <v>4</v>
      </c>
      <c r="E39" s="255">
        <v>6449388.39285714</v>
      </c>
      <c r="F39" s="255">
        <v>11115261.6071429</v>
      </c>
      <c r="G39" s="255">
        <v>17564650</v>
      </c>
      <c r="H39" s="256">
        <v>3230</v>
      </c>
    </row>
    <row r="40" ht="9" customHeight="1" hidden="1">
      <c r="A40" s="257"/>
      <c r="B40" s="258"/>
      <c r="C40" s="253">
        <v>44166</v>
      </c>
      <c r="D40" s="254">
        <v>7</v>
      </c>
      <c r="E40" s="255">
        <v>7475406.17857143</v>
      </c>
      <c r="F40" s="255">
        <v>31212593.8214286</v>
      </c>
      <c r="G40" s="255">
        <v>38688000</v>
      </c>
      <c r="H40" s="256">
        <v>5915</v>
      </c>
    </row>
    <row r="41" ht="9" customHeight="1" hidden="1">
      <c r="A41" s="257"/>
      <c r="B41" s="252">
        <v>44105</v>
      </c>
      <c r="C41" s="259"/>
      <c r="D41" s="254">
        <v>13</v>
      </c>
      <c r="E41" s="255">
        <v>19830122.8571429</v>
      </c>
      <c r="F41" s="255">
        <v>45847527.1428571</v>
      </c>
      <c r="G41" s="255">
        <v>65677650</v>
      </c>
      <c r="H41" s="256">
        <v>10495</v>
      </c>
    </row>
    <row r="42" ht="13.55" customHeight="1">
      <c r="A42" s="251">
        <v>42736</v>
      </c>
      <c r="B42" s="258"/>
      <c r="C42" s="259"/>
      <c r="D42" s="254">
        <v>48</v>
      </c>
      <c r="E42" s="255">
        <v>79825283.89285719</v>
      </c>
      <c r="F42" s="255">
        <v>157463676.107143</v>
      </c>
      <c r="G42" s="255">
        <v>237288960</v>
      </c>
      <c r="H42" s="256">
        <v>37980</v>
      </c>
    </row>
    <row r="43" ht="9" customHeight="1" hidden="1">
      <c r="A43" s="251">
        <v>43101</v>
      </c>
      <c r="B43" s="252">
        <v>43831</v>
      </c>
      <c r="C43" s="253">
        <v>43831</v>
      </c>
      <c r="D43" s="254">
        <v>5</v>
      </c>
      <c r="E43" s="255">
        <v>14804769.4285714</v>
      </c>
      <c r="F43" s="255">
        <v>21107060.5714286</v>
      </c>
      <c r="G43" s="255">
        <v>35911830</v>
      </c>
      <c r="H43" s="256">
        <v>4785</v>
      </c>
    </row>
    <row r="44" ht="9" customHeight="1" hidden="1">
      <c r="A44" s="257"/>
      <c r="B44" s="258"/>
      <c r="C44" s="253">
        <v>43862</v>
      </c>
      <c r="D44" s="254">
        <v>2</v>
      </c>
      <c r="E44" s="255">
        <v>4142408.4375</v>
      </c>
      <c r="F44" s="255">
        <v>5645691.5625</v>
      </c>
      <c r="G44" s="255">
        <v>9788100</v>
      </c>
      <c r="H44" s="256">
        <v>1470</v>
      </c>
    </row>
    <row r="45" ht="9" customHeight="1" hidden="1">
      <c r="A45" s="257"/>
      <c r="B45" s="258"/>
      <c r="C45" s="253">
        <v>43891</v>
      </c>
      <c r="D45" s="254">
        <v>1</v>
      </c>
      <c r="E45" s="255">
        <v>60000</v>
      </c>
      <c r="F45" s="255">
        <v>1850000</v>
      </c>
      <c r="G45" s="255">
        <v>1910000</v>
      </c>
      <c r="H45" s="256">
        <v>200</v>
      </c>
    </row>
    <row r="46" ht="9" customHeight="1" hidden="1">
      <c r="A46" s="257"/>
      <c r="B46" s="252">
        <v>43831</v>
      </c>
      <c r="C46" s="259"/>
      <c r="D46" s="254">
        <v>8</v>
      </c>
      <c r="E46" s="255">
        <v>19007177.8660714</v>
      </c>
      <c r="F46" s="255">
        <v>28602752.1339286</v>
      </c>
      <c r="G46" s="255">
        <v>47609930</v>
      </c>
      <c r="H46" s="256">
        <v>6455</v>
      </c>
    </row>
    <row r="47" ht="9" customHeight="1" hidden="1">
      <c r="A47" s="257"/>
      <c r="B47" s="252">
        <v>43922</v>
      </c>
      <c r="C47" s="253">
        <v>43922</v>
      </c>
      <c r="D47" s="254">
        <v>2</v>
      </c>
      <c r="E47" s="255">
        <v>503976.785714286</v>
      </c>
      <c r="F47" s="255">
        <v>2664023.21428571</v>
      </c>
      <c r="G47" s="255">
        <v>3168000</v>
      </c>
      <c r="H47" s="256">
        <v>720</v>
      </c>
    </row>
    <row r="48" ht="9" customHeight="1" hidden="1">
      <c r="A48" s="257"/>
      <c r="B48" s="258"/>
      <c r="C48" s="253">
        <v>43952</v>
      </c>
      <c r="D48" s="254">
        <v>6</v>
      </c>
      <c r="E48" s="255">
        <v>2348252.85714286</v>
      </c>
      <c r="F48" s="255">
        <v>13880907.1428571</v>
      </c>
      <c r="G48" s="255">
        <v>16229160</v>
      </c>
      <c r="H48" s="256">
        <v>3465</v>
      </c>
    </row>
    <row r="49" ht="9" customHeight="1" hidden="1">
      <c r="A49" s="257"/>
      <c r="B49" s="258"/>
      <c r="C49" s="253">
        <v>43983</v>
      </c>
      <c r="D49" s="254">
        <v>7</v>
      </c>
      <c r="E49" s="255">
        <v>15024115.5</v>
      </c>
      <c r="F49" s="255">
        <v>11769419.5</v>
      </c>
      <c r="G49" s="255">
        <v>26793535</v>
      </c>
      <c r="H49" s="256">
        <v>5440</v>
      </c>
    </row>
    <row r="50" ht="9" customHeight="1" hidden="1">
      <c r="A50" s="257"/>
      <c r="B50" s="252">
        <v>43922</v>
      </c>
      <c r="C50" s="259"/>
      <c r="D50" s="254">
        <v>15</v>
      </c>
      <c r="E50" s="255">
        <v>17876345.1428572</v>
      </c>
      <c r="F50" s="255">
        <v>28314349.8571428</v>
      </c>
      <c r="G50" s="255">
        <v>46190695</v>
      </c>
      <c r="H50" s="256">
        <v>9625</v>
      </c>
    </row>
    <row r="51" ht="9" customHeight="1" hidden="1">
      <c r="A51" s="257"/>
      <c r="B51" s="252">
        <v>44013</v>
      </c>
      <c r="C51" s="253">
        <v>44013</v>
      </c>
      <c r="D51" s="254">
        <v>2</v>
      </c>
      <c r="E51" s="255">
        <v>1158402.85714286</v>
      </c>
      <c r="F51" s="255">
        <v>5011607.14285714</v>
      </c>
      <c r="G51" s="255">
        <v>6170010</v>
      </c>
      <c r="H51" s="256">
        <v>1335</v>
      </c>
    </row>
    <row r="52" ht="9" customHeight="1" hidden="1">
      <c r="A52" s="257"/>
      <c r="B52" s="258"/>
      <c r="C52" s="253">
        <v>44044</v>
      </c>
      <c r="D52" s="254">
        <v>4</v>
      </c>
      <c r="E52" s="255">
        <v>9999408.75</v>
      </c>
      <c r="F52" s="255">
        <v>6453331.25</v>
      </c>
      <c r="G52" s="255">
        <v>16452740</v>
      </c>
      <c r="H52" s="256">
        <v>2820</v>
      </c>
    </row>
    <row r="53" ht="9" customHeight="1" hidden="1">
      <c r="A53" s="257"/>
      <c r="B53" s="258"/>
      <c r="C53" s="253">
        <v>44075</v>
      </c>
      <c r="D53" s="254">
        <v>4</v>
      </c>
      <c r="E53" s="255">
        <v>7943749.71428572</v>
      </c>
      <c r="F53" s="255">
        <v>8053450.28571428</v>
      </c>
      <c r="G53" s="255">
        <v>15997200</v>
      </c>
      <c r="H53" s="256">
        <v>3535</v>
      </c>
    </row>
    <row r="54" ht="9" customHeight="1" hidden="1">
      <c r="A54" s="257"/>
      <c r="B54" s="252">
        <v>44013</v>
      </c>
      <c r="C54" s="259"/>
      <c r="D54" s="254">
        <v>10</v>
      </c>
      <c r="E54" s="255">
        <v>19101561.3214286</v>
      </c>
      <c r="F54" s="255">
        <v>19518388.6785714</v>
      </c>
      <c r="G54" s="255">
        <v>38619950</v>
      </c>
      <c r="H54" s="256">
        <v>7690</v>
      </c>
    </row>
    <row r="55" ht="9" customHeight="1" hidden="1">
      <c r="A55" s="257"/>
      <c r="B55" s="252">
        <v>44105</v>
      </c>
      <c r="C55" s="253">
        <v>44105</v>
      </c>
      <c r="D55" s="254">
        <v>3</v>
      </c>
      <c r="E55" s="255">
        <v>1254000</v>
      </c>
      <c r="F55" s="255">
        <v>5050000</v>
      </c>
      <c r="G55" s="255">
        <v>6304000</v>
      </c>
      <c r="H55" s="256">
        <v>1385</v>
      </c>
    </row>
    <row r="56" ht="9" customHeight="1" hidden="1">
      <c r="A56" s="257"/>
      <c r="B56" s="258"/>
      <c r="C56" s="253">
        <v>44136</v>
      </c>
      <c r="D56" s="254">
        <v>3</v>
      </c>
      <c r="E56" s="255">
        <v>1691182.85714286</v>
      </c>
      <c r="F56" s="255">
        <v>6104107.14285715</v>
      </c>
      <c r="G56" s="255">
        <v>7795290</v>
      </c>
      <c r="H56" s="256">
        <v>1490</v>
      </c>
    </row>
    <row r="57" ht="9" customHeight="1" hidden="1">
      <c r="A57" s="257"/>
      <c r="B57" s="258"/>
      <c r="C57" s="253">
        <v>44166</v>
      </c>
      <c r="D57" s="254">
        <v>2</v>
      </c>
      <c r="E57" s="255">
        <v>1264952.67857143</v>
      </c>
      <c r="F57" s="255">
        <v>3438047.32142857</v>
      </c>
      <c r="G57" s="255">
        <v>4703000</v>
      </c>
      <c r="H57" s="256">
        <v>940</v>
      </c>
    </row>
    <row r="58" ht="9" customHeight="1" hidden="1">
      <c r="A58" s="257"/>
      <c r="B58" s="252">
        <v>44105</v>
      </c>
      <c r="C58" s="259"/>
      <c r="D58" s="254">
        <v>8</v>
      </c>
      <c r="E58" s="255">
        <v>4210135.53571428</v>
      </c>
      <c r="F58" s="255">
        <v>14592154.4642857</v>
      </c>
      <c r="G58" s="255">
        <v>18802290</v>
      </c>
      <c r="H58" s="256">
        <v>3815</v>
      </c>
    </row>
    <row r="59" ht="13.55" customHeight="1">
      <c r="A59" s="251">
        <v>43101</v>
      </c>
      <c r="B59" s="258"/>
      <c r="C59" s="259"/>
      <c r="D59" s="254">
        <v>41</v>
      </c>
      <c r="E59" s="255">
        <v>60195219.8660714</v>
      </c>
      <c r="F59" s="255">
        <v>91027645.1339286</v>
      </c>
      <c r="G59" s="255">
        <v>151222865</v>
      </c>
      <c r="H59" s="256">
        <v>27585</v>
      </c>
    </row>
    <row r="60" ht="9" customHeight="1" hidden="1">
      <c r="A60" s="251">
        <v>43466</v>
      </c>
      <c r="B60" s="252">
        <v>43831</v>
      </c>
      <c r="C60" s="253">
        <v>43831</v>
      </c>
      <c r="D60" s="254">
        <v>4</v>
      </c>
      <c r="E60" s="255">
        <v>2374705.35714286</v>
      </c>
      <c r="F60" s="255">
        <v>6751294.64285714</v>
      </c>
      <c r="G60" s="255">
        <v>9126000</v>
      </c>
      <c r="H60" s="256">
        <v>1840</v>
      </c>
    </row>
    <row r="61" ht="9" customHeight="1" hidden="1">
      <c r="A61" s="257"/>
      <c r="B61" s="258"/>
      <c r="C61" s="253">
        <v>43862</v>
      </c>
      <c r="D61" s="254">
        <v>1</v>
      </c>
      <c r="E61" s="255">
        <v>4388142.85714286</v>
      </c>
      <c r="F61" s="255">
        <v>142857.142857143</v>
      </c>
      <c r="G61" s="255">
        <v>4531000</v>
      </c>
      <c r="H61" s="256">
        <v>985</v>
      </c>
    </row>
    <row r="62" ht="9" customHeight="1" hidden="1">
      <c r="A62" s="257"/>
      <c r="B62" s="258"/>
      <c r="C62" s="253">
        <v>43891</v>
      </c>
      <c r="D62" s="254">
        <v>2</v>
      </c>
      <c r="E62" s="255">
        <v>2958000</v>
      </c>
      <c r="F62" s="255">
        <v>1882000</v>
      </c>
      <c r="G62" s="255">
        <v>4840000</v>
      </c>
      <c r="H62" s="256">
        <v>940</v>
      </c>
    </row>
    <row r="63" ht="9" customHeight="1" hidden="1">
      <c r="A63" s="257"/>
      <c r="B63" s="252">
        <v>43831</v>
      </c>
      <c r="C63" s="259"/>
      <c r="D63" s="254">
        <v>7</v>
      </c>
      <c r="E63" s="255">
        <v>9720848.21428572</v>
      </c>
      <c r="F63" s="255">
        <v>8776151.78571428</v>
      </c>
      <c r="G63" s="255">
        <v>18497000</v>
      </c>
      <c r="H63" s="256">
        <v>3765</v>
      </c>
    </row>
    <row r="64" ht="9" customHeight="1" hidden="1">
      <c r="A64" s="257"/>
      <c r="B64" s="252">
        <v>43922</v>
      </c>
      <c r="C64" s="253">
        <v>43922</v>
      </c>
      <c r="D64" s="254">
        <v>4</v>
      </c>
      <c r="E64" s="255">
        <v>6532537</v>
      </c>
      <c r="F64" s="255">
        <v>11844963</v>
      </c>
      <c r="G64" s="255">
        <v>18377500</v>
      </c>
      <c r="H64" s="256">
        <v>4065</v>
      </c>
    </row>
    <row r="65" ht="9" customHeight="1" hidden="1">
      <c r="A65" s="257"/>
      <c r="B65" s="258"/>
      <c r="C65" s="253">
        <v>43952</v>
      </c>
      <c r="D65" s="254">
        <v>4</v>
      </c>
      <c r="E65" s="255">
        <v>8655299.464285711</v>
      </c>
      <c r="F65" s="255">
        <v>13936200.5357143</v>
      </c>
      <c r="G65" s="255">
        <v>22591500</v>
      </c>
      <c r="H65" s="256">
        <v>4380</v>
      </c>
    </row>
    <row r="66" ht="9" customHeight="1" hidden="1">
      <c r="A66" s="257"/>
      <c r="B66" s="258"/>
      <c r="C66" s="253">
        <v>43983</v>
      </c>
      <c r="D66" s="254">
        <v>1</v>
      </c>
      <c r="E66" s="255">
        <v>4394732.14285714</v>
      </c>
      <c r="F66" s="255">
        <v>3525267.85714286</v>
      </c>
      <c r="G66" s="255">
        <v>7920000</v>
      </c>
      <c r="H66" s="256">
        <v>1800</v>
      </c>
    </row>
    <row r="67" ht="9" customHeight="1" hidden="1">
      <c r="A67" s="257"/>
      <c r="B67" s="252">
        <v>43922</v>
      </c>
      <c r="C67" s="259"/>
      <c r="D67" s="254">
        <v>9</v>
      </c>
      <c r="E67" s="255">
        <v>19582568.6071428</v>
      </c>
      <c r="F67" s="255">
        <v>29306431.3928571</v>
      </c>
      <c r="G67" s="255">
        <v>48889000</v>
      </c>
      <c r="H67" s="256">
        <v>10245</v>
      </c>
    </row>
    <row r="68" ht="9" customHeight="1" hidden="1">
      <c r="A68" s="257"/>
      <c r="B68" s="252">
        <v>44013</v>
      </c>
      <c r="C68" s="253">
        <v>44013</v>
      </c>
      <c r="D68" s="254">
        <v>13</v>
      </c>
      <c r="E68" s="255">
        <v>14590757.1428571</v>
      </c>
      <c r="F68" s="255">
        <v>46324242.8571429</v>
      </c>
      <c r="G68" s="255">
        <v>60915000</v>
      </c>
      <c r="H68" s="256">
        <v>12780</v>
      </c>
    </row>
    <row r="69" ht="9" customHeight="1" hidden="1">
      <c r="A69" s="257"/>
      <c r="B69" s="252">
        <v>44013</v>
      </c>
      <c r="C69" s="259"/>
      <c r="D69" s="254">
        <v>13</v>
      </c>
      <c r="E69" s="255">
        <v>14590757.1428571</v>
      </c>
      <c r="F69" s="255">
        <v>46324242.8571429</v>
      </c>
      <c r="G69" s="255">
        <v>60915000</v>
      </c>
      <c r="H69" s="256">
        <v>12780</v>
      </c>
    </row>
    <row r="70" ht="9" customHeight="1" hidden="1">
      <c r="A70" s="257"/>
      <c r="B70" s="252">
        <v>44105</v>
      </c>
      <c r="C70" s="253">
        <v>44105</v>
      </c>
      <c r="D70" s="254">
        <v>17</v>
      </c>
      <c r="E70" s="255">
        <v>53441514.2857143</v>
      </c>
      <c r="F70" s="255">
        <v>21923485.7142857</v>
      </c>
      <c r="G70" s="255">
        <v>75365000</v>
      </c>
      <c r="H70" s="256">
        <v>17275</v>
      </c>
    </row>
    <row r="71" ht="9" customHeight="1" hidden="1">
      <c r="A71" s="257"/>
      <c r="B71" s="258"/>
      <c r="C71" s="253">
        <v>44136</v>
      </c>
      <c r="D71" s="254">
        <v>3</v>
      </c>
      <c r="E71" s="255">
        <v>6783123.57142857</v>
      </c>
      <c r="F71" s="255">
        <v>2176656.42857143</v>
      </c>
      <c r="G71" s="255">
        <v>8959780</v>
      </c>
      <c r="H71" s="256">
        <v>2030</v>
      </c>
    </row>
    <row r="72" ht="9" customHeight="1" hidden="1">
      <c r="A72" s="257"/>
      <c r="B72" s="258"/>
      <c r="C72" s="253">
        <v>44166</v>
      </c>
      <c r="D72" s="254">
        <v>5</v>
      </c>
      <c r="E72" s="255">
        <v>6171042.85714285</v>
      </c>
      <c r="F72" s="255">
        <v>14999807.1428571</v>
      </c>
      <c r="G72" s="255">
        <v>21170850</v>
      </c>
      <c r="H72" s="256">
        <v>4725</v>
      </c>
    </row>
    <row r="73" ht="9" customHeight="1" hidden="1">
      <c r="A73" s="257"/>
      <c r="B73" s="252">
        <v>44105</v>
      </c>
      <c r="C73" s="259"/>
      <c r="D73" s="254">
        <v>25</v>
      </c>
      <c r="E73" s="255">
        <v>66395680.7142857</v>
      </c>
      <c r="F73" s="255">
        <v>39099949.2857143</v>
      </c>
      <c r="G73" s="255">
        <v>105495630</v>
      </c>
      <c r="H73" s="256">
        <v>24030</v>
      </c>
    </row>
    <row r="74" ht="13.55" customHeight="1">
      <c r="A74" s="251">
        <v>43466</v>
      </c>
      <c r="B74" s="258"/>
      <c r="C74" s="259"/>
      <c r="D74" s="254">
        <v>54</v>
      </c>
      <c r="E74" s="255">
        <v>110289854.678571</v>
      </c>
      <c r="F74" s="255">
        <v>123506775.321429</v>
      </c>
      <c r="G74" s="255">
        <v>233796630</v>
      </c>
      <c r="H74" s="256">
        <v>50820</v>
      </c>
    </row>
    <row r="75" ht="9" customHeight="1" hidden="1">
      <c r="A75" s="251">
        <v>43831</v>
      </c>
      <c r="B75" s="252">
        <v>43831</v>
      </c>
      <c r="C75" s="253">
        <v>43831</v>
      </c>
      <c r="D75" s="254">
        <v>2</v>
      </c>
      <c r="E75" s="255">
        <v>3173025.89285714</v>
      </c>
      <c r="F75" s="255">
        <v>13158974.1071429</v>
      </c>
      <c r="G75" s="255">
        <v>16332000</v>
      </c>
      <c r="H75" s="256">
        <v>3660</v>
      </c>
    </row>
    <row r="76" ht="9" customHeight="1" hidden="1">
      <c r="A76" s="257"/>
      <c r="B76" s="258"/>
      <c r="C76" s="253">
        <v>43862</v>
      </c>
      <c r="D76" s="254">
        <v>1</v>
      </c>
      <c r="E76" s="255">
        <v>90000</v>
      </c>
      <c r="F76" s="255">
        <v>1338000</v>
      </c>
      <c r="G76" s="255">
        <v>1428000</v>
      </c>
      <c r="H76" s="256">
        <v>300</v>
      </c>
    </row>
    <row r="77" ht="9" customHeight="1" hidden="1">
      <c r="A77" s="257"/>
      <c r="B77" s="252">
        <v>43831</v>
      </c>
      <c r="C77" s="259"/>
      <c r="D77" s="254">
        <v>3</v>
      </c>
      <c r="E77" s="255">
        <v>3263025.89285714</v>
      </c>
      <c r="F77" s="255">
        <v>14496974.1071429</v>
      </c>
      <c r="G77" s="255">
        <v>17760000</v>
      </c>
      <c r="H77" s="256">
        <v>3960</v>
      </c>
    </row>
    <row r="78" ht="9" customHeight="1" hidden="1">
      <c r="A78" s="257"/>
      <c r="B78" s="252">
        <v>44105</v>
      </c>
      <c r="C78" s="253">
        <v>44105</v>
      </c>
      <c r="D78" s="254">
        <v>3</v>
      </c>
      <c r="E78" s="255">
        <v>7179112.71428571</v>
      </c>
      <c r="F78" s="255">
        <v>11837247.2857143</v>
      </c>
      <c r="G78" s="255">
        <v>19016360</v>
      </c>
      <c r="H78" s="256">
        <v>3860</v>
      </c>
    </row>
    <row r="79" ht="9" customHeight="1" hidden="1">
      <c r="A79" s="257"/>
      <c r="B79" s="258"/>
      <c r="C79" s="253">
        <v>44136</v>
      </c>
      <c r="D79" s="254">
        <v>2</v>
      </c>
      <c r="E79" s="255">
        <v>4584000</v>
      </c>
      <c r="F79" s="255">
        <v>3922500</v>
      </c>
      <c r="G79" s="255">
        <v>8506500</v>
      </c>
      <c r="H79" s="256">
        <v>1640</v>
      </c>
    </row>
    <row r="80" ht="9" customHeight="1" hidden="1">
      <c r="A80" s="257"/>
      <c r="B80" s="258"/>
      <c r="C80" s="253">
        <v>44166</v>
      </c>
      <c r="D80" s="254">
        <v>1</v>
      </c>
      <c r="E80" s="255">
        <v>317920</v>
      </c>
      <c r="F80" s="255">
        <v>3826080</v>
      </c>
      <c r="G80" s="255">
        <v>4144000</v>
      </c>
      <c r="H80" s="256">
        <v>740</v>
      </c>
    </row>
    <row r="81" ht="9" customHeight="1" hidden="1">
      <c r="A81" s="257"/>
      <c r="B81" s="252">
        <v>44105</v>
      </c>
      <c r="C81" s="259"/>
      <c r="D81" s="254">
        <v>6</v>
      </c>
      <c r="E81" s="255">
        <v>12081032.7142857</v>
      </c>
      <c r="F81" s="255">
        <v>19585827.2857143</v>
      </c>
      <c r="G81" s="255">
        <v>31666860</v>
      </c>
      <c r="H81" s="256">
        <v>6240</v>
      </c>
    </row>
    <row r="82" ht="13.3" customHeight="1">
      <c r="A82" s="251">
        <v>43831</v>
      </c>
      <c r="B82" s="258"/>
      <c r="C82" s="259"/>
      <c r="D82" s="254">
        <v>9</v>
      </c>
      <c r="E82" s="255">
        <v>15344058.6071429</v>
      </c>
      <c r="F82" s="255">
        <v>34082801.3928572</v>
      </c>
      <c r="G82" s="255">
        <v>49426860</v>
      </c>
      <c r="H82" s="256">
        <v>10200</v>
      </c>
    </row>
    <row r="83" ht="8.5" customHeight="1" hidden="1">
      <c r="A83" s="251">
        <v>44197</v>
      </c>
      <c r="B83" s="252">
        <v>43831</v>
      </c>
      <c r="C83" s="253">
        <v>43831</v>
      </c>
      <c r="D83" s="254">
        <v>1</v>
      </c>
      <c r="E83" s="255">
        <v>4897500</v>
      </c>
      <c r="F83" s="255">
        <v>7500000</v>
      </c>
      <c r="G83" s="255">
        <v>12397500</v>
      </c>
      <c r="H83" s="256">
        <v>2755</v>
      </c>
    </row>
    <row r="84" ht="8.5" customHeight="1" hidden="1">
      <c r="A84" s="257"/>
      <c r="B84" s="258"/>
      <c r="C84" s="253">
        <v>43891</v>
      </c>
      <c r="D84" s="254">
        <v>3</v>
      </c>
      <c r="E84" s="255">
        <v>11185015.1785714</v>
      </c>
      <c r="F84" s="255">
        <v>6721984.82142857</v>
      </c>
      <c r="G84" s="255">
        <v>17907000</v>
      </c>
      <c r="H84" s="256">
        <v>4195</v>
      </c>
    </row>
    <row r="85" ht="15.05" customHeight="1">
      <c r="A85" s="260"/>
      <c r="B85" s="252">
        <v>43831</v>
      </c>
      <c r="C85" s="259"/>
      <c r="D85" s="254">
        <v>4</v>
      </c>
      <c r="E85" s="255">
        <v>16082515.1785714</v>
      </c>
      <c r="F85" s="255">
        <v>14221984.8214286</v>
      </c>
      <c r="G85" s="255">
        <v>30304500</v>
      </c>
      <c r="H85" s="256">
        <v>6950</v>
      </c>
    </row>
    <row r="86" ht="8.5" customHeight="1" hidden="1">
      <c r="A86" s="261"/>
      <c r="B86" s="252">
        <v>43922</v>
      </c>
      <c r="C86" s="253">
        <v>43952</v>
      </c>
      <c r="D86" s="254">
        <v>1</v>
      </c>
      <c r="E86" s="255">
        <v>56278.5714285714</v>
      </c>
      <c r="F86" s="255">
        <v>1428571.42857143</v>
      </c>
      <c r="G86" s="255">
        <v>1484850</v>
      </c>
      <c r="H86" s="256">
        <v>150</v>
      </c>
    </row>
    <row r="87" ht="8.5" customHeight="1" hidden="1">
      <c r="A87" s="261"/>
      <c r="B87" s="258"/>
      <c r="C87" s="253">
        <v>43983</v>
      </c>
      <c r="D87" s="254">
        <v>1</v>
      </c>
      <c r="E87" s="255">
        <v>6500000</v>
      </c>
      <c r="F87" s="255">
        <v>2500000</v>
      </c>
      <c r="G87" s="255">
        <v>9000000</v>
      </c>
      <c r="H87" s="256">
        <v>1800</v>
      </c>
    </row>
    <row r="88" ht="15.05" customHeight="1">
      <c r="A88" s="261"/>
      <c r="B88" s="252">
        <v>43922</v>
      </c>
      <c r="C88" s="259"/>
      <c r="D88" s="254">
        <v>2</v>
      </c>
      <c r="E88" s="255">
        <v>6556278.57142857</v>
      </c>
      <c r="F88" s="255">
        <v>3928571.42857143</v>
      </c>
      <c r="G88" s="255">
        <v>10484850</v>
      </c>
      <c r="H88" s="256">
        <v>1950</v>
      </c>
    </row>
    <row r="89" ht="8.5" customHeight="1" hidden="1">
      <c r="A89" s="261"/>
      <c r="B89" s="252">
        <v>44013</v>
      </c>
      <c r="C89" s="253">
        <v>44075</v>
      </c>
      <c r="D89" s="254">
        <v>5</v>
      </c>
      <c r="E89" s="255">
        <v>19798140.1428571</v>
      </c>
      <c r="F89" s="255">
        <v>8510859.85714286</v>
      </c>
      <c r="G89" s="255">
        <v>28309000</v>
      </c>
      <c r="H89" s="256">
        <v>6335</v>
      </c>
    </row>
    <row r="90" ht="15.05" customHeight="1">
      <c r="A90" s="261"/>
      <c r="B90" s="252">
        <v>44013</v>
      </c>
      <c r="C90" s="259"/>
      <c r="D90" s="254">
        <v>5</v>
      </c>
      <c r="E90" s="255">
        <v>19798140.1428571</v>
      </c>
      <c r="F90" s="255">
        <v>8510859.85714286</v>
      </c>
      <c r="G90" s="255">
        <v>28309000</v>
      </c>
      <c r="H90" s="256">
        <v>6335</v>
      </c>
    </row>
    <row r="91" ht="8.5" customHeight="1" hidden="1">
      <c r="A91" s="261"/>
      <c r="B91" s="252">
        <v>44105</v>
      </c>
      <c r="C91" s="253">
        <v>44105</v>
      </c>
      <c r="D91" s="254">
        <v>3</v>
      </c>
      <c r="E91" s="255">
        <v>5131910.71428571</v>
      </c>
      <c r="F91" s="255">
        <v>5389589.28571429</v>
      </c>
      <c r="G91" s="255">
        <v>10521500</v>
      </c>
      <c r="H91" s="256">
        <v>2330</v>
      </c>
    </row>
    <row r="92" ht="8.5" customHeight="1" hidden="1">
      <c r="A92" s="261"/>
      <c r="B92" s="258"/>
      <c r="C92" s="253">
        <v>44136</v>
      </c>
      <c r="D92" s="254">
        <v>4</v>
      </c>
      <c r="E92" s="255">
        <v>17403404.4642857</v>
      </c>
      <c r="F92" s="255">
        <v>21091345.5357143</v>
      </c>
      <c r="G92" s="255">
        <v>38494750</v>
      </c>
      <c r="H92" s="256">
        <v>6230</v>
      </c>
    </row>
    <row r="93" ht="15.3" customHeight="1">
      <c r="A93" s="261"/>
      <c r="B93" s="252">
        <v>44105</v>
      </c>
      <c r="C93" s="259"/>
      <c r="D93" s="254">
        <v>7</v>
      </c>
      <c r="E93" s="255">
        <v>22535315.1785714</v>
      </c>
      <c r="F93" s="255">
        <v>26480934.8214286</v>
      </c>
      <c r="G93" s="255">
        <v>49016250</v>
      </c>
      <c r="H93" s="256">
        <v>8560</v>
      </c>
    </row>
    <row r="94" ht="13.55" customHeight="1">
      <c r="A94" s="262">
        <v>44197</v>
      </c>
      <c r="B94" s="258"/>
      <c r="C94" s="259"/>
      <c r="D94" s="254">
        <v>18</v>
      </c>
      <c r="E94" s="255">
        <v>64972249.0714286</v>
      </c>
      <c r="F94" s="255">
        <v>53142350.9285714</v>
      </c>
      <c r="G94" s="255">
        <v>118114600</v>
      </c>
      <c r="H94" s="256">
        <v>23795</v>
      </c>
    </row>
    <row r="95" ht="9" customHeight="1" hidden="1">
      <c r="A95" s="251">
        <v>44562</v>
      </c>
      <c r="B95" s="252">
        <v>43831</v>
      </c>
      <c r="C95" s="253">
        <v>43831</v>
      </c>
      <c r="D95" s="254">
        <v>6</v>
      </c>
      <c r="E95" s="255">
        <v>20433457.1428572</v>
      </c>
      <c r="F95" s="255">
        <v>14501542.8571429</v>
      </c>
      <c r="G95" s="255">
        <v>34935000</v>
      </c>
      <c r="H95" s="256">
        <v>7210</v>
      </c>
    </row>
    <row r="96" ht="9" customHeight="1" hidden="1">
      <c r="A96" s="257"/>
      <c r="B96" s="258"/>
      <c r="C96" s="253">
        <v>43862</v>
      </c>
      <c r="D96" s="254">
        <v>11</v>
      </c>
      <c r="E96" s="255">
        <v>23778039.4285714</v>
      </c>
      <c r="F96" s="255">
        <v>21567460.5714286</v>
      </c>
      <c r="G96" s="255">
        <v>45345500</v>
      </c>
      <c r="H96" s="256">
        <v>10840</v>
      </c>
    </row>
    <row r="97" ht="9" customHeight="1" hidden="1">
      <c r="A97" s="257"/>
      <c r="B97" s="252">
        <v>43831</v>
      </c>
      <c r="C97" s="259"/>
      <c r="D97" s="254">
        <v>17</v>
      </c>
      <c r="E97" s="255">
        <v>44211496.5714286</v>
      </c>
      <c r="F97" s="255">
        <v>36069003.4285714</v>
      </c>
      <c r="G97" s="255">
        <v>80280500</v>
      </c>
      <c r="H97" s="256">
        <v>18050</v>
      </c>
    </row>
    <row r="98" ht="13.55" customHeight="1">
      <c r="A98" s="271">
        <v>44562</v>
      </c>
      <c r="B98" s="264"/>
      <c r="C98" s="265"/>
      <c r="D98" s="266">
        <v>17</v>
      </c>
      <c r="E98" s="267">
        <v>44211496.5714286</v>
      </c>
      <c r="F98" s="267">
        <v>36069003.4285714</v>
      </c>
      <c r="G98" s="267">
        <v>80280500</v>
      </c>
      <c r="H98" s="268">
        <v>18050</v>
      </c>
    </row>
    <row r="99" ht="15.3" customHeight="1">
      <c r="A99" t="s" s="238">
        <v>366</v>
      </c>
      <c r="B99" s="239"/>
      <c r="C99" s="240"/>
      <c r="D99" s="241">
        <v>288</v>
      </c>
      <c r="E99" s="242">
        <v>551413876.802888</v>
      </c>
      <c r="F99" s="242">
        <v>794798993.197112</v>
      </c>
      <c r="G99" s="242">
        <v>1346212870</v>
      </c>
      <c r="H99" s="243">
        <v>256050</v>
      </c>
    </row>
  </sheetData>
  <mergeCells count="1">
    <mergeCell ref="A1:H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3.3333" defaultRowHeight="17.4" customHeight="1" outlineLevelRow="0" outlineLevelCol="0"/>
  <cols>
    <col min="1" max="5" width="13.3516" style="272" customWidth="1"/>
    <col min="6" max="16384" width="13.3516" style="272" customWidth="1"/>
  </cols>
  <sheetData>
    <row r="1" ht="12.35" customHeight="1">
      <c r="A1" t="s" s="220">
        <v>47</v>
      </c>
      <c r="B1" s="221"/>
      <c r="C1" s="221"/>
      <c r="D1" s="221"/>
      <c r="E1" s="222"/>
    </row>
    <row r="2" ht="15.3" customHeight="1">
      <c r="A2" t="s" s="273">
        <v>382</v>
      </c>
      <c r="B2" t="s" s="226">
        <v>381</v>
      </c>
      <c r="C2" t="s" s="227">
        <v>379</v>
      </c>
      <c r="D2" t="s" s="227">
        <v>380</v>
      </c>
      <c r="E2" t="s" s="228">
        <v>383</v>
      </c>
    </row>
    <row r="3" ht="15.3" customHeight="1">
      <c r="A3" t="s" s="274">
        <v>384</v>
      </c>
      <c r="B3" s="275">
        <v>11015</v>
      </c>
      <c r="C3" s="276">
        <v>38656248.4285714</v>
      </c>
      <c r="D3" s="276">
        <v>64284450</v>
      </c>
      <c r="E3" s="277">
        <v>11</v>
      </c>
    </row>
    <row r="4" ht="15.05" customHeight="1">
      <c r="A4" t="s" s="278">
        <v>385</v>
      </c>
      <c r="B4" s="279">
        <v>10975</v>
      </c>
      <c r="C4" s="280">
        <v>34835773.0267857</v>
      </c>
      <c r="D4" s="280">
        <v>56156280</v>
      </c>
      <c r="E4" s="281">
        <v>12</v>
      </c>
    </row>
    <row r="5" ht="15.05" customHeight="1">
      <c r="A5" t="s" s="278">
        <v>386</v>
      </c>
      <c r="B5" s="279">
        <v>9605</v>
      </c>
      <c r="C5" s="280">
        <v>28183297.2142857</v>
      </c>
      <c r="D5" s="280">
        <v>51081545</v>
      </c>
      <c r="E5" s="281">
        <v>10</v>
      </c>
    </row>
    <row r="6" ht="15.05" customHeight="1">
      <c r="A6" t="s" s="278">
        <v>387</v>
      </c>
      <c r="B6" s="279">
        <v>8870</v>
      </c>
      <c r="C6" s="280">
        <v>40279458.9285714</v>
      </c>
      <c r="D6" s="280">
        <v>53782870</v>
      </c>
      <c r="E6" s="281">
        <v>10</v>
      </c>
    </row>
    <row r="7" ht="15.05" customHeight="1">
      <c r="A7" t="s" s="278">
        <v>388</v>
      </c>
      <c r="B7" s="279">
        <v>14320</v>
      </c>
      <c r="C7" s="280">
        <v>65342550.0357143</v>
      </c>
      <c r="D7" s="280">
        <v>86556880</v>
      </c>
      <c r="E7" s="281">
        <v>14</v>
      </c>
    </row>
    <row r="8" ht="15.05" customHeight="1">
      <c r="A8" t="s" s="278">
        <v>389</v>
      </c>
      <c r="B8" s="279">
        <v>11965</v>
      </c>
      <c r="C8" s="280">
        <v>42473540.2857143</v>
      </c>
      <c r="D8" s="280">
        <v>67003090</v>
      </c>
      <c r="E8" s="281">
        <v>13</v>
      </c>
    </row>
    <row r="9" ht="15.05" customHeight="1">
      <c r="A9" t="s" s="278">
        <v>390</v>
      </c>
      <c r="B9" s="279">
        <v>7330</v>
      </c>
      <c r="C9" s="280">
        <v>23913670.1428571</v>
      </c>
      <c r="D9" s="280">
        <v>38736495</v>
      </c>
      <c r="E9" s="281">
        <v>10</v>
      </c>
    </row>
    <row r="10" ht="15.05" customHeight="1">
      <c r="A10" t="s" s="278">
        <v>391</v>
      </c>
      <c r="B10" s="279">
        <v>6560</v>
      </c>
      <c r="C10" s="280">
        <v>21960202.8214286</v>
      </c>
      <c r="D10" s="280">
        <v>32528175</v>
      </c>
      <c r="E10" s="281">
        <v>9</v>
      </c>
    </row>
    <row r="11" ht="15.05" customHeight="1">
      <c r="A11" t="s" s="278">
        <v>392</v>
      </c>
      <c r="B11" s="279">
        <v>6835</v>
      </c>
      <c r="C11" s="280">
        <v>14949950.8928571</v>
      </c>
      <c r="D11" s="280">
        <v>38282385</v>
      </c>
      <c r="E11" s="281">
        <v>7</v>
      </c>
    </row>
    <row r="12" ht="15.05" customHeight="1">
      <c r="A12" t="s" s="278">
        <v>393</v>
      </c>
      <c r="B12" s="279">
        <v>10570</v>
      </c>
      <c r="C12" s="280">
        <v>33916865.7857143</v>
      </c>
      <c r="D12" s="280">
        <v>62247940</v>
      </c>
      <c r="E12" s="281">
        <v>11</v>
      </c>
    </row>
    <row r="13" ht="15.05" customHeight="1">
      <c r="A13" t="s" s="278">
        <v>394</v>
      </c>
      <c r="B13" s="279">
        <v>13015</v>
      </c>
      <c r="C13" s="280">
        <v>41395412.5</v>
      </c>
      <c r="D13" s="280">
        <v>60787160</v>
      </c>
      <c r="E13" s="281">
        <v>12</v>
      </c>
    </row>
    <row r="14" ht="15.05" customHeight="1">
      <c r="A14" t="s" s="278">
        <v>395</v>
      </c>
      <c r="B14" s="279">
        <v>14290</v>
      </c>
      <c r="C14" s="280">
        <v>23373663.9642857</v>
      </c>
      <c r="D14" s="280">
        <v>68639535</v>
      </c>
      <c r="E14" s="281">
        <v>14</v>
      </c>
    </row>
    <row r="15" ht="15.05" customHeight="1">
      <c r="A15" t="s" s="278">
        <v>396</v>
      </c>
      <c r="B15" s="279">
        <v>15480</v>
      </c>
      <c r="C15" s="280">
        <v>41306095.0988978</v>
      </c>
      <c r="D15" s="280">
        <v>80899620</v>
      </c>
      <c r="E15" s="281">
        <v>14</v>
      </c>
    </row>
    <row r="16" ht="15.05" customHeight="1">
      <c r="A16" t="s" s="278">
        <v>397</v>
      </c>
      <c r="B16" s="279">
        <v>13295</v>
      </c>
      <c r="C16" s="280">
        <v>52179723.3571428</v>
      </c>
      <c r="D16" s="280">
        <v>70997635</v>
      </c>
      <c r="E16" s="281">
        <v>14</v>
      </c>
    </row>
    <row r="17" ht="15.05" customHeight="1">
      <c r="A17" t="s" s="278">
        <v>398</v>
      </c>
      <c r="B17" s="279">
        <v>10210</v>
      </c>
      <c r="C17" s="280">
        <v>39757285.9285714</v>
      </c>
      <c r="D17" s="280">
        <v>47996250</v>
      </c>
      <c r="E17" s="281">
        <v>5</v>
      </c>
    </row>
    <row r="18" ht="15.05" customHeight="1">
      <c r="A18" t="s" s="278">
        <v>399</v>
      </c>
      <c r="B18" s="279">
        <v>17600</v>
      </c>
      <c r="C18" s="280">
        <v>28278891.8571429</v>
      </c>
      <c r="D18" s="280">
        <v>79344000</v>
      </c>
      <c r="E18" s="281">
        <v>17</v>
      </c>
    </row>
    <row r="19" ht="15.05" customHeight="1">
      <c r="A19" t="s" s="278">
        <v>400</v>
      </c>
      <c r="B19" s="279">
        <v>17275</v>
      </c>
      <c r="C19" s="280">
        <v>21923485.7142857</v>
      </c>
      <c r="D19" s="280">
        <v>75365000</v>
      </c>
      <c r="E19" s="281">
        <v>17</v>
      </c>
    </row>
    <row r="20" ht="15.05" customHeight="1">
      <c r="A20" t="s" s="278">
        <v>401</v>
      </c>
      <c r="B20" s="279">
        <v>10995</v>
      </c>
      <c r="C20" s="280">
        <v>31913927.0357143</v>
      </c>
      <c r="D20" s="280">
        <v>52406250</v>
      </c>
      <c r="E20" s="281">
        <v>11</v>
      </c>
    </row>
    <row r="21" ht="15.05" customHeight="1">
      <c r="A21" t="s" s="278">
        <v>402</v>
      </c>
      <c r="B21" s="279">
        <v>14290</v>
      </c>
      <c r="C21" s="280">
        <v>37465173.3571429</v>
      </c>
      <c r="D21" s="280">
        <v>70816650</v>
      </c>
      <c r="E21" s="281">
        <v>14</v>
      </c>
    </row>
    <row r="22" ht="15.05" customHeight="1">
      <c r="A22" t="s" s="278">
        <v>403</v>
      </c>
      <c r="B22" s="279">
        <v>21625</v>
      </c>
      <c r="C22" s="280">
        <v>90142615.0357143</v>
      </c>
      <c r="D22" s="280">
        <v>132843250</v>
      </c>
      <c r="E22" s="281">
        <v>51</v>
      </c>
    </row>
    <row r="23" ht="15.3" customHeight="1">
      <c r="A23" t="s" s="282">
        <v>404</v>
      </c>
      <c r="B23" s="283">
        <v>9930</v>
      </c>
      <c r="C23" s="284">
        <v>42551161.7857143</v>
      </c>
      <c r="D23" s="284">
        <v>55457410</v>
      </c>
      <c r="E23" s="285">
        <v>12</v>
      </c>
    </row>
    <row r="24" ht="15.3" customHeight="1">
      <c r="A24" t="s" s="286">
        <v>366</v>
      </c>
      <c r="B24" s="241">
        <v>256050</v>
      </c>
      <c r="C24" s="242">
        <v>794798993.197112</v>
      </c>
      <c r="D24" s="242">
        <v>1346212870</v>
      </c>
      <c r="E24" s="243">
        <v>288</v>
      </c>
    </row>
  </sheetData>
  <mergeCells count="1">
    <mergeCell ref="A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H17"/>
  <sheetViews>
    <sheetView workbookViewId="0" showGridLines="0" defaultGridColor="1"/>
  </sheetViews>
  <sheetFormatPr defaultColWidth="8.83333" defaultRowHeight="14.5" customHeight="1" outlineLevelRow="0" outlineLevelCol="0"/>
  <cols>
    <col min="1" max="1" width="13.1719" style="287" customWidth="1"/>
    <col min="2" max="2" width="20" style="287" customWidth="1"/>
    <col min="3" max="3" width="25" style="287" customWidth="1"/>
    <col min="4" max="4" width="22.6719" style="287" customWidth="1"/>
    <col min="5" max="5" width="18.3516" style="287" customWidth="1"/>
    <col min="6" max="8" width="8.85156" style="287" customWidth="1"/>
    <col min="9" max="16384" width="8.85156" style="287" customWidth="1"/>
  </cols>
  <sheetData>
    <row r="1" ht="9" customHeight="1" hidden="1">
      <c r="A1" s="26"/>
      <c r="B1" s="26"/>
      <c r="C1" s="26"/>
      <c r="D1" s="26"/>
      <c r="E1" s="26"/>
      <c r="F1" s="26"/>
      <c r="G1" s="26"/>
      <c r="H1" s="26"/>
    </row>
    <row r="2" ht="9" customHeight="1" hidden="1">
      <c r="A2" s="26"/>
      <c r="B2" s="26"/>
      <c r="C2" s="26"/>
      <c r="D2" s="26"/>
      <c r="E2" s="26"/>
      <c r="F2" s="26"/>
      <c r="G2" s="26"/>
      <c r="H2" s="26"/>
    </row>
    <row r="3" ht="13.55" customHeight="1">
      <c r="A3" s="26"/>
      <c r="B3" s="26"/>
      <c r="C3" s="26"/>
      <c r="D3" s="26"/>
      <c r="E3" s="26"/>
      <c r="F3" s="26"/>
      <c r="G3" s="288"/>
      <c r="H3" s="26"/>
    </row>
    <row r="4" ht="13.55" customHeight="1">
      <c r="A4" s="26"/>
      <c r="B4" s="26"/>
      <c r="C4" s="26"/>
      <c r="D4" s="26"/>
      <c r="E4" s="26"/>
      <c r="F4" s="26"/>
      <c r="G4" s="288"/>
      <c r="H4" s="288"/>
    </row>
    <row r="5" ht="13.55" customHeight="1">
      <c r="A5" s="26"/>
      <c r="B5" s="26"/>
      <c r="C5" s="26"/>
      <c r="D5" s="26"/>
      <c r="E5" s="26"/>
      <c r="F5" s="26"/>
      <c r="G5" s="288"/>
      <c r="H5" s="288"/>
    </row>
    <row r="6" ht="13.55" customHeight="1">
      <c r="A6" s="26"/>
      <c r="B6" s="26"/>
      <c r="C6" s="26"/>
      <c r="D6" s="26"/>
      <c r="E6" s="26"/>
      <c r="F6" s="26"/>
      <c r="G6" s="288"/>
      <c r="H6" s="288"/>
    </row>
    <row r="7" ht="13.55" customHeight="1">
      <c r="A7" s="26"/>
      <c r="B7" s="26"/>
      <c r="C7" s="26"/>
      <c r="D7" s="26"/>
      <c r="E7" s="26"/>
      <c r="F7" s="26"/>
      <c r="G7" s="288"/>
      <c r="H7" s="288"/>
    </row>
    <row r="8" ht="13.55" customHeight="1">
      <c r="A8" s="26"/>
      <c r="B8" s="26"/>
      <c r="C8" s="26"/>
      <c r="D8" s="26"/>
      <c r="E8" s="26"/>
      <c r="F8" s="26"/>
      <c r="G8" s="288"/>
      <c r="H8" s="288"/>
    </row>
    <row r="9" ht="13.55" customHeight="1">
      <c r="A9" s="26"/>
      <c r="B9" s="26"/>
      <c r="C9" s="26"/>
      <c r="D9" s="26"/>
      <c r="E9" s="26"/>
      <c r="F9" s="26"/>
      <c r="G9" s="288"/>
      <c r="H9" s="288"/>
    </row>
    <row r="10" ht="13.55" customHeight="1">
      <c r="A10" s="26"/>
      <c r="B10" s="26"/>
      <c r="C10" s="26"/>
      <c r="D10" s="26"/>
      <c r="E10" s="26"/>
      <c r="F10" s="26"/>
      <c r="G10" s="288"/>
      <c r="H10" s="288"/>
    </row>
    <row r="11" ht="13.55" customHeight="1">
      <c r="A11" s="26"/>
      <c r="B11" s="26"/>
      <c r="C11" s="26"/>
      <c r="D11" s="26"/>
      <c r="E11" s="26"/>
      <c r="F11" s="26"/>
      <c r="G11" s="288"/>
      <c r="H11" s="288"/>
    </row>
    <row r="12" ht="13.55" customHeight="1">
      <c r="A12" s="26"/>
      <c r="B12" s="26"/>
      <c r="C12" s="26"/>
      <c r="D12" s="26"/>
      <c r="E12" s="26"/>
      <c r="F12" s="26"/>
      <c r="G12" s="288"/>
      <c r="H12" s="288"/>
    </row>
    <row r="13" ht="13.55" customHeight="1">
      <c r="A13" s="26"/>
      <c r="B13" s="26"/>
      <c r="C13" s="26"/>
      <c r="D13" s="26"/>
      <c r="E13" s="26"/>
      <c r="F13" s="26"/>
      <c r="G13" s="288">
        <f>GETPIVOTDATA("Total vlue of Flat",$A$2,"Floor No","21th")/10000000</f>
      </c>
      <c r="H13" s="288">
        <f>GETPIVOTDATA(" Amount Received  ",$A$2,"Floor No","21th")/10000000</f>
      </c>
    </row>
    <row r="14" ht="13.55" customHeight="1">
      <c r="A14" s="26"/>
      <c r="B14" s="26"/>
      <c r="C14" s="26"/>
      <c r="D14" s="26"/>
      <c r="E14" s="26"/>
      <c r="F14" s="26"/>
      <c r="G14" s="288">
        <f>GETPIVOTDATA("Total vlue of Flat",$A$2,"Floor No","22nd")/10000000</f>
      </c>
      <c r="H14" s="288">
        <f>GETPIVOTDATA(" Amount Received  ",$A$2,"Floor No","22nd")/10000000</f>
      </c>
    </row>
    <row r="15" ht="13.55" customHeight="1">
      <c r="A15" s="26"/>
      <c r="B15" s="26"/>
      <c r="C15" s="26"/>
      <c r="D15" s="26"/>
      <c r="E15" s="26"/>
      <c r="F15" s="26"/>
      <c r="G15" s="288">
        <f>GETPIVOTDATA("Total vlue of Flat",$A$2,"Floor No","23rd")/10000000</f>
      </c>
      <c r="H15" s="288">
        <f>GETPIVOTDATA(" Amount Received  ",$A$2,"Floor No","23rd")/10000000</f>
      </c>
    </row>
    <row r="16" ht="13.55" customHeight="1">
      <c r="A16" s="26"/>
      <c r="B16" s="26"/>
      <c r="C16" s="26"/>
      <c r="D16" s="26"/>
      <c r="E16" s="26"/>
      <c r="F16" s="26"/>
      <c r="G16" s="288">
        <f>GETPIVOTDATA("Total vlue of Flat",$A$2,"Floor No","24th")/10000000</f>
      </c>
      <c r="H16" s="288">
        <f>GETPIVOTDATA(" Amount Received  ",$A$2,"Floor No","24th")/10000000</f>
      </c>
    </row>
    <row r="17" ht="13.55" customHeight="1">
      <c r="A17" s="26"/>
      <c r="B17" s="26"/>
      <c r="C17" s="26"/>
      <c r="D17" s="26"/>
      <c r="E17" s="26"/>
      <c r="F17" s="26"/>
      <c r="G17" s="288">
        <f>GETPIVOTDATA("Total vlue of Flat",$A$2,"Floor No","25th")/10000000</f>
      </c>
      <c r="H17" s="288">
        <f>GETPIVOTDATA(" Amount Received  ",$A$2,"Floor No","25th")/10000000</f>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E25"/>
  <sheetViews>
    <sheetView workbookViewId="0" showGridLines="0" defaultGridColor="1"/>
  </sheetViews>
  <sheetFormatPr defaultColWidth="13.3333" defaultRowHeight="17.4" customHeight="1" outlineLevelRow="0" outlineLevelCol="0"/>
  <cols>
    <col min="1" max="5" width="13.3516" style="289" customWidth="1"/>
    <col min="6" max="16384" width="13.3516" style="289" customWidth="1"/>
  </cols>
  <sheetData>
    <row r="1" ht="12.35" customHeight="1">
      <c r="A1" t="s" s="220">
        <v>47</v>
      </c>
      <c r="B1" s="221"/>
      <c r="C1" s="221"/>
      <c r="D1" s="221"/>
      <c r="E1" s="222"/>
    </row>
    <row r="2" ht="15.3" customHeight="1">
      <c r="A2" t="s" s="273">
        <v>382</v>
      </c>
      <c r="B2" t="s" s="226">
        <v>377</v>
      </c>
      <c r="C2" t="s" s="227">
        <v>381</v>
      </c>
      <c r="D2" t="s" s="227">
        <v>380</v>
      </c>
      <c r="E2" t="s" s="228">
        <v>379</v>
      </c>
    </row>
    <row r="3" ht="15.3" customHeight="1">
      <c r="A3" t="s" s="274">
        <v>384</v>
      </c>
      <c r="B3" s="275">
        <v>11</v>
      </c>
      <c r="C3" s="276">
        <v>11535</v>
      </c>
      <c r="D3" s="276">
        <v>64284450</v>
      </c>
      <c r="E3" s="277">
        <v>38332499.4285714</v>
      </c>
    </row>
    <row r="4" ht="15.05" customHeight="1">
      <c r="A4" t="s" s="278">
        <v>385</v>
      </c>
      <c r="B4" s="279">
        <v>13</v>
      </c>
      <c r="C4" s="280">
        <v>12290</v>
      </c>
      <c r="D4" s="280">
        <v>61547780</v>
      </c>
      <c r="E4" s="281">
        <v>40227273.0267857</v>
      </c>
    </row>
    <row r="5" ht="15.05" customHeight="1">
      <c r="A5" t="s" s="278">
        <v>386</v>
      </c>
      <c r="B5" s="279">
        <v>10</v>
      </c>
      <c r="C5" s="280">
        <v>9605</v>
      </c>
      <c r="D5" s="280">
        <v>51081545</v>
      </c>
      <c r="E5" s="281">
        <v>28183297.2142857</v>
      </c>
    </row>
    <row r="6" ht="15.05" customHeight="1">
      <c r="A6" t="s" s="278">
        <v>387</v>
      </c>
      <c r="B6" s="279">
        <v>10</v>
      </c>
      <c r="C6" s="280">
        <v>8870</v>
      </c>
      <c r="D6" s="280">
        <v>53782870</v>
      </c>
      <c r="E6" s="281">
        <v>38732825.8928571</v>
      </c>
    </row>
    <row r="7" ht="15.05" customHeight="1">
      <c r="A7" t="s" s="278">
        <v>388</v>
      </c>
      <c r="B7" s="279">
        <v>14</v>
      </c>
      <c r="C7" s="280">
        <v>14390</v>
      </c>
      <c r="D7" s="280">
        <v>86556880</v>
      </c>
      <c r="E7" s="281">
        <v>66649511.5</v>
      </c>
    </row>
    <row r="8" ht="15.05" customHeight="1">
      <c r="A8" t="s" s="278">
        <v>389</v>
      </c>
      <c r="B8" s="279">
        <v>13</v>
      </c>
      <c r="C8" s="280">
        <v>11965</v>
      </c>
      <c r="D8" s="280">
        <v>67003090</v>
      </c>
      <c r="E8" s="281">
        <v>42473540.2857143</v>
      </c>
    </row>
    <row r="9" ht="15.05" customHeight="1">
      <c r="A9" t="s" s="278">
        <v>390</v>
      </c>
      <c r="B9" s="279">
        <v>12</v>
      </c>
      <c r="C9" s="280">
        <v>12115</v>
      </c>
      <c r="D9" s="280">
        <v>57760495</v>
      </c>
      <c r="E9" s="281">
        <v>31913670.1428571</v>
      </c>
    </row>
    <row r="10" ht="15.05" customHeight="1">
      <c r="A10" t="s" s="278">
        <v>391</v>
      </c>
      <c r="B10" s="279">
        <v>10</v>
      </c>
      <c r="C10" s="280">
        <v>8880</v>
      </c>
      <c r="D10" s="280">
        <v>44083445</v>
      </c>
      <c r="E10" s="281">
        <v>23420202.8214286</v>
      </c>
    </row>
    <row r="11" ht="15.05" customHeight="1">
      <c r="A11" t="s" s="278">
        <v>392</v>
      </c>
      <c r="B11" s="279">
        <v>8</v>
      </c>
      <c r="C11" s="280">
        <v>8880</v>
      </c>
      <c r="D11" s="280">
        <v>44340615</v>
      </c>
      <c r="E11" s="281">
        <v>15949950.8928571</v>
      </c>
    </row>
    <row r="12" ht="15.05" customHeight="1">
      <c r="A12" t="s" s="278">
        <v>393</v>
      </c>
      <c r="B12" s="279">
        <v>11</v>
      </c>
      <c r="C12" s="280">
        <v>10680</v>
      </c>
      <c r="D12" s="280">
        <v>62247940</v>
      </c>
      <c r="E12" s="281">
        <v>33916865.7857143</v>
      </c>
    </row>
    <row r="13" ht="15.05" customHeight="1">
      <c r="A13" t="s" s="278">
        <v>394</v>
      </c>
      <c r="B13" s="279">
        <v>12</v>
      </c>
      <c r="C13" s="280">
        <v>13015</v>
      </c>
      <c r="D13" s="280">
        <v>60787160</v>
      </c>
      <c r="E13" s="281">
        <v>41395412.5</v>
      </c>
    </row>
    <row r="14" ht="15.05" customHeight="1">
      <c r="A14" t="s" s="278">
        <v>395</v>
      </c>
      <c r="B14" s="279">
        <v>13</v>
      </c>
      <c r="C14" s="280">
        <v>13830</v>
      </c>
      <c r="D14" s="280">
        <v>66405035</v>
      </c>
      <c r="E14" s="281">
        <v>23173663.9642857</v>
      </c>
    </row>
    <row r="15" ht="15.05" customHeight="1">
      <c r="A15" t="s" s="278">
        <v>396</v>
      </c>
      <c r="B15" s="279">
        <v>13</v>
      </c>
      <c r="C15" s="280">
        <v>12725</v>
      </c>
      <c r="D15" s="280">
        <v>68502120</v>
      </c>
      <c r="E15" s="281">
        <v>33315946.0988978</v>
      </c>
    </row>
    <row r="16" ht="15.05" customHeight="1">
      <c r="A16" t="s" s="278">
        <v>397</v>
      </c>
      <c r="B16" s="279">
        <v>14</v>
      </c>
      <c r="C16" s="280">
        <v>13295</v>
      </c>
      <c r="D16" s="280">
        <v>70997635</v>
      </c>
      <c r="E16" s="281">
        <v>52179723.3571428</v>
      </c>
    </row>
    <row r="17" ht="15.05" customHeight="1">
      <c r="A17" t="s" s="278">
        <v>398</v>
      </c>
      <c r="B17" s="279">
        <v>4</v>
      </c>
      <c r="C17" s="280">
        <v>2670</v>
      </c>
      <c r="D17" s="280">
        <v>17082250</v>
      </c>
      <c r="E17" s="281">
        <v>13558285.9285714</v>
      </c>
    </row>
    <row r="18" ht="15.05" customHeight="1">
      <c r="A18" t="s" s="278">
        <v>399</v>
      </c>
      <c r="B18" s="279">
        <v>17</v>
      </c>
      <c r="C18" s="280">
        <v>17600</v>
      </c>
      <c r="D18" s="280">
        <v>79344000</v>
      </c>
      <c r="E18" s="281">
        <v>28278891.8571429</v>
      </c>
    </row>
    <row r="19" ht="15.05" customHeight="1">
      <c r="A19" t="s" s="278">
        <v>405</v>
      </c>
      <c r="B19" s="279">
        <v>12</v>
      </c>
      <c r="C19" s="280">
        <v>11410</v>
      </c>
      <c r="D19" s="280">
        <v>66081585</v>
      </c>
      <c r="E19" s="281">
        <v>49444810</v>
      </c>
    </row>
    <row r="20" ht="15.05" customHeight="1">
      <c r="A20" t="s" s="278">
        <v>400</v>
      </c>
      <c r="B20" s="279">
        <v>17</v>
      </c>
      <c r="C20" s="280">
        <v>17275</v>
      </c>
      <c r="D20" s="280">
        <v>75365000</v>
      </c>
      <c r="E20" s="281">
        <v>21923485.7142857</v>
      </c>
    </row>
    <row r="21" ht="15.05" customHeight="1">
      <c r="A21" t="s" s="278">
        <v>401</v>
      </c>
      <c r="B21" s="279">
        <v>12</v>
      </c>
      <c r="C21" s="280">
        <v>11845</v>
      </c>
      <c r="D21" s="280">
        <v>58549200</v>
      </c>
      <c r="E21" s="281">
        <v>37824151.0357143</v>
      </c>
    </row>
    <row r="22" ht="15.05" customHeight="1">
      <c r="A22" t="s" s="278">
        <v>402</v>
      </c>
      <c r="B22" s="279">
        <v>14</v>
      </c>
      <c r="C22" s="280">
        <v>14290</v>
      </c>
      <c r="D22" s="280">
        <v>70816650</v>
      </c>
      <c r="E22" s="281">
        <v>37465173.3571429</v>
      </c>
    </row>
    <row r="23" ht="15.05" customHeight="1">
      <c r="A23" t="s" s="278">
        <v>403</v>
      </c>
      <c r="B23" s="279">
        <v>49</v>
      </c>
      <c r="C23" s="280">
        <v>14100</v>
      </c>
      <c r="D23" s="280">
        <v>100150750</v>
      </c>
      <c r="E23" s="281">
        <v>84787615.0357143</v>
      </c>
    </row>
    <row r="24" ht="15.3" customHeight="1">
      <c r="A24" t="s" s="282">
        <v>404</v>
      </c>
      <c r="B24" s="283">
        <v>12</v>
      </c>
      <c r="C24" s="284">
        <v>9930</v>
      </c>
      <c r="D24" s="284">
        <v>55457410</v>
      </c>
      <c r="E24" s="285">
        <v>42317054.1071429</v>
      </c>
    </row>
    <row r="25" ht="15.3" customHeight="1">
      <c r="A25" t="s" s="286">
        <v>366</v>
      </c>
      <c r="B25" s="241">
        <v>301</v>
      </c>
      <c r="C25" s="242">
        <v>261195</v>
      </c>
      <c r="D25" s="242">
        <v>1382227905</v>
      </c>
      <c r="E25" s="243">
        <v>825463849.947112</v>
      </c>
    </row>
  </sheetData>
  <mergeCells count="1">
    <mergeCell ref="A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2:E10"/>
  <sheetViews>
    <sheetView workbookViewId="0" showGridLines="0" defaultGridColor="1"/>
  </sheetViews>
  <sheetFormatPr defaultColWidth="13.3333" defaultRowHeight="17.4" customHeight="1" outlineLevelRow="0" outlineLevelCol="0"/>
  <cols>
    <col min="1" max="5" width="13.3516" style="290" customWidth="1"/>
    <col min="6" max="16384" width="13.3516" style="290" customWidth="1"/>
  </cols>
  <sheetData>
    <row r="1" ht="12.35" customHeight="1">
      <c r="A1" t="s" s="291">
        <v>39</v>
      </c>
      <c r="B1" s="291"/>
      <c r="C1" s="291"/>
      <c r="D1" s="291"/>
      <c r="E1" s="291"/>
    </row>
    <row r="2" ht="15.3" customHeight="1"/>
    <row r="3" ht="15.3" customHeight="1">
      <c r="A3" t="s" s="292">
        <v>406</v>
      </c>
      <c r="B3" t="s" s="293">
        <v>407</v>
      </c>
      <c r="C3" t="s" s="294">
        <v>408</v>
      </c>
      <c r="D3" t="s" s="294">
        <v>409</v>
      </c>
      <c r="E3" t="s" s="295">
        <v>410</v>
      </c>
    </row>
    <row r="4" ht="15.3" customHeight="1">
      <c r="A4" t="s" s="296">
        <v>411</v>
      </c>
      <c r="B4" s="297">
        <v>7</v>
      </c>
      <c r="C4" s="298">
        <v>46279480</v>
      </c>
      <c r="D4" s="298">
        <v>20574000</v>
      </c>
      <c r="E4" s="299">
        <v>12455</v>
      </c>
    </row>
    <row r="5" ht="15.05" customHeight="1">
      <c r="A5" t="s" s="300">
        <v>398</v>
      </c>
      <c r="B5" s="301">
        <v>9</v>
      </c>
      <c r="C5" s="302">
        <v>66495408</v>
      </c>
      <c r="D5" s="302">
        <v>27859663</v>
      </c>
      <c r="E5" s="303">
        <v>17245</v>
      </c>
    </row>
    <row r="6" ht="15.05" customHeight="1">
      <c r="A6" t="s" s="300">
        <v>399</v>
      </c>
      <c r="B6" s="301">
        <v>7</v>
      </c>
      <c r="C6" s="302">
        <v>50420911</v>
      </c>
      <c r="D6" s="302">
        <v>22815060</v>
      </c>
      <c r="E6" s="303">
        <v>13905</v>
      </c>
    </row>
    <row r="7" ht="15.05" customHeight="1">
      <c r="A7" t="s" s="300">
        <v>405</v>
      </c>
      <c r="B7" s="301">
        <v>7</v>
      </c>
      <c r="C7" s="302">
        <v>43732092</v>
      </c>
      <c r="D7" s="302">
        <v>21153500</v>
      </c>
      <c r="E7" s="303">
        <v>13905</v>
      </c>
    </row>
    <row r="8" ht="15.05" customHeight="1">
      <c r="A8" t="s" s="300">
        <v>400</v>
      </c>
      <c r="B8" s="301">
        <v>8</v>
      </c>
      <c r="C8" s="302">
        <v>56959351</v>
      </c>
      <c r="D8" s="302">
        <v>22129000</v>
      </c>
      <c r="E8" s="303">
        <v>15585</v>
      </c>
    </row>
    <row r="9" ht="15.05" customHeight="1">
      <c r="A9" t="s" s="300">
        <v>401</v>
      </c>
      <c r="B9" s="301">
        <v>7</v>
      </c>
      <c r="C9" s="302">
        <v>54499868</v>
      </c>
      <c r="D9" s="302">
        <v>24564203</v>
      </c>
      <c r="E9" s="303">
        <v>13905</v>
      </c>
    </row>
    <row r="10" ht="15.3" customHeight="1">
      <c r="A10" t="s" s="304">
        <v>402</v>
      </c>
      <c r="B10" s="305">
        <v>8</v>
      </c>
      <c r="C10" s="306">
        <v>60192725</v>
      </c>
      <c r="D10" s="306">
        <v>28037283</v>
      </c>
      <c r="E10" s="307">
        <v>15585</v>
      </c>
    </row>
    <row r="11" ht="15.3" customHeight="1">
      <c r="A11" t="s" s="308">
        <v>366</v>
      </c>
      <c r="B11" s="309">
        <v>53</v>
      </c>
      <c r="C11" s="310">
        <v>378579835</v>
      </c>
      <c r="D11" s="310">
        <v>167132709</v>
      </c>
      <c r="E11" s="311">
        <v>102585</v>
      </c>
    </row>
  </sheetData>
  <mergeCells count="1">
    <mergeCell ref="A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F12"/>
  <sheetViews>
    <sheetView workbookViewId="0" showGridLines="0" defaultGridColor="1"/>
  </sheetViews>
  <sheetFormatPr defaultColWidth="13.3333" defaultRowHeight="17.4" customHeight="1" outlineLevelRow="0" outlineLevelCol="0"/>
  <cols>
    <col min="1" max="6" width="13.3516" style="312" customWidth="1"/>
    <col min="7" max="16384" width="13.3516" style="312" customWidth="1"/>
  </cols>
  <sheetData>
    <row r="1" ht="12.35" customHeight="1">
      <c r="A1" t="s" s="313">
        <v>39</v>
      </c>
      <c r="B1" s="314"/>
      <c r="C1" s="314"/>
      <c r="D1" s="314"/>
      <c r="E1" s="314"/>
      <c r="F1" s="9"/>
    </row>
    <row r="2" ht="15.3" customHeight="1">
      <c r="A2" s="315"/>
      <c r="B2" s="316"/>
      <c r="C2" s="316"/>
      <c r="D2" s="316"/>
      <c r="E2" s="317"/>
      <c r="F2" s="318"/>
    </row>
    <row r="3" ht="15.3" customHeight="1">
      <c r="A3" s="10"/>
      <c r="B3" s="11"/>
      <c r="C3" s="11"/>
      <c r="D3" s="11"/>
      <c r="E3" s="319"/>
      <c r="F3" s="318"/>
    </row>
    <row r="4" ht="15.3" customHeight="1">
      <c r="A4" s="10"/>
      <c r="B4" s="11"/>
      <c r="C4" s="11"/>
      <c r="D4" s="11"/>
      <c r="E4" s="319"/>
      <c r="F4" s="318"/>
    </row>
    <row r="5" ht="15.05" customHeight="1">
      <c r="A5" s="10"/>
      <c r="B5" s="11"/>
      <c r="C5" s="11"/>
      <c r="D5" s="11"/>
      <c r="E5" s="319"/>
      <c r="F5" s="318"/>
    </row>
    <row r="6" ht="15.05" customHeight="1">
      <c r="A6" s="10"/>
      <c r="B6" s="11"/>
      <c r="C6" s="11"/>
      <c r="D6" s="11"/>
      <c r="E6" s="319"/>
      <c r="F6" s="318"/>
    </row>
    <row r="7" ht="15.05" customHeight="1">
      <c r="A7" s="10"/>
      <c r="B7" s="11"/>
      <c r="C7" s="11"/>
      <c r="D7" s="11"/>
      <c r="E7" s="319"/>
      <c r="F7" s="318"/>
    </row>
    <row r="8" ht="15.05" customHeight="1">
      <c r="A8" s="10"/>
      <c r="B8" s="11"/>
      <c r="C8" s="11"/>
      <c r="D8" s="11"/>
      <c r="E8" s="319"/>
      <c r="F8" s="318"/>
    </row>
    <row r="9" ht="15.05" customHeight="1">
      <c r="A9" s="10"/>
      <c r="B9" s="11"/>
      <c r="C9" s="11"/>
      <c r="D9" s="11"/>
      <c r="E9" s="319"/>
      <c r="F9" s="318"/>
    </row>
    <row r="10" ht="15.3" customHeight="1">
      <c r="A10" s="10"/>
      <c r="B10" s="11"/>
      <c r="C10" s="11"/>
      <c r="D10" s="11"/>
      <c r="E10" s="319"/>
      <c r="F10" s="318"/>
    </row>
    <row r="11" ht="15.3" customHeight="1">
      <c r="A11" s="320"/>
      <c r="B11" s="321"/>
      <c r="C11" s="321"/>
      <c r="D11" s="321"/>
      <c r="E11" s="322"/>
      <c r="F11" s="318"/>
    </row>
    <row r="12" ht="13.55" customHeight="1">
      <c r="A12" s="323"/>
      <c r="B12" s="324"/>
      <c r="C12" s="324"/>
      <c r="D12" s="324"/>
      <c r="E12" s="324"/>
      <c r="F12" s="21"/>
    </row>
  </sheetData>
  <mergeCells count="1">
    <mergeCell ref="A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F12"/>
  <sheetViews>
    <sheetView workbookViewId="0" showGridLines="0" defaultGridColor="1"/>
  </sheetViews>
  <sheetFormatPr defaultColWidth="13.3333" defaultRowHeight="17.4" customHeight="1" outlineLevelRow="0" outlineLevelCol="0"/>
  <cols>
    <col min="1" max="6" width="13.3516" style="325" customWidth="1"/>
    <col min="7" max="16384" width="13.3516" style="325" customWidth="1"/>
  </cols>
  <sheetData>
    <row r="1" ht="12.35" customHeight="1">
      <c r="A1" t="s" s="326">
        <v>39</v>
      </c>
      <c r="B1" s="327"/>
      <c r="C1" s="327"/>
      <c r="D1" s="327"/>
      <c r="E1" s="327"/>
      <c r="F1" s="9"/>
    </row>
    <row r="2" ht="15.3" customHeight="1">
      <c r="A2" s="328"/>
      <c r="B2" s="329"/>
      <c r="C2" s="329"/>
      <c r="D2" s="329"/>
      <c r="E2" s="330"/>
      <c r="F2" s="331"/>
    </row>
    <row r="3" ht="15.3" customHeight="1">
      <c r="A3" s="10"/>
      <c r="B3" s="11"/>
      <c r="C3" s="11"/>
      <c r="D3" s="11"/>
      <c r="E3" s="332"/>
      <c r="F3" s="331"/>
    </row>
    <row r="4" ht="15.3" customHeight="1">
      <c r="A4" s="10"/>
      <c r="B4" s="11"/>
      <c r="C4" s="11"/>
      <c r="D4" s="11"/>
      <c r="E4" s="332"/>
      <c r="F4" s="331"/>
    </row>
    <row r="5" ht="15.05" customHeight="1">
      <c r="A5" s="10"/>
      <c r="B5" s="11"/>
      <c r="C5" s="11"/>
      <c r="D5" s="11"/>
      <c r="E5" s="332"/>
      <c r="F5" s="331"/>
    </row>
    <row r="6" ht="15.05" customHeight="1">
      <c r="A6" s="10"/>
      <c r="B6" s="11"/>
      <c r="C6" s="11"/>
      <c r="D6" s="11"/>
      <c r="E6" s="332"/>
      <c r="F6" s="331"/>
    </row>
    <row r="7" ht="15.05" customHeight="1">
      <c r="A7" s="10"/>
      <c r="B7" s="11"/>
      <c r="C7" s="11"/>
      <c r="D7" s="11"/>
      <c r="E7" s="332"/>
      <c r="F7" s="331"/>
    </row>
    <row r="8" ht="15.05" customHeight="1">
      <c r="A8" s="10"/>
      <c r="B8" s="11"/>
      <c r="C8" s="11"/>
      <c r="D8" s="11"/>
      <c r="E8" s="332"/>
      <c r="F8" s="331"/>
    </row>
    <row r="9" ht="15.05" customHeight="1">
      <c r="A9" s="10"/>
      <c r="B9" s="11"/>
      <c r="C9" s="11"/>
      <c r="D9" s="11"/>
      <c r="E9" s="332"/>
      <c r="F9" s="331"/>
    </row>
    <row r="10" ht="15.3" customHeight="1">
      <c r="A10" s="10"/>
      <c r="B10" s="11"/>
      <c r="C10" s="11"/>
      <c r="D10" s="11"/>
      <c r="E10" s="332"/>
      <c r="F10" s="331"/>
    </row>
    <row r="11" ht="15.3" customHeight="1">
      <c r="A11" s="333"/>
      <c r="B11" s="334"/>
      <c r="C11" s="334"/>
      <c r="D11" s="334"/>
      <c r="E11" s="335"/>
      <c r="F11" s="331"/>
    </row>
    <row r="12" ht="13.55" customHeight="1">
      <c r="A12" s="336"/>
      <c r="B12" s="337"/>
      <c r="C12" s="337"/>
      <c r="D12" s="337"/>
      <c r="E12" s="337"/>
      <c r="F12" s="21"/>
    </row>
  </sheetData>
  <mergeCells count="1">
    <mergeCell ref="A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3.3333" defaultRowHeight="17.4" customHeight="1" outlineLevelRow="0" outlineLevelCol="0"/>
  <cols>
    <col min="1" max="5" width="13.3516" style="338" customWidth="1"/>
    <col min="6" max="16384" width="13.3516" style="338" customWidth="1"/>
  </cols>
  <sheetData>
    <row r="1" ht="12.35" customHeight="1">
      <c r="A1" t="s" s="220">
        <v>39</v>
      </c>
      <c r="B1" s="221"/>
      <c r="C1" s="221"/>
      <c r="D1" s="221"/>
      <c r="E1" s="222"/>
    </row>
    <row r="2" ht="15.3" customHeight="1">
      <c r="A2" s="339"/>
      <c r="B2" s="340"/>
      <c r="C2" s="340"/>
      <c r="D2" s="340"/>
      <c r="E2" s="341"/>
    </row>
    <row r="3" ht="15.3" customHeight="1">
      <c r="A3" s="20"/>
      <c r="B3" s="160"/>
      <c r="C3" s="160"/>
      <c r="D3" s="160"/>
      <c r="E3" s="21"/>
    </row>
    <row r="4" ht="13.55" customHeight="1">
      <c r="A4" s="7"/>
      <c r="B4" s="8"/>
      <c r="C4" s="8"/>
      <c r="D4" s="8"/>
      <c r="E4" s="9"/>
    </row>
    <row r="5" ht="13.55" customHeight="1">
      <c r="A5" s="10"/>
      <c r="B5" s="11"/>
      <c r="C5" s="11"/>
      <c r="D5" s="11"/>
      <c r="E5" s="12"/>
    </row>
    <row r="6" ht="13.55" customHeight="1">
      <c r="A6" s="10"/>
      <c r="B6" s="11"/>
      <c r="C6" s="11"/>
      <c r="D6" s="11"/>
      <c r="E6" s="12"/>
    </row>
    <row r="7" ht="13.55" customHeight="1">
      <c r="A7" s="10"/>
      <c r="B7" s="11"/>
      <c r="C7" s="11"/>
      <c r="D7" s="11"/>
      <c r="E7" s="12"/>
    </row>
    <row r="8" ht="13.55" customHeight="1">
      <c r="A8" s="10"/>
      <c r="B8" s="11"/>
      <c r="C8" s="11"/>
      <c r="D8" s="11"/>
      <c r="E8" s="12"/>
    </row>
    <row r="9" ht="13.55" customHeight="1">
      <c r="A9" s="10"/>
      <c r="B9" s="11"/>
      <c r="C9" s="11"/>
      <c r="D9" s="11"/>
      <c r="E9" s="12"/>
    </row>
    <row r="10" ht="13.55" customHeight="1">
      <c r="A10" s="20"/>
      <c r="B10" s="160"/>
      <c r="C10" s="160"/>
      <c r="D10" s="160"/>
      <c r="E10" s="21"/>
    </row>
  </sheetData>
  <mergeCells count="1">
    <mergeCell ref="A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8.83333" defaultRowHeight="14.5" customHeight="1" outlineLevelRow="0" outlineLevelCol="0"/>
  <cols>
    <col min="1" max="1" width="13.1719" style="342" customWidth="1"/>
    <col min="2" max="2" width="20.6719" style="342" customWidth="1"/>
    <col min="3" max="3" width="17" style="342" customWidth="1"/>
    <col min="4" max="4" width="15.8516" style="342" customWidth="1"/>
    <col min="5" max="5" width="11.6719" style="342" customWidth="1"/>
    <col min="6" max="8" width="8.85156" style="342" customWidth="1"/>
    <col min="9" max="16384" width="8.85156" style="342" customWidth="1"/>
  </cols>
  <sheetData>
    <row r="1" ht="9" customHeight="1" hidden="1">
      <c r="A1" s="26"/>
      <c r="B1" s="26"/>
      <c r="C1" s="26"/>
      <c r="D1" s="26"/>
      <c r="E1" s="26"/>
      <c r="F1" s="26"/>
      <c r="G1" s="26"/>
      <c r="H1" s="26"/>
    </row>
    <row r="2" ht="9" customHeight="1" hidden="1">
      <c r="A2" s="26"/>
      <c r="B2" s="26"/>
      <c r="C2" s="26"/>
      <c r="D2" s="26"/>
      <c r="E2" s="26"/>
      <c r="F2" s="26"/>
      <c r="G2" s="26"/>
      <c r="H2" s="26"/>
    </row>
    <row r="3" ht="13.55" customHeight="1">
      <c r="A3" s="26"/>
      <c r="B3" s="26"/>
      <c r="C3" s="26"/>
      <c r="D3" s="26"/>
      <c r="E3" s="26"/>
      <c r="F3" s="26"/>
      <c r="G3" s="26"/>
      <c r="H3" s="26"/>
    </row>
    <row r="4" ht="13.55" customHeight="1">
      <c r="A4" s="26"/>
      <c r="B4" s="26"/>
      <c r="C4" s="26"/>
      <c r="D4" s="26"/>
      <c r="E4" s="26"/>
      <c r="F4" s="26"/>
      <c r="G4" s="218">
        <f>GETPIVOTDATA(" 3",$A$4,"Floor","1st")/10000000</f>
      </c>
      <c r="H4" s="218">
        <f>GETPIVOTDATA(" 4",$A$4,"Floor","1st")/10000000</f>
      </c>
    </row>
    <row r="5" ht="13.55" customHeight="1">
      <c r="A5" s="26"/>
      <c r="B5" s="26"/>
      <c r="C5" s="26"/>
      <c r="D5" s="26"/>
      <c r="E5" s="26"/>
      <c r="F5" s="26"/>
      <c r="G5" s="218">
        <f>GETPIVOTDATA(" 3",$A$4,"Floor","2nd")/10000000</f>
      </c>
      <c r="H5" s="218">
        <f>GETPIVOTDATA(" 4",$A$4,"Floor","2nd")/10000000</f>
      </c>
    </row>
    <row r="6" ht="13.55" customHeight="1">
      <c r="A6" s="26"/>
      <c r="B6" s="26"/>
      <c r="C6" s="26"/>
      <c r="D6" s="26"/>
      <c r="E6" s="26"/>
      <c r="F6" s="26"/>
      <c r="G6" s="218">
        <f>GETPIVOTDATA(" 3",$A$4,"Floor","3rd")/10000000</f>
      </c>
      <c r="H6" s="218">
        <f>GETPIVOTDATA(" 4",$A$4,"Floor","3rd")/10000000</f>
      </c>
    </row>
    <row r="7" ht="13.55" customHeight="1">
      <c r="A7" s="26"/>
      <c r="B7" s="26"/>
      <c r="C7" s="26"/>
      <c r="D7" s="26"/>
      <c r="E7" s="26"/>
      <c r="F7" s="26"/>
      <c r="G7" s="218">
        <f>GETPIVOTDATA(" 3",$A$4,"Floor","4th")/10000000</f>
      </c>
      <c r="H7" s="218">
        <f>GETPIVOTDATA(" 4",$A$4,"Floor","4th")/10000000</f>
      </c>
    </row>
    <row r="8" ht="13.55" customHeight="1">
      <c r="A8" s="26"/>
      <c r="B8" s="26"/>
      <c r="C8" s="26"/>
      <c r="D8" s="26"/>
      <c r="E8" s="26"/>
      <c r="F8" s="26"/>
      <c r="G8" s="218">
        <f>GETPIVOTDATA(" 3",$A$4,"Floor","5th")/10000000</f>
      </c>
      <c r="H8" s="218">
        <f>GETPIVOTDATA(" 4",$A$4,"Floor","5th")/10000000</f>
      </c>
    </row>
    <row r="9" ht="13.55" customHeight="1">
      <c r="A9" s="26"/>
      <c r="B9" s="26"/>
      <c r="C9" s="26"/>
      <c r="D9" s="26"/>
      <c r="E9" s="26"/>
      <c r="F9" s="26"/>
      <c r="G9" s="218">
        <f>GETPIVOTDATA(" 3",$A$4,"Floor","6th")/10000000</f>
      </c>
      <c r="H9" s="218">
        <f>GETPIVOTDATA(" 4",$A$4,"Floor","6th")/10000000</f>
      </c>
    </row>
    <row r="10" ht="13.55" customHeight="1">
      <c r="A10" s="26"/>
      <c r="B10" s="26"/>
      <c r="C10" s="26"/>
      <c r="D10" s="26"/>
      <c r="E10" s="26"/>
      <c r="F10" s="26"/>
      <c r="G10" s="218">
        <f>GETPIVOTDATA(" 3",$A$4,"Floor","7th")/10000000</f>
      </c>
      <c r="H10" s="218">
        <f>GETPIVOTDATA(" 4",$A$4,"Floor","7th")/10000000</f>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2:F8"/>
  <sheetViews>
    <sheetView workbookViewId="0" showGridLines="0" defaultGridColor="1"/>
  </sheetViews>
  <sheetFormatPr defaultColWidth="13.3333" defaultRowHeight="17.4" customHeight="1" outlineLevelRow="0" outlineLevelCol="0"/>
  <cols>
    <col min="1" max="6" width="13.3516" style="343" customWidth="1"/>
    <col min="7" max="16384" width="13.3516" style="343" customWidth="1"/>
  </cols>
  <sheetData>
    <row r="1" ht="12.35" customHeight="1">
      <c r="A1" t="s" s="291">
        <v>47</v>
      </c>
      <c r="B1" s="291"/>
      <c r="C1" s="291"/>
      <c r="D1" s="291"/>
      <c r="E1" s="291"/>
      <c r="F1" s="291"/>
    </row>
    <row r="2" ht="15.3" customHeight="1"/>
    <row r="3" ht="15.3" customHeight="1">
      <c r="A3" t="s" s="292">
        <v>414</v>
      </c>
      <c r="B3" t="s" s="293">
        <v>407</v>
      </c>
      <c r="C3" t="s" s="294">
        <v>410</v>
      </c>
      <c r="D3" t="s" s="294">
        <v>415</v>
      </c>
      <c r="E3" t="s" s="294">
        <v>416</v>
      </c>
      <c r="F3" t="s" s="295">
        <v>417</v>
      </c>
    </row>
    <row r="4" ht="15.3" customHeight="1">
      <c r="A4" s="344">
        <v>1</v>
      </c>
      <c r="B4" s="297">
        <v>5</v>
      </c>
      <c r="C4" s="298">
        <v>8431338</v>
      </c>
      <c r="D4" s="298">
        <v>8431339</v>
      </c>
      <c r="E4" s="298">
        <v>1324.66</v>
      </c>
      <c r="F4" s="299">
        <v>1</v>
      </c>
    </row>
    <row r="5" ht="15.05" customHeight="1">
      <c r="A5" s="345">
        <v>2</v>
      </c>
      <c r="B5" s="301">
        <v>46</v>
      </c>
      <c r="C5" s="302">
        <v>61401218</v>
      </c>
      <c r="D5" s="302">
        <v>61614103</v>
      </c>
      <c r="E5" s="302">
        <v>11846.66</v>
      </c>
      <c r="F5" s="303">
        <v>4</v>
      </c>
    </row>
    <row r="6" ht="15.05" customHeight="1">
      <c r="A6" s="345">
        <v>3</v>
      </c>
      <c r="B6" s="301">
        <v>97</v>
      </c>
      <c r="C6" s="302">
        <v>86455533.28</v>
      </c>
      <c r="D6" s="302">
        <v>89042357</v>
      </c>
      <c r="E6" s="302">
        <v>16901.44</v>
      </c>
      <c r="F6" s="303">
        <v>3</v>
      </c>
    </row>
    <row r="7" ht="15.05" customHeight="1">
      <c r="A7" t="s" s="300">
        <v>418</v>
      </c>
      <c r="B7" s="301">
        <v>35</v>
      </c>
      <c r="C7" s="302">
        <v>90217592.95999999</v>
      </c>
      <c r="D7" s="302">
        <v>93434825</v>
      </c>
      <c r="E7" s="302">
        <v>12198.25</v>
      </c>
      <c r="F7" s="303">
        <v>8</v>
      </c>
    </row>
    <row r="8" ht="15.3" customHeight="1">
      <c r="A8" t="s" s="304">
        <v>419</v>
      </c>
      <c r="B8" s="305">
        <v>31</v>
      </c>
      <c r="C8" s="306">
        <v>77675123</v>
      </c>
      <c r="D8" s="306">
        <v>77679817</v>
      </c>
      <c r="E8" s="306">
        <v>11066.67</v>
      </c>
      <c r="F8" s="307">
        <v>4</v>
      </c>
    </row>
    <row r="9" ht="15.3" customHeight="1">
      <c r="A9" t="s" s="308">
        <v>366</v>
      </c>
      <c r="B9" s="309">
        <v>214</v>
      </c>
      <c r="C9" s="310">
        <v>324180805.24</v>
      </c>
      <c r="D9" s="310">
        <v>330202441</v>
      </c>
      <c r="E9" s="310">
        <v>53337.68</v>
      </c>
      <c r="F9" s="311">
        <v>20</v>
      </c>
    </row>
  </sheetData>
  <mergeCells count="1">
    <mergeCell ref="A1:F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3.3333" defaultRowHeight="17.4" customHeight="1" outlineLevelRow="0" outlineLevelCol="0"/>
  <cols>
    <col min="1" max="7" width="13.3516" style="346" customWidth="1"/>
    <col min="8" max="16384" width="13.3516" style="346" customWidth="1"/>
  </cols>
  <sheetData>
    <row r="1" ht="12.35" customHeight="1">
      <c r="A1" t="s" s="313">
        <v>47</v>
      </c>
      <c r="B1" s="314"/>
      <c r="C1" s="314"/>
      <c r="D1" s="314"/>
      <c r="E1" s="314"/>
      <c r="F1" s="314"/>
      <c r="G1" s="9"/>
    </row>
    <row r="2" ht="15.3" customHeight="1">
      <c r="A2" s="315"/>
      <c r="B2" s="316"/>
      <c r="C2" s="316"/>
      <c r="D2" s="316"/>
      <c r="E2" s="316"/>
      <c r="F2" s="317"/>
      <c r="G2" s="318"/>
    </row>
    <row r="3" ht="15.3" customHeight="1">
      <c r="A3" s="10"/>
      <c r="B3" s="11"/>
      <c r="C3" s="11"/>
      <c r="D3" s="11"/>
      <c r="E3" s="11"/>
      <c r="F3" s="319"/>
      <c r="G3" s="318"/>
    </row>
    <row r="4" ht="15.3" customHeight="1">
      <c r="A4" s="10"/>
      <c r="B4" s="11"/>
      <c r="C4" s="11"/>
      <c r="D4" s="11"/>
      <c r="E4" s="11"/>
      <c r="F4" s="319"/>
      <c r="G4" s="318"/>
    </row>
    <row r="5" ht="15.05" customHeight="1">
      <c r="A5" s="10"/>
      <c r="B5" s="11"/>
      <c r="C5" s="11"/>
      <c r="D5" s="11"/>
      <c r="E5" s="11"/>
      <c r="F5" s="319"/>
      <c r="G5" s="318"/>
    </row>
    <row r="6" ht="15.05" customHeight="1">
      <c r="A6" s="10"/>
      <c r="B6" s="11"/>
      <c r="C6" s="11"/>
      <c r="D6" s="11"/>
      <c r="E6" s="11"/>
      <c r="F6" s="319"/>
      <c r="G6" s="318"/>
    </row>
    <row r="7" ht="15.05" customHeight="1">
      <c r="A7" s="10"/>
      <c r="B7" s="11"/>
      <c r="C7" s="11"/>
      <c r="D7" s="11"/>
      <c r="E7" s="11"/>
      <c r="F7" s="319"/>
      <c r="G7" s="318"/>
    </row>
    <row r="8" ht="15.3" customHeight="1">
      <c r="A8" s="10"/>
      <c r="B8" s="11"/>
      <c r="C8" s="11"/>
      <c r="D8" s="11"/>
      <c r="E8" s="11"/>
      <c r="F8" s="319"/>
      <c r="G8" s="318"/>
    </row>
    <row r="9" ht="15.3" customHeight="1">
      <c r="A9" s="320"/>
      <c r="B9" s="321"/>
      <c r="C9" s="321"/>
      <c r="D9" s="321"/>
      <c r="E9" s="321"/>
      <c r="F9" s="322"/>
      <c r="G9" s="318"/>
    </row>
    <row r="10" ht="13.55" customHeight="1">
      <c r="A10" s="323"/>
      <c r="B10" s="324"/>
      <c r="C10" s="324"/>
      <c r="D10" s="324"/>
      <c r="E10" s="324"/>
      <c r="F10" s="324"/>
      <c r="G10" s="21"/>
    </row>
  </sheetData>
  <mergeCells count="1">
    <mergeCell ref="A1:F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3.3333" defaultRowHeight="17.4" customHeight="1" outlineLevelRow="0" outlineLevelCol="0"/>
  <cols>
    <col min="1" max="7" width="13.3516" style="347" customWidth="1"/>
    <col min="8" max="16384" width="13.3516" style="347" customWidth="1"/>
  </cols>
  <sheetData>
    <row r="1" ht="12.35" customHeight="1">
      <c r="A1" t="s" s="326">
        <v>47</v>
      </c>
      <c r="B1" s="327"/>
      <c r="C1" s="327"/>
      <c r="D1" s="327"/>
      <c r="E1" s="327"/>
      <c r="F1" s="327"/>
      <c r="G1" s="9"/>
    </row>
    <row r="2" ht="15.3" customHeight="1">
      <c r="A2" s="328"/>
      <c r="B2" s="329"/>
      <c r="C2" s="329"/>
      <c r="D2" s="329"/>
      <c r="E2" s="329"/>
      <c r="F2" s="330"/>
      <c r="G2" s="331"/>
    </row>
    <row r="3" ht="15.3" customHeight="1">
      <c r="A3" s="10"/>
      <c r="B3" s="11"/>
      <c r="C3" s="11"/>
      <c r="D3" s="11"/>
      <c r="E3" s="11"/>
      <c r="F3" s="332"/>
      <c r="G3" s="331"/>
    </row>
    <row r="4" ht="15.3" customHeight="1">
      <c r="A4" s="10"/>
      <c r="B4" s="11"/>
      <c r="C4" s="11"/>
      <c r="D4" s="11"/>
      <c r="E4" s="11"/>
      <c r="F4" s="332"/>
      <c r="G4" s="331"/>
    </row>
    <row r="5" ht="15.05" customHeight="1">
      <c r="A5" s="10"/>
      <c r="B5" s="11"/>
      <c r="C5" s="11"/>
      <c r="D5" s="11"/>
      <c r="E5" s="11"/>
      <c r="F5" s="332"/>
      <c r="G5" s="331"/>
    </row>
    <row r="6" ht="15.05" customHeight="1">
      <c r="A6" s="10"/>
      <c r="B6" s="11"/>
      <c r="C6" s="11"/>
      <c r="D6" s="11"/>
      <c r="E6" s="11"/>
      <c r="F6" s="332"/>
      <c r="G6" s="331"/>
    </row>
    <row r="7" ht="15.05" customHeight="1">
      <c r="A7" s="10"/>
      <c r="B7" s="11"/>
      <c r="C7" s="11"/>
      <c r="D7" s="11"/>
      <c r="E7" s="11"/>
      <c r="F7" s="332"/>
      <c r="G7" s="331"/>
    </row>
    <row r="8" ht="15.3" customHeight="1">
      <c r="A8" s="10"/>
      <c r="B8" s="11"/>
      <c r="C8" s="11"/>
      <c r="D8" s="11"/>
      <c r="E8" s="11"/>
      <c r="F8" s="332"/>
      <c r="G8" s="331"/>
    </row>
    <row r="9" ht="15.3" customHeight="1">
      <c r="A9" s="333"/>
      <c r="B9" s="334"/>
      <c r="C9" s="334"/>
      <c r="D9" s="334"/>
      <c r="E9" s="334"/>
      <c r="F9" s="335"/>
      <c r="G9" s="331"/>
    </row>
    <row r="10" ht="13.55" customHeight="1">
      <c r="A10" s="336"/>
      <c r="B10" s="337"/>
      <c r="C10" s="337"/>
      <c r="D10" s="337"/>
      <c r="E10" s="337"/>
      <c r="F10" s="337"/>
      <c r="G10" s="21"/>
    </row>
  </sheetData>
  <mergeCells count="1">
    <mergeCell ref="A1:F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G14"/>
  <sheetViews>
    <sheetView workbookViewId="0" showGridLines="0" defaultGridColor="1"/>
  </sheetViews>
  <sheetFormatPr defaultColWidth="13.3333" defaultRowHeight="17.4" customHeight="1" outlineLevelRow="0" outlineLevelCol="0"/>
  <cols>
    <col min="1" max="7" width="13.3516" style="348" customWidth="1"/>
    <col min="8" max="16384" width="13.3516" style="348" customWidth="1"/>
  </cols>
  <sheetData>
    <row r="1" ht="12.35" customHeight="1">
      <c r="A1" t="s" s="220">
        <v>47</v>
      </c>
      <c r="B1" s="221"/>
      <c r="C1" s="221"/>
      <c r="D1" s="221"/>
      <c r="E1" s="221"/>
      <c r="F1" s="221"/>
      <c r="G1" s="9"/>
    </row>
    <row r="2" ht="15.3" customHeight="1">
      <c r="A2" s="339"/>
      <c r="B2" s="340"/>
      <c r="C2" s="340"/>
      <c r="D2" s="340"/>
      <c r="E2" s="340"/>
      <c r="F2" s="349"/>
      <c r="G2" s="350"/>
    </row>
    <row r="3" ht="15.3" customHeight="1">
      <c r="A3" s="10"/>
      <c r="B3" s="11"/>
      <c r="C3" s="11"/>
      <c r="D3" s="11"/>
      <c r="E3" s="11"/>
      <c r="F3" s="351"/>
      <c r="G3" s="350"/>
    </row>
    <row r="4" ht="15.3" customHeight="1">
      <c r="A4" s="10"/>
      <c r="B4" s="11"/>
      <c r="C4" s="11"/>
      <c r="D4" s="11"/>
      <c r="E4" s="11"/>
      <c r="F4" s="351"/>
      <c r="G4" s="350"/>
    </row>
    <row r="5" ht="15.05" customHeight="1">
      <c r="A5" s="10"/>
      <c r="B5" s="11"/>
      <c r="C5" s="11"/>
      <c r="D5" s="11"/>
      <c r="E5" s="11"/>
      <c r="F5" s="351"/>
      <c r="G5" s="350"/>
    </row>
    <row r="6" ht="15.05" customHeight="1">
      <c r="A6" s="10"/>
      <c r="B6" s="11"/>
      <c r="C6" s="11"/>
      <c r="D6" s="11"/>
      <c r="E6" s="11"/>
      <c r="F6" s="351"/>
      <c r="G6" s="350"/>
    </row>
    <row r="7" ht="15.05" customHeight="1">
      <c r="A7" s="10"/>
      <c r="B7" s="11"/>
      <c r="C7" s="11"/>
      <c r="D7" s="11"/>
      <c r="E7" s="11"/>
      <c r="F7" s="351"/>
      <c r="G7" s="350"/>
    </row>
    <row r="8" ht="15.05" customHeight="1">
      <c r="A8" s="10"/>
      <c r="B8" s="11"/>
      <c r="C8" s="11"/>
      <c r="D8" s="11"/>
      <c r="E8" s="11"/>
      <c r="F8" s="351"/>
      <c r="G8" s="350"/>
    </row>
    <row r="9" ht="15.05" customHeight="1">
      <c r="A9" s="10"/>
      <c r="B9" s="11"/>
      <c r="C9" s="11"/>
      <c r="D9" s="11"/>
      <c r="E9" s="11"/>
      <c r="F9" s="351"/>
      <c r="G9" s="350"/>
    </row>
    <row r="10" ht="15.05" customHeight="1">
      <c r="A10" s="10"/>
      <c r="B10" s="11"/>
      <c r="C10" s="11"/>
      <c r="D10" s="11"/>
      <c r="E10" s="11"/>
      <c r="F10" s="351"/>
      <c r="G10" s="350"/>
    </row>
    <row r="11" ht="15.05" customHeight="1">
      <c r="A11" s="10"/>
      <c r="B11" s="11"/>
      <c r="C11" s="11"/>
      <c r="D11" s="11"/>
      <c r="E11" s="11"/>
      <c r="F11" s="351"/>
      <c r="G11" s="350"/>
    </row>
    <row r="12" ht="15.3" customHeight="1">
      <c r="A12" s="10"/>
      <c r="B12" s="11"/>
      <c r="C12" s="11"/>
      <c r="D12" s="11"/>
      <c r="E12" s="11"/>
      <c r="F12" s="351"/>
      <c r="G12" s="350"/>
    </row>
    <row r="13" ht="15.3" customHeight="1">
      <c r="A13" s="352"/>
      <c r="B13" s="353"/>
      <c r="C13" s="353"/>
      <c r="D13" s="353"/>
      <c r="E13" s="353"/>
      <c r="F13" s="354"/>
      <c r="G13" s="350"/>
    </row>
    <row r="14" ht="13.55" customHeight="1">
      <c r="A14" s="355"/>
      <c r="B14" s="356"/>
      <c r="C14" s="356"/>
      <c r="D14" s="356"/>
      <c r="E14" s="356"/>
      <c r="F14" s="356"/>
      <c r="G14" s="21"/>
    </row>
  </sheetData>
  <mergeCells count="1">
    <mergeCell ref="A1:F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dimension ref="A2:G7"/>
  <sheetViews>
    <sheetView workbookViewId="0" showGridLines="0" defaultGridColor="1"/>
  </sheetViews>
  <sheetFormatPr defaultColWidth="13.3333" defaultRowHeight="17.4" customHeight="1" outlineLevelRow="0" outlineLevelCol="0"/>
  <cols>
    <col min="1" max="7" width="13.3516" style="357" customWidth="1"/>
    <col min="8" max="16384" width="13.3516" style="357" customWidth="1"/>
  </cols>
  <sheetData>
    <row r="1" ht="12.35" customHeight="1">
      <c r="A1" t="s" s="291">
        <v>53</v>
      </c>
      <c r="B1" s="291"/>
      <c r="C1" s="291"/>
      <c r="D1" s="291"/>
      <c r="E1" s="291"/>
      <c r="F1" s="291"/>
      <c r="G1" s="291"/>
    </row>
    <row r="2" ht="15.3" customHeight="1"/>
    <row r="3" ht="15.3" customHeight="1">
      <c r="A3" t="s" s="358">
        <v>422</v>
      </c>
      <c r="B3" t="s" s="359">
        <v>423</v>
      </c>
      <c r="C3" t="s" s="360">
        <v>424</v>
      </c>
      <c r="D3" t="s" s="293">
        <v>407</v>
      </c>
      <c r="E3" t="s" s="294">
        <v>410</v>
      </c>
      <c r="F3" t="s" s="294">
        <v>415</v>
      </c>
      <c r="G3" t="s" s="295">
        <v>416</v>
      </c>
    </row>
    <row r="4" ht="15.3" customHeight="1">
      <c r="A4" s="361">
        <v>42370</v>
      </c>
      <c r="B4" s="362">
        <v>43922</v>
      </c>
      <c r="C4" s="363">
        <v>43952</v>
      </c>
      <c r="D4" s="297">
        <v>167</v>
      </c>
      <c r="E4" s="298">
        <v>245130236.24</v>
      </c>
      <c r="F4" s="298">
        <v>250528875</v>
      </c>
      <c r="G4" s="299">
        <v>40134.32</v>
      </c>
    </row>
    <row r="5" ht="15.05" customHeight="1">
      <c r="C5" s="364">
        <v>43983</v>
      </c>
      <c r="D5" s="301">
        <v>47</v>
      </c>
      <c r="E5" s="302">
        <v>79050569</v>
      </c>
      <c r="F5" s="302">
        <v>79673566</v>
      </c>
      <c r="G5" s="303">
        <v>13203.36</v>
      </c>
    </row>
    <row r="6" ht="15.3" customHeight="1">
      <c r="B6" s="365">
        <v>43922</v>
      </c>
      <c r="D6" s="366">
        <v>214</v>
      </c>
      <c r="E6" s="367">
        <v>324180805.24</v>
      </c>
      <c r="F6" s="367">
        <v>330202441</v>
      </c>
      <c r="G6" s="368">
        <v>53337.68</v>
      </c>
    </row>
    <row r="7" ht="13.55" customHeight="1">
      <c r="A7" s="369">
        <v>42370</v>
      </c>
      <c r="D7" s="370">
        <v>214</v>
      </c>
      <c r="E7" s="371">
        <v>324180805.24</v>
      </c>
      <c r="F7" s="371">
        <v>330202441</v>
      </c>
      <c r="G7" s="372">
        <v>53337.68</v>
      </c>
    </row>
    <row r="8" ht="15.3" customHeight="1">
      <c r="A8" t="s" s="373">
        <v>366</v>
      </c>
      <c r="D8" s="309">
        <v>214</v>
      </c>
      <c r="E8" s="310">
        <v>324180805.24</v>
      </c>
      <c r="F8" s="310">
        <v>330202441</v>
      </c>
      <c r="G8" s="311">
        <v>53337.68</v>
      </c>
    </row>
  </sheetData>
  <mergeCells count="1">
    <mergeCell ref="A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13.3333" defaultRowHeight="17.4" customHeight="1" outlineLevelRow="0" outlineLevelCol="0"/>
  <cols>
    <col min="1" max="8" width="13.3516" style="374" customWidth="1"/>
    <col min="9" max="16384" width="13.3516" style="374" customWidth="1"/>
  </cols>
  <sheetData>
    <row r="1" ht="12.35" customHeight="1">
      <c r="A1" t="s" s="313">
        <v>53</v>
      </c>
      <c r="B1" s="314"/>
      <c r="C1" s="314"/>
      <c r="D1" s="314"/>
      <c r="E1" s="314"/>
      <c r="F1" s="314"/>
      <c r="G1" s="314"/>
      <c r="H1" s="9"/>
    </row>
    <row r="2" ht="15.3" customHeight="1">
      <c r="A2" s="315"/>
      <c r="B2" s="316"/>
      <c r="C2" s="316"/>
      <c r="D2" s="316"/>
      <c r="E2" s="316"/>
      <c r="F2" s="316"/>
      <c r="G2" s="317"/>
      <c r="H2" s="318"/>
    </row>
    <row r="3" ht="15.3" customHeight="1">
      <c r="A3" s="10"/>
      <c r="B3" s="11"/>
      <c r="C3" s="11"/>
      <c r="D3" s="11"/>
      <c r="E3" s="11"/>
      <c r="F3" s="11"/>
      <c r="G3" s="319"/>
      <c r="H3" s="318"/>
    </row>
    <row r="4" ht="15.3" customHeight="1">
      <c r="A4" s="10"/>
      <c r="B4" s="11"/>
      <c r="C4" s="11"/>
      <c r="D4" s="11"/>
      <c r="E4" s="11"/>
      <c r="F4" s="11"/>
      <c r="G4" s="319"/>
      <c r="H4" s="318"/>
    </row>
    <row r="5" ht="15.05" customHeight="1">
      <c r="A5" s="10"/>
      <c r="B5" s="11"/>
      <c r="C5" s="11"/>
      <c r="D5" s="11"/>
      <c r="E5" s="11"/>
      <c r="F5" s="11"/>
      <c r="G5" s="319"/>
      <c r="H5" s="318"/>
    </row>
    <row r="6" ht="15.3" customHeight="1">
      <c r="A6" s="10"/>
      <c r="B6" s="11"/>
      <c r="C6" s="11"/>
      <c r="D6" s="11"/>
      <c r="E6" s="11"/>
      <c r="F6" s="11"/>
      <c r="G6" s="319"/>
      <c r="H6" s="318"/>
    </row>
    <row r="7" ht="13.55" customHeight="1">
      <c r="A7" s="10"/>
      <c r="B7" s="11"/>
      <c r="C7" s="11"/>
      <c r="D7" s="11"/>
      <c r="E7" s="11"/>
      <c r="F7" s="11"/>
      <c r="G7" s="319"/>
      <c r="H7" s="318"/>
    </row>
    <row r="8" ht="15.3" customHeight="1">
      <c r="A8" s="320"/>
      <c r="B8" s="375"/>
      <c r="C8" s="375"/>
      <c r="D8" s="321"/>
      <c r="E8" s="321"/>
      <c r="F8" s="321"/>
      <c r="G8" s="322"/>
      <c r="H8" s="318"/>
    </row>
    <row r="9" ht="13.55" customHeight="1">
      <c r="A9" s="315"/>
      <c r="B9" s="376"/>
      <c r="C9" s="376"/>
      <c r="D9" s="316"/>
      <c r="E9" s="316"/>
      <c r="F9" s="316"/>
      <c r="G9" s="316"/>
      <c r="H9" s="12"/>
    </row>
    <row r="10" ht="13.55" customHeight="1">
      <c r="A10" s="20"/>
      <c r="B10" s="160"/>
      <c r="C10" s="160"/>
      <c r="D10" s="160"/>
      <c r="E10" s="160"/>
      <c r="F10" s="160"/>
      <c r="G10" s="160"/>
      <c r="H10" s="21"/>
    </row>
  </sheetData>
  <mergeCells count="1">
    <mergeCell ref="A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13.3333" defaultRowHeight="17.4" customHeight="1" outlineLevelRow="0" outlineLevelCol="0"/>
  <cols>
    <col min="1" max="8" width="13.3516" style="377" customWidth="1"/>
    <col min="9" max="16384" width="13.3516" style="377" customWidth="1"/>
  </cols>
  <sheetData>
    <row r="1" ht="12.35" customHeight="1">
      <c r="A1" t="s" s="326">
        <v>53</v>
      </c>
      <c r="B1" s="327"/>
      <c r="C1" s="327"/>
      <c r="D1" s="327"/>
      <c r="E1" s="327"/>
      <c r="F1" s="327"/>
      <c r="G1" s="327"/>
      <c r="H1" s="9"/>
    </row>
    <row r="2" ht="15.3" customHeight="1">
      <c r="A2" s="328"/>
      <c r="B2" s="329"/>
      <c r="C2" s="329"/>
      <c r="D2" s="329"/>
      <c r="E2" s="329"/>
      <c r="F2" s="329"/>
      <c r="G2" s="330"/>
      <c r="H2" s="331"/>
    </row>
    <row r="3" ht="15.3" customHeight="1">
      <c r="A3" s="10"/>
      <c r="B3" s="11"/>
      <c r="C3" s="11"/>
      <c r="D3" s="11"/>
      <c r="E3" s="11"/>
      <c r="F3" s="11"/>
      <c r="G3" s="332"/>
      <c r="H3" s="331"/>
    </row>
    <row r="4" ht="15.3" customHeight="1">
      <c r="A4" s="10"/>
      <c r="B4" s="11"/>
      <c r="C4" s="11"/>
      <c r="D4" s="11"/>
      <c r="E4" s="11"/>
      <c r="F4" s="11"/>
      <c r="G4" s="332"/>
      <c r="H4" s="331"/>
    </row>
    <row r="5" ht="15.05" customHeight="1">
      <c r="A5" s="10"/>
      <c r="B5" s="11"/>
      <c r="C5" s="11"/>
      <c r="D5" s="11"/>
      <c r="E5" s="11"/>
      <c r="F5" s="11"/>
      <c r="G5" s="332"/>
      <c r="H5" s="331"/>
    </row>
    <row r="6" ht="15.3" customHeight="1">
      <c r="A6" s="10"/>
      <c r="B6" s="11"/>
      <c r="C6" s="11"/>
      <c r="D6" s="11"/>
      <c r="E6" s="11"/>
      <c r="F6" s="11"/>
      <c r="G6" s="332"/>
      <c r="H6" s="331"/>
    </row>
    <row r="7" ht="13.55" customHeight="1">
      <c r="A7" s="10"/>
      <c r="B7" s="11"/>
      <c r="C7" s="11"/>
      <c r="D7" s="11"/>
      <c r="E7" s="11"/>
      <c r="F7" s="11"/>
      <c r="G7" s="332"/>
      <c r="H7" s="331"/>
    </row>
    <row r="8" ht="15.3" customHeight="1">
      <c r="A8" s="333"/>
      <c r="B8" s="375"/>
      <c r="C8" s="375"/>
      <c r="D8" s="334"/>
      <c r="E8" s="334"/>
      <c r="F8" s="334"/>
      <c r="G8" s="335"/>
      <c r="H8" s="331"/>
    </row>
    <row r="9" ht="13.55" customHeight="1">
      <c r="A9" s="328"/>
      <c r="B9" s="376"/>
      <c r="C9" s="376"/>
      <c r="D9" s="329"/>
      <c r="E9" s="329"/>
      <c r="F9" s="329"/>
      <c r="G9" s="329"/>
      <c r="H9" s="12"/>
    </row>
    <row r="10" ht="13.55" customHeight="1">
      <c r="A10" s="20"/>
      <c r="B10" s="160"/>
      <c r="C10" s="160"/>
      <c r="D10" s="160"/>
      <c r="E10" s="160"/>
      <c r="F10" s="160"/>
      <c r="G10" s="160"/>
      <c r="H10" s="21"/>
    </row>
  </sheetData>
  <mergeCells count="1">
    <mergeCell ref="A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dimension ref="A1:H18"/>
  <sheetViews>
    <sheetView workbookViewId="0" showGridLines="0" defaultGridColor="1"/>
  </sheetViews>
  <sheetFormatPr defaultColWidth="13.3333" defaultRowHeight="17.4" customHeight="1" outlineLevelRow="0" outlineLevelCol="0"/>
  <cols>
    <col min="1" max="8" width="13.3516" style="378" customWidth="1"/>
    <col min="9" max="16384" width="13.3516" style="378" customWidth="1"/>
  </cols>
  <sheetData>
    <row r="1" ht="12.35" customHeight="1">
      <c r="A1" t="s" s="220">
        <v>53</v>
      </c>
      <c r="B1" s="221"/>
      <c r="C1" s="221"/>
      <c r="D1" s="221"/>
      <c r="E1" s="221"/>
      <c r="F1" s="221"/>
      <c r="G1" s="221"/>
      <c r="H1" s="9"/>
    </row>
    <row r="2" ht="15.3" customHeight="1">
      <c r="A2" s="339"/>
      <c r="B2" s="340"/>
      <c r="C2" s="340"/>
      <c r="D2" s="340"/>
      <c r="E2" s="340"/>
      <c r="F2" s="340"/>
      <c r="G2" s="349"/>
      <c r="H2" s="350"/>
    </row>
    <row r="3" ht="15.3" customHeight="1">
      <c r="A3" s="10"/>
      <c r="B3" s="11"/>
      <c r="C3" s="11"/>
      <c r="D3" s="11"/>
      <c r="E3" s="11"/>
      <c r="F3" s="11"/>
      <c r="G3" s="351"/>
      <c r="H3" s="350"/>
    </row>
    <row r="4" ht="13.55" customHeight="1">
      <c r="A4" s="10"/>
      <c r="B4" s="11"/>
      <c r="C4" s="11"/>
      <c r="D4" s="11"/>
      <c r="E4" s="11"/>
      <c r="F4" s="11"/>
      <c r="G4" s="351"/>
      <c r="H4" s="350"/>
    </row>
    <row r="5" ht="13.55" customHeight="1">
      <c r="A5" s="10"/>
      <c r="B5" s="11"/>
      <c r="C5" s="11"/>
      <c r="D5" s="11"/>
      <c r="E5" s="11"/>
      <c r="F5" s="11"/>
      <c r="G5" s="351"/>
      <c r="H5" s="350"/>
    </row>
    <row r="6" ht="13.55" customHeight="1">
      <c r="A6" s="10"/>
      <c r="B6" s="11"/>
      <c r="C6" s="11"/>
      <c r="D6" s="11"/>
      <c r="E6" s="11"/>
      <c r="F6" s="11"/>
      <c r="G6" s="351"/>
      <c r="H6" s="350"/>
    </row>
    <row r="7" ht="13.55" customHeight="1">
      <c r="A7" s="10"/>
      <c r="B7" s="11"/>
      <c r="C7" s="11"/>
      <c r="D7" s="11"/>
      <c r="E7" s="11"/>
      <c r="F7" s="11"/>
      <c r="G7" s="351"/>
      <c r="H7" s="350"/>
    </row>
    <row r="8" ht="13.3" customHeight="1">
      <c r="A8" s="10"/>
      <c r="B8" s="11"/>
      <c r="C8" s="11"/>
      <c r="D8" s="11"/>
      <c r="E8" s="11"/>
      <c r="F8" s="11"/>
      <c r="G8" s="351"/>
      <c r="H8" s="350"/>
    </row>
    <row r="9" ht="15.05" customHeight="1">
      <c r="A9" s="10"/>
      <c r="B9" s="11"/>
      <c r="C9" s="11"/>
      <c r="D9" s="11"/>
      <c r="E9" s="11"/>
      <c r="F9" s="11"/>
      <c r="G9" s="351"/>
      <c r="H9" s="350"/>
    </row>
    <row r="10" ht="15.05" customHeight="1">
      <c r="A10" s="10"/>
      <c r="B10" s="11"/>
      <c r="C10" s="11"/>
      <c r="D10" s="11"/>
      <c r="E10" s="11"/>
      <c r="F10" s="11"/>
      <c r="G10" s="351"/>
      <c r="H10" s="350"/>
    </row>
    <row r="11" ht="15.05" customHeight="1">
      <c r="A11" s="10"/>
      <c r="B11" s="11"/>
      <c r="C11" s="11"/>
      <c r="D11" s="11"/>
      <c r="E11" s="11"/>
      <c r="F11" s="11"/>
      <c r="G11" s="351"/>
      <c r="H11" s="350"/>
    </row>
    <row r="12" ht="15.3" customHeight="1">
      <c r="A12" s="10"/>
      <c r="B12" s="11"/>
      <c r="C12" s="11"/>
      <c r="D12" s="11"/>
      <c r="E12" s="11"/>
      <c r="F12" s="11"/>
      <c r="G12" s="351"/>
      <c r="H12" s="350"/>
    </row>
    <row r="13" ht="13.3" customHeight="1">
      <c r="A13" s="10"/>
      <c r="B13" s="11"/>
      <c r="C13" s="11"/>
      <c r="D13" s="11"/>
      <c r="E13" s="11"/>
      <c r="F13" s="11"/>
      <c r="G13" s="351"/>
      <c r="H13" s="350"/>
    </row>
    <row r="14" ht="15.05" customHeight="1">
      <c r="A14" s="10"/>
      <c r="B14" s="11"/>
      <c r="C14" s="11"/>
      <c r="D14" s="11"/>
      <c r="E14" s="11"/>
      <c r="F14" s="11"/>
      <c r="G14" s="351"/>
      <c r="H14" s="350"/>
    </row>
    <row r="15" ht="15.3" customHeight="1">
      <c r="A15" s="10"/>
      <c r="B15" s="11"/>
      <c r="C15" s="11"/>
      <c r="D15" s="11"/>
      <c r="E15" s="11"/>
      <c r="F15" s="11"/>
      <c r="G15" s="351"/>
      <c r="H15" s="350"/>
    </row>
    <row r="16" ht="13.55" customHeight="1">
      <c r="A16" s="10"/>
      <c r="B16" s="11"/>
      <c r="C16" s="11"/>
      <c r="D16" s="11"/>
      <c r="E16" s="11"/>
      <c r="F16" s="11"/>
      <c r="G16" s="351"/>
      <c r="H16" s="350"/>
    </row>
    <row r="17" ht="15.3" customHeight="1">
      <c r="A17" s="352"/>
      <c r="B17" s="375"/>
      <c r="C17" s="375"/>
      <c r="D17" s="353"/>
      <c r="E17" s="353"/>
      <c r="F17" s="353"/>
      <c r="G17" s="354"/>
      <c r="H17" s="350"/>
    </row>
    <row r="18" ht="13.55" customHeight="1">
      <c r="A18" s="355"/>
      <c r="B18" s="379"/>
      <c r="C18" s="379"/>
      <c r="D18" s="356"/>
      <c r="E18" s="356"/>
      <c r="F18" s="356"/>
      <c r="G18" s="356"/>
      <c r="H18" s="21"/>
    </row>
  </sheetData>
  <mergeCells count="1">
    <mergeCell ref="A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dimension ref="A1:K47"/>
  <sheetViews>
    <sheetView workbookViewId="0" showGridLines="0" defaultGridColor="1"/>
  </sheetViews>
  <sheetFormatPr defaultColWidth="9.16667" defaultRowHeight="13" customHeight="1" outlineLevelRow="0" outlineLevelCol="0"/>
  <cols>
    <col min="1" max="1" width="7.5" style="380" customWidth="1"/>
    <col min="2" max="2" width="18.3516" style="380" customWidth="1"/>
    <col min="3" max="3" width="9.35156" style="380" customWidth="1"/>
    <col min="4" max="4" width="10" style="380" customWidth="1"/>
    <col min="5" max="5" width="7.5" style="380" customWidth="1"/>
    <col min="6" max="6" width="14.3516" style="380" customWidth="1"/>
    <col min="7" max="7" width="8.85156" style="380" customWidth="1"/>
    <col min="8" max="8" width="15.3516" style="380" customWidth="1"/>
    <col min="9" max="9" width="8.5" style="380" customWidth="1"/>
    <col min="10" max="10" width="9" style="380" customWidth="1"/>
    <col min="11" max="11" width="8.35156" style="380" customWidth="1"/>
    <col min="12" max="16384" width="9.17188" style="380" customWidth="1"/>
  </cols>
  <sheetData>
    <row r="1" ht="13.55" customHeight="1">
      <c r="A1" s="26"/>
      <c r="B1" s="26"/>
      <c r="C1" s="26"/>
      <c r="D1" s="26"/>
      <c r="E1" s="26"/>
      <c r="F1" s="26"/>
      <c r="G1" s="26"/>
      <c r="H1" s="26"/>
      <c r="I1" s="26"/>
      <c r="J1" s="26"/>
      <c r="K1" s="26"/>
    </row>
    <row r="2" ht="13.75" customHeight="1">
      <c r="A2" s="26"/>
      <c r="B2" s="381"/>
      <c r="C2" s="51"/>
      <c r="D2" s="51"/>
      <c r="E2" s="51"/>
      <c r="F2" s="51"/>
      <c r="G2" s="51"/>
      <c r="H2" s="51"/>
      <c r="I2" s="26"/>
      <c r="J2" s="26"/>
      <c r="K2" s="26"/>
    </row>
    <row r="3" ht="26" customHeight="1">
      <c r="A3" s="52"/>
      <c r="B3" t="s" s="382">
        <v>427</v>
      </c>
      <c r="C3" t="s" s="383">
        <v>428</v>
      </c>
      <c r="D3" t="s" s="383">
        <v>429</v>
      </c>
      <c r="E3" t="s" s="383">
        <v>430</v>
      </c>
      <c r="F3" t="s" s="383">
        <v>431</v>
      </c>
      <c r="G3" t="s" s="382">
        <v>432</v>
      </c>
      <c r="H3" t="s" s="383">
        <v>433</v>
      </c>
      <c r="I3" s="213"/>
      <c r="J3" s="26"/>
      <c r="K3" s="26"/>
    </row>
    <row r="4" ht="13.75" customHeight="1">
      <c r="A4" s="52"/>
      <c r="B4" s="384"/>
      <c r="C4" s="385"/>
      <c r="D4" s="385"/>
      <c r="E4" s="385"/>
      <c r="F4" s="385"/>
      <c r="G4" s="386"/>
      <c r="H4" s="385"/>
      <c r="I4" s="213"/>
      <c r="J4" s="26"/>
      <c r="K4" s="26"/>
    </row>
    <row r="5" ht="13.75" customHeight="1">
      <c r="A5" s="52"/>
      <c r="B5" s="384"/>
      <c r="C5" s="385"/>
      <c r="D5" s="385"/>
      <c r="E5" s="385"/>
      <c r="F5" s="385"/>
      <c r="G5" s="386"/>
      <c r="H5" s="385"/>
      <c r="I5" s="213"/>
      <c r="J5" s="26"/>
      <c r="K5" s="26"/>
    </row>
    <row r="6" ht="13.75" customHeight="1">
      <c r="A6" s="52"/>
      <c r="B6" s="384"/>
      <c r="C6" s="385"/>
      <c r="D6" s="385"/>
      <c r="E6" s="385"/>
      <c r="F6" s="385"/>
      <c r="G6" s="386"/>
      <c r="H6" s="385"/>
      <c r="I6" s="213"/>
      <c r="J6" s="26"/>
      <c r="K6" s="26"/>
    </row>
    <row r="7" ht="13.75" customHeight="1">
      <c r="A7" s="52"/>
      <c r="B7" s="384"/>
      <c r="C7" s="385"/>
      <c r="D7" s="385"/>
      <c r="E7" s="385"/>
      <c r="F7" s="385"/>
      <c r="G7" s="386"/>
      <c r="H7" s="385"/>
      <c r="I7" s="213"/>
      <c r="J7" s="26"/>
      <c r="K7" s="26"/>
    </row>
    <row r="8" ht="13.75" customHeight="1">
      <c r="A8" s="52"/>
      <c r="B8" s="384"/>
      <c r="C8" s="385"/>
      <c r="D8" s="385"/>
      <c r="E8" s="385"/>
      <c r="F8" s="385"/>
      <c r="G8" s="386"/>
      <c r="H8" s="385"/>
      <c r="I8" s="213"/>
      <c r="J8" s="26"/>
      <c r="K8" s="26"/>
    </row>
    <row r="9" ht="13.75" customHeight="1">
      <c r="A9" s="52"/>
      <c r="B9" s="384"/>
      <c r="C9" s="385"/>
      <c r="D9" s="385"/>
      <c r="E9" s="385"/>
      <c r="F9" s="385"/>
      <c r="G9" s="386"/>
      <c r="H9" s="385"/>
      <c r="I9" s="213"/>
      <c r="J9" s="26"/>
      <c r="K9" s="26"/>
    </row>
    <row r="10" ht="13.75" customHeight="1">
      <c r="A10" s="52"/>
      <c r="B10" s="384"/>
      <c r="C10" s="385"/>
      <c r="D10" s="385"/>
      <c r="E10" s="385"/>
      <c r="F10" s="385"/>
      <c r="G10" s="386"/>
      <c r="H10" s="385"/>
      <c r="I10" s="213"/>
      <c r="J10" s="26"/>
      <c r="K10" s="26"/>
    </row>
    <row r="11" ht="13.75" customHeight="1">
      <c r="A11" s="52"/>
      <c r="B11" s="384"/>
      <c r="C11" s="385"/>
      <c r="D11" s="385"/>
      <c r="E11" s="385"/>
      <c r="F11" s="385"/>
      <c r="G11" s="386"/>
      <c r="H11" s="385"/>
      <c r="I11" s="213"/>
      <c r="J11" s="26"/>
      <c r="K11" s="26"/>
    </row>
    <row r="12" ht="13.75" customHeight="1">
      <c r="A12" s="52"/>
      <c r="B12" s="384"/>
      <c r="C12" s="387"/>
      <c r="D12" s="387"/>
      <c r="E12" s="388"/>
      <c r="F12" s="39"/>
      <c r="G12" s="39"/>
      <c r="H12" s="389"/>
      <c r="I12" s="390"/>
      <c r="J12" s="26"/>
      <c r="K12" s="288"/>
    </row>
    <row r="13" ht="13.75" customHeight="1">
      <c r="A13" s="52"/>
      <c r="B13" s="384"/>
      <c r="C13" s="387"/>
      <c r="D13" s="387"/>
      <c r="E13" s="388"/>
      <c r="F13" s="39"/>
      <c r="G13" s="39"/>
      <c r="H13" s="389"/>
      <c r="I13" s="390"/>
      <c r="J13" s="26"/>
      <c r="K13" s="288"/>
    </row>
    <row r="14" ht="13.75" customHeight="1">
      <c r="A14" s="52"/>
      <c r="B14" s="384"/>
      <c r="C14" s="387"/>
      <c r="D14" s="387"/>
      <c r="E14" s="388"/>
      <c r="F14" s="39"/>
      <c r="G14" s="39"/>
      <c r="H14" s="389"/>
      <c r="I14" s="390"/>
      <c r="J14" s="26"/>
      <c r="K14" s="288"/>
    </row>
    <row r="15" ht="13.75" customHeight="1">
      <c r="A15" s="52"/>
      <c r="B15" s="384"/>
      <c r="C15" s="387"/>
      <c r="D15" s="387"/>
      <c r="E15" s="388"/>
      <c r="F15" s="39"/>
      <c r="G15" s="39"/>
      <c r="H15" s="389"/>
      <c r="I15" s="390"/>
      <c r="J15" s="26"/>
      <c r="K15" s="288"/>
    </row>
    <row r="16" ht="13.75" customHeight="1">
      <c r="A16" s="52"/>
      <c r="B16" s="384"/>
      <c r="C16" s="387"/>
      <c r="D16" s="387"/>
      <c r="E16" s="388"/>
      <c r="F16" s="39"/>
      <c r="G16" s="39"/>
      <c r="H16" s="389"/>
      <c r="I16" s="390"/>
      <c r="J16" s="26"/>
      <c r="K16" s="288"/>
    </row>
    <row r="17" ht="13.75" customHeight="1">
      <c r="A17" s="52"/>
      <c r="B17" s="391"/>
      <c r="C17" s="387"/>
      <c r="D17" s="387"/>
      <c r="E17" s="388"/>
      <c r="F17" s="39"/>
      <c r="G17" s="39"/>
      <c r="H17" s="389"/>
      <c r="I17" s="390"/>
      <c r="J17" s="26"/>
      <c r="K17" s="288"/>
    </row>
    <row r="18" ht="13.75" customHeight="1">
      <c r="A18" s="52"/>
      <c r="B18" t="s" s="383">
        <v>144</v>
      </c>
      <c r="C18" s="392">
        <f>SUM(C12:C17)</f>
        <v>0</v>
      </c>
      <c r="D18" s="392">
        <f>SUM(D12:D17)</f>
        <v>0</v>
      </c>
      <c r="E18" s="388"/>
      <c r="F18" s="393">
        <f>SUM(F12:F17)</f>
        <v>0</v>
      </c>
      <c r="G18" s="393">
        <f>SUM(G12:G17)</f>
        <v>0</v>
      </c>
      <c r="H18" s="393">
        <f>SUM(H12:H17)</f>
        <v>0</v>
      </c>
      <c r="I18" s="94"/>
      <c r="J18" s="26"/>
      <c r="K18" s="26"/>
    </row>
    <row r="19" ht="13.75" customHeight="1">
      <c r="A19" s="26"/>
      <c r="B19" s="109"/>
      <c r="C19" s="217"/>
      <c r="D19" s="109"/>
      <c r="E19" s="137"/>
      <c r="F19" s="217"/>
      <c r="G19" s="217"/>
      <c r="H19" s="137"/>
      <c r="I19" s="26"/>
      <c r="J19" s="26"/>
      <c r="K19" s="26"/>
    </row>
    <row r="20" ht="13.75" customHeight="1">
      <c r="A20" s="26"/>
      <c r="B20" s="26"/>
      <c r="C20" s="26"/>
      <c r="D20" s="26"/>
      <c r="E20" s="26"/>
      <c r="F20" s="218"/>
      <c r="G20" s="218"/>
      <c r="H20" s="26"/>
      <c r="I20" s="26"/>
      <c r="J20" s="26"/>
      <c r="K20" s="26"/>
    </row>
    <row r="21" ht="13.55" customHeight="1">
      <c r="A21" s="26"/>
      <c r="B21" s="26"/>
      <c r="C21" s="26"/>
      <c r="D21" s="26"/>
      <c r="E21" s="26"/>
      <c r="F21" s="26"/>
      <c r="G21" s="26"/>
      <c r="H21" s="26"/>
      <c r="I21" s="26"/>
      <c r="J21" s="26"/>
      <c r="K21" s="26"/>
    </row>
    <row r="22" ht="13.75" customHeight="1">
      <c r="A22" s="26"/>
      <c r="B22" s="26"/>
      <c r="C22" s="98"/>
      <c r="D22" s="98"/>
      <c r="E22" s="218"/>
      <c r="F22" s="218"/>
      <c r="G22" s="218"/>
      <c r="H22" s="98"/>
      <c r="I22" s="394"/>
      <c r="J22" s="26"/>
      <c r="K22" s="218"/>
    </row>
    <row r="23" ht="13.75" customHeight="1">
      <c r="A23" s="26"/>
      <c r="B23" s="26"/>
      <c r="C23" s="98"/>
      <c r="D23" s="98"/>
      <c r="E23" s="218"/>
      <c r="F23" s="218"/>
      <c r="G23" s="218"/>
      <c r="H23" s="98"/>
      <c r="I23" s="394"/>
      <c r="J23" s="26"/>
      <c r="K23" s="218"/>
    </row>
    <row r="24" ht="13.75" customHeight="1">
      <c r="A24" s="26"/>
      <c r="B24" s="26"/>
      <c r="C24" s="98"/>
      <c r="D24" s="98"/>
      <c r="E24" s="218"/>
      <c r="F24" s="218"/>
      <c r="G24" s="218"/>
      <c r="H24" s="98"/>
      <c r="I24" s="394"/>
      <c r="J24" s="26"/>
      <c r="K24" s="218"/>
    </row>
    <row r="25" ht="13.75" customHeight="1">
      <c r="A25" s="26"/>
      <c r="B25" s="26"/>
      <c r="C25" s="98"/>
      <c r="D25" s="98"/>
      <c r="E25" s="218"/>
      <c r="F25" s="218"/>
      <c r="G25" s="218"/>
      <c r="H25" s="98"/>
      <c r="I25" s="394"/>
      <c r="J25" s="26"/>
      <c r="K25" s="218"/>
    </row>
    <row r="26" ht="13.75" customHeight="1">
      <c r="A26" s="26"/>
      <c r="B26" s="26"/>
      <c r="C26" s="98"/>
      <c r="D26" s="98"/>
      <c r="E26" s="218"/>
      <c r="F26" s="218"/>
      <c r="G26" s="218"/>
      <c r="H26" s="98"/>
      <c r="I26" s="394"/>
      <c r="J26" s="26"/>
      <c r="K26" s="218"/>
    </row>
    <row r="27" ht="13.75" customHeight="1">
      <c r="A27" s="26"/>
      <c r="B27" s="26"/>
      <c r="C27" s="26"/>
      <c r="D27" s="26"/>
      <c r="E27" s="218"/>
      <c r="F27" s="218"/>
      <c r="G27" s="218"/>
      <c r="H27" s="26"/>
      <c r="I27" s="26"/>
      <c r="J27" s="26"/>
      <c r="K27" s="26"/>
    </row>
    <row r="28" ht="13.75" customHeight="1">
      <c r="A28" s="26"/>
      <c r="B28" s="26"/>
      <c r="C28" s="26"/>
      <c r="D28" s="26"/>
      <c r="E28" s="218"/>
      <c r="F28" s="218"/>
      <c r="G28" s="218"/>
      <c r="H28" s="26"/>
      <c r="I28" s="26"/>
      <c r="J28" s="26"/>
      <c r="K28" s="26"/>
    </row>
    <row r="29" ht="13.75" customHeight="1">
      <c r="A29" s="26"/>
      <c r="B29" s="26"/>
      <c r="C29" s="26"/>
      <c r="D29" s="26"/>
      <c r="E29" s="218"/>
      <c r="F29" s="218"/>
      <c r="G29" s="218"/>
      <c r="H29" s="26"/>
      <c r="I29" s="26"/>
      <c r="J29" s="26"/>
      <c r="K29" s="26"/>
    </row>
    <row r="30" ht="13.75" customHeight="1">
      <c r="A30" s="26"/>
      <c r="B30" s="26"/>
      <c r="C30" s="26"/>
      <c r="D30" s="26"/>
      <c r="E30" s="218"/>
      <c r="F30" s="218"/>
      <c r="G30" s="218"/>
      <c r="H30" s="26"/>
      <c r="I30" s="26"/>
      <c r="J30" s="26"/>
      <c r="K30" s="26"/>
    </row>
    <row r="31" ht="13.75" customHeight="1">
      <c r="A31" s="26"/>
      <c r="B31" s="26"/>
      <c r="C31" s="26"/>
      <c r="D31" s="26"/>
      <c r="E31" s="218"/>
      <c r="F31" s="218"/>
      <c r="G31" s="218"/>
      <c r="H31" s="26"/>
      <c r="I31" s="26"/>
      <c r="J31" s="26"/>
      <c r="K31" s="26"/>
    </row>
    <row r="32" ht="13.75" customHeight="1">
      <c r="A32" s="26"/>
      <c r="B32" s="26"/>
      <c r="C32" s="26"/>
      <c r="D32" s="26"/>
      <c r="E32" s="218"/>
      <c r="F32" s="218"/>
      <c r="G32" s="218"/>
      <c r="H32" s="26"/>
      <c r="I32" s="26"/>
      <c r="J32" s="26"/>
      <c r="K32" s="26"/>
    </row>
    <row r="33" ht="13.75" customHeight="1">
      <c r="A33" s="26"/>
      <c r="B33" s="26"/>
      <c r="C33" s="26"/>
      <c r="D33" s="26"/>
      <c r="E33" s="218"/>
      <c r="F33" s="218"/>
      <c r="G33" s="218"/>
      <c r="H33" s="26"/>
      <c r="I33" s="26"/>
      <c r="J33" s="26"/>
      <c r="K33" s="26"/>
    </row>
    <row r="34" ht="13.75" customHeight="1">
      <c r="A34" s="26"/>
      <c r="B34" s="26"/>
      <c r="C34" s="26"/>
      <c r="D34" s="26"/>
      <c r="E34" s="218"/>
      <c r="F34" s="218"/>
      <c r="G34" s="218"/>
      <c r="H34" s="26"/>
      <c r="I34" s="26"/>
      <c r="J34" s="26"/>
      <c r="K34" s="26"/>
    </row>
    <row r="35" ht="13.75" customHeight="1">
      <c r="A35" s="26"/>
      <c r="B35" s="26"/>
      <c r="C35" s="26"/>
      <c r="D35" s="26"/>
      <c r="E35" s="218"/>
      <c r="F35" s="218"/>
      <c r="G35" s="218"/>
      <c r="H35" s="26"/>
      <c r="I35" s="26"/>
      <c r="J35" s="26"/>
      <c r="K35" s="26"/>
    </row>
    <row r="36" ht="13.75" customHeight="1">
      <c r="A36" s="26"/>
      <c r="B36" s="26"/>
      <c r="C36" s="26"/>
      <c r="D36" s="26"/>
      <c r="E36" s="218"/>
      <c r="F36" s="218"/>
      <c r="G36" s="218"/>
      <c r="H36" s="26"/>
      <c r="I36" s="26"/>
      <c r="J36" s="26"/>
      <c r="K36" s="26"/>
    </row>
    <row r="37" ht="13.75" customHeight="1">
      <c r="A37" s="26"/>
      <c r="B37" s="26"/>
      <c r="C37" s="26"/>
      <c r="D37" s="26"/>
      <c r="E37" s="218"/>
      <c r="F37" s="218"/>
      <c r="G37" s="218"/>
      <c r="H37" s="26"/>
      <c r="I37" s="26"/>
      <c r="J37" s="26"/>
      <c r="K37" s="26"/>
    </row>
    <row r="38" ht="13.75" customHeight="1">
      <c r="A38" s="26"/>
      <c r="B38" s="26"/>
      <c r="C38" s="26"/>
      <c r="D38" s="26"/>
      <c r="E38" s="218"/>
      <c r="F38" s="218"/>
      <c r="G38" s="218"/>
      <c r="H38" s="26"/>
      <c r="I38" s="26"/>
      <c r="J38" s="26"/>
      <c r="K38" s="26"/>
    </row>
    <row r="39" ht="13.75" customHeight="1">
      <c r="A39" s="26"/>
      <c r="B39" s="26"/>
      <c r="C39" s="26"/>
      <c r="D39" s="26"/>
      <c r="E39" s="218"/>
      <c r="F39" s="218"/>
      <c r="G39" s="218"/>
      <c r="H39" s="26"/>
      <c r="I39" s="26"/>
      <c r="J39" s="26"/>
      <c r="K39" s="26"/>
    </row>
    <row r="40" ht="13.75" customHeight="1">
      <c r="A40" s="26"/>
      <c r="B40" s="26"/>
      <c r="C40" s="26"/>
      <c r="D40" s="26"/>
      <c r="E40" s="218"/>
      <c r="F40" s="218"/>
      <c r="G40" s="218"/>
      <c r="H40" s="26"/>
      <c r="I40" s="26"/>
      <c r="J40" s="26"/>
      <c r="K40" s="26"/>
    </row>
    <row r="41" ht="13.75" customHeight="1">
      <c r="A41" s="26"/>
      <c r="B41" s="26"/>
      <c r="C41" s="26"/>
      <c r="D41" s="26"/>
      <c r="E41" s="218"/>
      <c r="F41" s="218"/>
      <c r="G41" s="218"/>
      <c r="H41" s="26"/>
      <c r="I41" s="26"/>
      <c r="J41" s="26"/>
      <c r="K41" s="26"/>
    </row>
    <row r="42" ht="13.75" customHeight="1">
      <c r="A42" s="26"/>
      <c r="B42" s="26"/>
      <c r="C42" s="26"/>
      <c r="D42" s="26"/>
      <c r="E42" s="218"/>
      <c r="F42" s="218"/>
      <c r="G42" s="218"/>
      <c r="H42" s="26"/>
      <c r="I42" s="26"/>
      <c r="J42" s="26"/>
      <c r="K42" s="26"/>
    </row>
    <row r="43" ht="13.75" customHeight="1">
      <c r="A43" s="26"/>
      <c r="B43" s="26"/>
      <c r="C43" s="26"/>
      <c r="D43" s="26"/>
      <c r="E43" s="218"/>
      <c r="F43" s="218"/>
      <c r="G43" s="218"/>
      <c r="H43" s="26"/>
      <c r="I43" s="26"/>
      <c r="J43" s="26"/>
      <c r="K43" s="26"/>
    </row>
    <row r="44" ht="13.75" customHeight="1">
      <c r="A44" s="26"/>
      <c r="B44" s="26"/>
      <c r="C44" s="26"/>
      <c r="D44" s="26"/>
      <c r="E44" s="218"/>
      <c r="F44" s="218"/>
      <c r="G44" s="218"/>
      <c r="H44" s="26"/>
      <c r="I44" s="26"/>
      <c r="J44" s="26"/>
      <c r="K44" s="26"/>
    </row>
    <row r="45" ht="13.75" customHeight="1">
      <c r="A45" s="26"/>
      <c r="B45" s="26"/>
      <c r="C45" s="26"/>
      <c r="D45" s="26"/>
      <c r="E45" s="218"/>
      <c r="F45" s="218"/>
      <c r="G45" s="218"/>
      <c r="H45" s="26"/>
      <c r="I45" s="26"/>
      <c r="J45" s="26"/>
      <c r="K45" s="26"/>
    </row>
    <row r="46" ht="13.75" customHeight="1">
      <c r="A46" s="26"/>
      <c r="B46" s="26"/>
      <c r="C46" s="26"/>
      <c r="D46" s="26"/>
      <c r="E46" s="218"/>
      <c r="F46" s="218"/>
      <c r="G46" s="218"/>
      <c r="H46" s="26"/>
      <c r="I46" s="26"/>
      <c r="J46" s="26"/>
      <c r="K46" s="26"/>
    </row>
    <row r="47" ht="13.75" customHeight="1">
      <c r="A47" s="26"/>
      <c r="B47" s="26"/>
      <c r="C47" s="26"/>
      <c r="D47" s="26"/>
      <c r="E47" s="218"/>
      <c r="F47" s="218"/>
      <c r="G47" s="218"/>
      <c r="H47" s="26"/>
      <c r="I47" s="26"/>
      <c r="J47" s="26"/>
      <c r="K47"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dimension ref="A1:F38"/>
  <sheetViews>
    <sheetView workbookViewId="0" showGridLines="0" defaultGridColor="1"/>
  </sheetViews>
  <sheetFormatPr defaultColWidth="8.83333" defaultRowHeight="14.5" customHeight="1" outlineLevelRow="0" outlineLevelCol="0"/>
  <cols>
    <col min="1" max="2" width="8.85156" style="395" customWidth="1"/>
    <col min="3" max="3" width="38.6719" style="395" customWidth="1"/>
    <col min="4" max="4" width="10.6719" style="395" customWidth="1"/>
    <col min="5" max="5" width="15.3516" style="395" customWidth="1"/>
    <col min="6" max="6" width="6" style="395" customWidth="1"/>
    <col min="7" max="16384" width="8.85156" style="395" customWidth="1"/>
  </cols>
  <sheetData>
    <row r="1" ht="13.55" customHeight="1">
      <c r="A1" s="26"/>
      <c r="B1" s="26"/>
      <c r="C1" s="26"/>
      <c r="D1" s="26"/>
      <c r="E1" s="26"/>
      <c r="F1" s="26"/>
    </row>
    <row r="2" ht="13.55" customHeight="1">
      <c r="A2" s="26"/>
      <c r="B2" s="26"/>
      <c r="C2" s="26"/>
      <c r="D2" s="26"/>
      <c r="E2" s="26"/>
      <c r="F2" s="26"/>
    </row>
    <row r="3" ht="13.55" customHeight="1">
      <c r="A3" s="26"/>
      <c r="B3" s="26"/>
      <c r="C3" s="26"/>
      <c r="D3" s="26"/>
      <c r="E3" s="26"/>
      <c r="F3" s="26"/>
    </row>
    <row r="4" ht="13.55" customHeight="1">
      <c r="A4" s="26"/>
      <c r="B4" s="26"/>
      <c r="C4" s="51"/>
      <c r="D4" s="51"/>
      <c r="E4" s="51"/>
      <c r="F4" s="51"/>
    </row>
    <row r="5" ht="13.55" customHeight="1">
      <c r="A5" s="26"/>
      <c r="B5" s="52"/>
      <c r="C5" t="s" s="396">
        <v>434</v>
      </c>
      <c r="D5" t="s" s="396">
        <v>435</v>
      </c>
      <c r="E5" t="s" s="396">
        <v>436</v>
      </c>
      <c r="F5" t="s" s="396">
        <v>144</v>
      </c>
    </row>
    <row r="6" ht="13.55" customHeight="1">
      <c r="A6" s="26"/>
      <c r="B6" s="52"/>
      <c r="C6" t="s" s="397">
        <v>437</v>
      </c>
      <c r="D6" s="398">
        <v>978</v>
      </c>
      <c r="E6" s="398">
        <v>978</v>
      </c>
      <c r="F6" s="399">
        <f>SUM(D6:E6)</f>
        <v>1956</v>
      </c>
    </row>
    <row r="7" ht="13.55" customHeight="1">
      <c r="A7" s="26"/>
      <c r="B7" s="52"/>
      <c r="C7" t="s" s="397">
        <v>438</v>
      </c>
      <c r="D7" s="398">
        <v>7217</v>
      </c>
      <c r="E7" s="398">
        <v>742</v>
      </c>
      <c r="F7" s="399">
        <f>SUM(D7:E7)</f>
        <v>7959</v>
      </c>
    </row>
    <row r="8" ht="13.55" customHeight="1">
      <c r="A8" s="26"/>
      <c r="B8" s="52"/>
      <c r="C8" s="166"/>
      <c r="D8" s="400"/>
      <c r="E8" s="400"/>
      <c r="F8" s="400"/>
    </row>
    <row r="9" ht="13.55" customHeight="1">
      <c r="A9" s="26"/>
      <c r="B9" s="52"/>
      <c r="C9" t="s" s="397">
        <v>439</v>
      </c>
      <c r="D9" s="398">
        <v>4.34</v>
      </c>
      <c r="E9" s="398">
        <v>6.48</v>
      </c>
      <c r="F9" s="399">
        <f>SUM(D9:E9)</f>
        <v>10.82</v>
      </c>
    </row>
    <row r="10" ht="13.55" customHeight="1">
      <c r="A10" s="26"/>
      <c r="B10" s="52"/>
      <c r="C10" t="s" s="397">
        <v>440</v>
      </c>
      <c r="D10" s="398">
        <v>11.47</v>
      </c>
      <c r="E10" s="398">
        <v>5.36</v>
      </c>
      <c r="F10" s="399">
        <f>SUM(D10:E10)</f>
        <v>16.83</v>
      </c>
    </row>
    <row r="11" ht="13.55" customHeight="1">
      <c r="A11" s="26"/>
      <c r="B11" s="26"/>
      <c r="C11" s="125"/>
      <c r="D11" s="125"/>
      <c r="E11" s="109"/>
      <c r="F11" s="109"/>
    </row>
    <row r="12" ht="13.55" customHeight="1">
      <c r="A12" s="26"/>
      <c r="B12" s="52"/>
      <c r="C12" t="s" s="396">
        <v>139</v>
      </c>
      <c r="D12" t="s" s="396">
        <v>441</v>
      </c>
      <c r="E12" s="94"/>
      <c r="F12" s="26"/>
    </row>
    <row r="13" ht="13.55" customHeight="1">
      <c r="A13" s="26"/>
      <c r="B13" s="52"/>
      <c r="C13" s="401"/>
      <c r="D13" s="401"/>
      <c r="E13" s="94"/>
      <c r="F13" s="26"/>
    </row>
    <row r="14" ht="13.55" customHeight="1">
      <c r="A14" s="26"/>
      <c r="B14" s="52"/>
      <c r="C14" t="s" s="397">
        <v>442</v>
      </c>
      <c r="D14" s="402">
        <v>16.83</v>
      </c>
      <c r="E14" s="94"/>
      <c r="F14" s="26"/>
    </row>
    <row r="15" ht="13.55" customHeight="1">
      <c r="A15" s="26"/>
      <c r="B15" s="52"/>
      <c r="C15" t="s" s="397">
        <v>443</v>
      </c>
      <c r="D15" s="403">
        <v>0.65</v>
      </c>
      <c r="E15" s="94"/>
      <c r="F15" s="26"/>
    </row>
    <row r="16" ht="13.55" customHeight="1">
      <c r="A16" s="26"/>
      <c r="B16" s="52"/>
      <c r="C16" s="153"/>
      <c r="D16" s="153"/>
      <c r="E16" s="94"/>
      <c r="F16" s="26"/>
    </row>
    <row r="17" ht="13.55" customHeight="1">
      <c r="A17" s="26"/>
      <c r="B17" s="52"/>
      <c r="C17" t="s" s="33">
        <v>444</v>
      </c>
      <c r="D17" s="404">
        <f>D14*D15</f>
        <v>10.9395</v>
      </c>
      <c r="E17" s="94"/>
      <c r="F17" s="26"/>
    </row>
    <row r="18" ht="13.55" customHeight="1">
      <c r="A18" s="26"/>
      <c r="B18" s="52"/>
      <c r="C18" s="153"/>
      <c r="D18" s="153"/>
      <c r="E18" s="94"/>
      <c r="F18" s="26"/>
    </row>
    <row r="19" ht="13.55" customHeight="1">
      <c r="A19" s="26"/>
      <c r="B19" s="52"/>
      <c r="C19" t="s" s="33">
        <v>445</v>
      </c>
      <c r="D19" s="39">
        <v>28</v>
      </c>
      <c r="E19" s="94"/>
      <c r="F19" s="26"/>
    </row>
    <row r="20" ht="13.55" customHeight="1">
      <c r="A20" s="26"/>
      <c r="B20" s="52"/>
      <c r="C20" t="s" s="33">
        <v>446</v>
      </c>
      <c r="D20" s="39">
        <f>28-6.18-0.47-1.9</f>
        <v>19.45</v>
      </c>
      <c r="E20" s="94"/>
      <c r="F20" s="26"/>
    </row>
    <row r="21" ht="13.55" customHeight="1">
      <c r="A21" s="26"/>
      <c r="B21" s="52"/>
      <c r="C21" t="s" s="405">
        <v>447</v>
      </c>
      <c r="D21" s="406">
        <f>D19-D20</f>
        <v>8.550000000000001</v>
      </c>
      <c r="E21" s="94"/>
      <c r="F21" s="26"/>
    </row>
    <row r="22" ht="13.55" customHeight="1">
      <c r="A22" s="26"/>
      <c r="B22" s="52"/>
      <c r="C22" s="153"/>
      <c r="D22" s="39"/>
      <c r="E22" s="94"/>
      <c r="F22" s="26"/>
    </row>
    <row r="23" ht="13.55" customHeight="1">
      <c r="A23" s="26"/>
      <c r="B23" s="52"/>
      <c r="C23" t="s" s="405">
        <v>448</v>
      </c>
      <c r="D23" s="406">
        <f>D17-D21</f>
        <v>2.3895</v>
      </c>
      <c r="E23" s="94"/>
      <c r="F23" s="26"/>
    </row>
    <row r="24" ht="13.55" customHeight="1">
      <c r="A24" s="26"/>
      <c r="B24" s="26"/>
      <c r="C24" s="109"/>
      <c r="D24" s="217"/>
      <c r="E24" s="26"/>
      <c r="F24" s="26"/>
    </row>
    <row r="25" ht="13.55" customHeight="1">
      <c r="A25" s="26"/>
      <c r="B25" s="26"/>
      <c r="C25" s="26"/>
      <c r="D25" s="218"/>
      <c r="E25" s="26"/>
      <c r="F25" s="26"/>
    </row>
    <row r="26" ht="13.55" customHeight="1">
      <c r="A26" s="26"/>
      <c r="B26" s="26"/>
      <c r="C26" s="26"/>
      <c r="D26" s="218"/>
      <c r="E26" s="26"/>
      <c r="F26" s="26"/>
    </row>
    <row r="27" ht="13.55" customHeight="1">
      <c r="A27" s="26"/>
      <c r="B27" s="26"/>
      <c r="C27" s="26"/>
      <c r="D27" s="218"/>
      <c r="E27" s="26"/>
      <c r="F27" s="26"/>
    </row>
    <row r="28" ht="13.55" customHeight="1">
      <c r="A28" s="26"/>
      <c r="B28" s="26"/>
      <c r="C28" s="26"/>
      <c r="D28" s="218"/>
      <c r="E28" s="26"/>
      <c r="F28" s="26"/>
    </row>
    <row r="29" ht="13.55" customHeight="1">
      <c r="A29" s="26"/>
      <c r="B29" s="26"/>
      <c r="C29" s="26"/>
      <c r="D29" s="218"/>
      <c r="E29" s="26"/>
      <c r="F29" s="26"/>
    </row>
    <row r="30" ht="13.55" customHeight="1">
      <c r="A30" s="26"/>
      <c r="B30" s="26"/>
      <c r="C30" s="26"/>
      <c r="D30" s="218"/>
      <c r="E30" s="26"/>
      <c r="F30" s="26"/>
    </row>
    <row r="31" ht="13.55" customHeight="1">
      <c r="A31" s="26"/>
      <c r="B31" s="26"/>
      <c r="C31" s="26"/>
      <c r="D31" s="218"/>
      <c r="E31" s="26"/>
      <c r="F31" s="26"/>
    </row>
    <row r="32" ht="13.55" customHeight="1">
      <c r="A32" s="26"/>
      <c r="B32" s="26"/>
      <c r="C32" s="26"/>
      <c r="D32" s="218"/>
      <c r="E32" s="26"/>
      <c r="F32" s="26"/>
    </row>
    <row r="33" ht="13.55" customHeight="1">
      <c r="A33" s="26"/>
      <c r="B33" s="26"/>
      <c r="C33" s="26"/>
      <c r="D33" s="218"/>
      <c r="E33" s="26"/>
      <c r="F33" s="26"/>
    </row>
    <row r="34" ht="13.55" customHeight="1">
      <c r="A34" s="26"/>
      <c r="B34" s="26"/>
      <c r="C34" s="26"/>
      <c r="D34" s="218"/>
      <c r="E34" s="26"/>
      <c r="F34" s="26"/>
    </row>
    <row r="35" ht="13.55" customHeight="1">
      <c r="A35" s="26"/>
      <c r="B35" s="26"/>
      <c r="C35" s="26"/>
      <c r="D35" s="218"/>
      <c r="E35" s="26"/>
      <c r="F35" s="26"/>
    </row>
    <row r="36" ht="13.55" customHeight="1">
      <c r="A36" s="26"/>
      <c r="B36" s="26"/>
      <c r="C36" s="26"/>
      <c r="D36" s="218"/>
      <c r="E36" s="26"/>
      <c r="F36" s="26"/>
    </row>
    <row r="37" ht="13.55" customHeight="1">
      <c r="A37" s="26"/>
      <c r="B37" s="26"/>
      <c r="C37" s="26"/>
      <c r="D37" s="218"/>
      <c r="E37" s="26"/>
      <c r="F37" s="26"/>
    </row>
    <row r="38" ht="13.55" customHeight="1">
      <c r="A38" s="26"/>
      <c r="B38" s="26"/>
      <c r="C38" s="26"/>
      <c r="D38" s="218"/>
      <c r="E38" s="26"/>
      <c r="F38"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dimension ref="A2:G80"/>
  <sheetViews>
    <sheetView workbookViewId="0" showGridLines="0" defaultGridColor="1"/>
  </sheetViews>
  <sheetFormatPr defaultColWidth="13.3333" defaultRowHeight="17.4" customHeight="1" outlineLevelRow="0" outlineLevelCol="0"/>
  <cols>
    <col min="1" max="7" width="13.3516" style="407" customWidth="1"/>
    <col min="8" max="16384" width="13.3516" style="407" customWidth="1"/>
  </cols>
  <sheetData>
    <row r="1" ht="12.35" customHeight="1">
      <c r="A1" t="s" s="291">
        <v>39</v>
      </c>
      <c r="B1" s="291"/>
      <c r="C1" s="291"/>
      <c r="D1" s="291"/>
      <c r="E1" s="291"/>
      <c r="F1" s="291"/>
      <c r="G1" s="291"/>
    </row>
    <row r="2" ht="15.3" customHeight="1"/>
    <row r="3" ht="15.3" customHeight="1">
      <c r="A3" t="s" s="358">
        <v>424</v>
      </c>
      <c r="B3" t="s" s="360">
        <v>449</v>
      </c>
      <c r="C3" t="s" s="293">
        <v>365</v>
      </c>
      <c r="D3" t="s" s="294">
        <v>381</v>
      </c>
      <c r="E3" t="s" s="294">
        <v>450</v>
      </c>
      <c r="F3" t="s" s="294">
        <v>372</v>
      </c>
      <c r="G3" t="s" s="295">
        <v>416</v>
      </c>
    </row>
    <row r="4" ht="15.3" customHeight="1">
      <c r="A4" s="408">
        <v>43831</v>
      </c>
      <c r="B4" s="409">
        <v>44223</v>
      </c>
      <c r="C4" s="297">
        <v>3</v>
      </c>
      <c r="D4" s="298">
        <v>332.234</v>
      </c>
      <c r="E4" s="298">
        <v>16713845</v>
      </c>
      <c r="F4" s="298">
        <v>10315622</v>
      </c>
      <c r="G4" s="299">
        <v>6398223</v>
      </c>
    </row>
    <row r="5" ht="13.3" customHeight="1">
      <c r="A5" s="410">
        <v>43831</v>
      </c>
      <c r="C5" s="366">
        <v>3</v>
      </c>
      <c r="D5" s="367">
        <v>332.234</v>
      </c>
      <c r="E5" s="367">
        <v>16713845</v>
      </c>
      <c r="F5" s="367">
        <v>10315622</v>
      </c>
      <c r="G5" s="368">
        <v>6398223</v>
      </c>
    </row>
    <row r="6" ht="15.3" customHeight="1">
      <c r="A6" s="411">
        <v>43862</v>
      </c>
      <c r="B6" s="412">
        <v>44228</v>
      </c>
      <c r="C6" s="413">
        <v>1</v>
      </c>
      <c r="D6" s="414">
        <v>121.274</v>
      </c>
      <c r="E6" s="414">
        <v>6633688</v>
      </c>
      <c r="F6" s="414">
        <v>6166298</v>
      </c>
      <c r="G6" s="415">
        <v>467390</v>
      </c>
    </row>
    <row r="7" ht="15.05" customHeight="1">
      <c r="B7" s="416">
        <v>44229</v>
      </c>
      <c r="C7" s="301">
        <v>2</v>
      </c>
      <c r="D7" s="302">
        <v>226.754</v>
      </c>
      <c r="E7" s="302">
        <v>11242784</v>
      </c>
      <c r="F7" s="302">
        <v>10186524</v>
      </c>
      <c r="G7" s="303">
        <v>1056260</v>
      </c>
    </row>
    <row r="8" ht="15.05" customHeight="1">
      <c r="B8" s="416">
        <v>44230</v>
      </c>
      <c r="C8" s="301">
        <v>4</v>
      </c>
      <c r="D8" s="302">
        <v>469.302</v>
      </c>
      <c r="E8" s="302">
        <v>19752013</v>
      </c>
      <c r="F8" s="302">
        <v>18047374</v>
      </c>
      <c r="G8" s="303">
        <v>1704639</v>
      </c>
    </row>
    <row r="9" ht="15.05" customHeight="1">
      <c r="B9" s="416">
        <v>44231</v>
      </c>
      <c r="C9" s="301">
        <v>1</v>
      </c>
      <c r="D9" s="302">
        <v>121.274</v>
      </c>
      <c r="E9" s="302">
        <v>4062679</v>
      </c>
      <c r="F9" s="302">
        <v>3692795</v>
      </c>
      <c r="G9" s="303">
        <v>369884</v>
      </c>
    </row>
    <row r="10" ht="15.05" customHeight="1">
      <c r="B10" s="416">
        <v>44232</v>
      </c>
      <c r="C10" s="301">
        <v>1</v>
      </c>
      <c r="D10" s="302">
        <v>121.274</v>
      </c>
      <c r="E10" s="302">
        <v>6762117</v>
      </c>
      <c r="F10" s="302">
        <v>6249967</v>
      </c>
      <c r="G10" s="303">
        <v>512150</v>
      </c>
    </row>
    <row r="11" ht="15.05" customHeight="1">
      <c r="B11" s="416">
        <v>44233</v>
      </c>
      <c r="C11" s="301">
        <v>1</v>
      </c>
      <c r="D11" s="302">
        <v>121.274</v>
      </c>
      <c r="E11" s="302">
        <v>5978808</v>
      </c>
      <c r="F11" s="302">
        <v>5417311</v>
      </c>
      <c r="G11" s="303">
        <v>561497</v>
      </c>
    </row>
    <row r="12" ht="15.05" customHeight="1">
      <c r="B12" s="416">
        <v>44235</v>
      </c>
      <c r="C12" s="301">
        <v>2</v>
      </c>
      <c r="D12" s="302">
        <v>242.548</v>
      </c>
      <c r="E12" s="302">
        <v>9883831</v>
      </c>
      <c r="F12" s="302">
        <v>8968426</v>
      </c>
      <c r="G12" s="303">
        <v>915405</v>
      </c>
    </row>
    <row r="13" ht="15.05" customHeight="1">
      <c r="B13" s="416">
        <v>44236</v>
      </c>
      <c r="C13" s="301">
        <v>3</v>
      </c>
      <c r="D13" s="302">
        <v>363.822</v>
      </c>
      <c r="E13" s="302">
        <v>17668045</v>
      </c>
      <c r="F13" s="302">
        <v>16138059</v>
      </c>
      <c r="G13" s="303">
        <v>1529986</v>
      </c>
    </row>
    <row r="14" ht="15.05" customHeight="1">
      <c r="B14" s="416">
        <v>44238</v>
      </c>
      <c r="C14" s="301">
        <v>1</v>
      </c>
      <c r="D14" s="302">
        <v>109.613</v>
      </c>
      <c r="E14" s="302">
        <v>5042198</v>
      </c>
      <c r="F14" s="302">
        <v>4570859</v>
      </c>
      <c r="G14" s="303">
        <v>471339</v>
      </c>
    </row>
    <row r="15" ht="15.05" customHeight="1">
      <c r="B15" s="416">
        <v>44242</v>
      </c>
      <c r="C15" s="301">
        <v>3</v>
      </c>
      <c r="D15" s="302">
        <v>363.822</v>
      </c>
      <c r="E15" s="302">
        <v>12006126</v>
      </c>
      <c r="F15" s="302">
        <v>9281436</v>
      </c>
      <c r="G15" s="303">
        <v>2724690</v>
      </c>
    </row>
    <row r="16" ht="15.05" customHeight="1">
      <c r="B16" s="416">
        <v>44243</v>
      </c>
      <c r="C16" s="301">
        <v>1</v>
      </c>
      <c r="D16" s="302">
        <v>121.274</v>
      </c>
      <c r="E16" s="302">
        <v>4982300</v>
      </c>
      <c r="F16" s="302">
        <v>4520452</v>
      </c>
      <c r="G16" s="303">
        <v>461848</v>
      </c>
    </row>
    <row r="17" ht="15.05" customHeight="1">
      <c r="B17" s="416">
        <v>44244</v>
      </c>
      <c r="C17" s="301">
        <v>3</v>
      </c>
      <c r="D17" s="302">
        <v>363.822</v>
      </c>
      <c r="E17" s="302">
        <v>17099634</v>
      </c>
      <c r="F17" s="302">
        <v>14035930</v>
      </c>
      <c r="G17" s="303">
        <v>3063704</v>
      </c>
    </row>
    <row r="18" ht="15.05" customHeight="1">
      <c r="B18" s="416">
        <v>44245</v>
      </c>
      <c r="C18" s="301">
        <v>2</v>
      </c>
      <c r="D18" s="302">
        <v>242.548</v>
      </c>
      <c r="E18" s="302">
        <v>13012742</v>
      </c>
      <c r="F18" s="302">
        <v>12066093</v>
      </c>
      <c r="G18" s="303">
        <v>946649</v>
      </c>
    </row>
    <row r="19" ht="15.05" customHeight="1">
      <c r="B19" s="416">
        <v>44246</v>
      </c>
      <c r="C19" s="301">
        <v>2</v>
      </c>
      <c r="D19" s="302">
        <v>242.548</v>
      </c>
      <c r="E19" s="302">
        <v>11278482</v>
      </c>
      <c r="F19" s="302">
        <v>10223390</v>
      </c>
      <c r="G19" s="303">
        <v>1055092</v>
      </c>
    </row>
    <row r="20" ht="15.05" customHeight="1">
      <c r="B20" s="416">
        <v>44247</v>
      </c>
      <c r="C20" s="301">
        <v>1</v>
      </c>
      <c r="D20" s="302">
        <v>121.274</v>
      </c>
      <c r="E20" s="302">
        <v>5512389</v>
      </c>
      <c r="F20" s="302">
        <v>5157128</v>
      </c>
      <c r="G20" s="303">
        <v>355261</v>
      </c>
    </row>
    <row r="21" ht="15.05" customHeight="1">
      <c r="B21" s="416">
        <v>44249</v>
      </c>
      <c r="C21" s="301">
        <v>2</v>
      </c>
      <c r="D21" s="302">
        <v>226.754</v>
      </c>
      <c r="E21" s="302">
        <v>11635422</v>
      </c>
      <c r="F21" s="302">
        <v>9016029</v>
      </c>
      <c r="G21" s="303">
        <v>2619393</v>
      </c>
    </row>
    <row r="22" ht="15.05" customHeight="1">
      <c r="B22" s="416">
        <v>44252</v>
      </c>
      <c r="C22" s="301">
        <v>1</v>
      </c>
      <c r="D22" s="302">
        <v>121.274</v>
      </c>
      <c r="E22" s="302">
        <v>5821152</v>
      </c>
      <c r="F22" s="302">
        <v>4713411</v>
      </c>
      <c r="G22" s="303">
        <v>1107741</v>
      </c>
    </row>
    <row r="23" ht="15.05" customHeight="1">
      <c r="B23" s="416">
        <v>44253</v>
      </c>
      <c r="C23" s="301">
        <v>3</v>
      </c>
      <c r="D23" s="302">
        <v>332.234</v>
      </c>
      <c r="E23" s="302">
        <v>13765343</v>
      </c>
      <c r="F23" s="302">
        <v>12488484</v>
      </c>
      <c r="G23" s="303">
        <v>1276859</v>
      </c>
    </row>
    <row r="24" ht="15.05" customHeight="1">
      <c r="B24" s="416">
        <v>44255</v>
      </c>
      <c r="C24" s="301">
        <v>1</v>
      </c>
      <c r="D24" s="302">
        <v>121.274</v>
      </c>
      <c r="E24" s="302">
        <v>5881789</v>
      </c>
      <c r="F24" s="302">
        <v>5329993</v>
      </c>
      <c r="G24" s="303">
        <v>551796</v>
      </c>
    </row>
    <row r="25" ht="13.3" customHeight="1">
      <c r="A25" s="410">
        <v>43862</v>
      </c>
      <c r="C25" s="366">
        <v>35</v>
      </c>
      <c r="D25" s="367">
        <v>4153.959</v>
      </c>
      <c r="E25" s="367">
        <v>188021542</v>
      </c>
      <c r="F25" s="367">
        <v>166269959</v>
      </c>
      <c r="G25" s="368">
        <v>21751583</v>
      </c>
    </row>
    <row r="26" ht="15.3" customHeight="1">
      <c r="A26" s="411">
        <v>43891</v>
      </c>
      <c r="B26" s="412">
        <v>44256</v>
      </c>
      <c r="C26" s="413">
        <v>1</v>
      </c>
      <c r="D26" s="414">
        <v>121.274</v>
      </c>
      <c r="E26" s="414">
        <v>5457330</v>
      </c>
      <c r="F26" s="414">
        <v>4940017</v>
      </c>
      <c r="G26" s="415">
        <v>517313</v>
      </c>
    </row>
    <row r="27" ht="15.05" customHeight="1">
      <c r="B27" s="416">
        <v>44257</v>
      </c>
      <c r="C27" s="301">
        <v>1</v>
      </c>
      <c r="D27" s="302">
        <v>121.274</v>
      </c>
      <c r="E27" s="302">
        <v>4244590</v>
      </c>
      <c r="F27" s="302">
        <v>1819110</v>
      </c>
      <c r="G27" s="303">
        <v>2425480</v>
      </c>
    </row>
    <row r="28" ht="15.05" customHeight="1">
      <c r="B28" s="416">
        <v>44258</v>
      </c>
      <c r="C28" s="301">
        <v>2</v>
      </c>
      <c r="D28" s="302">
        <v>242.548</v>
      </c>
      <c r="E28" s="302">
        <v>9105252</v>
      </c>
      <c r="F28" s="302">
        <v>8338120</v>
      </c>
      <c r="G28" s="303">
        <v>767132</v>
      </c>
    </row>
    <row r="29" ht="15.05" customHeight="1">
      <c r="B29" s="416">
        <v>44261</v>
      </c>
      <c r="C29" s="301">
        <v>3</v>
      </c>
      <c r="D29" s="302">
        <v>348.028</v>
      </c>
      <c r="E29" s="302">
        <v>13061453</v>
      </c>
      <c r="F29" s="302">
        <v>11859717</v>
      </c>
      <c r="G29" s="303">
        <v>1201736</v>
      </c>
    </row>
    <row r="30" ht="15.05" customHeight="1">
      <c r="B30" s="416">
        <v>44263</v>
      </c>
      <c r="C30" s="301">
        <v>2</v>
      </c>
      <c r="D30" s="302">
        <v>242.548</v>
      </c>
      <c r="E30" s="302">
        <v>11278482</v>
      </c>
      <c r="F30" s="302">
        <v>7555370</v>
      </c>
      <c r="G30" s="303">
        <v>3723112</v>
      </c>
    </row>
    <row r="31" ht="15.05" customHeight="1">
      <c r="B31" s="416">
        <v>44264</v>
      </c>
      <c r="C31" s="301">
        <v>1</v>
      </c>
      <c r="D31" s="302">
        <v>105.48</v>
      </c>
      <c r="E31" s="302">
        <v>5221211</v>
      </c>
      <c r="F31" s="302">
        <v>4730737</v>
      </c>
      <c r="G31" s="303">
        <v>490474</v>
      </c>
    </row>
    <row r="32" ht="15.05" customHeight="1">
      <c r="B32" s="416">
        <v>44270</v>
      </c>
      <c r="C32" s="301">
        <v>4</v>
      </c>
      <c r="D32" s="302">
        <v>457.641</v>
      </c>
      <c r="E32" s="302">
        <v>18941397</v>
      </c>
      <c r="F32" s="302">
        <v>17337356</v>
      </c>
      <c r="G32" s="303">
        <v>1604041</v>
      </c>
    </row>
    <row r="33" ht="15.05" customHeight="1">
      <c r="B33" s="416">
        <v>44271</v>
      </c>
      <c r="C33" s="301">
        <v>2</v>
      </c>
      <c r="D33" s="302">
        <v>242.548</v>
      </c>
      <c r="E33" s="302">
        <v>12429251</v>
      </c>
      <c r="F33" s="302">
        <v>11613751</v>
      </c>
      <c r="G33" s="303">
        <v>815500</v>
      </c>
    </row>
    <row r="34" ht="15.05" customHeight="1">
      <c r="B34" s="416">
        <v>44272</v>
      </c>
      <c r="C34" s="301">
        <v>6</v>
      </c>
      <c r="D34" s="302">
        <v>711.85</v>
      </c>
      <c r="E34" s="302">
        <v>31959316</v>
      </c>
      <c r="F34" s="302">
        <v>29023230.2</v>
      </c>
      <c r="G34" s="303">
        <v>2936085.8</v>
      </c>
    </row>
    <row r="35" ht="15.05" customHeight="1">
      <c r="B35" s="416">
        <v>44273</v>
      </c>
      <c r="C35" s="301">
        <v>1</v>
      </c>
      <c r="D35" s="302">
        <v>121.274</v>
      </c>
      <c r="E35" s="302">
        <v>5821152</v>
      </c>
      <c r="F35" s="302">
        <v>2607391</v>
      </c>
      <c r="G35" s="303">
        <v>3213761</v>
      </c>
    </row>
    <row r="36" ht="15.05" customHeight="1">
      <c r="B36" s="416">
        <v>44276</v>
      </c>
      <c r="C36" s="301">
        <v>2</v>
      </c>
      <c r="D36" s="302">
        <v>242.548</v>
      </c>
      <c r="E36" s="302">
        <v>8125358</v>
      </c>
      <c r="F36" s="302">
        <v>3456308</v>
      </c>
      <c r="G36" s="303">
        <v>4669050</v>
      </c>
    </row>
    <row r="37" ht="15.05" customHeight="1">
      <c r="B37" s="416">
        <v>44278</v>
      </c>
      <c r="C37" s="301">
        <v>1</v>
      </c>
      <c r="D37" s="302">
        <v>121.274</v>
      </c>
      <c r="E37" s="302">
        <v>5321139</v>
      </c>
      <c r="F37" s="302">
        <v>2357384</v>
      </c>
      <c r="G37" s="303">
        <v>2963755</v>
      </c>
    </row>
    <row r="38" ht="15.05" customHeight="1">
      <c r="B38" s="416">
        <v>44279</v>
      </c>
      <c r="C38" s="301">
        <v>2</v>
      </c>
      <c r="D38" s="302">
        <v>242.548</v>
      </c>
      <c r="E38" s="302">
        <v>11869572</v>
      </c>
      <c r="F38" s="302">
        <v>10755377.38</v>
      </c>
      <c r="G38" s="303">
        <v>1114194.62</v>
      </c>
    </row>
    <row r="39" ht="15.05" customHeight="1">
      <c r="B39" s="416">
        <v>44280</v>
      </c>
      <c r="C39" s="301">
        <v>2</v>
      </c>
      <c r="D39" s="302">
        <v>242.548</v>
      </c>
      <c r="E39" s="302">
        <v>11884852</v>
      </c>
      <c r="F39" s="302">
        <v>5336053</v>
      </c>
      <c r="G39" s="303">
        <v>6548799</v>
      </c>
    </row>
    <row r="40" ht="15.05" customHeight="1">
      <c r="B40" s="416">
        <v>44281</v>
      </c>
      <c r="C40" s="301">
        <v>3</v>
      </c>
      <c r="D40" s="302">
        <v>352.161</v>
      </c>
      <c r="E40" s="302">
        <v>16975102</v>
      </c>
      <c r="F40" s="302">
        <v>12716303</v>
      </c>
      <c r="G40" s="303">
        <v>4258799</v>
      </c>
    </row>
    <row r="41" ht="15.05" customHeight="1">
      <c r="B41" s="416">
        <v>44283</v>
      </c>
      <c r="C41" s="301">
        <v>2</v>
      </c>
      <c r="D41" s="302">
        <v>242.548</v>
      </c>
      <c r="E41" s="302">
        <v>9701920</v>
      </c>
      <c r="F41" s="302">
        <v>8456920</v>
      </c>
      <c r="G41" s="303">
        <v>1245000</v>
      </c>
    </row>
    <row r="42" ht="15.05" customHeight="1">
      <c r="B42" s="416">
        <v>44285</v>
      </c>
      <c r="C42" s="301">
        <v>1</v>
      </c>
      <c r="D42" s="302">
        <v>121.274</v>
      </c>
      <c r="E42" s="302">
        <v>6027318</v>
      </c>
      <c r="F42" s="302">
        <v>5460971</v>
      </c>
      <c r="G42" s="303">
        <v>566347</v>
      </c>
    </row>
    <row r="43" ht="15.05" customHeight="1">
      <c r="B43" s="416">
        <v>44286</v>
      </c>
      <c r="C43" s="301">
        <v>1</v>
      </c>
      <c r="D43" s="302">
        <v>121.274</v>
      </c>
      <c r="E43" s="302">
        <v>5966681</v>
      </c>
      <c r="F43" s="302">
        <v>4724835</v>
      </c>
      <c r="G43" s="303">
        <v>1241846</v>
      </c>
    </row>
    <row r="44" ht="13.3" customHeight="1">
      <c r="A44" s="410">
        <v>43891</v>
      </c>
      <c r="C44" s="366">
        <v>37</v>
      </c>
      <c r="D44" s="367">
        <v>4400.64</v>
      </c>
      <c r="E44" s="367">
        <v>193391376</v>
      </c>
      <c r="F44" s="367">
        <v>153088950.58</v>
      </c>
      <c r="G44" s="368">
        <v>40302425.42</v>
      </c>
    </row>
    <row r="45" ht="15.3" customHeight="1">
      <c r="A45" s="411">
        <v>43922</v>
      </c>
      <c r="B45" s="412">
        <v>44287</v>
      </c>
      <c r="C45" s="413">
        <v>2</v>
      </c>
      <c r="D45" s="414">
        <v>242.548</v>
      </c>
      <c r="E45" s="414">
        <v>9388305</v>
      </c>
      <c r="F45" s="414">
        <v>8359084.45</v>
      </c>
      <c r="G45" s="415">
        <v>1029220.55</v>
      </c>
    </row>
    <row r="46" ht="15.05" customHeight="1">
      <c r="B46" s="416">
        <v>44290</v>
      </c>
      <c r="C46" s="301">
        <v>1</v>
      </c>
      <c r="D46" s="302">
        <v>121.274</v>
      </c>
      <c r="E46" s="302">
        <v>5863719</v>
      </c>
      <c r="F46" s="302">
        <v>5313731</v>
      </c>
      <c r="G46" s="303">
        <v>549988</v>
      </c>
    </row>
    <row r="47" ht="15.05" customHeight="1">
      <c r="B47" s="416">
        <v>44291</v>
      </c>
      <c r="C47" s="301">
        <v>6</v>
      </c>
      <c r="D47" s="302">
        <v>727.644</v>
      </c>
      <c r="E47" s="302">
        <v>33840660</v>
      </c>
      <c r="F47" s="302">
        <v>17546209</v>
      </c>
      <c r="G47" s="303">
        <v>16294451</v>
      </c>
    </row>
    <row r="48" ht="15.05" customHeight="1">
      <c r="B48" s="416">
        <v>44293</v>
      </c>
      <c r="C48" s="301">
        <v>1</v>
      </c>
      <c r="D48" s="302">
        <v>121.274</v>
      </c>
      <c r="E48" s="302">
        <v>6245611</v>
      </c>
      <c r="F48" s="302">
        <v>5650265.26</v>
      </c>
      <c r="G48" s="303">
        <v>595345.74</v>
      </c>
    </row>
    <row r="49" ht="15.05" customHeight="1">
      <c r="B49" s="416">
        <v>44298</v>
      </c>
      <c r="C49" s="301">
        <v>2</v>
      </c>
      <c r="D49" s="302">
        <v>242.548</v>
      </c>
      <c r="E49" s="302">
        <v>11581667</v>
      </c>
      <c r="F49" s="302">
        <v>7755469</v>
      </c>
      <c r="G49" s="303">
        <v>3826198</v>
      </c>
    </row>
    <row r="50" ht="15.05" customHeight="1">
      <c r="B50" s="416">
        <v>44299</v>
      </c>
      <c r="C50" s="301">
        <v>2</v>
      </c>
      <c r="D50" s="302">
        <v>242.548</v>
      </c>
      <c r="E50" s="302">
        <v>9520009</v>
      </c>
      <c r="F50" s="302">
        <v>8640773</v>
      </c>
      <c r="G50" s="303">
        <v>879236</v>
      </c>
    </row>
    <row r="51" ht="15.05" customHeight="1">
      <c r="B51" s="416">
        <v>44300</v>
      </c>
      <c r="C51" s="301">
        <v>2</v>
      </c>
      <c r="D51" s="302">
        <v>242.548</v>
      </c>
      <c r="E51" s="302">
        <v>12202226</v>
      </c>
      <c r="F51" s="302">
        <v>8420110</v>
      </c>
      <c r="G51" s="303">
        <v>3782116</v>
      </c>
    </row>
    <row r="52" ht="15.05" customHeight="1">
      <c r="B52" s="416">
        <v>44301</v>
      </c>
      <c r="C52" s="301">
        <v>1</v>
      </c>
      <c r="D52" s="302">
        <v>121.274</v>
      </c>
      <c r="E52" s="302">
        <v>6003063</v>
      </c>
      <c r="F52" s="302">
        <v>5439136</v>
      </c>
      <c r="G52" s="303">
        <v>563927</v>
      </c>
    </row>
    <row r="53" ht="15.05" customHeight="1">
      <c r="B53" s="416">
        <v>44302</v>
      </c>
      <c r="C53" s="301">
        <v>1</v>
      </c>
      <c r="D53" s="302">
        <v>121.274</v>
      </c>
      <c r="E53" s="302">
        <v>4002042</v>
      </c>
      <c r="F53" s="302">
        <v>1698000</v>
      </c>
      <c r="G53" s="303">
        <v>2304042</v>
      </c>
    </row>
    <row r="54" ht="15.05" customHeight="1">
      <c r="B54" s="416">
        <v>44312</v>
      </c>
      <c r="C54" s="301">
        <v>2</v>
      </c>
      <c r="D54" s="302">
        <v>242.548</v>
      </c>
      <c r="E54" s="302">
        <v>11157208</v>
      </c>
      <c r="F54" s="302">
        <v>10114244</v>
      </c>
      <c r="G54" s="303">
        <v>1042964</v>
      </c>
    </row>
    <row r="55" ht="15.05" customHeight="1">
      <c r="B55" s="416">
        <v>44315</v>
      </c>
      <c r="C55" s="301">
        <v>1</v>
      </c>
      <c r="D55" s="302">
        <v>121.274</v>
      </c>
      <c r="E55" s="302">
        <v>6427401</v>
      </c>
      <c r="F55" s="302">
        <v>2910515</v>
      </c>
      <c r="G55" s="303">
        <v>3516886</v>
      </c>
    </row>
    <row r="56" ht="13.3" customHeight="1">
      <c r="A56" s="410">
        <v>43922</v>
      </c>
      <c r="C56" s="366">
        <v>21</v>
      </c>
      <c r="D56" s="367">
        <v>2546.754</v>
      </c>
      <c r="E56" s="367">
        <v>116231911</v>
      </c>
      <c r="F56" s="367">
        <v>81847536.70999999</v>
      </c>
      <c r="G56" s="368">
        <v>34384374.29</v>
      </c>
    </row>
    <row r="57" ht="15.3" customHeight="1">
      <c r="A57" s="411">
        <v>43983</v>
      </c>
      <c r="B57" s="412">
        <v>44351</v>
      </c>
      <c r="C57" s="413">
        <v>1</v>
      </c>
      <c r="D57" s="414">
        <v>121.274</v>
      </c>
      <c r="E57" s="414">
        <v>5672955</v>
      </c>
      <c r="F57" s="414">
        <v>2533292</v>
      </c>
      <c r="G57" s="415">
        <v>3139663</v>
      </c>
    </row>
    <row r="58" ht="15.05" customHeight="1">
      <c r="B58" s="416">
        <v>44354</v>
      </c>
      <c r="C58" s="301">
        <v>1</v>
      </c>
      <c r="D58" s="302">
        <v>121.274</v>
      </c>
      <c r="E58" s="302">
        <v>4002042</v>
      </c>
      <c r="F58" s="302">
        <v>3638218</v>
      </c>
      <c r="G58" s="303">
        <v>363824</v>
      </c>
    </row>
    <row r="59" ht="15.05" customHeight="1">
      <c r="B59" s="416">
        <v>44355</v>
      </c>
      <c r="C59" s="301">
        <v>1</v>
      </c>
      <c r="D59" s="302">
        <v>121.274</v>
      </c>
      <c r="E59" s="302">
        <v>4438628</v>
      </c>
      <c r="F59" s="302">
        <v>1697836</v>
      </c>
      <c r="G59" s="303">
        <v>2740792</v>
      </c>
    </row>
    <row r="60" ht="15.05" customHeight="1">
      <c r="B60" s="416">
        <v>44361</v>
      </c>
      <c r="C60" s="301">
        <v>1</v>
      </c>
      <c r="D60" s="302">
        <v>121.274</v>
      </c>
      <c r="E60" s="302">
        <v>4815184</v>
      </c>
      <c r="F60" s="302">
        <v>2104407</v>
      </c>
      <c r="G60" s="303">
        <v>2710777</v>
      </c>
    </row>
    <row r="61" ht="15.05" customHeight="1">
      <c r="B61" s="416">
        <v>44364</v>
      </c>
      <c r="C61" s="301">
        <v>1</v>
      </c>
      <c r="D61" s="302">
        <v>121.274</v>
      </c>
      <c r="E61" s="302">
        <v>5490923</v>
      </c>
      <c r="F61" s="302">
        <v>4978210</v>
      </c>
      <c r="G61" s="303">
        <v>512713</v>
      </c>
    </row>
    <row r="62" ht="15.05" customHeight="1">
      <c r="B62" s="416">
        <v>44368</v>
      </c>
      <c r="C62" s="301">
        <v>1</v>
      </c>
      <c r="D62" s="302">
        <v>121.274</v>
      </c>
      <c r="E62" s="302">
        <v>4002042</v>
      </c>
      <c r="F62" s="302">
        <v>3153123</v>
      </c>
      <c r="G62" s="303">
        <v>848919</v>
      </c>
    </row>
    <row r="63" ht="15.05" customHeight="1">
      <c r="B63" s="416">
        <v>44372</v>
      </c>
      <c r="C63" s="301">
        <v>1</v>
      </c>
      <c r="D63" s="302">
        <v>121.274</v>
      </c>
      <c r="E63" s="302">
        <v>5457330</v>
      </c>
      <c r="F63" s="302">
        <v>4947979</v>
      </c>
      <c r="G63" s="303">
        <v>509351</v>
      </c>
    </row>
    <row r="64" ht="15.05" customHeight="1">
      <c r="B64" s="416">
        <v>44375</v>
      </c>
      <c r="C64" s="301">
        <v>1</v>
      </c>
      <c r="D64" s="302">
        <v>121.274</v>
      </c>
      <c r="E64" s="302">
        <v>5736260</v>
      </c>
      <c r="F64" s="302">
        <v>2564945</v>
      </c>
      <c r="G64" s="303">
        <v>3171315</v>
      </c>
    </row>
    <row r="65" ht="13.3" customHeight="1">
      <c r="A65" s="410">
        <v>43983</v>
      </c>
      <c r="C65" s="366">
        <v>8</v>
      </c>
      <c r="D65" s="367">
        <v>970.192</v>
      </c>
      <c r="E65" s="367">
        <v>39615364</v>
      </c>
      <c r="F65" s="367">
        <v>25618010</v>
      </c>
      <c r="G65" s="368">
        <v>13997354</v>
      </c>
    </row>
    <row r="66" ht="15.3" customHeight="1">
      <c r="A66" s="411">
        <v>44013</v>
      </c>
      <c r="B66" s="412">
        <v>44379</v>
      </c>
      <c r="C66" s="413">
        <v>2</v>
      </c>
      <c r="D66" s="414">
        <v>226.754</v>
      </c>
      <c r="E66" s="414">
        <v>11109614</v>
      </c>
      <c r="F66" s="414">
        <v>7155637</v>
      </c>
      <c r="G66" s="415">
        <v>3953977</v>
      </c>
    </row>
    <row r="67" ht="15.05" customHeight="1">
      <c r="B67" s="416">
        <v>44380</v>
      </c>
      <c r="C67" s="301">
        <v>1</v>
      </c>
      <c r="D67" s="302">
        <v>121.274</v>
      </c>
      <c r="E67" s="302">
        <v>5585032</v>
      </c>
      <c r="F67" s="302">
        <v>2489330</v>
      </c>
      <c r="G67" s="303">
        <v>3095702</v>
      </c>
    </row>
    <row r="68" ht="15.05" customHeight="1">
      <c r="B68" s="416">
        <v>44383</v>
      </c>
      <c r="C68" s="301">
        <v>1</v>
      </c>
      <c r="D68" s="302">
        <v>121.274</v>
      </c>
      <c r="E68" s="302">
        <v>6609433</v>
      </c>
      <c r="F68" s="302">
        <v>2728665</v>
      </c>
      <c r="G68" s="303">
        <v>3880768</v>
      </c>
    </row>
    <row r="69" ht="15.05" customHeight="1">
      <c r="B69" s="416">
        <v>44403</v>
      </c>
      <c r="C69" s="301">
        <v>1</v>
      </c>
      <c r="D69" s="302">
        <v>121.274</v>
      </c>
      <c r="E69" s="302">
        <v>6235303</v>
      </c>
      <c r="F69" s="302">
        <v>5373000</v>
      </c>
      <c r="G69" s="303">
        <v>862303</v>
      </c>
    </row>
    <row r="70" ht="13.3" customHeight="1">
      <c r="A70" s="410">
        <v>44013</v>
      </c>
      <c r="C70" s="366">
        <v>5</v>
      </c>
      <c r="D70" s="367">
        <v>590.576</v>
      </c>
      <c r="E70" s="367">
        <v>29539382</v>
      </c>
      <c r="F70" s="367">
        <v>17746632</v>
      </c>
      <c r="G70" s="368">
        <v>11792750</v>
      </c>
    </row>
    <row r="71" ht="15.3" customHeight="1">
      <c r="A71" s="411">
        <v>44044</v>
      </c>
      <c r="B71" s="412">
        <v>44417</v>
      </c>
      <c r="C71" s="413">
        <v>1</v>
      </c>
      <c r="D71" s="414">
        <v>121.274</v>
      </c>
      <c r="E71" s="414">
        <v>5795927</v>
      </c>
      <c r="F71" s="414">
        <v>3924794</v>
      </c>
      <c r="G71" s="415">
        <v>1871133</v>
      </c>
    </row>
    <row r="72" ht="15.05" customHeight="1">
      <c r="B72" s="416">
        <v>44420</v>
      </c>
      <c r="C72" s="301">
        <v>1</v>
      </c>
      <c r="D72" s="302">
        <v>121.274</v>
      </c>
      <c r="E72" s="302">
        <v>3820131</v>
      </c>
      <c r="F72" s="302">
        <v>821376</v>
      </c>
      <c r="G72" s="303">
        <v>2998755</v>
      </c>
    </row>
    <row r="73" ht="15.05" customHeight="1">
      <c r="B73" s="416">
        <v>44424</v>
      </c>
      <c r="C73" s="301">
        <v>1</v>
      </c>
      <c r="D73" s="302">
        <v>121.274</v>
      </c>
      <c r="E73" s="302">
        <v>6091350</v>
      </c>
      <c r="F73" s="302">
        <v>5518597</v>
      </c>
      <c r="G73" s="303">
        <v>572753</v>
      </c>
    </row>
    <row r="74" ht="13.3" customHeight="1">
      <c r="A74" s="410">
        <v>44044</v>
      </c>
      <c r="C74" s="366">
        <v>3</v>
      </c>
      <c r="D74" s="367">
        <v>363.822</v>
      </c>
      <c r="E74" s="367">
        <v>15707408</v>
      </c>
      <c r="F74" s="367">
        <v>10264767</v>
      </c>
      <c r="G74" s="368">
        <v>5442641</v>
      </c>
    </row>
    <row r="75" ht="15.3" customHeight="1">
      <c r="A75" s="411">
        <v>44075</v>
      </c>
      <c r="B75" s="412">
        <v>44446</v>
      </c>
      <c r="C75" s="413">
        <v>1</v>
      </c>
      <c r="D75" s="414">
        <v>121.274</v>
      </c>
      <c r="E75" s="414">
        <v>5699878</v>
      </c>
      <c r="F75" s="414">
        <v>5166274</v>
      </c>
      <c r="G75" s="415">
        <v>533604</v>
      </c>
    </row>
    <row r="76" ht="13.3" customHeight="1">
      <c r="A76" s="410">
        <v>44075</v>
      </c>
      <c r="C76" s="366">
        <v>1</v>
      </c>
      <c r="D76" s="367">
        <v>121.274</v>
      </c>
      <c r="E76" s="367">
        <v>5699878</v>
      </c>
      <c r="F76" s="367">
        <v>5166274</v>
      </c>
      <c r="G76" s="368">
        <v>533604</v>
      </c>
    </row>
    <row r="77" ht="15.3" customHeight="1">
      <c r="A77" s="411">
        <v>44105</v>
      </c>
      <c r="B77" s="412">
        <v>44471</v>
      </c>
      <c r="C77" s="413">
        <v>1</v>
      </c>
      <c r="D77" s="414">
        <v>121.274</v>
      </c>
      <c r="E77" s="414">
        <v>5699878</v>
      </c>
      <c r="F77" s="414">
        <v>5166274</v>
      </c>
      <c r="G77" s="415">
        <v>533604</v>
      </c>
    </row>
    <row r="78" ht="15.05" customHeight="1">
      <c r="B78" s="416">
        <v>44472</v>
      </c>
      <c r="C78" s="301">
        <v>1</v>
      </c>
      <c r="D78" s="302">
        <v>121.274</v>
      </c>
      <c r="E78" s="302">
        <v>4139688</v>
      </c>
      <c r="F78" s="302">
        <v>3762103</v>
      </c>
      <c r="G78" s="303">
        <v>377585</v>
      </c>
    </row>
    <row r="79" ht="15.05" customHeight="1">
      <c r="B79" s="416">
        <v>44480</v>
      </c>
      <c r="C79" s="301">
        <v>1</v>
      </c>
      <c r="D79" s="302">
        <v>121.274</v>
      </c>
      <c r="E79" s="302">
        <v>5497472</v>
      </c>
      <c r="F79" s="302">
        <v>4983835</v>
      </c>
      <c r="G79" s="303">
        <v>513637</v>
      </c>
    </row>
    <row r="80" ht="13.3" customHeight="1">
      <c r="A80" s="417">
        <v>44105</v>
      </c>
      <c r="C80" s="305">
        <v>3</v>
      </c>
      <c r="D80" s="306">
        <v>363.822</v>
      </c>
      <c r="E80" s="306">
        <v>15337038</v>
      </c>
      <c r="F80" s="306">
        <v>13912212</v>
      </c>
      <c r="G80" s="307">
        <v>1424826</v>
      </c>
    </row>
    <row r="81" ht="15.3" customHeight="1">
      <c r="A81" t="s" s="373">
        <v>366</v>
      </c>
      <c r="C81" s="309">
        <v>116</v>
      </c>
      <c r="D81" s="310">
        <v>13843.273</v>
      </c>
      <c r="E81" s="310">
        <v>620257744</v>
      </c>
      <c r="F81" s="310">
        <v>484229963.29</v>
      </c>
      <c r="G81" s="311">
        <v>136027780.71</v>
      </c>
    </row>
  </sheetData>
  <mergeCells count="1">
    <mergeCell ref="A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dimension ref="A1:H82"/>
  <sheetViews>
    <sheetView workbookViewId="0" showGridLines="0" defaultGridColor="1"/>
  </sheetViews>
  <sheetFormatPr defaultColWidth="13.3333" defaultRowHeight="17.4" customHeight="1" outlineLevelRow="0" outlineLevelCol="0"/>
  <cols>
    <col min="1" max="8" width="13.3516" style="418" customWidth="1"/>
    <col min="9" max="16384" width="13.3516" style="418" customWidth="1"/>
  </cols>
  <sheetData>
    <row r="1" ht="12.35" customHeight="1">
      <c r="A1" t="s" s="313">
        <v>39</v>
      </c>
      <c r="B1" s="314"/>
      <c r="C1" s="314"/>
      <c r="D1" s="314"/>
      <c r="E1" s="314"/>
      <c r="F1" s="314"/>
      <c r="G1" s="314"/>
      <c r="H1" s="9"/>
    </row>
    <row r="2" ht="15.3" customHeight="1">
      <c r="A2" s="315"/>
      <c r="B2" s="316"/>
      <c r="C2" s="316"/>
      <c r="D2" s="316"/>
      <c r="E2" s="316"/>
      <c r="F2" s="316"/>
      <c r="G2" s="317"/>
      <c r="H2" s="318"/>
    </row>
    <row r="3" ht="15.3" customHeight="1">
      <c r="A3" s="10"/>
      <c r="B3" s="11"/>
      <c r="C3" s="11"/>
      <c r="D3" s="11"/>
      <c r="E3" s="11"/>
      <c r="F3" s="11"/>
      <c r="G3" s="319"/>
      <c r="H3" s="318"/>
    </row>
    <row r="4" ht="15.3" customHeight="1">
      <c r="A4" s="10"/>
      <c r="B4" s="11"/>
      <c r="C4" s="11"/>
      <c r="D4" s="11"/>
      <c r="E4" s="11"/>
      <c r="F4" s="11"/>
      <c r="G4" s="319"/>
      <c r="H4" s="318"/>
    </row>
    <row r="5" ht="13.3" customHeight="1">
      <c r="A5" s="10"/>
      <c r="B5" s="11"/>
      <c r="C5" s="11"/>
      <c r="D5" s="11"/>
      <c r="E5" s="11"/>
      <c r="F5" s="11"/>
      <c r="G5" s="319"/>
      <c r="H5" s="318"/>
    </row>
    <row r="6" ht="15.3" customHeight="1">
      <c r="A6" s="10"/>
      <c r="B6" s="11"/>
      <c r="C6" s="11"/>
      <c r="D6" s="11"/>
      <c r="E6" s="11"/>
      <c r="F6" s="11"/>
      <c r="G6" s="319"/>
      <c r="H6" s="318"/>
    </row>
    <row r="7" ht="15.05" customHeight="1">
      <c r="A7" s="10"/>
      <c r="B7" s="11"/>
      <c r="C7" s="11"/>
      <c r="D7" s="11"/>
      <c r="E7" s="11"/>
      <c r="F7" s="11"/>
      <c r="G7" s="319"/>
      <c r="H7" s="318"/>
    </row>
    <row r="8" ht="15.05" customHeight="1">
      <c r="A8" s="10"/>
      <c r="B8" s="11"/>
      <c r="C8" s="11"/>
      <c r="D8" s="11"/>
      <c r="E8" s="11"/>
      <c r="F8" s="11"/>
      <c r="G8" s="319"/>
      <c r="H8" s="318"/>
    </row>
    <row r="9" ht="15.05" customHeight="1">
      <c r="A9" s="10"/>
      <c r="B9" s="11"/>
      <c r="C9" s="11"/>
      <c r="D9" s="11"/>
      <c r="E9" s="11"/>
      <c r="F9" s="11"/>
      <c r="G9" s="319"/>
      <c r="H9" s="318"/>
    </row>
    <row r="10" ht="15.05" customHeight="1">
      <c r="A10" s="10"/>
      <c r="B10" s="11"/>
      <c r="C10" s="11"/>
      <c r="D10" s="11"/>
      <c r="E10" s="11"/>
      <c r="F10" s="11"/>
      <c r="G10" s="319"/>
      <c r="H10" s="318"/>
    </row>
    <row r="11" ht="15.05" customHeight="1">
      <c r="A11" s="10"/>
      <c r="B11" s="11"/>
      <c r="C11" s="11"/>
      <c r="D11" s="11"/>
      <c r="E11" s="11"/>
      <c r="F11" s="11"/>
      <c r="G11" s="319"/>
      <c r="H11" s="318"/>
    </row>
    <row r="12" ht="15.05" customHeight="1">
      <c r="A12" s="10"/>
      <c r="B12" s="11"/>
      <c r="C12" s="11"/>
      <c r="D12" s="11"/>
      <c r="E12" s="11"/>
      <c r="F12" s="11"/>
      <c r="G12" s="319"/>
      <c r="H12" s="318"/>
    </row>
    <row r="13" ht="15.05" customHeight="1">
      <c r="A13" s="10"/>
      <c r="B13" s="11"/>
      <c r="C13" s="11"/>
      <c r="D13" s="11"/>
      <c r="E13" s="11"/>
      <c r="F13" s="11"/>
      <c r="G13" s="319"/>
      <c r="H13" s="318"/>
    </row>
    <row r="14" ht="15.05" customHeight="1">
      <c r="A14" s="10"/>
      <c r="B14" s="11"/>
      <c r="C14" s="11"/>
      <c r="D14" s="11"/>
      <c r="E14" s="11"/>
      <c r="F14" s="11"/>
      <c r="G14" s="319"/>
      <c r="H14" s="318"/>
    </row>
    <row r="15" ht="15.05" customHeight="1">
      <c r="A15" s="10"/>
      <c r="B15" s="11"/>
      <c r="C15" s="11"/>
      <c r="D15" s="11"/>
      <c r="E15" s="11"/>
      <c r="F15" s="11"/>
      <c r="G15" s="319"/>
      <c r="H15" s="318"/>
    </row>
    <row r="16" ht="15.05" customHeight="1">
      <c r="A16" s="10"/>
      <c r="B16" s="11"/>
      <c r="C16" s="11"/>
      <c r="D16" s="11"/>
      <c r="E16" s="11"/>
      <c r="F16" s="11"/>
      <c r="G16" s="319"/>
      <c r="H16" s="318"/>
    </row>
    <row r="17" ht="15.05" customHeight="1">
      <c r="A17" s="10"/>
      <c r="B17" s="11"/>
      <c r="C17" s="11"/>
      <c r="D17" s="11"/>
      <c r="E17" s="11"/>
      <c r="F17" s="11"/>
      <c r="G17" s="319"/>
      <c r="H17" s="318"/>
    </row>
    <row r="18" ht="15.05" customHeight="1">
      <c r="A18" s="10"/>
      <c r="B18" s="11"/>
      <c r="C18" s="11"/>
      <c r="D18" s="11"/>
      <c r="E18" s="11"/>
      <c r="F18" s="11"/>
      <c r="G18" s="319"/>
      <c r="H18" s="318"/>
    </row>
    <row r="19" ht="15.05" customHeight="1">
      <c r="A19" s="10"/>
      <c r="B19" s="11"/>
      <c r="C19" s="11"/>
      <c r="D19" s="11"/>
      <c r="E19" s="11"/>
      <c r="F19" s="11"/>
      <c r="G19" s="319"/>
      <c r="H19" s="318"/>
    </row>
    <row r="20" ht="15.05" customHeight="1">
      <c r="A20" s="10"/>
      <c r="B20" s="11"/>
      <c r="C20" s="11"/>
      <c r="D20" s="11"/>
      <c r="E20" s="11"/>
      <c r="F20" s="11"/>
      <c r="G20" s="319"/>
      <c r="H20" s="318"/>
    </row>
    <row r="21" ht="15.05" customHeight="1">
      <c r="A21" s="10"/>
      <c r="B21" s="11"/>
      <c r="C21" s="11"/>
      <c r="D21" s="11"/>
      <c r="E21" s="11"/>
      <c r="F21" s="11"/>
      <c r="G21" s="319"/>
      <c r="H21" s="318"/>
    </row>
    <row r="22" ht="15.05" customHeight="1">
      <c r="A22" s="10"/>
      <c r="B22" s="11"/>
      <c r="C22" s="11"/>
      <c r="D22" s="11"/>
      <c r="E22" s="11"/>
      <c r="F22" s="11"/>
      <c r="G22" s="319"/>
      <c r="H22" s="318"/>
    </row>
    <row r="23" ht="15.05" customHeight="1">
      <c r="A23" s="10"/>
      <c r="B23" s="11"/>
      <c r="C23" s="11"/>
      <c r="D23" s="11"/>
      <c r="E23" s="11"/>
      <c r="F23" s="11"/>
      <c r="G23" s="319"/>
      <c r="H23" s="318"/>
    </row>
    <row r="24" ht="15.05" customHeight="1">
      <c r="A24" s="10"/>
      <c r="B24" s="11"/>
      <c r="C24" s="11"/>
      <c r="D24" s="11"/>
      <c r="E24" s="11"/>
      <c r="F24" s="11"/>
      <c r="G24" s="319"/>
      <c r="H24" s="318"/>
    </row>
    <row r="25" ht="13.3" customHeight="1">
      <c r="A25" s="10"/>
      <c r="B25" s="11"/>
      <c r="C25" s="11"/>
      <c r="D25" s="11"/>
      <c r="E25" s="11"/>
      <c r="F25" s="11"/>
      <c r="G25" s="319"/>
      <c r="H25" s="318"/>
    </row>
    <row r="26" ht="15.3" customHeight="1">
      <c r="A26" s="10"/>
      <c r="B26" s="11"/>
      <c r="C26" s="11"/>
      <c r="D26" s="11"/>
      <c r="E26" s="11"/>
      <c r="F26" s="11"/>
      <c r="G26" s="319"/>
      <c r="H26" s="318"/>
    </row>
    <row r="27" ht="15.05" customHeight="1">
      <c r="A27" s="10"/>
      <c r="B27" s="11"/>
      <c r="C27" s="11"/>
      <c r="D27" s="11"/>
      <c r="E27" s="11"/>
      <c r="F27" s="11"/>
      <c r="G27" s="319"/>
      <c r="H27" s="318"/>
    </row>
    <row r="28" ht="15.05" customHeight="1">
      <c r="A28" s="10"/>
      <c r="B28" s="11"/>
      <c r="C28" s="11"/>
      <c r="D28" s="11"/>
      <c r="E28" s="11"/>
      <c r="F28" s="11"/>
      <c r="G28" s="319"/>
      <c r="H28" s="318"/>
    </row>
    <row r="29" ht="15.05" customHeight="1">
      <c r="A29" s="10"/>
      <c r="B29" s="11"/>
      <c r="C29" s="11"/>
      <c r="D29" s="11"/>
      <c r="E29" s="11"/>
      <c r="F29" s="11"/>
      <c r="G29" s="319"/>
      <c r="H29" s="318"/>
    </row>
    <row r="30" ht="15.05" customHeight="1">
      <c r="A30" s="10"/>
      <c r="B30" s="11"/>
      <c r="C30" s="11"/>
      <c r="D30" s="11"/>
      <c r="E30" s="11"/>
      <c r="F30" s="11"/>
      <c r="G30" s="319"/>
      <c r="H30" s="318"/>
    </row>
    <row r="31" ht="15.05" customHeight="1">
      <c r="A31" s="10"/>
      <c r="B31" s="11"/>
      <c r="C31" s="11"/>
      <c r="D31" s="11"/>
      <c r="E31" s="11"/>
      <c r="F31" s="11"/>
      <c r="G31" s="319"/>
      <c r="H31" s="318"/>
    </row>
    <row r="32" ht="15.05" customHeight="1">
      <c r="A32" s="10"/>
      <c r="B32" s="11"/>
      <c r="C32" s="11"/>
      <c r="D32" s="11"/>
      <c r="E32" s="11"/>
      <c r="F32" s="11"/>
      <c r="G32" s="319"/>
      <c r="H32" s="318"/>
    </row>
    <row r="33" ht="15.05" customHeight="1">
      <c r="A33" s="10"/>
      <c r="B33" s="11"/>
      <c r="C33" s="11"/>
      <c r="D33" s="11"/>
      <c r="E33" s="11"/>
      <c r="F33" s="11"/>
      <c r="G33" s="319"/>
      <c r="H33" s="318"/>
    </row>
    <row r="34" ht="15.05" customHeight="1">
      <c r="A34" s="10"/>
      <c r="B34" s="11"/>
      <c r="C34" s="11"/>
      <c r="D34" s="11"/>
      <c r="E34" s="11"/>
      <c r="F34" s="11"/>
      <c r="G34" s="319"/>
      <c r="H34" s="318"/>
    </row>
    <row r="35" ht="15.05" customHeight="1">
      <c r="A35" s="10"/>
      <c r="B35" s="11"/>
      <c r="C35" s="11"/>
      <c r="D35" s="11"/>
      <c r="E35" s="11"/>
      <c r="F35" s="11"/>
      <c r="G35" s="319"/>
      <c r="H35" s="318"/>
    </row>
    <row r="36" ht="15.05" customHeight="1">
      <c r="A36" s="10"/>
      <c r="B36" s="11"/>
      <c r="C36" s="11"/>
      <c r="D36" s="11"/>
      <c r="E36" s="11"/>
      <c r="F36" s="11"/>
      <c r="G36" s="319"/>
      <c r="H36" s="318"/>
    </row>
    <row r="37" ht="15.05" customHeight="1">
      <c r="A37" s="10"/>
      <c r="B37" s="11"/>
      <c r="C37" s="11"/>
      <c r="D37" s="11"/>
      <c r="E37" s="11"/>
      <c r="F37" s="11"/>
      <c r="G37" s="319"/>
      <c r="H37" s="318"/>
    </row>
    <row r="38" ht="15.05" customHeight="1">
      <c r="A38" s="10"/>
      <c r="B38" s="11"/>
      <c r="C38" s="11"/>
      <c r="D38" s="11"/>
      <c r="E38" s="11"/>
      <c r="F38" s="11"/>
      <c r="G38" s="319"/>
      <c r="H38" s="318"/>
    </row>
    <row r="39" ht="15.05" customHeight="1">
      <c r="A39" s="10"/>
      <c r="B39" s="11"/>
      <c r="C39" s="11"/>
      <c r="D39" s="11"/>
      <c r="E39" s="11"/>
      <c r="F39" s="11"/>
      <c r="G39" s="319"/>
      <c r="H39" s="318"/>
    </row>
    <row r="40" ht="15.05" customHeight="1">
      <c r="A40" s="10"/>
      <c r="B40" s="11"/>
      <c r="C40" s="11"/>
      <c r="D40" s="11"/>
      <c r="E40" s="11"/>
      <c r="F40" s="11"/>
      <c r="G40" s="319"/>
      <c r="H40" s="318"/>
    </row>
    <row r="41" ht="15.05" customHeight="1">
      <c r="A41" s="10"/>
      <c r="B41" s="11"/>
      <c r="C41" s="11"/>
      <c r="D41" s="11"/>
      <c r="E41" s="11"/>
      <c r="F41" s="11"/>
      <c r="G41" s="319"/>
      <c r="H41" s="318"/>
    </row>
    <row r="42" ht="15.05" customHeight="1">
      <c r="A42" s="10"/>
      <c r="B42" s="11"/>
      <c r="C42" s="11"/>
      <c r="D42" s="11"/>
      <c r="E42" s="11"/>
      <c r="F42" s="11"/>
      <c r="G42" s="319"/>
      <c r="H42" s="318"/>
    </row>
    <row r="43" ht="15.05" customHeight="1">
      <c r="A43" s="10"/>
      <c r="B43" s="11"/>
      <c r="C43" s="11"/>
      <c r="D43" s="11"/>
      <c r="E43" s="11"/>
      <c r="F43" s="11"/>
      <c r="G43" s="319"/>
      <c r="H43" s="318"/>
    </row>
    <row r="44" ht="13.3" customHeight="1">
      <c r="A44" s="10"/>
      <c r="B44" s="11"/>
      <c r="C44" s="11"/>
      <c r="D44" s="11"/>
      <c r="E44" s="11"/>
      <c r="F44" s="11"/>
      <c r="G44" s="319"/>
      <c r="H44" s="318"/>
    </row>
    <row r="45" ht="15.3" customHeight="1">
      <c r="A45" s="10"/>
      <c r="B45" s="11"/>
      <c r="C45" s="11"/>
      <c r="D45" s="11"/>
      <c r="E45" s="11"/>
      <c r="F45" s="11"/>
      <c r="G45" s="319"/>
      <c r="H45" s="318"/>
    </row>
    <row r="46" ht="15.05" customHeight="1">
      <c r="A46" s="10"/>
      <c r="B46" s="11"/>
      <c r="C46" s="11"/>
      <c r="D46" s="11"/>
      <c r="E46" s="11"/>
      <c r="F46" s="11"/>
      <c r="G46" s="319"/>
      <c r="H46" s="318"/>
    </row>
    <row r="47" ht="15.05" customHeight="1">
      <c r="A47" s="10"/>
      <c r="B47" s="11"/>
      <c r="C47" s="11"/>
      <c r="D47" s="11"/>
      <c r="E47" s="11"/>
      <c r="F47" s="11"/>
      <c r="G47" s="319"/>
      <c r="H47" s="318"/>
    </row>
    <row r="48" ht="15.05" customHeight="1">
      <c r="A48" s="10"/>
      <c r="B48" s="11"/>
      <c r="C48" s="11"/>
      <c r="D48" s="11"/>
      <c r="E48" s="11"/>
      <c r="F48" s="11"/>
      <c r="G48" s="319"/>
      <c r="H48" s="318"/>
    </row>
    <row r="49" ht="15.05" customHeight="1">
      <c r="A49" s="10"/>
      <c r="B49" s="11"/>
      <c r="C49" s="11"/>
      <c r="D49" s="11"/>
      <c r="E49" s="11"/>
      <c r="F49" s="11"/>
      <c r="G49" s="319"/>
      <c r="H49" s="318"/>
    </row>
    <row r="50" ht="15.05" customHeight="1">
      <c r="A50" s="10"/>
      <c r="B50" s="11"/>
      <c r="C50" s="11"/>
      <c r="D50" s="11"/>
      <c r="E50" s="11"/>
      <c r="F50" s="11"/>
      <c r="G50" s="319"/>
      <c r="H50" s="318"/>
    </row>
    <row r="51" ht="15.05" customHeight="1">
      <c r="A51" s="10"/>
      <c r="B51" s="11"/>
      <c r="C51" s="11"/>
      <c r="D51" s="11"/>
      <c r="E51" s="11"/>
      <c r="F51" s="11"/>
      <c r="G51" s="319"/>
      <c r="H51" s="318"/>
    </row>
    <row r="52" ht="15.05" customHeight="1">
      <c r="A52" s="10"/>
      <c r="B52" s="11"/>
      <c r="C52" s="11"/>
      <c r="D52" s="11"/>
      <c r="E52" s="11"/>
      <c r="F52" s="11"/>
      <c r="G52" s="319"/>
      <c r="H52" s="318"/>
    </row>
    <row r="53" ht="15.05" customHeight="1">
      <c r="A53" s="10"/>
      <c r="B53" s="11"/>
      <c r="C53" s="11"/>
      <c r="D53" s="11"/>
      <c r="E53" s="11"/>
      <c r="F53" s="11"/>
      <c r="G53" s="319"/>
      <c r="H53" s="318"/>
    </row>
    <row r="54" ht="15.05" customHeight="1">
      <c r="A54" s="10"/>
      <c r="B54" s="11"/>
      <c r="C54" s="11"/>
      <c r="D54" s="11"/>
      <c r="E54" s="11"/>
      <c r="F54" s="11"/>
      <c r="G54" s="319"/>
      <c r="H54" s="318"/>
    </row>
    <row r="55" ht="15.05" customHeight="1">
      <c r="A55" s="10"/>
      <c r="B55" s="11"/>
      <c r="C55" s="11"/>
      <c r="D55" s="11"/>
      <c r="E55" s="11"/>
      <c r="F55" s="11"/>
      <c r="G55" s="319"/>
      <c r="H55" s="318"/>
    </row>
    <row r="56" ht="13.3" customHeight="1">
      <c r="A56" s="10"/>
      <c r="B56" s="11"/>
      <c r="C56" s="11"/>
      <c r="D56" s="11"/>
      <c r="E56" s="11"/>
      <c r="F56" s="11"/>
      <c r="G56" s="319"/>
      <c r="H56" s="318"/>
    </row>
    <row r="57" ht="15.3" customHeight="1">
      <c r="A57" s="10"/>
      <c r="B57" s="11"/>
      <c r="C57" s="11"/>
      <c r="D57" s="11"/>
      <c r="E57" s="11"/>
      <c r="F57" s="11"/>
      <c r="G57" s="319"/>
      <c r="H57" s="318"/>
    </row>
    <row r="58" ht="15.05" customHeight="1">
      <c r="A58" s="10"/>
      <c r="B58" s="11"/>
      <c r="C58" s="11"/>
      <c r="D58" s="11"/>
      <c r="E58" s="11"/>
      <c r="F58" s="11"/>
      <c r="G58" s="319"/>
      <c r="H58" s="318"/>
    </row>
    <row r="59" ht="15.05" customHeight="1">
      <c r="A59" s="10"/>
      <c r="B59" s="11"/>
      <c r="C59" s="11"/>
      <c r="D59" s="11"/>
      <c r="E59" s="11"/>
      <c r="F59" s="11"/>
      <c r="G59" s="319"/>
      <c r="H59" s="318"/>
    </row>
    <row r="60" ht="15.05" customHeight="1">
      <c r="A60" s="10"/>
      <c r="B60" s="11"/>
      <c r="C60" s="11"/>
      <c r="D60" s="11"/>
      <c r="E60" s="11"/>
      <c r="F60" s="11"/>
      <c r="G60" s="319"/>
      <c r="H60" s="318"/>
    </row>
    <row r="61" ht="15.05" customHeight="1">
      <c r="A61" s="10"/>
      <c r="B61" s="11"/>
      <c r="C61" s="11"/>
      <c r="D61" s="11"/>
      <c r="E61" s="11"/>
      <c r="F61" s="11"/>
      <c r="G61" s="319"/>
      <c r="H61" s="318"/>
    </row>
    <row r="62" ht="15.05" customHeight="1">
      <c r="A62" s="10"/>
      <c r="B62" s="11"/>
      <c r="C62" s="11"/>
      <c r="D62" s="11"/>
      <c r="E62" s="11"/>
      <c r="F62" s="11"/>
      <c r="G62" s="319"/>
      <c r="H62" s="318"/>
    </row>
    <row r="63" ht="15.05" customHeight="1">
      <c r="A63" s="10"/>
      <c r="B63" s="11"/>
      <c r="C63" s="11"/>
      <c r="D63" s="11"/>
      <c r="E63" s="11"/>
      <c r="F63" s="11"/>
      <c r="G63" s="319"/>
      <c r="H63" s="318"/>
    </row>
    <row r="64" ht="15.05" customHeight="1">
      <c r="A64" s="10"/>
      <c r="B64" s="11"/>
      <c r="C64" s="11"/>
      <c r="D64" s="11"/>
      <c r="E64" s="11"/>
      <c r="F64" s="11"/>
      <c r="G64" s="319"/>
      <c r="H64" s="318"/>
    </row>
    <row r="65" ht="13.3" customHeight="1">
      <c r="A65" s="10"/>
      <c r="B65" s="11"/>
      <c r="C65" s="11"/>
      <c r="D65" s="11"/>
      <c r="E65" s="11"/>
      <c r="F65" s="11"/>
      <c r="G65" s="319"/>
      <c r="H65" s="318"/>
    </row>
    <row r="66" ht="15.3" customHeight="1">
      <c r="A66" s="10"/>
      <c r="B66" s="11"/>
      <c r="C66" s="11"/>
      <c r="D66" s="11"/>
      <c r="E66" s="11"/>
      <c r="F66" s="11"/>
      <c r="G66" s="319"/>
      <c r="H66" s="318"/>
    </row>
    <row r="67" ht="15.05" customHeight="1">
      <c r="A67" s="10"/>
      <c r="B67" s="11"/>
      <c r="C67" s="11"/>
      <c r="D67" s="11"/>
      <c r="E67" s="11"/>
      <c r="F67" s="11"/>
      <c r="G67" s="319"/>
      <c r="H67" s="318"/>
    </row>
    <row r="68" ht="15.05" customHeight="1">
      <c r="A68" s="10"/>
      <c r="B68" s="11"/>
      <c r="C68" s="11"/>
      <c r="D68" s="11"/>
      <c r="E68" s="11"/>
      <c r="F68" s="11"/>
      <c r="G68" s="319"/>
      <c r="H68" s="318"/>
    </row>
    <row r="69" ht="15.05" customHeight="1">
      <c r="A69" s="10"/>
      <c r="B69" s="11"/>
      <c r="C69" s="11"/>
      <c r="D69" s="11"/>
      <c r="E69" s="11"/>
      <c r="F69" s="11"/>
      <c r="G69" s="319"/>
      <c r="H69" s="318"/>
    </row>
    <row r="70" ht="13.3" customHeight="1">
      <c r="A70" s="10"/>
      <c r="B70" s="11"/>
      <c r="C70" s="11"/>
      <c r="D70" s="11"/>
      <c r="E70" s="11"/>
      <c r="F70" s="11"/>
      <c r="G70" s="319"/>
      <c r="H70" s="318"/>
    </row>
    <row r="71" ht="15.3" customHeight="1">
      <c r="A71" s="10"/>
      <c r="B71" s="11"/>
      <c r="C71" s="11"/>
      <c r="D71" s="11"/>
      <c r="E71" s="11"/>
      <c r="F71" s="11"/>
      <c r="G71" s="319"/>
      <c r="H71" s="318"/>
    </row>
    <row r="72" ht="15.05" customHeight="1">
      <c r="A72" s="10"/>
      <c r="B72" s="11"/>
      <c r="C72" s="11"/>
      <c r="D72" s="11"/>
      <c r="E72" s="11"/>
      <c r="F72" s="11"/>
      <c r="G72" s="319"/>
      <c r="H72" s="318"/>
    </row>
    <row r="73" ht="15.05" customHeight="1">
      <c r="A73" s="10"/>
      <c r="B73" s="11"/>
      <c r="C73" s="11"/>
      <c r="D73" s="11"/>
      <c r="E73" s="11"/>
      <c r="F73" s="11"/>
      <c r="G73" s="319"/>
      <c r="H73" s="318"/>
    </row>
    <row r="74" ht="13.3" customHeight="1">
      <c r="A74" s="10"/>
      <c r="B74" s="11"/>
      <c r="C74" s="11"/>
      <c r="D74" s="11"/>
      <c r="E74" s="11"/>
      <c r="F74" s="11"/>
      <c r="G74" s="319"/>
      <c r="H74" s="318"/>
    </row>
    <row r="75" ht="15.3" customHeight="1">
      <c r="A75" s="10"/>
      <c r="B75" s="11"/>
      <c r="C75" s="11"/>
      <c r="D75" s="11"/>
      <c r="E75" s="11"/>
      <c r="F75" s="11"/>
      <c r="G75" s="319"/>
      <c r="H75" s="318"/>
    </row>
    <row r="76" ht="13.3" customHeight="1">
      <c r="A76" s="10"/>
      <c r="B76" s="11"/>
      <c r="C76" s="11"/>
      <c r="D76" s="11"/>
      <c r="E76" s="11"/>
      <c r="F76" s="11"/>
      <c r="G76" s="319"/>
      <c r="H76" s="318"/>
    </row>
    <row r="77" ht="15.3" customHeight="1">
      <c r="A77" s="10"/>
      <c r="B77" s="11"/>
      <c r="C77" s="11"/>
      <c r="D77" s="11"/>
      <c r="E77" s="11"/>
      <c r="F77" s="11"/>
      <c r="G77" s="319"/>
      <c r="H77" s="318"/>
    </row>
    <row r="78" ht="15.05" customHeight="1">
      <c r="A78" s="10"/>
      <c r="B78" s="11"/>
      <c r="C78" s="11"/>
      <c r="D78" s="11"/>
      <c r="E78" s="11"/>
      <c r="F78" s="11"/>
      <c r="G78" s="319"/>
      <c r="H78" s="318"/>
    </row>
    <row r="79" ht="15.05" customHeight="1">
      <c r="A79" s="10"/>
      <c r="B79" s="11"/>
      <c r="C79" s="11"/>
      <c r="D79" s="11"/>
      <c r="E79" s="11"/>
      <c r="F79" s="11"/>
      <c r="G79" s="319"/>
      <c r="H79" s="318"/>
    </row>
    <row r="80" ht="13.3" customHeight="1">
      <c r="A80" s="10"/>
      <c r="B80" s="11"/>
      <c r="C80" s="11"/>
      <c r="D80" s="11"/>
      <c r="E80" s="11"/>
      <c r="F80" s="11"/>
      <c r="G80" s="319"/>
      <c r="H80" s="318"/>
    </row>
    <row r="81" ht="15.3" customHeight="1">
      <c r="A81" s="320"/>
      <c r="B81" s="375"/>
      <c r="C81" s="321"/>
      <c r="D81" s="321"/>
      <c r="E81" s="321"/>
      <c r="F81" s="321"/>
      <c r="G81" s="322"/>
      <c r="H81" s="318"/>
    </row>
    <row r="82" ht="13.55" customHeight="1">
      <c r="A82" s="323"/>
      <c r="B82" s="379"/>
      <c r="C82" s="324"/>
      <c r="D82" s="324"/>
      <c r="E82" s="324"/>
      <c r="F82" s="324"/>
      <c r="G82" s="324"/>
      <c r="H82" s="21"/>
    </row>
  </sheetData>
  <mergeCells count="1">
    <mergeCell ref="A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dimension ref="A1:H82"/>
  <sheetViews>
    <sheetView workbookViewId="0" showGridLines="0" defaultGridColor="1"/>
  </sheetViews>
  <sheetFormatPr defaultColWidth="13.3333" defaultRowHeight="17.4" customHeight="1" outlineLevelRow="0" outlineLevelCol="0"/>
  <cols>
    <col min="1" max="8" width="13.3516" style="419" customWidth="1"/>
    <col min="9" max="16384" width="13.3516" style="419" customWidth="1"/>
  </cols>
  <sheetData>
    <row r="1" ht="12.35" customHeight="1">
      <c r="A1" t="s" s="326">
        <v>39</v>
      </c>
      <c r="B1" s="327"/>
      <c r="C1" s="327"/>
      <c r="D1" s="327"/>
      <c r="E1" s="327"/>
      <c r="F1" s="327"/>
      <c r="G1" s="327"/>
      <c r="H1" s="9"/>
    </row>
    <row r="2" ht="15.3" customHeight="1">
      <c r="A2" s="328"/>
      <c r="B2" s="329"/>
      <c r="C2" s="329"/>
      <c r="D2" s="329"/>
      <c r="E2" s="329"/>
      <c r="F2" s="329"/>
      <c r="G2" s="330"/>
      <c r="H2" s="331"/>
    </row>
    <row r="3" ht="15.3" customHeight="1">
      <c r="A3" s="10"/>
      <c r="B3" s="11"/>
      <c r="C3" s="11"/>
      <c r="D3" s="11"/>
      <c r="E3" s="11"/>
      <c r="F3" s="11"/>
      <c r="G3" s="332"/>
      <c r="H3" s="331"/>
    </row>
    <row r="4" ht="15.3" customHeight="1">
      <c r="A4" s="10"/>
      <c r="B4" s="11"/>
      <c r="C4" s="11"/>
      <c r="D4" s="11"/>
      <c r="E4" s="11"/>
      <c r="F4" s="11"/>
      <c r="G4" s="332"/>
      <c r="H4" s="331"/>
    </row>
    <row r="5" ht="13.3" customHeight="1">
      <c r="A5" s="10"/>
      <c r="B5" s="11"/>
      <c r="C5" s="11"/>
      <c r="D5" s="11"/>
      <c r="E5" s="11"/>
      <c r="F5" s="11"/>
      <c r="G5" s="332"/>
      <c r="H5" s="331"/>
    </row>
    <row r="6" ht="15.3" customHeight="1">
      <c r="A6" s="10"/>
      <c r="B6" s="11"/>
      <c r="C6" s="11"/>
      <c r="D6" s="11"/>
      <c r="E6" s="11"/>
      <c r="F6" s="11"/>
      <c r="G6" s="332"/>
      <c r="H6" s="331"/>
    </row>
    <row r="7" ht="15.05" customHeight="1">
      <c r="A7" s="10"/>
      <c r="B7" s="11"/>
      <c r="C7" s="11"/>
      <c r="D7" s="11"/>
      <c r="E7" s="11"/>
      <c r="F7" s="11"/>
      <c r="G7" s="332"/>
      <c r="H7" s="331"/>
    </row>
    <row r="8" ht="15.05" customHeight="1">
      <c r="A8" s="10"/>
      <c r="B8" s="11"/>
      <c r="C8" s="11"/>
      <c r="D8" s="11"/>
      <c r="E8" s="11"/>
      <c r="F8" s="11"/>
      <c r="G8" s="332"/>
      <c r="H8" s="331"/>
    </row>
    <row r="9" ht="15.05" customHeight="1">
      <c r="A9" s="10"/>
      <c r="B9" s="11"/>
      <c r="C9" s="11"/>
      <c r="D9" s="11"/>
      <c r="E9" s="11"/>
      <c r="F9" s="11"/>
      <c r="G9" s="332"/>
      <c r="H9" s="331"/>
    </row>
    <row r="10" ht="15.05" customHeight="1">
      <c r="A10" s="10"/>
      <c r="B10" s="11"/>
      <c r="C10" s="11"/>
      <c r="D10" s="11"/>
      <c r="E10" s="11"/>
      <c r="F10" s="11"/>
      <c r="G10" s="332"/>
      <c r="H10" s="331"/>
    </row>
    <row r="11" ht="15.05" customHeight="1">
      <c r="A11" s="10"/>
      <c r="B11" s="11"/>
      <c r="C11" s="11"/>
      <c r="D11" s="11"/>
      <c r="E11" s="11"/>
      <c r="F11" s="11"/>
      <c r="G11" s="332"/>
      <c r="H11" s="331"/>
    </row>
    <row r="12" ht="15.05" customHeight="1">
      <c r="A12" s="10"/>
      <c r="B12" s="11"/>
      <c r="C12" s="11"/>
      <c r="D12" s="11"/>
      <c r="E12" s="11"/>
      <c r="F12" s="11"/>
      <c r="G12" s="332"/>
      <c r="H12" s="331"/>
    </row>
    <row r="13" ht="15.05" customHeight="1">
      <c r="A13" s="10"/>
      <c r="B13" s="11"/>
      <c r="C13" s="11"/>
      <c r="D13" s="11"/>
      <c r="E13" s="11"/>
      <c r="F13" s="11"/>
      <c r="G13" s="332"/>
      <c r="H13" s="331"/>
    </row>
    <row r="14" ht="15.05" customHeight="1">
      <c r="A14" s="10"/>
      <c r="B14" s="11"/>
      <c r="C14" s="11"/>
      <c r="D14" s="11"/>
      <c r="E14" s="11"/>
      <c r="F14" s="11"/>
      <c r="G14" s="332"/>
      <c r="H14" s="331"/>
    </row>
    <row r="15" ht="15.05" customHeight="1">
      <c r="A15" s="10"/>
      <c r="B15" s="11"/>
      <c r="C15" s="11"/>
      <c r="D15" s="11"/>
      <c r="E15" s="11"/>
      <c r="F15" s="11"/>
      <c r="G15" s="332"/>
      <c r="H15" s="331"/>
    </row>
    <row r="16" ht="15.05" customHeight="1">
      <c r="A16" s="10"/>
      <c r="B16" s="11"/>
      <c r="C16" s="11"/>
      <c r="D16" s="11"/>
      <c r="E16" s="11"/>
      <c r="F16" s="11"/>
      <c r="G16" s="332"/>
      <c r="H16" s="331"/>
    </row>
    <row r="17" ht="15.05" customHeight="1">
      <c r="A17" s="10"/>
      <c r="B17" s="11"/>
      <c r="C17" s="11"/>
      <c r="D17" s="11"/>
      <c r="E17" s="11"/>
      <c r="F17" s="11"/>
      <c r="G17" s="332"/>
      <c r="H17" s="331"/>
    </row>
    <row r="18" ht="15.05" customHeight="1">
      <c r="A18" s="10"/>
      <c r="B18" s="11"/>
      <c r="C18" s="11"/>
      <c r="D18" s="11"/>
      <c r="E18" s="11"/>
      <c r="F18" s="11"/>
      <c r="G18" s="332"/>
      <c r="H18" s="331"/>
    </row>
    <row r="19" ht="15.05" customHeight="1">
      <c r="A19" s="10"/>
      <c r="B19" s="11"/>
      <c r="C19" s="11"/>
      <c r="D19" s="11"/>
      <c r="E19" s="11"/>
      <c r="F19" s="11"/>
      <c r="G19" s="332"/>
      <c r="H19" s="331"/>
    </row>
    <row r="20" ht="15.05" customHeight="1">
      <c r="A20" s="10"/>
      <c r="B20" s="11"/>
      <c r="C20" s="11"/>
      <c r="D20" s="11"/>
      <c r="E20" s="11"/>
      <c r="F20" s="11"/>
      <c r="G20" s="332"/>
      <c r="H20" s="331"/>
    </row>
    <row r="21" ht="15.05" customHeight="1">
      <c r="A21" s="10"/>
      <c r="B21" s="11"/>
      <c r="C21" s="11"/>
      <c r="D21" s="11"/>
      <c r="E21" s="11"/>
      <c r="F21" s="11"/>
      <c r="G21" s="332"/>
      <c r="H21" s="331"/>
    </row>
    <row r="22" ht="15.05" customHeight="1">
      <c r="A22" s="10"/>
      <c r="B22" s="11"/>
      <c r="C22" s="11"/>
      <c r="D22" s="11"/>
      <c r="E22" s="11"/>
      <c r="F22" s="11"/>
      <c r="G22" s="332"/>
      <c r="H22" s="331"/>
    </row>
    <row r="23" ht="15.05" customHeight="1">
      <c r="A23" s="10"/>
      <c r="B23" s="11"/>
      <c r="C23" s="11"/>
      <c r="D23" s="11"/>
      <c r="E23" s="11"/>
      <c r="F23" s="11"/>
      <c r="G23" s="332"/>
      <c r="H23" s="331"/>
    </row>
    <row r="24" ht="15.05" customHeight="1">
      <c r="A24" s="10"/>
      <c r="B24" s="11"/>
      <c r="C24" s="11"/>
      <c r="D24" s="11"/>
      <c r="E24" s="11"/>
      <c r="F24" s="11"/>
      <c r="G24" s="332"/>
      <c r="H24" s="331"/>
    </row>
    <row r="25" ht="13.3" customHeight="1">
      <c r="A25" s="10"/>
      <c r="B25" s="11"/>
      <c r="C25" s="11"/>
      <c r="D25" s="11"/>
      <c r="E25" s="11"/>
      <c r="F25" s="11"/>
      <c r="G25" s="332"/>
      <c r="H25" s="331"/>
    </row>
    <row r="26" ht="15.3" customHeight="1">
      <c r="A26" s="10"/>
      <c r="B26" s="11"/>
      <c r="C26" s="11"/>
      <c r="D26" s="11"/>
      <c r="E26" s="11"/>
      <c r="F26" s="11"/>
      <c r="G26" s="332"/>
      <c r="H26" s="331"/>
    </row>
    <row r="27" ht="15.05" customHeight="1">
      <c r="A27" s="10"/>
      <c r="B27" s="11"/>
      <c r="C27" s="11"/>
      <c r="D27" s="11"/>
      <c r="E27" s="11"/>
      <c r="F27" s="11"/>
      <c r="G27" s="332"/>
      <c r="H27" s="331"/>
    </row>
    <row r="28" ht="15.05" customHeight="1">
      <c r="A28" s="10"/>
      <c r="B28" s="11"/>
      <c r="C28" s="11"/>
      <c r="D28" s="11"/>
      <c r="E28" s="11"/>
      <c r="F28" s="11"/>
      <c r="G28" s="332"/>
      <c r="H28" s="331"/>
    </row>
    <row r="29" ht="15.05" customHeight="1">
      <c r="A29" s="10"/>
      <c r="B29" s="11"/>
      <c r="C29" s="11"/>
      <c r="D29" s="11"/>
      <c r="E29" s="11"/>
      <c r="F29" s="11"/>
      <c r="G29" s="332"/>
      <c r="H29" s="331"/>
    </row>
    <row r="30" ht="15.05" customHeight="1">
      <c r="A30" s="10"/>
      <c r="B30" s="11"/>
      <c r="C30" s="11"/>
      <c r="D30" s="11"/>
      <c r="E30" s="11"/>
      <c r="F30" s="11"/>
      <c r="G30" s="332"/>
      <c r="H30" s="331"/>
    </row>
    <row r="31" ht="15.05" customHeight="1">
      <c r="A31" s="10"/>
      <c r="B31" s="11"/>
      <c r="C31" s="11"/>
      <c r="D31" s="11"/>
      <c r="E31" s="11"/>
      <c r="F31" s="11"/>
      <c r="G31" s="332"/>
      <c r="H31" s="331"/>
    </row>
    <row r="32" ht="15.05" customHeight="1">
      <c r="A32" s="10"/>
      <c r="B32" s="11"/>
      <c r="C32" s="11"/>
      <c r="D32" s="11"/>
      <c r="E32" s="11"/>
      <c r="F32" s="11"/>
      <c r="G32" s="332"/>
      <c r="H32" s="331"/>
    </row>
    <row r="33" ht="15.05" customHeight="1">
      <c r="A33" s="10"/>
      <c r="B33" s="11"/>
      <c r="C33" s="11"/>
      <c r="D33" s="11"/>
      <c r="E33" s="11"/>
      <c r="F33" s="11"/>
      <c r="G33" s="332"/>
      <c r="H33" s="331"/>
    </row>
    <row r="34" ht="15.05" customHeight="1">
      <c r="A34" s="10"/>
      <c r="B34" s="11"/>
      <c r="C34" s="11"/>
      <c r="D34" s="11"/>
      <c r="E34" s="11"/>
      <c r="F34" s="11"/>
      <c r="G34" s="332"/>
      <c r="H34" s="331"/>
    </row>
    <row r="35" ht="15.05" customHeight="1">
      <c r="A35" s="10"/>
      <c r="B35" s="11"/>
      <c r="C35" s="11"/>
      <c r="D35" s="11"/>
      <c r="E35" s="11"/>
      <c r="F35" s="11"/>
      <c r="G35" s="332"/>
      <c r="H35" s="331"/>
    </row>
    <row r="36" ht="15.05" customHeight="1">
      <c r="A36" s="10"/>
      <c r="B36" s="11"/>
      <c r="C36" s="11"/>
      <c r="D36" s="11"/>
      <c r="E36" s="11"/>
      <c r="F36" s="11"/>
      <c r="G36" s="332"/>
      <c r="H36" s="331"/>
    </row>
    <row r="37" ht="15.05" customHeight="1">
      <c r="A37" s="10"/>
      <c r="B37" s="11"/>
      <c r="C37" s="11"/>
      <c r="D37" s="11"/>
      <c r="E37" s="11"/>
      <c r="F37" s="11"/>
      <c r="G37" s="332"/>
      <c r="H37" s="331"/>
    </row>
    <row r="38" ht="15.05" customHeight="1">
      <c r="A38" s="10"/>
      <c r="B38" s="11"/>
      <c r="C38" s="11"/>
      <c r="D38" s="11"/>
      <c r="E38" s="11"/>
      <c r="F38" s="11"/>
      <c r="G38" s="332"/>
      <c r="H38" s="331"/>
    </row>
    <row r="39" ht="15.05" customHeight="1">
      <c r="A39" s="10"/>
      <c r="B39" s="11"/>
      <c r="C39" s="11"/>
      <c r="D39" s="11"/>
      <c r="E39" s="11"/>
      <c r="F39" s="11"/>
      <c r="G39" s="332"/>
      <c r="H39" s="331"/>
    </row>
    <row r="40" ht="15.05" customHeight="1">
      <c r="A40" s="10"/>
      <c r="B40" s="11"/>
      <c r="C40" s="11"/>
      <c r="D40" s="11"/>
      <c r="E40" s="11"/>
      <c r="F40" s="11"/>
      <c r="G40" s="332"/>
      <c r="H40" s="331"/>
    </row>
    <row r="41" ht="15.05" customHeight="1">
      <c r="A41" s="10"/>
      <c r="B41" s="11"/>
      <c r="C41" s="11"/>
      <c r="D41" s="11"/>
      <c r="E41" s="11"/>
      <c r="F41" s="11"/>
      <c r="G41" s="332"/>
      <c r="H41" s="331"/>
    </row>
    <row r="42" ht="15.05" customHeight="1">
      <c r="A42" s="10"/>
      <c r="B42" s="11"/>
      <c r="C42" s="11"/>
      <c r="D42" s="11"/>
      <c r="E42" s="11"/>
      <c r="F42" s="11"/>
      <c r="G42" s="332"/>
      <c r="H42" s="331"/>
    </row>
    <row r="43" ht="15.05" customHeight="1">
      <c r="A43" s="10"/>
      <c r="B43" s="11"/>
      <c r="C43" s="11"/>
      <c r="D43" s="11"/>
      <c r="E43" s="11"/>
      <c r="F43" s="11"/>
      <c r="G43" s="332"/>
      <c r="H43" s="331"/>
    </row>
    <row r="44" ht="13.3" customHeight="1">
      <c r="A44" s="10"/>
      <c r="B44" s="11"/>
      <c r="C44" s="11"/>
      <c r="D44" s="11"/>
      <c r="E44" s="11"/>
      <c r="F44" s="11"/>
      <c r="G44" s="332"/>
      <c r="H44" s="331"/>
    </row>
    <row r="45" ht="15.3" customHeight="1">
      <c r="A45" s="10"/>
      <c r="B45" s="11"/>
      <c r="C45" s="11"/>
      <c r="D45" s="11"/>
      <c r="E45" s="11"/>
      <c r="F45" s="11"/>
      <c r="G45" s="332"/>
      <c r="H45" s="331"/>
    </row>
    <row r="46" ht="15.05" customHeight="1">
      <c r="A46" s="10"/>
      <c r="B46" s="11"/>
      <c r="C46" s="11"/>
      <c r="D46" s="11"/>
      <c r="E46" s="11"/>
      <c r="F46" s="11"/>
      <c r="G46" s="332"/>
      <c r="H46" s="331"/>
    </row>
    <row r="47" ht="15.05" customHeight="1">
      <c r="A47" s="10"/>
      <c r="B47" s="11"/>
      <c r="C47" s="11"/>
      <c r="D47" s="11"/>
      <c r="E47" s="11"/>
      <c r="F47" s="11"/>
      <c r="G47" s="332"/>
      <c r="H47" s="331"/>
    </row>
    <row r="48" ht="15.05" customHeight="1">
      <c r="A48" s="10"/>
      <c r="B48" s="11"/>
      <c r="C48" s="11"/>
      <c r="D48" s="11"/>
      <c r="E48" s="11"/>
      <c r="F48" s="11"/>
      <c r="G48" s="332"/>
      <c r="H48" s="331"/>
    </row>
    <row r="49" ht="15.05" customHeight="1">
      <c r="A49" s="10"/>
      <c r="B49" s="11"/>
      <c r="C49" s="11"/>
      <c r="D49" s="11"/>
      <c r="E49" s="11"/>
      <c r="F49" s="11"/>
      <c r="G49" s="332"/>
      <c r="H49" s="331"/>
    </row>
    <row r="50" ht="15.05" customHeight="1">
      <c r="A50" s="10"/>
      <c r="B50" s="11"/>
      <c r="C50" s="11"/>
      <c r="D50" s="11"/>
      <c r="E50" s="11"/>
      <c r="F50" s="11"/>
      <c r="G50" s="332"/>
      <c r="H50" s="331"/>
    </row>
    <row r="51" ht="15.05" customHeight="1">
      <c r="A51" s="10"/>
      <c r="B51" s="11"/>
      <c r="C51" s="11"/>
      <c r="D51" s="11"/>
      <c r="E51" s="11"/>
      <c r="F51" s="11"/>
      <c r="G51" s="332"/>
      <c r="H51" s="331"/>
    </row>
    <row r="52" ht="15.05" customHeight="1">
      <c r="A52" s="10"/>
      <c r="B52" s="11"/>
      <c r="C52" s="11"/>
      <c r="D52" s="11"/>
      <c r="E52" s="11"/>
      <c r="F52" s="11"/>
      <c r="G52" s="332"/>
      <c r="H52" s="331"/>
    </row>
    <row r="53" ht="15.05" customHeight="1">
      <c r="A53" s="10"/>
      <c r="B53" s="11"/>
      <c r="C53" s="11"/>
      <c r="D53" s="11"/>
      <c r="E53" s="11"/>
      <c r="F53" s="11"/>
      <c r="G53" s="332"/>
      <c r="H53" s="331"/>
    </row>
    <row r="54" ht="15.05" customHeight="1">
      <c r="A54" s="10"/>
      <c r="B54" s="11"/>
      <c r="C54" s="11"/>
      <c r="D54" s="11"/>
      <c r="E54" s="11"/>
      <c r="F54" s="11"/>
      <c r="G54" s="332"/>
      <c r="H54" s="331"/>
    </row>
    <row r="55" ht="15.05" customHeight="1">
      <c r="A55" s="10"/>
      <c r="B55" s="11"/>
      <c r="C55" s="11"/>
      <c r="D55" s="11"/>
      <c r="E55" s="11"/>
      <c r="F55" s="11"/>
      <c r="G55" s="332"/>
      <c r="H55" s="331"/>
    </row>
    <row r="56" ht="13.3" customHeight="1">
      <c r="A56" s="10"/>
      <c r="B56" s="11"/>
      <c r="C56" s="11"/>
      <c r="D56" s="11"/>
      <c r="E56" s="11"/>
      <c r="F56" s="11"/>
      <c r="G56" s="332"/>
      <c r="H56" s="331"/>
    </row>
    <row r="57" ht="15.3" customHeight="1">
      <c r="A57" s="10"/>
      <c r="B57" s="11"/>
      <c r="C57" s="11"/>
      <c r="D57" s="11"/>
      <c r="E57" s="11"/>
      <c r="F57" s="11"/>
      <c r="G57" s="332"/>
      <c r="H57" s="331"/>
    </row>
    <row r="58" ht="15.05" customHeight="1">
      <c r="A58" s="10"/>
      <c r="B58" s="11"/>
      <c r="C58" s="11"/>
      <c r="D58" s="11"/>
      <c r="E58" s="11"/>
      <c r="F58" s="11"/>
      <c r="G58" s="332"/>
      <c r="H58" s="331"/>
    </row>
    <row r="59" ht="15.05" customHeight="1">
      <c r="A59" s="10"/>
      <c r="B59" s="11"/>
      <c r="C59" s="11"/>
      <c r="D59" s="11"/>
      <c r="E59" s="11"/>
      <c r="F59" s="11"/>
      <c r="G59" s="332"/>
      <c r="H59" s="331"/>
    </row>
    <row r="60" ht="15.05" customHeight="1">
      <c r="A60" s="10"/>
      <c r="B60" s="11"/>
      <c r="C60" s="11"/>
      <c r="D60" s="11"/>
      <c r="E60" s="11"/>
      <c r="F60" s="11"/>
      <c r="G60" s="332"/>
      <c r="H60" s="331"/>
    </row>
    <row r="61" ht="15.05" customHeight="1">
      <c r="A61" s="10"/>
      <c r="B61" s="11"/>
      <c r="C61" s="11"/>
      <c r="D61" s="11"/>
      <c r="E61" s="11"/>
      <c r="F61" s="11"/>
      <c r="G61" s="332"/>
      <c r="H61" s="331"/>
    </row>
    <row r="62" ht="15.05" customHeight="1">
      <c r="A62" s="10"/>
      <c r="B62" s="11"/>
      <c r="C62" s="11"/>
      <c r="D62" s="11"/>
      <c r="E62" s="11"/>
      <c r="F62" s="11"/>
      <c r="G62" s="332"/>
      <c r="H62" s="331"/>
    </row>
    <row r="63" ht="15.05" customHeight="1">
      <c r="A63" s="10"/>
      <c r="B63" s="11"/>
      <c r="C63" s="11"/>
      <c r="D63" s="11"/>
      <c r="E63" s="11"/>
      <c r="F63" s="11"/>
      <c r="G63" s="332"/>
      <c r="H63" s="331"/>
    </row>
    <row r="64" ht="15.05" customHeight="1">
      <c r="A64" s="10"/>
      <c r="B64" s="11"/>
      <c r="C64" s="11"/>
      <c r="D64" s="11"/>
      <c r="E64" s="11"/>
      <c r="F64" s="11"/>
      <c r="G64" s="332"/>
      <c r="H64" s="331"/>
    </row>
    <row r="65" ht="13.3" customHeight="1">
      <c r="A65" s="10"/>
      <c r="B65" s="11"/>
      <c r="C65" s="11"/>
      <c r="D65" s="11"/>
      <c r="E65" s="11"/>
      <c r="F65" s="11"/>
      <c r="G65" s="332"/>
      <c r="H65" s="331"/>
    </row>
    <row r="66" ht="15.3" customHeight="1">
      <c r="A66" s="10"/>
      <c r="B66" s="11"/>
      <c r="C66" s="11"/>
      <c r="D66" s="11"/>
      <c r="E66" s="11"/>
      <c r="F66" s="11"/>
      <c r="G66" s="332"/>
      <c r="H66" s="331"/>
    </row>
    <row r="67" ht="15.05" customHeight="1">
      <c r="A67" s="10"/>
      <c r="B67" s="11"/>
      <c r="C67" s="11"/>
      <c r="D67" s="11"/>
      <c r="E67" s="11"/>
      <c r="F67" s="11"/>
      <c r="G67" s="332"/>
      <c r="H67" s="331"/>
    </row>
    <row r="68" ht="15.05" customHeight="1">
      <c r="A68" s="10"/>
      <c r="B68" s="11"/>
      <c r="C68" s="11"/>
      <c r="D68" s="11"/>
      <c r="E68" s="11"/>
      <c r="F68" s="11"/>
      <c r="G68" s="332"/>
      <c r="H68" s="331"/>
    </row>
    <row r="69" ht="15.05" customHeight="1">
      <c r="A69" s="10"/>
      <c r="B69" s="11"/>
      <c r="C69" s="11"/>
      <c r="D69" s="11"/>
      <c r="E69" s="11"/>
      <c r="F69" s="11"/>
      <c r="G69" s="332"/>
      <c r="H69" s="331"/>
    </row>
    <row r="70" ht="13.3" customHeight="1">
      <c r="A70" s="10"/>
      <c r="B70" s="11"/>
      <c r="C70" s="11"/>
      <c r="D70" s="11"/>
      <c r="E70" s="11"/>
      <c r="F70" s="11"/>
      <c r="G70" s="332"/>
      <c r="H70" s="331"/>
    </row>
    <row r="71" ht="15.3" customHeight="1">
      <c r="A71" s="10"/>
      <c r="B71" s="11"/>
      <c r="C71" s="11"/>
      <c r="D71" s="11"/>
      <c r="E71" s="11"/>
      <c r="F71" s="11"/>
      <c r="G71" s="332"/>
      <c r="H71" s="331"/>
    </row>
    <row r="72" ht="15.05" customHeight="1">
      <c r="A72" s="10"/>
      <c r="B72" s="11"/>
      <c r="C72" s="11"/>
      <c r="D72" s="11"/>
      <c r="E72" s="11"/>
      <c r="F72" s="11"/>
      <c r="G72" s="332"/>
      <c r="H72" s="331"/>
    </row>
    <row r="73" ht="15.05" customHeight="1">
      <c r="A73" s="10"/>
      <c r="B73" s="11"/>
      <c r="C73" s="11"/>
      <c r="D73" s="11"/>
      <c r="E73" s="11"/>
      <c r="F73" s="11"/>
      <c r="G73" s="332"/>
      <c r="H73" s="331"/>
    </row>
    <row r="74" ht="13.3" customHeight="1">
      <c r="A74" s="10"/>
      <c r="B74" s="11"/>
      <c r="C74" s="11"/>
      <c r="D74" s="11"/>
      <c r="E74" s="11"/>
      <c r="F74" s="11"/>
      <c r="G74" s="332"/>
      <c r="H74" s="331"/>
    </row>
    <row r="75" ht="15.3" customHeight="1">
      <c r="A75" s="10"/>
      <c r="B75" s="11"/>
      <c r="C75" s="11"/>
      <c r="D75" s="11"/>
      <c r="E75" s="11"/>
      <c r="F75" s="11"/>
      <c r="G75" s="332"/>
      <c r="H75" s="331"/>
    </row>
    <row r="76" ht="13.3" customHeight="1">
      <c r="A76" s="10"/>
      <c r="B76" s="11"/>
      <c r="C76" s="11"/>
      <c r="D76" s="11"/>
      <c r="E76" s="11"/>
      <c r="F76" s="11"/>
      <c r="G76" s="332"/>
      <c r="H76" s="331"/>
    </row>
    <row r="77" ht="15.3" customHeight="1">
      <c r="A77" s="10"/>
      <c r="B77" s="11"/>
      <c r="C77" s="11"/>
      <c r="D77" s="11"/>
      <c r="E77" s="11"/>
      <c r="F77" s="11"/>
      <c r="G77" s="332"/>
      <c r="H77" s="331"/>
    </row>
    <row r="78" ht="15.05" customHeight="1">
      <c r="A78" s="10"/>
      <c r="B78" s="11"/>
      <c r="C78" s="11"/>
      <c r="D78" s="11"/>
      <c r="E78" s="11"/>
      <c r="F78" s="11"/>
      <c r="G78" s="332"/>
      <c r="H78" s="331"/>
    </row>
    <row r="79" ht="15.05" customHeight="1">
      <c r="A79" s="10"/>
      <c r="B79" s="11"/>
      <c r="C79" s="11"/>
      <c r="D79" s="11"/>
      <c r="E79" s="11"/>
      <c r="F79" s="11"/>
      <c r="G79" s="332"/>
      <c r="H79" s="331"/>
    </row>
    <row r="80" ht="13.3" customHeight="1">
      <c r="A80" s="10"/>
      <c r="B80" s="11"/>
      <c r="C80" s="11"/>
      <c r="D80" s="11"/>
      <c r="E80" s="11"/>
      <c r="F80" s="11"/>
      <c r="G80" s="332"/>
      <c r="H80" s="331"/>
    </row>
    <row r="81" ht="15.3" customHeight="1">
      <c r="A81" s="333"/>
      <c r="B81" s="375"/>
      <c r="C81" s="334"/>
      <c r="D81" s="334"/>
      <c r="E81" s="334"/>
      <c r="F81" s="334"/>
      <c r="G81" s="335"/>
      <c r="H81" s="331"/>
    </row>
    <row r="82" ht="13.55" customHeight="1">
      <c r="A82" s="336"/>
      <c r="B82" s="379"/>
      <c r="C82" s="337"/>
      <c r="D82" s="337"/>
      <c r="E82" s="337"/>
      <c r="F82" s="337"/>
      <c r="G82" s="337"/>
      <c r="H82" s="21"/>
    </row>
  </sheetData>
  <mergeCells count="1">
    <mergeCell ref="A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dimension ref="A1:H14"/>
  <sheetViews>
    <sheetView workbookViewId="0" showGridLines="0" defaultGridColor="1"/>
  </sheetViews>
  <sheetFormatPr defaultColWidth="13.3333" defaultRowHeight="17.4" customHeight="1" outlineLevelRow="0" outlineLevelCol="0"/>
  <cols>
    <col min="1" max="8" width="13.3516" style="420" customWidth="1"/>
    <col min="9" max="16384" width="13.3516" style="420" customWidth="1"/>
  </cols>
  <sheetData>
    <row r="1" ht="12.35" customHeight="1">
      <c r="A1" t="s" s="220">
        <v>39</v>
      </c>
      <c r="B1" s="221"/>
      <c r="C1" s="221"/>
      <c r="D1" s="221"/>
      <c r="E1" s="221"/>
      <c r="F1" s="221"/>
      <c r="G1" s="221"/>
      <c r="H1" s="9"/>
    </row>
    <row r="2" ht="15.3" customHeight="1">
      <c r="A2" s="339"/>
      <c r="B2" s="340"/>
      <c r="C2" s="340"/>
      <c r="D2" s="340"/>
      <c r="E2" s="340"/>
      <c r="F2" s="340"/>
      <c r="G2" s="349"/>
      <c r="H2" s="350"/>
    </row>
    <row r="3" ht="15.3" customHeight="1">
      <c r="A3" s="10"/>
      <c r="B3" s="11"/>
      <c r="C3" s="11"/>
      <c r="D3" s="11"/>
      <c r="E3" s="11"/>
      <c r="F3" s="11"/>
      <c r="G3" s="351"/>
      <c r="H3" s="350"/>
    </row>
    <row r="4" ht="13.3" customHeight="1">
      <c r="A4" s="10"/>
      <c r="B4" s="11"/>
      <c r="C4" s="11"/>
      <c r="D4" s="11"/>
      <c r="E4" s="11"/>
      <c r="F4" s="11"/>
      <c r="G4" s="351"/>
      <c r="H4" s="350"/>
    </row>
    <row r="5" ht="13.05" customHeight="1">
      <c r="A5" s="10"/>
      <c r="B5" s="11"/>
      <c r="C5" s="11"/>
      <c r="D5" s="11"/>
      <c r="E5" s="11"/>
      <c r="F5" s="11"/>
      <c r="G5" s="351"/>
      <c r="H5" s="350"/>
    </row>
    <row r="6" ht="13.05" customHeight="1">
      <c r="A6" s="10"/>
      <c r="B6" s="11"/>
      <c r="C6" s="11"/>
      <c r="D6" s="11"/>
      <c r="E6" s="11"/>
      <c r="F6" s="11"/>
      <c r="G6" s="351"/>
      <c r="H6" s="350"/>
    </row>
    <row r="7" ht="13.05" customHeight="1">
      <c r="A7" s="10"/>
      <c r="B7" s="11"/>
      <c r="C7" s="11"/>
      <c r="D7" s="11"/>
      <c r="E7" s="11"/>
      <c r="F7" s="11"/>
      <c r="G7" s="351"/>
      <c r="H7" s="350"/>
    </row>
    <row r="8" ht="13.05" customHeight="1">
      <c r="A8" s="10"/>
      <c r="B8" s="11"/>
      <c r="C8" s="11"/>
      <c r="D8" s="11"/>
      <c r="E8" s="11"/>
      <c r="F8" s="11"/>
      <c r="G8" s="351"/>
      <c r="H8" s="350"/>
    </row>
    <row r="9" ht="13.05" customHeight="1">
      <c r="A9" s="10"/>
      <c r="B9" s="11"/>
      <c r="C9" s="11"/>
      <c r="D9" s="11"/>
      <c r="E9" s="11"/>
      <c r="F9" s="11"/>
      <c r="G9" s="351"/>
      <c r="H9" s="350"/>
    </row>
    <row r="10" ht="13.05" customHeight="1">
      <c r="A10" s="10"/>
      <c r="B10" s="11"/>
      <c r="C10" s="11"/>
      <c r="D10" s="11"/>
      <c r="E10" s="11"/>
      <c r="F10" s="11"/>
      <c r="G10" s="351"/>
      <c r="H10" s="350"/>
    </row>
    <row r="11" ht="13.05" customHeight="1">
      <c r="A11" s="10"/>
      <c r="B11" s="11"/>
      <c r="C11" s="11"/>
      <c r="D11" s="11"/>
      <c r="E11" s="11"/>
      <c r="F11" s="11"/>
      <c r="G11" s="351"/>
      <c r="H11" s="350"/>
    </row>
    <row r="12" ht="13.3" customHeight="1">
      <c r="A12" s="10"/>
      <c r="B12" s="11"/>
      <c r="C12" s="11"/>
      <c r="D12" s="11"/>
      <c r="E12" s="11"/>
      <c r="F12" s="11"/>
      <c r="G12" s="351"/>
      <c r="H12" s="350"/>
    </row>
    <row r="13" ht="15.3" customHeight="1">
      <c r="A13" s="352"/>
      <c r="B13" s="375"/>
      <c r="C13" s="353"/>
      <c r="D13" s="353"/>
      <c r="E13" s="353"/>
      <c r="F13" s="353"/>
      <c r="G13" s="354"/>
      <c r="H13" s="350"/>
    </row>
    <row r="14" ht="13.55" customHeight="1">
      <c r="A14" s="355"/>
      <c r="B14" s="379"/>
      <c r="C14" s="356"/>
      <c r="D14" s="356"/>
      <c r="E14" s="356"/>
      <c r="F14" s="356"/>
      <c r="G14" s="356"/>
      <c r="H14" s="21"/>
    </row>
  </sheetData>
  <mergeCells count="1">
    <mergeCell ref="A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dimension ref="A1:L216"/>
  <sheetViews>
    <sheetView workbookViewId="0" showGridLines="0" defaultGridColor="1"/>
  </sheetViews>
  <sheetFormatPr defaultColWidth="9.16667" defaultRowHeight="12" customHeight="1" outlineLevelRow="0" outlineLevelCol="0"/>
  <cols>
    <col min="1" max="1" width="5.35156" style="421" customWidth="1"/>
    <col min="2" max="2" width="11.5" style="421" customWidth="1"/>
    <col min="3" max="3" width="20.1719" style="421" customWidth="1"/>
    <col min="4" max="4" width="10" style="421" customWidth="1"/>
    <col min="5" max="5" width="8" style="421" customWidth="1"/>
    <col min="6" max="8" width="13.3516" style="421" customWidth="1"/>
    <col min="9" max="11" width="9.17188" style="421" customWidth="1"/>
    <col min="12" max="12" width="9.5" style="421" customWidth="1"/>
    <col min="13" max="16384" width="9.17188" style="421" customWidth="1"/>
  </cols>
  <sheetData>
    <row r="1" ht="13.55" customHeight="1">
      <c r="A1" s="51"/>
      <c r="B1" s="51"/>
      <c r="C1" s="51"/>
      <c r="D1" s="51"/>
      <c r="E1" s="51"/>
      <c r="F1" s="51"/>
      <c r="G1" s="51"/>
      <c r="H1" s="51"/>
      <c r="I1" s="26"/>
      <c r="J1" s="26"/>
      <c r="K1" s="26"/>
      <c r="L1" s="26"/>
    </row>
    <row r="2" ht="24" customHeight="1">
      <c r="A2" t="s" s="422">
        <v>453</v>
      </c>
      <c r="B2" t="s" s="422">
        <v>454</v>
      </c>
      <c r="C2" t="s" s="422">
        <v>455</v>
      </c>
      <c r="D2" t="s" s="422">
        <v>406</v>
      </c>
      <c r="E2" t="s" s="422">
        <v>456</v>
      </c>
      <c r="F2" t="s" s="422">
        <v>414</v>
      </c>
      <c r="G2" t="s" s="422">
        <v>329</v>
      </c>
      <c r="H2" t="s" s="422">
        <v>457</v>
      </c>
      <c r="I2" t="s" s="142">
        <v>458</v>
      </c>
      <c r="J2" t="s" s="31">
        <v>458</v>
      </c>
      <c r="K2" t="s" s="31">
        <v>458</v>
      </c>
      <c r="L2" t="s" s="31">
        <v>458</v>
      </c>
    </row>
    <row r="3" ht="9" customHeight="1" hidden="1">
      <c r="A3" s="423">
        <v>1</v>
      </c>
      <c r="B3" t="s" s="210">
        <v>459</v>
      </c>
      <c r="C3" t="s" s="210">
        <v>460</v>
      </c>
      <c r="D3" s="424">
        <v>44355</v>
      </c>
      <c r="E3" s="425">
        <v>121.274</v>
      </c>
      <c r="F3" s="96">
        <v>4438628.2</v>
      </c>
      <c r="G3" s="96">
        <v>1697836</v>
      </c>
      <c r="H3" s="96">
        <f>F3-G3</f>
        <v>2740792.2</v>
      </c>
      <c r="I3" s="390">
        <f>G3/F3</f>
        <v>0.382513678437856</v>
      </c>
      <c r="J3" s="26"/>
      <c r="K3" s="26"/>
      <c r="L3" s="26"/>
    </row>
    <row r="4" ht="9" customHeight="1" hidden="1">
      <c r="A4" s="423">
        <v>2</v>
      </c>
      <c r="B4" t="s" s="210">
        <v>461</v>
      </c>
      <c r="C4" t="s" s="210">
        <v>462</v>
      </c>
      <c r="D4" s="424">
        <v>44236</v>
      </c>
      <c r="E4" s="425">
        <v>121.274</v>
      </c>
      <c r="F4" s="96">
        <v>5509114.198</v>
      </c>
      <c r="G4" s="96">
        <v>4994581</v>
      </c>
      <c r="H4" s="96">
        <f>F4-G4</f>
        <v>514533.198</v>
      </c>
      <c r="I4" s="390">
        <f>G4/F4</f>
        <v>0.90660327967302</v>
      </c>
      <c r="J4" s="26"/>
      <c r="K4" s="26"/>
      <c r="L4" s="26"/>
    </row>
    <row r="5" ht="9" customHeight="1" hidden="1">
      <c r="A5" s="423">
        <v>3</v>
      </c>
      <c r="B5" t="s" s="210">
        <v>463</v>
      </c>
      <c r="C5" t="s" s="210">
        <v>464</v>
      </c>
      <c r="D5" s="424">
        <v>44272</v>
      </c>
      <c r="E5" s="425">
        <v>121.274</v>
      </c>
      <c r="F5" s="96">
        <v>5881789.2</v>
      </c>
      <c r="G5" s="96">
        <v>5376562</v>
      </c>
      <c r="H5" s="96">
        <f>F5-G5</f>
        <v>505227.2</v>
      </c>
      <c r="I5" s="390">
        <f>G5/F5</f>
        <v>0.914103143988907</v>
      </c>
      <c r="J5" s="26"/>
      <c r="K5" s="26"/>
      <c r="L5" s="26"/>
    </row>
    <row r="6" ht="9" customHeight="1" hidden="1">
      <c r="A6" s="423">
        <v>4</v>
      </c>
      <c r="B6" t="s" s="210">
        <v>465</v>
      </c>
      <c r="C6" t="s" s="210">
        <v>466</v>
      </c>
      <c r="D6" s="424">
        <v>44272</v>
      </c>
      <c r="E6" s="425">
        <v>121.274</v>
      </c>
      <c r="F6" s="96">
        <v>5881789.2</v>
      </c>
      <c r="G6" s="96">
        <v>5329694</v>
      </c>
      <c r="H6" s="96">
        <f>F6-G6</f>
        <v>552095.2</v>
      </c>
      <c r="I6" s="390">
        <f>G6/F6</f>
        <v>0.9061348203366421</v>
      </c>
      <c r="J6" s="26"/>
      <c r="K6" s="26"/>
      <c r="L6" s="26"/>
    </row>
    <row r="7" ht="9" customHeight="1" hidden="1">
      <c r="A7" s="423">
        <v>5</v>
      </c>
      <c r="B7" t="s" s="210">
        <v>467</v>
      </c>
      <c r="C7" t="s" s="210">
        <v>468</v>
      </c>
      <c r="D7" s="424">
        <v>44287</v>
      </c>
      <c r="E7" s="425">
        <v>121.274</v>
      </c>
      <c r="F7" s="96">
        <v>4002042.2</v>
      </c>
      <c r="G7" s="96">
        <v>3638218</v>
      </c>
      <c r="H7" s="96">
        <f>F7-G7</f>
        <v>363824.2</v>
      </c>
      <c r="I7" s="390">
        <f>G7/F7</f>
        <v>0.909090363914703</v>
      </c>
      <c r="J7" s="26"/>
      <c r="K7" s="26"/>
      <c r="L7" s="26"/>
    </row>
    <row r="8" ht="9" customHeight="1" hidden="1">
      <c r="A8" s="423">
        <v>6</v>
      </c>
      <c r="B8" t="s" s="210">
        <v>469</v>
      </c>
      <c r="C8" t="s" s="210">
        <v>470</v>
      </c>
      <c r="D8" s="424">
        <v>44372</v>
      </c>
      <c r="E8" s="425">
        <v>121.274</v>
      </c>
      <c r="F8" s="96">
        <v>5457330.2</v>
      </c>
      <c r="G8" s="96">
        <v>4947979</v>
      </c>
      <c r="H8" s="96">
        <f>F8-G8</f>
        <v>509351.2</v>
      </c>
      <c r="I8" s="390">
        <f>G8/F8</f>
        <v>0.90666659679123</v>
      </c>
      <c r="J8" s="26"/>
      <c r="K8" s="26"/>
      <c r="L8" s="26"/>
    </row>
    <row r="9" ht="9" customHeight="1" hidden="1">
      <c r="A9" s="423">
        <v>7</v>
      </c>
      <c r="B9" t="s" s="210">
        <v>471</v>
      </c>
      <c r="C9" t="s" s="210">
        <v>472</v>
      </c>
      <c r="D9" s="424">
        <v>44253</v>
      </c>
      <c r="E9" s="425">
        <v>121.274</v>
      </c>
      <c r="F9" s="96">
        <v>5639241.2</v>
      </c>
      <c r="G9" s="96">
        <v>5111698</v>
      </c>
      <c r="H9" s="96">
        <f>F9-G9</f>
        <v>527543.2</v>
      </c>
      <c r="I9" s="390">
        <f>G9/F9</f>
        <v>0.906451385693522</v>
      </c>
      <c r="J9" s="26"/>
      <c r="K9" s="26"/>
      <c r="L9" s="26"/>
    </row>
    <row r="10" ht="9" customHeight="1" hidden="1">
      <c r="A10" s="423">
        <v>8</v>
      </c>
      <c r="B10" t="s" s="210">
        <v>473</v>
      </c>
      <c r="C10" t="s" s="210">
        <v>474</v>
      </c>
      <c r="D10" s="424">
        <v>44244</v>
      </c>
      <c r="E10" s="425">
        <v>121.274</v>
      </c>
      <c r="F10" s="96">
        <v>5821152.2</v>
      </c>
      <c r="G10" s="96">
        <v>5275417</v>
      </c>
      <c r="H10" s="96">
        <f>F10-G10</f>
        <v>545735.2</v>
      </c>
      <c r="I10" s="390">
        <f>G10/F10</f>
        <v>0.906249625288959</v>
      </c>
      <c r="J10" s="26"/>
      <c r="K10" s="26"/>
      <c r="L10" s="26"/>
    </row>
    <row r="11" ht="9" customHeight="1" hidden="1">
      <c r="A11" s="423">
        <v>9</v>
      </c>
      <c r="B11" t="s" s="210">
        <v>475</v>
      </c>
      <c r="C11" t="s" s="210">
        <v>476</v>
      </c>
      <c r="D11" s="424">
        <v>44236</v>
      </c>
      <c r="E11" s="425">
        <v>121.274</v>
      </c>
      <c r="F11" s="96">
        <v>5821152.2</v>
      </c>
      <c r="G11" s="96">
        <v>5275417</v>
      </c>
      <c r="H11" s="96">
        <f>F11-G11</f>
        <v>545735.2</v>
      </c>
      <c r="I11" s="390">
        <f>G11/F11</f>
        <v>0.906249625288959</v>
      </c>
      <c r="J11" s="26"/>
      <c r="K11" s="26"/>
      <c r="L11" s="26"/>
    </row>
    <row r="12" ht="9" customHeight="1" hidden="1">
      <c r="A12" s="423">
        <v>10</v>
      </c>
      <c r="B12" t="s" s="210">
        <v>477</v>
      </c>
      <c r="C12" t="s" s="210">
        <v>478</v>
      </c>
      <c r="D12" s="424">
        <v>44354</v>
      </c>
      <c r="E12" s="425">
        <v>121.274</v>
      </c>
      <c r="F12" s="96">
        <v>4002042.2</v>
      </c>
      <c r="G12" s="96">
        <v>3638218</v>
      </c>
      <c r="H12" s="96">
        <f>F12-G12</f>
        <v>363824.2</v>
      </c>
      <c r="I12" s="390">
        <f>G12/F12</f>
        <v>0.909090363914703</v>
      </c>
      <c r="J12" s="26"/>
      <c r="K12" s="26"/>
      <c r="L12" s="26"/>
    </row>
    <row r="13" ht="9" customHeight="1" hidden="1">
      <c r="A13" s="423">
        <v>11</v>
      </c>
      <c r="B13" t="s" s="210">
        <v>479</v>
      </c>
      <c r="C13" t="s" s="210">
        <v>480</v>
      </c>
      <c r="D13" s="424">
        <v>44229</v>
      </c>
      <c r="E13" s="425">
        <v>121.274</v>
      </c>
      <c r="F13" s="96">
        <v>5863355.552</v>
      </c>
      <c r="G13" s="96">
        <v>5313398</v>
      </c>
      <c r="H13" s="96">
        <f>F13-G13</f>
        <v>549957.552</v>
      </c>
      <c r="I13" s="390">
        <f>G13/F13</f>
        <v>0.906204297671764</v>
      </c>
      <c r="J13" s="26"/>
      <c r="K13" s="26"/>
      <c r="L13" s="26"/>
    </row>
    <row r="14" ht="9" customHeight="1" hidden="1">
      <c r="A14" s="423">
        <v>12</v>
      </c>
      <c r="B14" t="s" s="210">
        <v>481</v>
      </c>
      <c r="C14" t="s" s="210">
        <v>482</v>
      </c>
      <c r="D14" s="424">
        <v>44223</v>
      </c>
      <c r="E14" s="425">
        <v>121.274</v>
      </c>
      <c r="F14" s="96">
        <v>6124337.2</v>
      </c>
      <c r="G14" s="96">
        <v>5548288</v>
      </c>
      <c r="H14" s="96">
        <f>F14-G14</f>
        <v>576049.2</v>
      </c>
      <c r="I14" s="390">
        <f>G14/F14</f>
        <v>0.905940972681909</v>
      </c>
      <c r="J14" s="26"/>
      <c r="K14" s="26"/>
      <c r="L14" s="26"/>
    </row>
    <row r="15" ht="9" customHeight="1" hidden="1">
      <c r="A15" s="423">
        <v>13</v>
      </c>
      <c r="B15" t="s" s="210">
        <v>483</v>
      </c>
      <c r="C15" t="s" s="210">
        <v>484</v>
      </c>
      <c r="D15" s="424">
        <v>44298</v>
      </c>
      <c r="E15" s="425">
        <v>121.274</v>
      </c>
      <c r="F15" s="96">
        <v>5578604.2</v>
      </c>
      <c r="G15" s="96">
        <v>5057123</v>
      </c>
      <c r="H15" s="96">
        <f>F15-G15</f>
        <v>521481.2</v>
      </c>
      <c r="I15" s="390">
        <f>G15/F15</f>
        <v>0.9065212047128201</v>
      </c>
      <c r="J15" s="26"/>
      <c r="K15" s="26"/>
      <c r="L15" s="26"/>
    </row>
    <row r="16" ht="9" customHeight="1" hidden="1">
      <c r="A16" s="423">
        <v>14</v>
      </c>
      <c r="B16" t="s" s="210">
        <v>485</v>
      </c>
      <c r="C16" t="s" s="210">
        <v>486</v>
      </c>
      <c r="D16" s="424">
        <v>44270</v>
      </c>
      <c r="E16" s="425">
        <v>121.274</v>
      </c>
      <c r="F16" s="96">
        <v>4002042.2</v>
      </c>
      <c r="G16" s="96">
        <v>3638218</v>
      </c>
      <c r="H16" s="96">
        <f>F16-G16</f>
        <v>363824.2</v>
      </c>
      <c r="I16" s="390">
        <f>G16/F16</f>
        <v>0.909090363914703</v>
      </c>
      <c r="J16" s="26"/>
      <c r="K16" s="26"/>
      <c r="L16" s="26"/>
    </row>
    <row r="17" ht="9" customHeight="1" hidden="1">
      <c r="A17" s="423">
        <v>15</v>
      </c>
      <c r="B17" t="s" s="210">
        <v>487</v>
      </c>
      <c r="C17" t="s" s="210">
        <v>488</v>
      </c>
      <c r="D17" s="424">
        <v>44312</v>
      </c>
      <c r="E17" s="425">
        <v>121.274</v>
      </c>
      <c r="F17" s="96">
        <v>5578604.2</v>
      </c>
      <c r="G17" s="96">
        <v>5057122</v>
      </c>
      <c r="H17" s="96">
        <f>F17-G17</f>
        <v>521482.2</v>
      </c>
      <c r="I17" s="390">
        <f>G17/F17</f>
        <v>0.906521025456511</v>
      </c>
      <c r="J17" s="26"/>
      <c r="K17" s="26"/>
      <c r="L17" s="26"/>
    </row>
    <row r="18" ht="9" customHeight="1" hidden="1">
      <c r="A18" s="423">
        <v>16</v>
      </c>
      <c r="B18" t="s" s="210">
        <v>489</v>
      </c>
      <c r="C18" t="s" s="210">
        <v>490</v>
      </c>
      <c r="D18" s="424">
        <v>44312</v>
      </c>
      <c r="E18" s="425">
        <v>121.274</v>
      </c>
      <c r="F18" s="96">
        <v>5578604.2</v>
      </c>
      <c r="G18" s="96">
        <v>5057122</v>
      </c>
      <c r="H18" s="96">
        <f>F18-G18</f>
        <v>521482.2</v>
      </c>
      <c r="I18" s="390">
        <f>G18/F18</f>
        <v>0.906521025456511</v>
      </c>
      <c r="J18" s="26"/>
      <c r="K18" s="26"/>
      <c r="L18" s="26"/>
    </row>
    <row r="19" ht="9" customHeight="1" hidden="1">
      <c r="A19" s="423">
        <v>17</v>
      </c>
      <c r="B19" t="s" s="210">
        <v>491</v>
      </c>
      <c r="C19" t="s" s="210">
        <v>492</v>
      </c>
      <c r="D19" s="424">
        <v>44261</v>
      </c>
      <c r="E19" s="425">
        <v>121.274</v>
      </c>
      <c r="F19" s="96">
        <v>5093508.2</v>
      </c>
      <c r="G19" s="96">
        <v>4620541</v>
      </c>
      <c r="H19" s="96">
        <f>F19-G19</f>
        <v>472967.2</v>
      </c>
      <c r="I19" s="390">
        <f>G19/F19</f>
        <v>0.907143135648628</v>
      </c>
      <c r="J19" s="26"/>
      <c r="K19" s="26"/>
      <c r="L19" s="26"/>
    </row>
    <row r="20" ht="9" customHeight="1" hidden="1">
      <c r="A20" s="423">
        <v>18</v>
      </c>
      <c r="B20" t="s" s="210">
        <v>493</v>
      </c>
      <c r="C20" t="s" s="210">
        <v>494</v>
      </c>
      <c r="D20" s="424">
        <v>44276</v>
      </c>
      <c r="E20" s="425">
        <v>121.274</v>
      </c>
      <c r="F20" s="96">
        <v>4062679.2</v>
      </c>
      <c r="G20" s="96">
        <v>1728154</v>
      </c>
      <c r="H20" s="96">
        <f>F20-G20</f>
        <v>2334525.2</v>
      </c>
      <c r="I20" s="390">
        <f>G20/F20</f>
        <v>0.425372990316341</v>
      </c>
      <c r="J20" s="26"/>
      <c r="K20" s="26"/>
      <c r="L20" s="26"/>
    </row>
    <row r="21" ht="9" customHeight="1" hidden="1">
      <c r="A21" s="423">
        <v>19</v>
      </c>
      <c r="B21" t="s" s="210">
        <v>495</v>
      </c>
      <c r="C21" t="s" s="210">
        <v>496</v>
      </c>
      <c r="D21" s="424">
        <v>44276</v>
      </c>
      <c r="E21" s="425">
        <v>121.274</v>
      </c>
      <c r="F21" s="96">
        <v>4062679.2</v>
      </c>
      <c r="G21" s="96">
        <v>1728154</v>
      </c>
      <c r="H21" s="96">
        <f>F21-G21</f>
        <v>2334525.2</v>
      </c>
      <c r="I21" s="390">
        <f>G21/F21</f>
        <v>0.425372990316341</v>
      </c>
      <c r="J21" s="26"/>
      <c r="K21" s="26"/>
      <c r="L21" s="26"/>
    </row>
    <row r="22" ht="9" customHeight="1" hidden="1">
      <c r="A22" s="423">
        <v>20</v>
      </c>
      <c r="B22" t="s" s="210">
        <v>497</v>
      </c>
      <c r="C22" t="s" s="210">
        <v>498</v>
      </c>
      <c r="D22" s="424">
        <v>44315</v>
      </c>
      <c r="E22" s="425">
        <v>121.274</v>
      </c>
      <c r="F22" s="96">
        <v>6427400.926</v>
      </c>
      <c r="G22" s="96">
        <v>2910515</v>
      </c>
      <c r="H22" s="96">
        <f>F22-G22</f>
        <v>3516885.926</v>
      </c>
      <c r="I22" s="390">
        <f>G22/F22</f>
        <v>0.452829228098474</v>
      </c>
      <c r="J22" s="26"/>
      <c r="K22" s="26"/>
      <c r="L22" s="26"/>
    </row>
    <row r="23" ht="9" customHeight="1" hidden="1">
      <c r="A23" s="423">
        <v>21</v>
      </c>
      <c r="B23" t="s" s="210">
        <v>499</v>
      </c>
      <c r="C23" t="s" s="210">
        <v>498</v>
      </c>
      <c r="D23" s="424">
        <v>44379</v>
      </c>
      <c r="E23" s="425">
        <v>121.274</v>
      </c>
      <c r="F23" s="96">
        <v>6427400.926</v>
      </c>
      <c r="G23" s="96">
        <v>2910000</v>
      </c>
      <c r="H23" s="96">
        <f>F23-G23</f>
        <v>3517400.926</v>
      </c>
      <c r="I23" s="390">
        <f>G23/F23</f>
        <v>0.452749102398222</v>
      </c>
      <c r="J23" s="26"/>
      <c r="K23" s="26"/>
      <c r="L23" s="26"/>
    </row>
    <row r="24" ht="9" customHeight="1" hidden="1">
      <c r="A24" s="423">
        <v>22</v>
      </c>
      <c r="B24" t="s" s="210">
        <v>500</v>
      </c>
      <c r="C24" t="s" s="210">
        <v>501</v>
      </c>
      <c r="D24" s="424">
        <v>44417</v>
      </c>
      <c r="E24" s="425">
        <v>121.274</v>
      </c>
      <c r="F24" s="96">
        <v>5795927.208</v>
      </c>
      <c r="G24" s="96">
        <v>5124794</v>
      </c>
      <c r="H24" s="96">
        <f>F24-G24</f>
        <v>671133.208</v>
      </c>
      <c r="I24" s="390">
        <f>G24/F24</f>
        <v>0.884206066792273</v>
      </c>
      <c r="J24" s="26"/>
      <c r="K24" s="26"/>
      <c r="L24" s="26"/>
    </row>
    <row r="25" ht="9" customHeight="1" hidden="1">
      <c r="A25" s="423">
        <v>23</v>
      </c>
      <c r="B25" t="s" s="210">
        <v>502</v>
      </c>
      <c r="C25" t="s" s="210">
        <v>503</v>
      </c>
      <c r="D25" s="424">
        <v>44403</v>
      </c>
      <c r="E25" s="425">
        <v>121.274</v>
      </c>
      <c r="F25" s="96">
        <v>6235302.91</v>
      </c>
      <c r="G25" s="96">
        <v>5648152</v>
      </c>
      <c r="H25" s="96">
        <f>F25-G25</f>
        <v>587150.91</v>
      </c>
      <c r="I25" s="390">
        <f>G25/F25</f>
        <v>0.905834420801218</v>
      </c>
      <c r="J25" s="26"/>
      <c r="K25" s="26"/>
      <c r="L25" s="26"/>
    </row>
    <row r="26" ht="13.55" customHeight="1">
      <c r="A26" s="423">
        <v>24</v>
      </c>
      <c r="B26" t="s" s="210">
        <v>504</v>
      </c>
      <c r="C26" t="s" s="210">
        <v>505</v>
      </c>
      <c r="D26" s="424">
        <v>44888</v>
      </c>
      <c r="E26" s="425">
        <v>121.274</v>
      </c>
      <c r="F26" s="96">
        <v>5305980</v>
      </c>
      <c r="G26" s="96">
        <v>1560000</v>
      </c>
      <c r="H26" s="96">
        <f>F26-G26</f>
        <v>3745980</v>
      </c>
      <c r="I26" s="390">
        <f>G26/F26</f>
        <v>0.294007892981127</v>
      </c>
      <c r="J26" s="26"/>
      <c r="K26" s="26"/>
      <c r="L26" s="98"/>
    </row>
    <row r="27" ht="13.55" customHeight="1">
      <c r="A27" s="423">
        <v>25</v>
      </c>
      <c r="B27" t="s" s="210">
        <v>506</v>
      </c>
      <c r="C27" t="s" s="210">
        <v>507</v>
      </c>
      <c r="D27" s="424">
        <v>44845</v>
      </c>
      <c r="E27" s="425">
        <v>121.274</v>
      </c>
      <c r="F27" s="96">
        <v>5893916.4</v>
      </c>
      <c r="G27" s="96">
        <v>2657215</v>
      </c>
      <c r="H27" s="96">
        <f>F27-G27</f>
        <v>3236701.4</v>
      </c>
      <c r="I27" s="390">
        <f>G27/F27</f>
        <v>0.450840293561001</v>
      </c>
      <c r="J27" s="26"/>
      <c r="K27" s="26"/>
      <c r="L27" s="98"/>
    </row>
    <row r="28" ht="13.55" customHeight="1">
      <c r="A28" s="423">
        <v>26</v>
      </c>
      <c r="B28" t="s" s="210">
        <v>508</v>
      </c>
      <c r="C28" t="s" s="210">
        <v>509</v>
      </c>
      <c r="D28" s="424">
        <v>44865</v>
      </c>
      <c r="E28" s="425">
        <v>121.274</v>
      </c>
      <c r="F28" s="96">
        <v>6500286.4</v>
      </c>
      <c r="G28" s="96">
        <v>2881470</v>
      </c>
      <c r="H28" s="96">
        <f>F28-G28</f>
        <v>3618816.4</v>
      </c>
      <c r="I28" s="390">
        <f>G28/F28</f>
        <v>0.443283545168102</v>
      </c>
      <c r="J28" s="26"/>
      <c r="K28" s="26"/>
      <c r="L28" s="98"/>
    </row>
    <row r="29" ht="13.55" customHeight="1">
      <c r="A29" s="423">
        <v>27</v>
      </c>
      <c r="B29" t="s" s="210">
        <v>510</v>
      </c>
      <c r="C29" t="s" s="210">
        <v>511</v>
      </c>
      <c r="D29" s="424">
        <v>44853</v>
      </c>
      <c r="E29" s="425">
        <v>121.274</v>
      </c>
      <c r="F29" s="96">
        <v>4002042</v>
      </c>
      <c r="G29" s="96">
        <v>3098164</v>
      </c>
      <c r="H29" s="96">
        <f>F29-G29</f>
        <v>903878</v>
      </c>
      <c r="I29" s="390">
        <f>G29/F29</f>
        <v>0.77414579856983</v>
      </c>
      <c r="J29" s="26"/>
      <c r="K29" s="26"/>
      <c r="L29" s="98"/>
    </row>
    <row r="30" ht="13.55" customHeight="1">
      <c r="A30" s="423">
        <v>28</v>
      </c>
      <c r="B30" t="s" s="210">
        <v>512</v>
      </c>
      <c r="C30" t="s" s="210">
        <v>511</v>
      </c>
      <c r="D30" s="424">
        <v>44853</v>
      </c>
      <c r="E30" s="425">
        <v>121.274</v>
      </c>
      <c r="F30" s="96">
        <v>4002042</v>
      </c>
      <c r="G30" s="96">
        <v>3098164</v>
      </c>
      <c r="H30" s="96">
        <f>F30-G30</f>
        <v>903878</v>
      </c>
      <c r="I30" s="390">
        <f>G30/F30</f>
        <v>0.77414579856983</v>
      </c>
      <c r="J30" s="26"/>
      <c r="K30" s="26"/>
      <c r="L30" s="98"/>
    </row>
    <row r="31" ht="13.55" customHeight="1">
      <c r="A31" s="423">
        <v>29</v>
      </c>
      <c r="B31" t="s" s="210">
        <v>513</v>
      </c>
      <c r="C31" t="s" s="210">
        <v>514</v>
      </c>
      <c r="D31" s="424">
        <v>44875</v>
      </c>
      <c r="E31" s="425">
        <v>121.274</v>
      </c>
      <c r="F31" s="96">
        <v>4062679</v>
      </c>
      <c r="G31" s="96">
        <v>2200000</v>
      </c>
      <c r="H31" s="96">
        <f>F31-G31</f>
        <v>1862679</v>
      </c>
      <c r="I31" s="390">
        <f>G31/F31</f>
        <v>0.541514601572017</v>
      </c>
      <c r="J31" s="26"/>
      <c r="K31" s="26"/>
      <c r="L31" s="98"/>
    </row>
    <row r="32" ht="13.55" customHeight="1">
      <c r="A32" s="423">
        <v>30</v>
      </c>
      <c r="B32" t="s" s="210">
        <v>515</v>
      </c>
      <c r="C32" t="s" s="210">
        <v>516</v>
      </c>
      <c r="D32" s="424">
        <v>44894</v>
      </c>
      <c r="E32" s="425">
        <v>121.274</v>
      </c>
      <c r="F32" s="96">
        <v>4244590</v>
      </c>
      <c r="G32" s="96">
        <v>4000000</v>
      </c>
      <c r="H32" s="96">
        <f>F32-G32</f>
        <v>244590</v>
      </c>
      <c r="I32" s="390">
        <f>G32/F32</f>
        <v>0.942376059878575</v>
      </c>
      <c r="J32" s="26"/>
      <c r="K32" s="26"/>
      <c r="L32" s="98"/>
    </row>
    <row r="33" ht="13.55" customHeight="1">
      <c r="A33" s="423">
        <v>31</v>
      </c>
      <c r="B33" t="s" s="210">
        <v>517</v>
      </c>
      <c r="C33" t="s" s="210">
        <v>518</v>
      </c>
      <c r="D33" s="424">
        <v>44847</v>
      </c>
      <c r="E33" s="425">
        <v>133.159</v>
      </c>
      <c r="F33" s="96">
        <v>6571396.65</v>
      </c>
      <c r="G33" s="96">
        <v>3093949</v>
      </c>
      <c r="H33" s="96">
        <f>F33-G33</f>
        <v>3477447.65</v>
      </c>
      <c r="I33" s="390">
        <f>G33/F33</f>
        <v>0.470820613149261</v>
      </c>
      <c r="J33" s="26"/>
      <c r="K33" s="26"/>
      <c r="L33" s="98"/>
    </row>
    <row r="34" ht="13.55" customHeight="1">
      <c r="A34" s="423">
        <v>32</v>
      </c>
      <c r="B34" t="s" s="210">
        <v>519</v>
      </c>
      <c r="C34" t="s" s="210">
        <v>520</v>
      </c>
      <c r="D34" s="424">
        <v>44837</v>
      </c>
      <c r="E34" s="425">
        <v>133.159</v>
      </c>
      <c r="F34" s="96">
        <v>4723282.889</v>
      </c>
      <c r="G34" s="96">
        <v>2226986</v>
      </c>
      <c r="H34" s="96">
        <f>F34-G34</f>
        <v>2496296.889</v>
      </c>
      <c r="I34" s="390">
        <f>G34/F34</f>
        <v>0.471491132827636</v>
      </c>
      <c r="J34" s="26"/>
      <c r="K34" s="26"/>
      <c r="L34" s="98"/>
    </row>
    <row r="35" ht="13.55" customHeight="1">
      <c r="A35" s="423">
        <v>33</v>
      </c>
      <c r="B35" t="s" s="210">
        <v>521</v>
      </c>
      <c r="C35" t="s" s="210">
        <v>522</v>
      </c>
      <c r="D35" s="424">
        <v>44865</v>
      </c>
      <c r="E35" s="425">
        <v>133.159</v>
      </c>
      <c r="F35" s="96">
        <v>4394247</v>
      </c>
      <c r="G35" s="96">
        <v>3430854</v>
      </c>
      <c r="H35" s="96">
        <f>F35-G35</f>
        <v>963393</v>
      </c>
      <c r="I35" s="390">
        <f>G35/F35</f>
        <v>0.7807603896640311</v>
      </c>
      <c r="J35" s="26"/>
      <c r="K35" s="26"/>
      <c r="L35" s="98"/>
    </row>
    <row r="36" ht="13.55" customHeight="1">
      <c r="A36" s="423">
        <v>34</v>
      </c>
      <c r="B36" t="s" s="210">
        <v>523</v>
      </c>
      <c r="C36" t="s" s="210">
        <v>524</v>
      </c>
      <c r="D36" s="424">
        <v>44844</v>
      </c>
      <c r="E36" s="425">
        <v>133.159</v>
      </c>
      <c r="F36" s="96">
        <v>6215862.12</v>
      </c>
      <c r="G36" s="96">
        <v>3570307</v>
      </c>
      <c r="H36" s="96">
        <f>F36-G36</f>
        <v>2645555.12</v>
      </c>
      <c r="I36" s="390">
        <f>G36/F36</f>
        <v>0.574386453732986</v>
      </c>
      <c r="J36" s="26"/>
      <c r="K36" s="26"/>
      <c r="L36" s="98"/>
    </row>
    <row r="37" ht="9" customHeight="1" hidden="1">
      <c r="A37" s="423">
        <v>35</v>
      </c>
      <c r="B37" t="s" s="210">
        <v>525</v>
      </c>
      <c r="C37" t="s" s="210">
        <v>526</v>
      </c>
      <c r="D37" s="424">
        <v>44245</v>
      </c>
      <c r="E37" s="425">
        <v>121.274</v>
      </c>
      <c r="F37" s="96">
        <v>6694345.3911</v>
      </c>
      <c r="G37" s="96">
        <v>6244407</v>
      </c>
      <c r="H37" s="96">
        <f>F37-G37</f>
        <v>449938.3911</v>
      </c>
      <c r="I37" s="390">
        <f>G37/F37</f>
        <v>0.9327882914887859</v>
      </c>
      <c r="J37" s="26"/>
      <c r="K37" s="26"/>
      <c r="L37" s="26"/>
    </row>
    <row r="38" ht="9" customHeight="1" hidden="1">
      <c r="A38" s="423">
        <v>36</v>
      </c>
      <c r="B38" t="s" s="210">
        <v>527</v>
      </c>
      <c r="C38" t="s" s="210">
        <v>528</v>
      </c>
      <c r="D38" s="424">
        <v>44286</v>
      </c>
      <c r="E38" s="425">
        <v>121.274</v>
      </c>
      <c r="F38" s="96">
        <v>5966681</v>
      </c>
      <c r="G38" s="96">
        <v>5406394</v>
      </c>
      <c r="H38" s="96">
        <f>F38-G38</f>
        <v>560287</v>
      </c>
      <c r="I38" s="390">
        <f>G38/F38</f>
        <v>0.906097376414124</v>
      </c>
      <c r="J38" s="26"/>
      <c r="K38" s="26"/>
      <c r="L38" s="26"/>
    </row>
    <row r="39" ht="9" customHeight="1" hidden="1">
      <c r="A39" s="423">
        <v>37</v>
      </c>
      <c r="B39" t="s" s="210">
        <v>529</v>
      </c>
      <c r="C39" t="s" s="210">
        <v>530</v>
      </c>
      <c r="D39" s="424">
        <v>44291</v>
      </c>
      <c r="E39" s="425">
        <v>121.274</v>
      </c>
      <c r="F39" s="96">
        <v>4900197.444</v>
      </c>
      <c r="G39" s="96">
        <v>2146913</v>
      </c>
      <c r="H39" s="96">
        <f>F39-G39</f>
        <v>2753284.444</v>
      </c>
      <c r="I39" s="390">
        <f>G39/F39</f>
        <v>0.438127855976246</v>
      </c>
      <c r="J39" s="26"/>
      <c r="K39" s="26"/>
      <c r="L39" s="26"/>
    </row>
    <row r="40" ht="9" customHeight="1" hidden="1">
      <c r="A40" s="423">
        <v>38</v>
      </c>
      <c r="B40" t="s" s="210">
        <v>531</v>
      </c>
      <c r="C40" t="s" s="210">
        <v>532</v>
      </c>
      <c r="D40" s="424">
        <v>44298</v>
      </c>
      <c r="E40" s="425">
        <v>121.274</v>
      </c>
      <c r="F40" s="96">
        <v>6003063.2</v>
      </c>
      <c r="G40" s="96">
        <v>2698346</v>
      </c>
      <c r="H40" s="96">
        <f>F40-G40</f>
        <v>3304717.2</v>
      </c>
      <c r="I40" s="390">
        <f>G40/F40</f>
        <v>0.449494851228619</v>
      </c>
      <c r="J40" s="26"/>
      <c r="K40" s="26"/>
      <c r="L40" s="26"/>
    </row>
    <row r="41" ht="9" customHeight="1" hidden="1">
      <c r="A41" s="423">
        <v>39</v>
      </c>
      <c r="B41" t="s" s="210">
        <v>533</v>
      </c>
      <c r="C41" t="s" s="210">
        <v>532</v>
      </c>
      <c r="D41" s="424">
        <v>44291</v>
      </c>
      <c r="E41" s="425">
        <v>121.274</v>
      </c>
      <c r="F41" s="96">
        <v>6003063.2</v>
      </c>
      <c r="G41" s="96">
        <v>2698346</v>
      </c>
      <c r="H41" s="96">
        <f>F41-G41</f>
        <v>3304717.2</v>
      </c>
      <c r="I41" s="390">
        <f>G41/F41</f>
        <v>0.449494851228619</v>
      </c>
      <c r="J41" s="26"/>
      <c r="K41" s="26"/>
      <c r="L41" s="26"/>
    </row>
    <row r="42" ht="9" customHeight="1" hidden="1">
      <c r="A42" s="423">
        <v>40</v>
      </c>
      <c r="B42" t="s" s="210">
        <v>534</v>
      </c>
      <c r="C42" t="s" s="210">
        <v>535</v>
      </c>
      <c r="D42" s="424">
        <v>44235</v>
      </c>
      <c r="E42" s="425">
        <v>121.274</v>
      </c>
      <c r="F42" s="96">
        <v>5821152.2</v>
      </c>
      <c r="G42" s="96">
        <v>5396696</v>
      </c>
      <c r="H42" s="96">
        <f>F42-G42</f>
        <v>424456.2</v>
      </c>
      <c r="I42" s="390">
        <f>G42/F42</f>
        <v>0.927083816842995</v>
      </c>
      <c r="J42" s="26"/>
      <c r="K42" s="26"/>
      <c r="L42" s="26"/>
    </row>
    <row r="43" ht="9" customHeight="1" hidden="1">
      <c r="A43" s="423">
        <v>41</v>
      </c>
      <c r="B43" t="s" s="210">
        <v>536</v>
      </c>
      <c r="C43" t="s" s="210">
        <v>537</v>
      </c>
      <c r="D43" s="424">
        <v>44291</v>
      </c>
      <c r="E43" s="425">
        <v>121.274</v>
      </c>
      <c r="F43" s="96">
        <v>5942426.2</v>
      </c>
      <c r="G43" s="96">
        <v>5384569</v>
      </c>
      <c r="H43" s="96">
        <f>F43-G43</f>
        <v>557857.2</v>
      </c>
      <c r="I43" s="390">
        <f>G43/F43</f>
        <v>0.906122990639749</v>
      </c>
      <c r="J43" s="26"/>
      <c r="K43" s="26"/>
      <c r="L43" s="26"/>
    </row>
    <row r="44" ht="9" customHeight="1" hidden="1">
      <c r="A44" s="423">
        <v>42</v>
      </c>
      <c r="B44" t="s" s="210">
        <v>538</v>
      </c>
      <c r="C44" t="s" s="210">
        <v>528</v>
      </c>
      <c r="D44" s="424">
        <v>44291</v>
      </c>
      <c r="E44" s="425">
        <v>121.274</v>
      </c>
      <c r="F44" s="96">
        <v>5942426.2</v>
      </c>
      <c r="G44" s="96">
        <v>5384570</v>
      </c>
      <c r="H44" s="96">
        <f>F44-G44</f>
        <v>557856.2</v>
      </c>
      <c r="I44" s="390">
        <f>G44/F44</f>
        <v>0.906123158921183</v>
      </c>
      <c r="J44" s="26"/>
      <c r="K44" s="26"/>
      <c r="L44" s="26"/>
    </row>
    <row r="45" ht="9" customHeight="1" hidden="1">
      <c r="A45" s="423">
        <v>43</v>
      </c>
      <c r="B45" t="s" s="210">
        <v>539</v>
      </c>
      <c r="C45" t="s" s="210">
        <v>540</v>
      </c>
      <c r="D45" s="424">
        <v>44263</v>
      </c>
      <c r="E45" s="425">
        <v>121.274</v>
      </c>
      <c r="F45" s="96">
        <v>5821152.2</v>
      </c>
      <c r="G45" s="96">
        <v>2607391</v>
      </c>
      <c r="H45" s="96">
        <f>F45-G45</f>
        <v>3213761.2</v>
      </c>
      <c r="I45" s="390">
        <f>G45/F45</f>
        <v>0.447916651277388</v>
      </c>
      <c r="J45" s="26"/>
      <c r="K45" s="26"/>
      <c r="L45" s="26"/>
    </row>
    <row r="46" ht="13.55" customHeight="1">
      <c r="A46" s="423">
        <v>44</v>
      </c>
      <c r="B46" t="s" s="210">
        <v>541</v>
      </c>
      <c r="C46" t="s" s="210">
        <v>542</v>
      </c>
      <c r="D46" s="424">
        <v>44845</v>
      </c>
      <c r="E46" s="425">
        <v>121.274</v>
      </c>
      <c r="F46" s="96">
        <v>4563783.168</v>
      </c>
      <c r="G46" s="96">
        <v>2585576</v>
      </c>
      <c r="H46" s="96">
        <f>F46-G46</f>
        <v>1978207.168</v>
      </c>
      <c r="I46" s="390">
        <f>G46/F46</f>
        <v>0.5665422533939281</v>
      </c>
      <c r="J46" s="26"/>
      <c r="K46" s="26"/>
      <c r="L46" s="98"/>
    </row>
    <row r="47" ht="13.55" customHeight="1">
      <c r="A47" s="423">
        <v>45</v>
      </c>
      <c r="B47" t="s" s="210">
        <v>543</v>
      </c>
      <c r="C47" t="s" s="210">
        <v>544</v>
      </c>
      <c r="D47" s="424">
        <v>44837</v>
      </c>
      <c r="E47" s="425">
        <v>121.274</v>
      </c>
      <c r="F47" s="96">
        <v>4245924.014</v>
      </c>
      <c r="G47" s="96">
        <v>2299502</v>
      </c>
      <c r="H47" s="96">
        <f>F47-G47</f>
        <v>1946422.014</v>
      </c>
      <c r="I47" s="390">
        <f>G47/F47</f>
        <v>0.541578698162732</v>
      </c>
      <c r="J47" s="26"/>
      <c r="K47" s="26"/>
      <c r="L47" s="98"/>
    </row>
    <row r="48" ht="13.55" customHeight="1">
      <c r="A48" s="423">
        <v>46</v>
      </c>
      <c r="B48" t="s" s="210">
        <v>545</v>
      </c>
      <c r="C48" t="s" s="210">
        <v>546</v>
      </c>
      <c r="D48" s="424">
        <v>44838</v>
      </c>
      <c r="E48" s="425">
        <v>121.274</v>
      </c>
      <c r="F48" s="96">
        <v>6912618</v>
      </c>
      <c r="G48" s="96">
        <v>6137531</v>
      </c>
      <c r="H48" s="96">
        <f>F48-G48</f>
        <v>775087</v>
      </c>
      <c r="I48" s="390">
        <f>G48/F48</f>
        <v>0.887873595792506</v>
      </c>
      <c r="J48" s="26"/>
      <c r="K48" s="26"/>
      <c r="L48" s="98"/>
    </row>
    <row r="49" ht="13.55" customHeight="1">
      <c r="A49" s="423">
        <v>47</v>
      </c>
      <c r="B49" t="s" s="210">
        <v>547</v>
      </c>
      <c r="C49" t="s" s="210">
        <v>548</v>
      </c>
      <c r="D49" s="424">
        <v>44909</v>
      </c>
      <c r="E49" s="425">
        <v>121.274</v>
      </c>
      <c r="F49" s="96">
        <v>4006407.864</v>
      </c>
      <c r="G49" s="96">
        <v>2684000</v>
      </c>
      <c r="H49" s="96">
        <f>F49-G49</f>
        <v>1322407.864</v>
      </c>
      <c r="I49" s="390">
        <f>G49/F49</f>
        <v>0.669926800043841</v>
      </c>
      <c r="J49" s="26"/>
      <c r="K49" s="26"/>
      <c r="L49" s="98"/>
    </row>
    <row r="50" ht="13.55" customHeight="1">
      <c r="A50" s="423">
        <v>48</v>
      </c>
      <c r="B50" t="s" s="210">
        <v>549</v>
      </c>
      <c r="C50" t="s" s="210">
        <v>511</v>
      </c>
      <c r="D50" s="424">
        <v>44853</v>
      </c>
      <c r="E50" s="425">
        <v>121.274</v>
      </c>
      <c r="F50" s="96">
        <v>4002042</v>
      </c>
      <c r="G50" s="96">
        <v>350000</v>
      </c>
      <c r="H50" s="96">
        <f>F50-G50</f>
        <v>3652042</v>
      </c>
      <c r="I50" s="390">
        <f>G50/F50</f>
        <v>0.0874553540417617</v>
      </c>
      <c r="J50" s="26"/>
      <c r="K50" s="26"/>
      <c r="L50" s="98"/>
    </row>
    <row r="51" ht="13.55" customHeight="1">
      <c r="A51" s="423">
        <v>49</v>
      </c>
      <c r="B51" t="s" s="210">
        <v>550</v>
      </c>
      <c r="C51" t="s" s="210">
        <v>551</v>
      </c>
      <c r="D51" s="424">
        <v>44844</v>
      </c>
      <c r="E51" s="425">
        <v>121.274</v>
      </c>
      <c r="F51" s="96">
        <v>4825371.186</v>
      </c>
      <c r="G51" s="96">
        <v>821005</v>
      </c>
      <c r="H51" s="96">
        <f>F51-G51</f>
        <v>4004366.186</v>
      </c>
      <c r="I51" s="390">
        <f>G51/F51</f>
        <v>0.170143387597209</v>
      </c>
      <c r="J51" s="26"/>
      <c r="K51" s="26"/>
      <c r="L51" s="98"/>
    </row>
    <row r="52" ht="13.55" customHeight="1">
      <c r="A52" s="423">
        <v>50</v>
      </c>
      <c r="B52" t="s" s="210">
        <v>552</v>
      </c>
      <c r="C52" t="s" s="210">
        <v>553</v>
      </c>
      <c r="D52" s="424">
        <v>44865</v>
      </c>
      <c r="E52" s="425">
        <v>121.274</v>
      </c>
      <c r="F52" s="96">
        <v>4002042</v>
      </c>
      <c r="G52" s="96">
        <v>1580000</v>
      </c>
      <c r="H52" s="96">
        <f>F52-G52</f>
        <v>2422042</v>
      </c>
      <c r="I52" s="390">
        <f>G52/F52</f>
        <v>0.394798455388524</v>
      </c>
      <c r="J52" s="26"/>
      <c r="K52" s="26"/>
      <c r="L52" s="98"/>
    </row>
    <row r="53" ht="13.55" customHeight="1">
      <c r="A53" s="423">
        <v>51</v>
      </c>
      <c r="B53" t="s" s="210">
        <v>554</v>
      </c>
      <c r="C53" t="s" s="210">
        <v>555</v>
      </c>
      <c r="D53" s="424">
        <v>44847</v>
      </c>
      <c r="E53" s="425">
        <v>121.274</v>
      </c>
      <c r="F53" s="96">
        <v>4002042</v>
      </c>
      <c r="G53" s="96">
        <v>2530008</v>
      </c>
      <c r="H53" s="96">
        <f>F53-G53</f>
        <v>1472034</v>
      </c>
      <c r="I53" s="390">
        <f>G53/F53</f>
        <v>0.632179272481398</v>
      </c>
      <c r="J53" s="26"/>
      <c r="K53" s="26"/>
      <c r="L53" s="98"/>
    </row>
    <row r="54" ht="9" customHeight="1" hidden="1">
      <c r="A54" s="423">
        <v>52</v>
      </c>
      <c r="B54" t="s" s="210">
        <v>556</v>
      </c>
      <c r="C54" t="s" s="210">
        <v>557</v>
      </c>
      <c r="D54" s="424">
        <v>44945</v>
      </c>
      <c r="E54" s="425">
        <v>121.274</v>
      </c>
      <c r="F54" s="96">
        <v>6015675.496</v>
      </c>
      <c r="G54" s="96">
        <v>2000000</v>
      </c>
      <c r="H54" s="96">
        <f>F54-G54</f>
        <v>4015675.496</v>
      </c>
      <c r="I54" s="390">
        <f>G54/F54</f>
        <v>0.332464741711859</v>
      </c>
      <c r="J54" s="26"/>
      <c r="K54" s="26"/>
      <c r="L54" s="98"/>
    </row>
    <row r="55" ht="13.55" customHeight="1">
      <c r="A55" s="423">
        <v>53</v>
      </c>
      <c r="B55" t="s" s="210">
        <v>558</v>
      </c>
      <c r="C55" t="s" s="210">
        <v>559</v>
      </c>
      <c r="D55" s="424">
        <v>44853</v>
      </c>
      <c r="E55" s="425">
        <v>121.274</v>
      </c>
      <c r="F55" s="96">
        <v>5125403.062</v>
      </c>
      <c r="G55" s="96">
        <v>2591033</v>
      </c>
      <c r="H55" s="96">
        <f>F55-G55</f>
        <v>2534370.062</v>
      </c>
      <c r="I55" s="390">
        <f>G55/F55</f>
        <v>0.505527656782752</v>
      </c>
      <c r="J55" s="26"/>
      <c r="K55" s="26"/>
      <c r="L55" s="98"/>
    </row>
    <row r="56" ht="13.55" customHeight="1">
      <c r="A56" s="423">
        <v>54</v>
      </c>
      <c r="B56" t="s" s="210">
        <v>560</v>
      </c>
      <c r="C56" t="s" s="210">
        <v>511</v>
      </c>
      <c r="D56" s="424">
        <v>44866</v>
      </c>
      <c r="E56" s="425">
        <v>121.274</v>
      </c>
      <c r="F56" s="96">
        <v>4002042</v>
      </c>
      <c r="G56" s="96">
        <v>2500000</v>
      </c>
      <c r="H56" s="96">
        <f>F56-G56</f>
        <v>1502042</v>
      </c>
      <c r="I56" s="390">
        <f>G56/F56</f>
        <v>0.624681100298298</v>
      </c>
      <c r="J56" s="26"/>
      <c r="K56" s="26"/>
      <c r="L56" s="98"/>
    </row>
    <row r="57" ht="13.55" customHeight="1">
      <c r="A57" s="423">
        <v>55</v>
      </c>
      <c r="B57" t="s" s="210">
        <v>561</v>
      </c>
      <c r="C57" t="s" s="210">
        <v>562</v>
      </c>
      <c r="D57" s="424">
        <v>44838</v>
      </c>
      <c r="E57" s="425">
        <v>121.274</v>
      </c>
      <c r="F57" s="96">
        <v>4487138</v>
      </c>
      <c r="G57" s="96">
        <v>1524194</v>
      </c>
      <c r="H57" s="96">
        <f>F57-G57</f>
        <v>2962944</v>
      </c>
      <c r="I57" s="390">
        <f>G57/F57</f>
        <v>0.339680660590336</v>
      </c>
      <c r="J57" s="26"/>
      <c r="K57" s="26"/>
      <c r="L57" s="98"/>
    </row>
    <row r="58" ht="13.55" customHeight="1">
      <c r="A58" s="423">
        <v>56</v>
      </c>
      <c r="B58" t="s" s="210">
        <v>563</v>
      </c>
      <c r="C58" t="s" s="210">
        <v>564</v>
      </c>
      <c r="D58" s="424">
        <v>44853</v>
      </c>
      <c r="E58" s="425">
        <v>121.274</v>
      </c>
      <c r="F58" s="96">
        <v>4244590</v>
      </c>
      <c r="G58" s="96">
        <v>2039000</v>
      </c>
      <c r="H58" s="96">
        <f>F58-G58</f>
        <v>2205590</v>
      </c>
      <c r="I58" s="390">
        <f>G58/F58</f>
        <v>0.480376196523104</v>
      </c>
      <c r="J58" s="26"/>
      <c r="K58" s="26"/>
      <c r="L58" s="98"/>
    </row>
    <row r="59" ht="13.55" customHeight="1">
      <c r="A59" s="423">
        <v>57</v>
      </c>
      <c r="B59" t="s" s="210">
        <v>565</v>
      </c>
      <c r="C59" t="s" s="210">
        <v>566</v>
      </c>
      <c r="D59" s="424">
        <v>44853</v>
      </c>
      <c r="E59" s="425">
        <v>121.274</v>
      </c>
      <c r="F59" s="96">
        <v>4444692.1</v>
      </c>
      <c r="G59" s="96">
        <v>1500000</v>
      </c>
      <c r="H59" s="96">
        <f>F59-G59</f>
        <v>2944692.1</v>
      </c>
      <c r="I59" s="390">
        <f>G59/F59</f>
        <v>0.337481194704128</v>
      </c>
      <c r="J59" s="26"/>
      <c r="K59" s="26"/>
      <c r="L59" s="98"/>
    </row>
    <row r="60" ht="13.55" customHeight="1">
      <c r="A60" s="423">
        <v>58</v>
      </c>
      <c r="B60" t="s" s="210">
        <v>567</v>
      </c>
      <c r="C60" t="s" s="210">
        <v>568</v>
      </c>
      <c r="D60" s="424">
        <v>44853</v>
      </c>
      <c r="E60" s="425">
        <v>121.274</v>
      </c>
      <c r="F60" s="96">
        <v>5014679.9</v>
      </c>
      <c r="G60" s="96">
        <v>1491000</v>
      </c>
      <c r="H60" s="96">
        <f>F60-G60</f>
        <v>3523679.9</v>
      </c>
      <c r="I60" s="390">
        <f>G60/F60</f>
        <v>0.297327053716828</v>
      </c>
      <c r="J60" s="26"/>
      <c r="K60" s="26"/>
      <c r="L60" s="98"/>
    </row>
    <row r="61" ht="13.55" customHeight="1">
      <c r="A61" s="423">
        <v>59</v>
      </c>
      <c r="B61" t="s" s="210">
        <v>569</v>
      </c>
      <c r="C61" t="s" s="210">
        <v>570</v>
      </c>
      <c r="D61" s="424">
        <v>44889</v>
      </c>
      <c r="E61" s="425">
        <v>121.274</v>
      </c>
      <c r="F61" s="96">
        <v>4002042</v>
      </c>
      <c r="G61" s="96">
        <v>1895672</v>
      </c>
      <c r="H61" s="96">
        <f>F61-G61</f>
        <v>2106370</v>
      </c>
      <c r="I61" s="390">
        <f>G61/F61</f>
        <v>0.47367618830587</v>
      </c>
      <c r="J61" s="26"/>
      <c r="K61" s="26"/>
      <c r="L61" s="98"/>
    </row>
    <row r="62" ht="13.55" customHeight="1">
      <c r="A62" s="423">
        <v>60</v>
      </c>
      <c r="B62" t="s" s="210">
        <v>571</v>
      </c>
      <c r="C62" t="s" s="210">
        <v>572</v>
      </c>
      <c r="D62" s="424">
        <v>44889</v>
      </c>
      <c r="E62" s="425">
        <v>121.274</v>
      </c>
      <c r="F62" s="96">
        <v>4002042</v>
      </c>
      <c r="G62" s="96">
        <v>1895672</v>
      </c>
      <c r="H62" s="96">
        <f>F62-G62</f>
        <v>2106370</v>
      </c>
      <c r="I62" s="390">
        <f>G62/F62</f>
        <v>0.47367618830587</v>
      </c>
      <c r="J62" s="26"/>
      <c r="K62" s="26"/>
      <c r="L62" s="98"/>
    </row>
    <row r="63" ht="9" customHeight="1" hidden="1">
      <c r="A63" s="423">
        <v>61</v>
      </c>
      <c r="B63" t="s" s="210">
        <v>573</v>
      </c>
      <c r="C63" t="s" s="210">
        <v>574</v>
      </c>
      <c r="D63" s="424">
        <v>44930</v>
      </c>
      <c r="E63" s="425">
        <v>121.274</v>
      </c>
      <c r="F63" s="96">
        <v>4324994.662</v>
      </c>
      <c r="G63" s="96">
        <v>3848836</v>
      </c>
      <c r="H63" s="96">
        <f>F63-G63</f>
        <v>476158.662</v>
      </c>
      <c r="I63" s="390">
        <f>G63/F63</f>
        <v>0.889905375795352</v>
      </c>
      <c r="J63" s="26"/>
      <c r="K63" s="26"/>
      <c r="L63" s="98"/>
    </row>
    <row r="64" ht="13.55" customHeight="1">
      <c r="A64" s="423">
        <v>62</v>
      </c>
      <c r="B64" t="s" s="210">
        <v>575</v>
      </c>
      <c r="C64" t="s" s="210">
        <v>576</v>
      </c>
      <c r="D64" s="424">
        <v>44862</v>
      </c>
      <c r="E64" s="425">
        <v>121.274</v>
      </c>
      <c r="F64" s="96">
        <v>6776427.298</v>
      </c>
      <c r="G64" s="96">
        <v>3016185</v>
      </c>
      <c r="H64" s="96">
        <f>F64-G64</f>
        <v>3760242.298</v>
      </c>
      <c r="I64" s="390">
        <f>G64/F64</f>
        <v>0.445099588228475</v>
      </c>
      <c r="J64" s="26"/>
      <c r="K64" s="26"/>
      <c r="L64" s="98"/>
    </row>
    <row r="65" ht="13.55" customHeight="1">
      <c r="A65" s="423">
        <v>63</v>
      </c>
      <c r="B65" t="s" s="210">
        <v>577</v>
      </c>
      <c r="C65" t="s" s="210">
        <v>578</v>
      </c>
      <c r="D65" s="424">
        <v>44845</v>
      </c>
      <c r="E65" s="425">
        <v>121.274</v>
      </c>
      <c r="F65" s="96">
        <v>6215898.87</v>
      </c>
      <c r="G65" s="96">
        <v>2767762</v>
      </c>
      <c r="H65" s="96">
        <f>F65-G65</f>
        <v>3448136.87</v>
      </c>
      <c r="I65" s="390">
        <f>G65/F65</f>
        <v>0.445271401270401</v>
      </c>
      <c r="J65" s="26"/>
      <c r="K65" s="26"/>
      <c r="L65" s="98"/>
    </row>
    <row r="66" ht="9" customHeight="1" hidden="1">
      <c r="A66" s="423">
        <v>64</v>
      </c>
      <c r="B66" t="s" s="210">
        <v>579</v>
      </c>
      <c r="C66" t="s" s="210">
        <v>580</v>
      </c>
      <c r="D66" s="424">
        <v>44937</v>
      </c>
      <c r="E66" s="425">
        <v>121.274</v>
      </c>
      <c r="F66" s="96">
        <v>5155115.192</v>
      </c>
      <c r="G66" s="96">
        <v>2117883</v>
      </c>
      <c r="H66" s="96">
        <f>F66-G66</f>
        <v>3037232.192</v>
      </c>
      <c r="I66" s="390">
        <f>G66/F66</f>
        <v>0.410831362854248</v>
      </c>
      <c r="J66" s="26"/>
      <c r="K66" s="26"/>
      <c r="L66" s="98"/>
    </row>
    <row r="67" ht="13.55" customHeight="1">
      <c r="A67" s="423">
        <v>65</v>
      </c>
      <c r="B67" t="s" s="210">
        <v>581</v>
      </c>
      <c r="C67" t="s" s="210">
        <v>582</v>
      </c>
      <c r="D67" s="424">
        <v>44904</v>
      </c>
      <c r="E67" s="425">
        <v>121.274</v>
      </c>
      <c r="F67" s="96">
        <v>5382867.764</v>
      </c>
      <c r="G67" s="96">
        <v>2822751</v>
      </c>
      <c r="H67" s="96">
        <f>F67-G67</f>
        <v>2560116.764</v>
      </c>
      <c r="I67" s="390">
        <f>G67/F67</f>
        <v>0.524395382490767</v>
      </c>
      <c r="J67" s="26"/>
      <c r="K67" s="26"/>
      <c r="L67" s="98"/>
    </row>
    <row r="68" ht="13.55" customHeight="1">
      <c r="A68" s="423">
        <v>66</v>
      </c>
      <c r="B68" t="s" s="210">
        <v>583</v>
      </c>
      <c r="C68" t="s" s="210">
        <v>584</v>
      </c>
      <c r="D68" s="424">
        <v>44845</v>
      </c>
      <c r="E68" s="425">
        <v>121.274</v>
      </c>
      <c r="F68" s="96">
        <v>5649670.564</v>
      </c>
      <c r="G68" s="96">
        <v>2512372</v>
      </c>
      <c r="H68" s="96">
        <f>F68-G68</f>
        <v>3137298.564</v>
      </c>
      <c r="I68" s="390">
        <f>G68/F68</f>
        <v>0.4446935394798</v>
      </c>
      <c r="J68" s="26"/>
      <c r="K68" s="26"/>
      <c r="L68" s="98"/>
    </row>
    <row r="69" ht="13.55" customHeight="1">
      <c r="A69" s="423">
        <v>67</v>
      </c>
      <c r="B69" t="s" s="210">
        <v>585</v>
      </c>
      <c r="C69" t="s" s="210">
        <v>586</v>
      </c>
      <c r="D69" s="424">
        <v>44909</v>
      </c>
      <c r="E69" s="425">
        <v>121.274</v>
      </c>
      <c r="F69" s="96">
        <v>4404429.132</v>
      </c>
      <c r="G69" s="96">
        <v>1942156</v>
      </c>
      <c r="H69" s="96">
        <f>F69-G69</f>
        <v>2462273.132</v>
      </c>
      <c r="I69" s="390">
        <f>G69/F69</f>
        <v>0.440955216168523</v>
      </c>
      <c r="J69" s="26"/>
      <c r="K69" s="26"/>
      <c r="L69" s="98"/>
    </row>
    <row r="70" ht="13.55" customHeight="1">
      <c r="A70" s="423">
        <v>68</v>
      </c>
      <c r="B70" t="s" s="210">
        <v>587</v>
      </c>
      <c r="C70" t="s" s="210">
        <v>588</v>
      </c>
      <c r="D70" s="424">
        <v>44888</v>
      </c>
      <c r="E70" s="425">
        <v>121.274</v>
      </c>
      <c r="F70" s="96">
        <v>4992244</v>
      </c>
      <c r="G70" s="96">
        <v>2471000</v>
      </c>
      <c r="H70" s="96">
        <f>F70-G70</f>
        <v>2521244</v>
      </c>
      <c r="I70" s="390">
        <f>G70/F70</f>
        <v>0.494967794042118</v>
      </c>
      <c r="J70" s="26"/>
      <c r="K70" s="26"/>
      <c r="L70" s="98"/>
    </row>
    <row r="71" ht="13.55" customHeight="1">
      <c r="A71" s="423">
        <v>69</v>
      </c>
      <c r="B71" t="s" s="210">
        <v>589</v>
      </c>
      <c r="C71" t="s" s="210">
        <v>590</v>
      </c>
      <c r="D71" s="424">
        <v>44847</v>
      </c>
      <c r="E71" s="425">
        <v>121.274</v>
      </c>
      <c r="F71" s="96">
        <v>6210320.266</v>
      </c>
      <c r="G71" s="96">
        <v>2067459</v>
      </c>
      <c r="H71" s="96">
        <f>F71-G71</f>
        <v>4142861.266</v>
      </c>
      <c r="I71" s="390">
        <f>G71/F71</f>
        <v>0.332906985702305</v>
      </c>
      <c r="J71" s="26"/>
      <c r="K71" s="26"/>
      <c r="L71" s="98"/>
    </row>
    <row r="72" ht="13.55" customHeight="1">
      <c r="A72" s="423">
        <v>70</v>
      </c>
      <c r="B72" t="s" s="210">
        <v>591</v>
      </c>
      <c r="C72" t="s" s="210">
        <v>592</v>
      </c>
      <c r="D72" s="424">
        <v>44893</v>
      </c>
      <c r="E72" s="425">
        <v>121.274</v>
      </c>
      <c r="F72" s="96">
        <v>8246632</v>
      </c>
      <c r="G72" s="96">
        <v>5023316</v>
      </c>
      <c r="H72" s="96">
        <f>F72-G72</f>
        <v>3223316</v>
      </c>
      <c r="I72" s="390">
        <f>G72/F72</f>
        <v>0.60913546281682</v>
      </c>
      <c r="J72" s="26"/>
      <c r="K72" s="26"/>
      <c r="L72" s="98"/>
    </row>
    <row r="73" ht="13.55" customHeight="1">
      <c r="A73" s="423">
        <v>71</v>
      </c>
      <c r="B73" t="s" s="210">
        <v>593</v>
      </c>
      <c r="C73" t="s" s="210">
        <v>594</v>
      </c>
      <c r="D73" s="424">
        <v>44845</v>
      </c>
      <c r="E73" s="425">
        <v>121.274</v>
      </c>
      <c r="F73" s="96">
        <v>6258708.592</v>
      </c>
      <c r="G73" s="96">
        <v>4111000</v>
      </c>
      <c r="H73" s="96">
        <f>F73-G73</f>
        <v>2147708.592</v>
      </c>
      <c r="I73" s="390">
        <f>G73/F73</f>
        <v>0.656844769103767</v>
      </c>
      <c r="J73" s="26"/>
      <c r="K73" s="26"/>
      <c r="L73" s="98"/>
    </row>
    <row r="74" ht="13.55" customHeight="1">
      <c r="A74" s="423">
        <v>72</v>
      </c>
      <c r="B74" t="s" s="210">
        <v>595</v>
      </c>
      <c r="C74" t="s" s="210">
        <v>596</v>
      </c>
      <c r="D74" s="424">
        <v>44845</v>
      </c>
      <c r="E74" s="425">
        <v>121.274</v>
      </c>
      <c r="F74" s="96">
        <v>5338117.658</v>
      </c>
      <c r="G74" s="96">
        <v>3782477</v>
      </c>
      <c r="H74" s="96">
        <f>F74-G74</f>
        <v>1555640.658</v>
      </c>
      <c r="I74" s="390">
        <f>G74/F74</f>
        <v>0.708578799182399</v>
      </c>
      <c r="J74" s="26"/>
      <c r="K74" s="26"/>
      <c r="L74" s="98"/>
    </row>
    <row r="75" ht="9" customHeight="1" hidden="1">
      <c r="A75" s="423">
        <v>73</v>
      </c>
      <c r="B75" t="s" s="210">
        <v>597</v>
      </c>
      <c r="C75" t="s" s="210">
        <v>598</v>
      </c>
      <c r="D75" s="424">
        <v>44271</v>
      </c>
      <c r="E75" s="425">
        <v>121.274</v>
      </c>
      <c r="F75" s="96">
        <v>6512414.2</v>
      </c>
      <c r="G75" s="96">
        <v>6133368</v>
      </c>
      <c r="H75" s="96">
        <f>F75-G75</f>
        <v>379046.2</v>
      </c>
      <c r="I75" s="390">
        <f>G75/F75</f>
        <v>0.941796361785465</v>
      </c>
      <c r="J75" s="26"/>
      <c r="K75" s="26"/>
      <c r="L75" s="26"/>
    </row>
    <row r="76" ht="9" customHeight="1" hidden="1">
      <c r="A76" s="423">
        <v>74</v>
      </c>
      <c r="B76" t="s" s="210">
        <v>599</v>
      </c>
      <c r="C76" t="s" s="210">
        <v>600</v>
      </c>
      <c r="D76" s="424">
        <v>44258</v>
      </c>
      <c r="E76" s="425">
        <v>121.274</v>
      </c>
      <c r="F76" s="96">
        <v>4254292.2</v>
      </c>
      <c r="G76" s="96">
        <v>3935874</v>
      </c>
      <c r="H76" s="96">
        <f>F76-G76</f>
        <v>318418.2</v>
      </c>
      <c r="I76" s="390">
        <f>G76/F76</f>
        <v>0.9251536601082549</v>
      </c>
      <c r="J76" s="26"/>
      <c r="K76" s="26"/>
      <c r="L76" s="26"/>
    </row>
    <row r="77" ht="9" customHeight="1" hidden="1">
      <c r="A77" s="423">
        <v>75</v>
      </c>
      <c r="B77" t="s" s="210">
        <v>601</v>
      </c>
      <c r="C77" t="s" s="210">
        <v>602</v>
      </c>
      <c r="D77" s="424">
        <v>44300</v>
      </c>
      <c r="E77" s="425">
        <v>121.274</v>
      </c>
      <c r="F77" s="96">
        <v>6138526.098</v>
      </c>
      <c r="G77" s="96">
        <v>5691445</v>
      </c>
      <c r="H77" s="96">
        <f>F77-G77</f>
        <v>447081.098</v>
      </c>
      <c r="I77" s="390">
        <f>G77/F77</f>
        <v>0.927168005664151</v>
      </c>
      <c r="J77" s="26"/>
      <c r="K77" s="26"/>
      <c r="L77" s="26"/>
    </row>
    <row r="78" ht="9" customHeight="1" hidden="1">
      <c r="A78" s="423">
        <v>76</v>
      </c>
      <c r="B78" t="s" s="210">
        <v>603</v>
      </c>
      <c r="C78" t="s" s="210">
        <v>604</v>
      </c>
      <c r="D78" s="424">
        <v>44249</v>
      </c>
      <c r="E78" s="425">
        <v>121.274</v>
      </c>
      <c r="F78" s="96">
        <v>6519690.2</v>
      </c>
      <c r="G78" s="96">
        <v>5731780</v>
      </c>
      <c r="H78" s="96">
        <f>F78-G78</f>
        <v>787910.2</v>
      </c>
      <c r="I78" s="390">
        <f>G78/F78</f>
        <v>0.879149135030987</v>
      </c>
      <c r="J78" s="26"/>
      <c r="K78" s="26"/>
      <c r="L78" s="26"/>
    </row>
    <row r="79" ht="9" customHeight="1" hidden="1">
      <c r="A79" s="423">
        <v>77</v>
      </c>
      <c r="B79" t="s" s="210">
        <v>605</v>
      </c>
      <c r="C79" t="s" s="210">
        <v>606</v>
      </c>
      <c r="D79" s="424">
        <v>44232</v>
      </c>
      <c r="E79" s="425">
        <v>121.274</v>
      </c>
      <c r="F79" s="96">
        <v>6762116.926</v>
      </c>
      <c r="G79" s="96">
        <v>6249967</v>
      </c>
      <c r="H79" s="96">
        <f>F79-G79</f>
        <v>512149.926</v>
      </c>
      <c r="I79" s="390">
        <f>G79/F79</f>
        <v>0.924261894373519</v>
      </c>
      <c r="J79" s="26"/>
      <c r="K79" s="26"/>
      <c r="L79" s="26"/>
    </row>
    <row r="80" ht="9" customHeight="1" hidden="1">
      <c r="A80" s="423">
        <v>78</v>
      </c>
      <c r="B80" t="s" s="210">
        <v>607</v>
      </c>
      <c r="C80" t="s" s="210">
        <v>608</v>
      </c>
      <c r="D80" s="424">
        <v>44245</v>
      </c>
      <c r="E80" s="425">
        <v>121.274</v>
      </c>
      <c r="F80" s="96">
        <v>6318394.17836</v>
      </c>
      <c r="G80" s="96">
        <v>5845176</v>
      </c>
      <c r="H80" s="96">
        <f>F80-G80</f>
        <v>473218.17836</v>
      </c>
      <c r="I80" s="390">
        <f>G80/F80</f>
        <v>0.925104676124713</v>
      </c>
      <c r="J80" s="26"/>
      <c r="K80" s="26"/>
      <c r="L80" s="26"/>
    </row>
    <row r="81" ht="9" customHeight="1" hidden="1">
      <c r="A81" s="423">
        <v>79</v>
      </c>
      <c r="B81" t="s" s="210">
        <v>609</v>
      </c>
      <c r="C81" t="s" s="210">
        <v>610</v>
      </c>
      <c r="D81" s="424">
        <v>44230</v>
      </c>
      <c r="E81" s="425">
        <v>121.274</v>
      </c>
      <c r="F81" s="96">
        <v>6241003.548</v>
      </c>
      <c r="G81" s="96">
        <v>5783053</v>
      </c>
      <c r="H81" s="96">
        <f>F81-G81</f>
        <v>457950.548</v>
      </c>
      <c r="I81" s="390">
        <f>G81/F81</f>
        <v>0.926622290072763</v>
      </c>
      <c r="J81" s="26"/>
      <c r="K81" s="26"/>
      <c r="L81" s="26"/>
    </row>
    <row r="82" ht="9" customHeight="1" hidden="1">
      <c r="A82" s="423">
        <v>80</v>
      </c>
      <c r="B82" t="s" s="210">
        <v>611</v>
      </c>
      <c r="C82" t="s" s="210">
        <v>612</v>
      </c>
      <c r="D82" s="424">
        <v>44291</v>
      </c>
      <c r="E82" s="425">
        <v>121.274</v>
      </c>
      <c r="F82" s="96">
        <v>5549498.2</v>
      </c>
      <c r="G82" s="96">
        <v>2200000</v>
      </c>
      <c r="H82" s="96">
        <f>F82-G82</f>
        <v>3349498.2</v>
      </c>
      <c r="I82" s="390">
        <f>G82/F82</f>
        <v>0.396432239585193</v>
      </c>
      <c r="J82" s="26"/>
      <c r="K82" s="26"/>
      <c r="L82" s="26"/>
    </row>
    <row r="83" ht="9" customHeight="1" hidden="1">
      <c r="A83" s="423">
        <v>81</v>
      </c>
      <c r="B83" t="s" s="210">
        <v>613</v>
      </c>
      <c r="C83" t="s" s="210">
        <v>464</v>
      </c>
      <c r="D83" s="424">
        <v>44368</v>
      </c>
      <c r="E83" s="425">
        <v>121.274</v>
      </c>
      <c r="F83" s="96">
        <v>4002042.2</v>
      </c>
      <c r="G83" s="96">
        <v>3638219</v>
      </c>
      <c r="H83" s="96">
        <f>F83-G83</f>
        <v>363823.2</v>
      </c>
      <c r="I83" s="390">
        <f>G83/F83</f>
        <v>0.909090613787131</v>
      </c>
      <c r="J83" s="26"/>
      <c r="K83" s="26"/>
      <c r="L83" s="26"/>
    </row>
    <row r="84" ht="9" customHeight="1" hidden="1">
      <c r="A84" s="423">
        <v>82</v>
      </c>
      <c r="B84" t="s" s="210">
        <v>614</v>
      </c>
      <c r="C84" t="s" s="210">
        <v>615</v>
      </c>
      <c r="D84" s="424">
        <v>44242</v>
      </c>
      <c r="E84" s="425">
        <v>121.274</v>
      </c>
      <c r="F84" s="96">
        <v>4002042.2</v>
      </c>
      <c r="G84" s="96">
        <v>3638218</v>
      </c>
      <c r="H84" s="96">
        <f>F84-G84</f>
        <v>363824.2</v>
      </c>
      <c r="I84" s="390">
        <f>G84/F84</f>
        <v>0.909090363914703</v>
      </c>
      <c r="J84" s="26"/>
      <c r="K84" s="26"/>
      <c r="L84" s="26"/>
    </row>
    <row r="85" ht="9" customHeight="1" hidden="1">
      <c r="A85" s="423">
        <v>83</v>
      </c>
      <c r="B85" t="s" s="210">
        <v>616</v>
      </c>
      <c r="C85" t="s" s="210">
        <v>617</v>
      </c>
      <c r="D85" s="424">
        <v>44228</v>
      </c>
      <c r="E85" s="425">
        <v>121.274</v>
      </c>
      <c r="F85" s="96">
        <v>6633688.2</v>
      </c>
      <c r="G85" s="96">
        <v>6166298</v>
      </c>
      <c r="H85" s="96">
        <f>F85-G85</f>
        <v>467390.2</v>
      </c>
      <c r="I85" s="390">
        <f>G85/F85</f>
        <v>0.92954293510509</v>
      </c>
      <c r="J85" s="26"/>
      <c r="K85" s="26"/>
      <c r="L85" s="26"/>
    </row>
    <row r="86" ht="9" customHeight="1" hidden="1">
      <c r="A86" s="423">
        <v>84</v>
      </c>
      <c r="B86" t="s" s="210">
        <v>618</v>
      </c>
      <c r="C86" t="s" s="210">
        <v>619</v>
      </c>
      <c r="D86" s="424">
        <v>44242</v>
      </c>
      <c r="E86" s="425">
        <v>121.274</v>
      </c>
      <c r="F86" s="96">
        <v>4002042.2</v>
      </c>
      <c r="G86" s="96">
        <v>3638218</v>
      </c>
      <c r="H86" s="96">
        <f>F86-G86</f>
        <v>363824.2</v>
      </c>
      <c r="I86" s="390">
        <f>G86/F86</f>
        <v>0.909090363914703</v>
      </c>
      <c r="J86" s="26"/>
      <c r="K86" s="26"/>
      <c r="L86" s="26"/>
    </row>
    <row r="87" ht="9" customHeight="1" hidden="1">
      <c r="A87" s="423">
        <v>85</v>
      </c>
      <c r="B87" t="s" s="210">
        <v>620</v>
      </c>
      <c r="C87" t="s" s="210">
        <v>621</v>
      </c>
      <c r="D87" s="424">
        <v>44233</v>
      </c>
      <c r="E87" s="425">
        <v>121.274</v>
      </c>
      <c r="F87" s="96">
        <v>5978808.4</v>
      </c>
      <c r="G87" s="96">
        <v>5417311</v>
      </c>
      <c r="H87" s="96">
        <f>F87-G87</f>
        <v>561497.4</v>
      </c>
      <c r="I87" s="390">
        <f>G87/F87</f>
        <v>0.906085399893397</v>
      </c>
      <c r="J87" s="26"/>
      <c r="K87" s="26"/>
      <c r="L87" s="26"/>
    </row>
    <row r="88" ht="9" customHeight="1" hidden="1">
      <c r="A88" s="423">
        <v>86</v>
      </c>
      <c r="B88" t="s" s="210">
        <v>622</v>
      </c>
      <c r="C88" t="s" s="210">
        <v>623</v>
      </c>
      <c r="D88" s="424">
        <v>44302</v>
      </c>
      <c r="E88" s="425">
        <v>121.274</v>
      </c>
      <c r="F88" s="96">
        <v>4002042.2</v>
      </c>
      <c r="G88" s="96">
        <v>1698000</v>
      </c>
      <c r="H88" s="96">
        <f>F88-G88</f>
        <v>2304042.2</v>
      </c>
      <c r="I88" s="390">
        <f>G88/F88</f>
        <v>0.424283382119259</v>
      </c>
      <c r="J88" s="26"/>
      <c r="K88" s="26"/>
      <c r="L88" s="26"/>
    </row>
    <row r="89" ht="9" customHeight="1" hidden="1">
      <c r="A89" s="423">
        <v>87</v>
      </c>
      <c r="B89" t="s" s="210">
        <v>624</v>
      </c>
      <c r="C89" t="s" s="210">
        <v>625</v>
      </c>
      <c r="D89" s="424">
        <v>44257</v>
      </c>
      <c r="E89" s="425">
        <v>121.274</v>
      </c>
      <c r="F89" s="96">
        <v>4244590.2</v>
      </c>
      <c r="G89" s="96">
        <v>1819110</v>
      </c>
      <c r="H89" s="96">
        <f>F89-G89</f>
        <v>2425480.2</v>
      </c>
      <c r="I89" s="390">
        <f>G89/F89</f>
        <v>0.428571408377657</v>
      </c>
      <c r="J89" s="26"/>
      <c r="K89" s="26"/>
      <c r="L89" s="26"/>
    </row>
    <row r="90" ht="9" customHeight="1" hidden="1">
      <c r="A90" s="423">
        <v>88</v>
      </c>
      <c r="B90" t="s" s="210">
        <v>626</v>
      </c>
      <c r="C90" t="s" s="210">
        <v>627</v>
      </c>
      <c r="D90" s="424">
        <v>44424</v>
      </c>
      <c r="E90" s="425">
        <v>121.274</v>
      </c>
      <c r="F90" s="96">
        <v>6091350.672</v>
      </c>
      <c r="G90" s="96">
        <v>5518597</v>
      </c>
      <c r="H90" s="96">
        <f>F90-G90</f>
        <v>572753.672</v>
      </c>
      <c r="I90" s="390">
        <f>G90/F90</f>
        <v>0.905972631877399</v>
      </c>
      <c r="J90" s="26"/>
      <c r="K90" s="26"/>
      <c r="L90" s="26"/>
    </row>
    <row r="91" ht="9" customHeight="1" hidden="1">
      <c r="A91" s="423">
        <v>89</v>
      </c>
      <c r="B91" t="s" s="210">
        <v>628</v>
      </c>
      <c r="C91" t="s" s="210">
        <v>629</v>
      </c>
      <c r="D91" s="424">
        <v>44246</v>
      </c>
      <c r="E91" s="425">
        <v>121.274</v>
      </c>
      <c r="F91" s="96">
        <v>5821152.2</v>
      </c>
      <c r="G91" s="96">
        <v>5275411</v>
      </c>
      <c r="H91" s="96">
        <f>F91-G91</f>
        <v>545741.2</v>
      </c>
      <c r="I91" s="390">
        <f>G91/F91</f>
        <v>0.906248594565179</v>
      </c>
      <c r="J91" s="26"/>
      <c r="K91" s="26"/>
      <c r="L91" s="26"/>
    </row>
    <row r="92" ht="9" customHeight="1" hidden="1">
      <c r="A92" s="423">
        <v>90</v>
      </c>
      <c r="B92" t="s" s="210">
        <v>630</v>
      </c>
      <c r="C92" t="s" s="210">
        <v>631</v>
      </c>
      <c r="D92" s="424">
        <v>44235</v>
      </c>
      <c r="E92" s="425">
        <v>121.274</v>
      </c>
      <c r="F92" s="96">
        <v>4062679.2</v>
      </c>
      <c r="G92" s="96">
        <v>3693000</v>
      </c>
      <c r="H92" s="96">
        <f>F92-G92</f>
        <v>369679.2</v>
      </c>
      <c r="I92" s="390">
        <f>G92/F92</f>
        <v>0.909006056889749</v>
      </c>
      <c r="J92" s="26"/>
      <c r="K92" s="26"/>
      <c r="L92" s="26"/>
    </row>
    <row r="93" ht="9" customHeight="1" hidden="1">
      <c r="A93" s="423">
        <v>91</v>
      </c>
      <c r="B93" t="s" s="210">
        <v>632</v>
      </c>
      <c r="C93" t="s" s="210">
        <v>633</v>
      </c>
      <c r="D93" s="424">
        <v>44244</v>
      </c>
      <c r="E93" s="425">
        <v>121.274</v>
      </c>
      <c r="F93" s="96">
        <v>5821152.2</v>
      </c>
      <c r="G93" s="96">
        <v>5275417</v>
      </c>
      <c r="H93" s="96">
        <f>F93-G93</f>
        <v>545735.2</v>
      </c>
      <c r="I93" s="390">
        <f>G93/F93</f>
        <v>0.906249625288959</v>
      </c>
      <c r="J93" s="26"/>
      <c r="K93" s="26"/>
      <c r="L93" s="26"/>
    </row>
    <row r="94" ht="9" customHeight="1" hidden="1">
      <c r="A94" s="423">
        <v>92</v>
      </c>
      <c r="B94" t="s" s="210">
        <v>634</v>
      </c>
      <c r="C94" t="s" s="210">
        <v>635</v>
      </c>
      <c r="D94" s="424">
        <v>44272</v>
      </c>
      <c r="E94" s="425">
        <v>121.274</v>
      </c>
      <c r="F94" s="96">
        <v>5942426.2</v>
      </c>
      <c r="G94" s="96">
        <v>5384569</v>
      </c>
      <c r="H94" s="96">
        <f>F94-G94</f>
        <v>557857.2</v>
      </c>
      <c r="I94" s="390">
        <f>G94/F94</f>
        <v>0.906122990639749</v>
      </c>
      <c r="J94" s="26"/>
      <c r="K94" s="26"/>
      <c r="L94" s="26"/>
    </row>
    <row r="95" ht="9" customHeight="1" hidden="1">
      <c r="A95" s="423">
        <v>93</v>
      </c>
      <c r="B95" t="s" s="210">
        <v>636</v>
      </c>
      <c r="C95" t="s" s="210">
        <v>637</v>
      </c>
      <c r="D95" s="424">
        <v>44271</v>
      </c>
      <c r="E95" s="425">
        <v>121.274</v>
      </c>
      <c r="F95" s="96">
        <v>5916837.386</v>
      </c>
      <c r="G95" s="96">
        <v>5480383</v>
      </c>
      <c r="H95" s="96">
        <f>F95-G95</f>
        <v>436454.386</v>
      </c>
      <c r="I95" s="390">
        <f>G95/F95</f>
        <v>0.926235189928879</v>
      </c>
      <c r="J95" s="26"/>
      <c r="K95" s="26"/>
      <c r="L95" s="26"/>
    </row>
    <row r="96" ht="9" customHeight="1" hidden="1">
      <c r="A96" s="423">
        <v>94</v>
      </c>
      <c r="B96" t="s" s="210">
        <v>638</v>
      </c>
      <c r="C96" t="s" s="210">
        <v>639</v>
      </c>
      <c r="D96" s="424">
        <v>44243</v>
      </c>
      <c r="E96" s="425">
        <v>121.274</v>
      </c>
      <c r="F96" s="96">
        <v>4982299.942</v>
      </c>
      <c r="G96" s="96">
        <v>4520452</v>
      </c>
      <c r="H96" s="96">
        <f>F96-G96</f>
        <v>461847.942</v>
      </c>
      <c r="I96" s="390">
        <f>G96/F96</f>
        <v>0.907302260526972</v>
      </c>
      <c r="J96" s="26"/>
      <c r="K96" s="26"/>
      <c r="L96" s="26"/>
    </row>
    <row r="97" ht="9" customHeight="1" hidden="1">
      <c r="A97" s="423">
        <v>95</v>
      </c>
      <c r="B97" t="s" s="210">
        <v>640</v>
      </c>
      <c r="C97" t="s" s="210">
        <v>641</v>
      </c>
      <c r="D97" s="424">
        <v>44258</v>
      </c>
      <c r="E97" s="425">
        <v>121.274</v>
      </c>
      <c r="F97" s="96">
        <v>4850960.2</v>
      </c>
      <c r="G97" s="96">
        <v>4402246</v>
      </c>
      <c r="H97" s="96">
        <f>F97-G97</f>
        <v>448714.2</v>
      </c>
      <c r="I97" s="390">
        <f>G97/F97</f>
        <v>0.907499921355776</v>
      </c>
      <c r="J97" s="26"/>
      <c r="K97" s="26"/>
      <c r="L97" s="26"/>
    </row>
    <row r="98" ht="9" customHeight="1" hidden="1">
      <c r="A98" s="423">
        <v>96</v>
      </c>
      <c r="B98" t="s" s="210">
        <v>642</v>
      </c>
      <c r="C98" t="s" s="210">
        <v>641</v>
      </c>
      <c r="D98" s="424">
        <v>44272</v>
      </c>
      <c r="E98" s="425">
        <v>121.274</v>
      </c>
      <c r="F98" s="96">
        <v>4850960.2</v>
      </c>
      <c r="G98" s="96">
        <v>4402246</v>
      </c>
      <c r="H98" s="96">
        <f>F98-G98</f>
        <v>448714.2</v>
      </c>
      <c r="I98" s="390">
        <f>G98/F98</f>
        <v>0.907499921355776</v>
      </c>
      <c r="J98" s="26"/>
      <c r="K98" s="26"/>
      <c r="L98" s="26"/>
    </row>
    <row r="99" ht="9" customHeight="1" hidden="1">
      <c r="A99" s="423">
        <v>97</v>
      </c>
      <c r="B99" t="s" s="210">
        <v>643</v>
      </c>
      <c r="C99" t="s" s="210">
        <v>644</v>
      </c>
      <c r="D99" s="424">
        <v>44375</v>
      </c>
      <c r="E99" s="425">
        <v>121.274</v>
      </c>
      <c r="F99" s="96">
        <v>5736260.4</v>
      </c>
      <c r="G99" s="96">
        <v>2564945</v>
      </c>
      <c r="H99" s="96">
        <f>F99-G99</f>
        <v>3171315.4</v>
      </c>
      <c r="I99" s="390">
        <f>G99/F99</f>
        <v>0.447145844355323</v>
      </c>
      <c r="J99" s="26"/>
      <c r="K99" s="26"/>
      <c r="L99" s="26"/>
    </row>
    <row r="100" ht="9" customHeight="1" hidden="1">
      <c r="A100" s="423">
        <v>98</v>
      </c>
      <c r="B100" t="s" s="210">
        <v>645</v>
      </c>
      <c r="C100" t="s" s="210">
        <v>646</v>
      </c>
      <c r="D100" s="424">
        <v>44231</v>
      </c>
      <c r="E100" s="425">
        <v>121.274</v>
      </c>
      <c r="F100" s="96">
        <v>4062679.2</v>
      </c>
      <c r="G100" s="96">
        <v>3692795</v>
      </c>
      <c r="H100" s="96">
        <f>F100-G100</f>
        <v>369884.2</v>
      </c>
      <c r="I100" s="390">
        <f>G100/F100</f>
        <v>0.908955597577087</v>
      </c>
      <c r="J100" s="26"/>
      <c r="K100" s="26"/>
      <c r="L100" s="26"/>
    </row>
    <row r="101" ht="9" customHeight="1" hidden="1">
      <c r="A101" s="423">
        <v>99</v>
      </c>
      <c r="B101" t="s" s="210">
        <v>647</v>
      </c>
      <c r="C101" t="s" s="210">
        <v>648</v>
      </c>
      <c r="D101" s="424">
        <v>44261</v>
      </c>
      <c r="E101" s="425">
        <v>121.274</v>
      </c>
      <c r="F101" s="96">
        <v>4487138.2</v>
      </c>
      <c r="G101" s="96">
        <v>4074808</v>
      </c>
      <c r="H101" s="96">
        <f>F101-G101</f>
        <v>412330.2</v>
      </c>
      <c r="I101" s="390">
        <f>G101/F101</f>
        <v>0.908108424206769</v>
      </c>
      <c r="J101" s="26"/>
      <c r="K101" s="26"/>
      <c r="L101" s="26"/>
    </row>
    <row r="102" ht="9" customHeight="1" hidden="1">
      <c r="A102" s="423">
        <v>100</v>
      </c>
      <c r="B102" t="s" s="210">
        <v>649</v>
      </c>
      <c r="C102" t="s" s="210">
        <v>650</v>
      </c>
      <c r="D102" s="424">
        <v>44280</v>
      </c>
      <c r="E102" s="425">
        <v>121.274</v>
      </c>
      <c r="F102" s="96">
        <v>5942426.2</v>
      </c>
      <c r="G102" s="96">
        <v>2668025</v>
      </c>
      <c r="H102" s="96">
        <f>F102-G102</f>
        <v>3274401.2</v>
      </c>
      <c r="I102" s="390">
        <f>G102/F102</f>
        <v>0.448979071881448</v>
      </c>
      <c r="J102" s="26"/>
      <c r="K102" s="26"/>
      <c r="L102" s="26"/>
    </row>
    <row r="103" ht="9" customHeight="1" hidden="1">
      <c r="A103" s="423">
        <v>101</v>
      </c>
      <c r="B103" t="s" s="210">
        <v>651</v>
      </c>
      <c r="C103" t="s" s="210">
        <v>652</v>
      </c>
      <c r="D103" s="424">
        <v>44280</v>
      </c>
      <c r="E103" s="425">
        <v>121.274</v>
      </c>
      <c r="F103" s="96">
        <v>5942426.2</v>
      </c>
      <c r="G103" s="96">
        <v>2668028</v>
      </c>
      <c r="H103" s="96">
        <f>F103-G103</f>
        <v>3274398.2</v>
      </c>
      <c r="I103" s="390">
        <f>G103/F103</f>
        <v>0.448979576725749</v>
      </c>
      <c r="J103" s="26"/>
      <c r="K103" s="26"/>
      <c r="L103" s="26"/>
    </row>
    <row r="104" ht="9" customHeight="1" hidden="1">
      <c r="A104" s="423">
        <v>102</v>
      </c>
      <c r="B104" t="s" s="210">
        <v>653</v>
      </c>
      <c r="C104" t="s" s="210">
        <v>654</v>
      </c>
      <c r="D104" s="424">
        <v>44273</v>
      </c>
      <c r="E104" s="425">
        <v>121.274</v>
      </c>
      <c r="F104" s="96">
        <v>5821152.2</v>
      </c>
      <c r="G104" s="96">
        <v>2607391</v>
      </c>
      <c r="H104" s="96">
        <f>F104-G104</f>
        <v>3213761.2</v>
      </c>
      <c r="I104" s="390">
        <f>G104/F104</f>
        <v>0.447916651277388</v>
      </c>
      <c r="J104" s="26"/>
      <c r="K104" s="26"/>
      <c r="L104" s="26"/>
    </row>
    <row r="105" ht="9" customHeight="1" hidden="1">
      <c r="A105" s="423">
        <v>103</v>
      </c>
      <c r="B105" t="s" s="210">
        <v>655</v>
      </c>
      <c r="C105" t="s" s="210">
        <v>656</v>
      </c>
      <c r="D105" s="424">
        <v>44242</v>
      </c>
      <c r="E105" s="425">
        <v>121.274</v>
      </c>
      <c r="F105" s="96">
        <v>4002042.2</v>
      </c>
      <c r="G105" s="96">
        <v>3638218</v>
      </c>
      <c r="H105" s="96">
        <f>F105-G105</f>
        <v>363824.2</v>
      </c>
      <c r="I105" s="390">
        <f>G105/F105</f>
        <v>0.909090363914703</v>
      </c>
      <c r="J105" s="26"/>
      <c r="K105" s="26"/>
      <c r="L105" s="26"/>
    </row>
    <row r="106" ht="9" customHeight="1" hidden="1">
      <c r="A106" s="423">
        <v>104</v>
      </c>
      <c r="B106" t="s" s="210">
        <v>657</v>
      </c>
      <c r="C106" t="s" s="210">
        <v>658</v>
      </c>
      <c r="D106" s="424">
        <v>44383</v>
      </c>
      <c r="E106" s="425">
        <v>121.274</v>
      </c>
      <c r="F106" s="96">
        <v>6609433.2</v>
      </c>
      <c r="G106" s="96">
        <v>2728665</v>
      </c>
      <c r="H106" s="96">
        <f>F106-G106</f>
        <v>3880768.2</v>
      </c>
      <c r="I106" s="390">
        <f>G106/F106</f>
        <v>0.412844024204678</v>
      </c>
      <c r="J106" s="26"/>
      <c r="K106" s="26"/>
      <c r="L106" s="26"/>
    </row>
    <row r="107" ht="9" customHeight="1" hidden="1">
      <c r="A107" s="423">
        <v>105</v>
      </c>
      <c r="B107" t="s" s="210">
        <v>659</v>
      </c>
      <c r="C107" t="s" s="210">
        <v>660</v>
      </c>
      <c r="D107" s="424">
        <v>44247</v>
      </c>
      <c r="E107" s="425">
        <v>121.274</v>
      </c>
      <c r="F107" s="96">
        <v>5512388.796</v>
      </c>
      <c r="G107" s="96">
        <v>5157128</v>
      </c>
      <c r="H107" s="96">
        <f>F107-G107</f>
        <v>355260.796</v>
      </c>
      <c r="I107" s="390">
        <f>G107/F107</f>
        <v>0.935552296990047</v>
      </c>
      <c r="J107" s="26"/>
      <c r="K107" s="26"/>
      <c r="L107" s="26"/>
    </row>
    <row r="108" ht="9" customHeight="1" hidden="1">
      <c r="A108" s="423">
        <v>106</v>
      </c>
      <c r="B108" t="s" s="210">
        <v>661</v>
      </c>
      <c r="C108" t="s" s="210">
        <v>507</v>
      </c>
      <c r="D108" s="424">
        <v>44244</v>
      </c>
      <c r="E108" s="425">
        <v>121.274</v>
      </c>
      <c r="F108" s="96">
        <v>5457330.2</v>
      </c>
      <c r="G108" s="96">
        <v>4185096</v>
      </c>
      <c r="H108" s="96">
        <f>F108-G108</f>
        <v>1272234.2</v>
      </c>
      <c r="I108" s="390">
        <f>G108/F108</f>
        <v>0.766876081641532</v>
      </c>
      <c r="J108" s="26"/>
      <c r="K108" s="26"/>
      <c r="L108" s="26"/>
    </row>
    <row r="109" ht="9" customHeight="1" hidden="1">
      <c r="A109" s="423">
        <v>107</v>
      </c>
      <c r="B109" t="s" s="210">
        <v>662</v>
      </c>
      <c r="C109" t="s" s="210">
        <v>663</v>
      </c>
      <c r="D109" s="424">
        <v>44252</v>
      </c>
      <c r="E109" s="425">
        <v>121.274</v>
      </c>
      <c r="F109" s="96">
        <v>5821152.2</v>
      </c>
      <c r="G109" s="96">
        <v>5276411</v>
      </c>
      <c r="H109" s="96">
        <f>F109-G109</f>
        <v>544741.2</v>
      </c>
      <c r="I109" s="390">
        <f>G109/F109</f>
        <v>0.906420381861859</v>
      </c>
      <c r="J109" s="26"/>
      <c r="K109" s="26"/>
      <c r="L109" s="26"/>
    </row>
    <row r="110" ht="9" customHeight="1" hidden="1">
      <c r="A110" s="423">
        <v>108</v>
      </c>
      <c r="B110" t="s" s="210">
        <v>664</v>
      </c>
      <c r="C110" t="s" s="210">
        <v>665</v>
      </c>
      <c r="D110" s="424">
        <v>44380</v>
      </c>
      <c r="E110" s="425">
        <v>121.274</v>
      </c>
      <c r="F110" s="96">
        <v>5585031.722</v>
      </c>
      <c r="G110" s="96">
        <v>2489330</v>
      </c>
      <c r="H110" s="96">
        <f>F110-G110</f>
        <v>3095701.722</v>
      </c>
      <c r="I110" s="390">
        <f>G110/F110</f>
        <v>0.445714567778421</v>
      </c>
      <c r="J110" s="26"/>
      <c r="K110" s="26"/>
      <c r="L110" s="26"/>
    </row>
    <row r="111" ht="9" customHeight="1" hidden="1">
      <c r="A111" s="423">
        <v>109</v>
      </c>
      <c r="B111" t="s" s="210">
        <v>666</v>
      </c>
      <c r="C111" t="s" s="210">
        <v>667</v>
      </c>
      <c r="D111" s="424">
        <v>44283</v>
      </c>
      <c r="E111" s="425">
        <v>121.274</v>
      </c>
      <c r="F111" s="96">
        <v>5699878.2</v>
      </c>
      <c r="G111" s="96">
        <v>5166274</v>
      </c>
      <c r="H111" s="96">
        <f>F111-G111</f>
        <v>533604.2</v>
      </c>
      <c r="I111" s="390">
        <f>G111/F111</f>
        <v>0.906383227627566</v>
      </c>
      <c r="J111" s="26"/>
      <c r="K111" s="26"/>
      <c r="L111" s="26"/>
    </row>
    <row r="112" ht="9" customHeight="1" hidden="1">
      <c r="A112" s="423">
        <v>110</v>
      </c>
      <c r="B112" t="s" s="210">
        <v>668</v>
      </c>
      <c r="C112" t="s" s="210">
        <v>669</v>
      </c>
      <c r="D112" s="424">
        <v>44283</v>
      </c>
      <c r="E112" s="425">
        <v>121.274</v>
      </c>
      <c r="F112" s="96">
        <v>4002042.2</v>
      </c>
      <c r="G112" s="96">
        <v>3638219</v>
      </c>
      <c r="H112" s="96">
        <f>F112-G112</f>
        <v>363823.2</v>
      </c>
      <c r="I112" s="390">
        <f>G112/F112</f>
        <v>0.909090613787131</v>
      </c>
      <c r="J112" s="26"/>
      <c r="K112" s="26"/>
      <c r="L112" s="26"/>
    </row>
    <row r="113" ht="9" customHeight="1" hidden="1">
      <c r="A113" s="423">
        <v>111</v>
      </c>
      <c r="B113" t="s" s="210">
        <v>670</v>
      </c>
      <c r="C113" t="s" s="210">
        <v>671</v>
      </c>
      <c r="D113" s="424">
        <v>44230</v>
      </c>
      <c r="E113" s="425">
        <v>121.274</v>
      </c>
      <c r="F113" s="96">
        <v>4062679.2</v>
      </c>
      <c r="G113" s="96">
        <v>3692794</v>
      </c>
      <c r="H113" s="96">
        <f>F113-G113</f>
        <v>369885.2</v>
      </c>
      <c r="I113" s="390">
        <f>G113/F113</f>
        <v>0.908955351434098</v>
      </c>
      <c r="J113" s="26"/>
      <c r="K113" s="26"/>
      <c r="L113" s="26"/>
    </row>
    <row r="114" ht="9" customHeight="1" hidden="1">
      <c r="A114" s="423">
        <v>112</v>
      </c>
      <c r="B114" t="s" s="210">
        <v>672</v>
      </c>
      <c r="C114" t="s" s="210">
        <v>671</v>
      </c>
      <c r="D114" s="424">
        <v>44230</v>
      </c>
      <c r="E114" s="425">
        <v>121.274</v>
      </c>
      <c r="F114" s="96">
        <v>4062679.2</v>
      </c>
      <c r="G114" s="96">
        <v>3692794</v>
      </c>
      <c r="H114" s="96">
        <f>F114-G114</f>
        <v>369885.2</v>
      </c>
      <c r="I114" s="390">
        <f>G114/F114</f>
        <v>0.908955351434098</v>
      </c>
      <c r="J114" s="26"/>
      <c r="K114" s="26"/>
      <c r="L114" s="26"/>
    </row>
    <row r="115" ht="9" customHeight="1" hidden="1">
      <c r="A115" s="423">
        <v>113</v>
      </c>
      <c r="B115" t="s" s="210">
        <v>673</v>
      </c>
      <c r="C115" t="s" s="210">
        <v>674</v>
      </c>
      <c r="D115" s="424">
        <v>44256</v>
      </c>
      <c r="E115" s="425">
        <v>121.274</v>
      </c>
      <c r="F115" s="96">
        <v>5457330.2</v>
      </c>
      <c r="G115" s="96">
        <v>4940017</v>
      </c>
      <c r="H115" s="96">
        <f>F115-G115</f>
        <v>517313.2</v>
      </c>
      <c r="I115" s="390">
        <f>G115/F115</f>
        <v>0.9052076416413291</v>
      </c>
      <c r="J115" s="26"/>
      <c r="K115" s="26"/>
      <c r="L115" s="26"/>
    </row>
    <row r="116" ht="9" customHeight="1" hidden="1">
      <c r="A116" s="423">
        <v>114</v>
      </c>
      <c r="B116" t="s" s="210">
        <v>675</v>
      </c>
      <c r="C116" t="s" s="210">
        <v>676</v>
      </c>
      <c r="D116" s="424">
        <v>44291</v>
      </c>
      <c r="E116" s="425">
        <v>121.274</v>
      </c>
      <c r="F116" s="96">
        <v>5503050.498</v>
      </c>
      <c r="G116" s="96">
        <v>2448350</v>
      </c>
      <c r="H116" s="96">
        <f>F116-G116</f>
        <v>3054700.498</v>
      </c>
      <c r="I116" s="390">
        <f>G116/F116</f>
        <v>0.444907783581091</v>
      </c>
      <c r="J116" s="26"/>
      <c r="K116" s="26"/>
      <c r="L116" s="26"/>
    </row>
    <row r="117" ht="9" customHeight="1" hidden="1">
      <c r="A117" s="423">
        <v>115</v>
      </c>
      <c r="B117" t="s" s="210">
        <v>677</v>
      </c>
      <c r="C117" t="s" s="210">
        <v>678</v>
      </c>
      <c r="D117" s="424">
        <v>44255</v>
      </c>
      <c r="E117" s="425">
        <v>121.274</v>
      </c>
      <c r="F117" s="96">
        <v>5881789.2</v>
      </c>
      <c r="G117" s="96">
        <v>5329993</v>
      </c>
      <c r="H117" s="96">
        <f>F117-G117</f>
        <v>551796.2</v>
      </c>
      <c r="I117" s="390">
        <f>G117/F117</f>
        <v>0.906185655208453</v>
      </c>
      <c r="J117" s="26"/>
      <c r="K117" s="26"/>
      <c r="L117" s="26"/>
    </row>
    <row r="118" ht="9" customHeight="1" hidden="1">
      <c r="A118" s="423">
        <v>116</v>
      </c>
      <c r="B118" t="s" s="210">
        <v>679</v>
      </c>
      <c r="C118" t="s" s="210">
        <v>680</v>
      </c>
      <c r="D118" s="424">
        <v>44270</v>
      </c>
      <c r="E118" s="425">
        <v>121.274</v>
      </c>
      <c r="F118" s="96">
        <v>5733471.098</v>
      </c>
      <c r="G118" s="96">
        <v>5349310</v>
      </c>
      <c r="H118" s="96">
        <f>F118-G118</f>
        <v>384161.098</v>
      </c>
      <c r="I118" s="390">
        <f>G118/F118</f>
        <v>0.932996767327561</v>
      </c>
      <c r="J118" s="26"/>
      <c r="K118" s="26"/>
      <c r="L118" s="26"/>
    </row>
    <row r="119" ht="9" customHeight="1" hidden="1">
      <c r="A119" s="423">
        <v>117</v>
      </c>
      <c r="B119" t="s" s="33">
        <v>681</v>
      </c>
      <c r="C119" t="s" s="33">
        <v>682</v>
      </c>
      <c r="D119" s="424">
        <v>44272</v>
      </c>
      <c r="E119" s="96">
        <v>121.274</v>
      </c>
      <c r="F119" s="96">
        <v>4972234.2</v>
      </c>
      <c r="G119" s="96">
        <v>4511389</v>
      </c>
      <c r="H119" s="96">
        <f>F119-G119</f>
        <v>460845.2</v>
      </c>
      <c r="I119" s="390">
        <f>G119/F119</f>
        <v>0.907316272431415</v>
      </c>
      <c r="J119" s="26"/>
      <c r="K119" s="26"/>
      <c r="L119" s="26"/>
    </row>
    <row r="120" ht="9" customHeight="1" hidden="1">
      <c r="A120" s="423">
        <v>118</v>
      </c>
      <c r="B120" t="s" s="33">
        <v>683</v>
      </c>
      <c r="C120" t="s" s="33">
        <v>480</v>
      </c>
      <c r="D120" s="424">
        <v>44246</v>
      </c>
      <c r="E120" s="96">
        <v>121.274</v>
      </c>
      <c r="F120" s="96">
        <v>5457330.2</v>
      </c>
      <c r="G120" s="96">
        <v>4947979</v>
      </c>
      <c r="H120" s="96">
        <f>F120-G120</f>
        <v>509351.2</v>
      </c>
      <c r="I120" s="390">
        <f>G120/F120</f>
        <v>0.90666659679123</v>
      </c>
      <c r="J120" s="26"/>
      <c r="K120" s="26"/>
      <c r="L120" s="26"/>
    </row>
    <row r="121" ht="9" customHeight="1" hidden="1">
      <c r="A121" s="423">
        <v>119</v>
      </c>
      <c r="B121" t="s" s="33">
        <v>684</v>
      </c>
      <c r="C121" t="s" s="33">
        <v>685</v>
      </c>
      <c r="D121" s="424">
        <v>44471</v>
      </c>
      <c r="E121" s="96">
        <v>121.274</v>
      </c>
      <c r="F121" s="96">
        <v>5699878.2</v>
      </c>
      <c r="G121" s="96">
        <v>5437918</v>
      </c>
      <c r="H121" s="96">
        <f>F121-G121</f>
        <v>261960.2</v>
      </c>
      <c r="I121" s="390">
        <f>G121/F121</f>
        <v>0.954041088106058</v>
      </c>
      <c r="J121" s="26"/>
      <c r="K121" s="26"/>
      <c r="L121" s="26"/>
    </row>
    <row r="122" ht="9" customHeight="1" hidden="1">
      <c r="A122" s="423">
        <v>120</v>
      </c>
      <c r="B122" t="s" s="33">
        <v>686</v>
      </c>
      <c r="C122" t="s" s="33">
        <v>687</v>
      </c>
      <c r="D122" s="424">
        <v>44351</v>
      </c>
      <c r="E122" s="96">
        <v>121.274</v>
      </c>
      <c r="F122" s="96">
        <v>5672955.372</v>
      </c>
      <c r="G122" s="96">
        <v>2533292</v>
      </c>
      <c r="H122" s="96">
        <f>F122-G122</f>
        <v>3139663.372</v>
      </c>
      <c r="I122" s="390">
        <f>G122/F122</f>
        <v>0.446555954327363</v>
      </c>
      <c r="J122" s="26"/>
      <c r="K122" s="26"/>
      <c r="L122" s="26"/>
    </row>
    <row r="123" ht="9" customHeight="1" hidden="1">
      <c r="A123" s="423">
        <v>121</v>
      </c>
      <c r="B123" t="s" s="33">
        <v>688</v>
      </c>
      <c r="C123" t="s" s="33">
        <v>689</v>
      </c>
      <c r="D123" s="424">
        <v>44263</v>
      </c>
      <c r="E123" s="96">
        <v>121.274</v>
      </c>
      <c r="F123" s="96">
        <v>5457330.2</v>
      </c>
      <c r="G123" s="96">
        <v>4947979</v>
      </c>
      <c r="H123" s="96">
        <f>F123-G123</f>
        <v>509351.2</v>
      </c>
      <c r="I123" s="390">
        <f>G123/F123</f>
        <v>0.90666659679123</v>
      </c>
      <c r="J123" s="26"/>
      <c r="K123" s="26"/>
      <c r="L123" s="26"/>
    </row>
    <row r="124" ht="9" customHeight="1" hidden="1">
      <c r="A124" s="423">
        <v>122</v>
      </c>
      <c r="B124" t="s" s="33">
        <v>690</v>
      </c>
      <c r="C124" t="s" s="33">
        <v>691</v>
      </c>
      <c r="D124" s="424">
        <v>44279</v>
      </c>
      <c r="E124" s="96">
        <v>121.274</v>
      </c>
      <c r="F124" s="96">
        <v>5913321.65274</v>
      </c>
      <c r="G124" s="96">
        <v>5358370</v>
      </c>
      <c r="H124" s="96">
        <f>F124-G124</f>
        <v>554951.65274</v>
      </c>
      <c r="I124" s="390">
        <f>G124/F124</f>
        <v>0.9061522972485599</v>
      </c>
      <c r="J124" s="26"/>
      <c r="K124" s="26"/>
      <c r="L124" s="26"/>
    </row>
    <row r="125" ht="9" customHeight="1" hidden="1">
      <c r="A125" s="423">
        <v>123</v>
      </c>
      <c r="B125" t="s" s="33">
        <v>692</v>
      </c>
      <c r="C125" t="s" s="33">
        <v>693</v>
      </c>
      <c r="D125" s="424">
        <v>44446</v>
      </c>
      <c r="E125" s="96">
        <v>121.274</v>
      </c>
      <c r="F125" s="96">
        <v>5699878.2</v>
      </c>
      <c r="G125" s="96">
        <v>5166274</v>
      </c>
      <c r="H125" s="96">
        <f>F125-G125</f>
        <v>533604.2</v>
      </c>
      <c r="I125" s="390">
        <f>G125/F125</f>
        <v>0.906383227627566</v>
      </c>
      <c r="J125" s="26"/>
      <c r="K125" s="26"/>
      <c r="L125" s="26"/>
    </row>
    <row r="126" ht="9" customHeight="1" hidden="1">
      <c r="A126" s="423">
        <v>124</v>
      </c>
      <c r="B126" t="s" s="33">
        <v>694</v>
      </c>
      <c r="C126" t="s" s="33">
        <v>695</v>
      </c>
      <c r="D126" s="424">
        <v>44278</v>
      </c>
      <c r="E126" s="96">
        <v>121.274</v>
      </c>
      <c r="F126" s="96">
        <v>5321139.498</v>
      </c>
      <c r="G126" s="96">
        <v>2357384</v>
      </c>
      <c r="H126" s="96">
        <f>F126-G126</f>
        <v>2963755.498</v>
      </c>
      <c r="I126" s="390">
        <f>G126/F126</f>
        <v>0.443022401665291</v>
      </c>
      <c r="J126" s="26"/>
      <c r="K126" s="26"/>
      <c r="L126" s="26"/>
    </row>
    <row r="127" ht="9" customHeight="1" hidden="1">
      <c r="A127" s="423">
        <v>125</v>
      </c>
      <c r="B127" t="s" s="33">
        <v>696</v>
      </c>
      <c r="C127" t="s" s="33">
        <v>697</v>
      </c>
      <c r="D127" s="424">
        <v>44287</v>
      </c>
      <c r="E127" s="96">
        <v>121.274</v>
      </c>
      <c r="F127" s="96">
        <v>5386263.636</v>
      </c>
      <c r="G127" s="96">
        <v>4884016.45</v>
      </c>
      <c r="H127" s="96">
        <f>F127-G127</f>
        <v>502247.186</v>
      </c>
      <c r="I127" s="390">
        <f>G127/F127</f>
        <v>0.906754065537538</v>
      </c>
      <c r="J127" s="26"/>
      <c r="K127" s="26"/>
      <c r="L127" s="26"/>
    </row>
    <row r="128" ht="9" customHeight="1" hidden="1">
      <c r="A128" s="423">
        <v>126</v>
      </c>
      <c r="B128" t="s" s="33">
        <v>698</v>
      </c>
      <c r="C128" t="s" s="33">
        <v>699</v>
      </c>
      <c r="D128" s="424">
        <v>44279</v>
      </c>
      <c r="E128" s="96">
        <v>121.274</v>
      </c>
      <c r="F128" s="96">
        <v>5956251.436</v>
      </c>
      <c r="G128" s="96">
        <v>5397007.38</v>
      </c>
      <c r="H128" s="96">
        <f>F128-G128</f>
        <v>559244.056</v>
      </c>
      <c r="I128" s="390">
        <f>G128/F128</f>
        <v>0.906108051010088</v>
      </c>
      <c r="J128" s="26"/>
      <c r="K128" s="26"/>
      <c r="L128" s="26"/>
    </row>
    <row r="129" ht="9" customHeight="1" hidden="1">
      <c r="A129" s="423">
        <v>127</v>
      </c>
      <c r="B129" t="s" s="33">
        <v>700</v>
      </c>
      <c r="C129" t="s" s="33">
        <v>701</v>
      </c>
      <c r="D129" s="424">
        <v>44223</v>
      </c>
      <c r="E129" s="96">
        <v>105.48</v>
      </c>
      <c r="F129" s="96">
        <v>5419726.9488</v>
      </c>
      <c r="G129" s="96">
        <v>2446164</v>
      </c>
      <c r="H129" s="96">
        <f>F129-G129</f>
        <v>2973562.9488</v>
      </c>
      <c r="I129" s="390">
        <f>G129/F129</f>
        <v>0.451344509254588</v>
      </c>
      <c r="J129" s="26"/>
      <c r="K129" s="26"/>
      <c r="L129" s="26"/>
    </row>
    <row r="130" ht="9" customHeight="1" hidden="1">
      <c r="A130" s="423">
        <v>128</v>
      </c>
      <c r="B130" t="s" s="33">
        <v>702</v>
      </c>
      <c r="C130" t="s" s="33">
        <v>703</v>
      </c>
      <c r="D130" s="424">
        <v>44379</v>
      </c>
      <c r="E130" s="96">
        <v>105.48</v>
      </c>
      <c r="F130" s="96">
        <v>4682218.1724</v>
      </c>
      <c r="G130" s="96">
        <v>4245637</v>
      </c>
      <c r="H130" s="96">
        <f>F130-G130</f>
        <v>436581.1724</v>
      </c>
      <c r="I130" s="390">
        <f>G130/F130</f>
        <v>0.906757618648894</v>
      </c>
      <c r="J130" s="26"/>
      <c r="K130" s="26"/>
      <c r="L130" s="26"/>
    </row>
    <row r="131" ht="9" customHeight="1" hidden="1">
      <c r="A131" s="423">
        <v>129</v>
      </c>
      <c r="B131" t="s" s="33">
        <v>704</v>
      </c>
      <c r="C131" t="s" s="33">
        <v>472</v>
      </c>
      <c r="D131" s="424">
        <v>44230</v>
      </c>
      <c r="E131" s="96">
        <v>105.48</v>
      </c>
      <c r="F131" s="96">
        <v>5385656.9088</v>
      </c>
      <c r="G131" s="96">
        <v>4878733</v>
      </c>
      <c r="H131" s="96">
        <f>F131-G131</f>
        <v>506923.9088</v>
      </c>
      <c r="I131" s="390">
        <f>G131/F131</f>
        <v>0.905875194542805</v>
      </c>
      <c r="J131" s="26"/>
      <c r="K131" s="26"/>
      <c r="L131" s="26"/>
    </row>
    <row r="132" ht="9" customHeight="1" hidden="1">
      <c r="A132" s="423">
        <v>130</v>
      </c>
      <c r="B132" t="s" s="33">
        <v>705</v>
      </c>
      <c r="C132" t="s" s="33">
        <v>706</v>
      </c>
      <c r="D132" s="424">
        <v>44264</v>
      </c>
      <c r="E132" s="96">
        <v>105.48</v>
      </c>
      <c r="F132" s="96">
        <v>5221215.6984</v>
      </c>
      <c r="G132" s="96">
        <v>4730737</v>
      </c>
      <c r="H132" s="96">
        <f>F132-G132</f>
        <v>490478.6984</v>
      </c>
      <c r="I132" s="390">
        <f>G132/F132</f>
        <v>0.906060441335472</v>
      </c>
      <c r="J132" s="26"/>
      <c r="K132" s="26"/>
      <c r="L132" s="26"/>
    </row>
    <row r="133" ht="9" customHeight="1" hidden="1">
      <c r="A133" s="423">
        <v>131</v>
      </c>
      <c r="B133" t="s" s="33">
        <v>707</v>
      </c>
      <c r="C133" t="s" s="33">
        <v>708</v>
      </c>
      <c r="D133" s="424">
        <v>44261</v>
      </c>
      <c r="E133" s="96">
        <v>105.48</v>
      </c>
      <c r="F133" s="96">
        <v>3480811.5204</v>
      </c>
      <c r="G133" s="96">
        <v>3164368</v>
      </c>
      <c r="H133" s="96">
        <f>F133-G133</f>
        <v>316443.5204</v>
      </c>
      <c r="I133" s="390">
        <f>G133/F133</f>
        <v>0.909089153909823</v>
      </c>
      <c r="J133" s="26"/>
      <c r="K133" s="26"/>
      <c r="L133" s="26"/>
    </row>
    <row r="134" ht="9" customHeight="1" hidden="1">
      <c r="A134" s="423">
        <v>132</v>
      </c>
      <c r="B134" t="s" s="33">
        <v>709</v>
      </c>
      <c r="C134" t="s" s="33">
        <v>710</v>
      </c>
      <c r="D134" s="424">
        <v>44229</v>
      </c>
      <c r="E134" s="96">
        <v>105.48</v>
      </c>
      <c r="F134" s="96">
        <v>5379433.5888</v>
      </c>
      <c r="G134" s="96">
        <v>4873126</v>
      </c>
      <c r="H134" s="96">
        <f>F134-G134</f>
        <v>506307.5888</v>
      </c>
      <c r="I134" s="390">
        <f>G134/F134</f>
        <v>0.905880873805351</v>
      </c>
      <c r="J134" s="26"/>
      <c r="K134" s="26"/>
      <c r="L134" s="26"/>
    </row>
    <row r="135" ht="9" customHeight="1" hidden="1">
      <c r="A135" s="423">
        <v>133</v>
      </c>
      <c r="B135" t="s" s="33">
        <v>711</v>
      </c>
      <c r="C135" t="s" s="33">
        <v>712</v>
      </c>
      <c r="D135" s="424">
        <v>44272</v>
      </c>
      <c r="E135" s="96">
        <v>105.48</v>
      </c>
      <c r="F135" s="96">
        <v>4430123.082</v>
      </c>
      <c r="G135" s="96">
        <v>4018770.2</v>
      </c>
      <c r="H135" s="96">
        <f>F135-G135</f>
        <v>411352.882</v>
      </c>
      <c r="I135" s="390">
        <f>G135/F135</f>
        <v>0.9071463987826059</v>
      </c>
      <c r="J135" s="26"/>
      <c r="K135" s="26"/>
      <c r="L135" s="26"/>
    </row>
    <row r="136" ht="9" customHeight="1" hidden="1">
      <c r="A136" s="423">
        <v>134</v>
      </c>
      <c r="B136" t="s" s="33">
        <v>713</v>
      </c>
      <c r="C136" t="s" s="33">
        <v>714</v>
      </c>
      <c r="D136" s="424">
        <v>44270</v>
      </c>
      <c r="E136" s="96">
        <v>105.48</v>
      </c>
      <c r="F136" s="96">
        <v>4510286.8272</v>
      </c>
      <c r="G136" s="96">
        <v>4090900</v>
      </c>
      <c r="H136" s="96">
        <f>F136-G136</f>
        <v>419386.8272</v>
      </c>
      <c r="I136" s="390">
        <f>G136/F136</f>
        <v>0.907015486316564</v>
      </c>
      <c r="J136" s="26"/>
      <c r="K136" s="26"/>
      <c r="L136" s="26"/>
    </row>
    <row r="137" ht="9" customHeight="1" hidden="1">
      <c r="A137" s="423">
        <v>135</v>
      </c>
      <c r="B137" t="s" s="33">
        <v>715</v>
      </c>
      <c r="C137" t="s" s="33">
        <v>716</v>
      </c>
      <c r="D137" s="424">
        <v>44249</v>
      </c>
      <c r="E137" s="96">
        <v>105.48</v>
      </c>
      <c r="F137" s="96">
        <v>5115736.7532</v>
      </c>
      <c r="G137" s="96">
        <v>4635805</v>
      </c>
      <c r="H137" s="96">
        <f>F137-G137</f>
        <v>479931.7532</v>
      </c>
      <c r="I137" s="390">
        <f>G137/F137</f>
        <v>0.906185213126967</v>
      </c>
      <c r="J137" s="26"/>
      <c r="K137" s="26"/>
      <c r="L137" s="26"/>
    </row>
    <row r="138" ht="9" customHeight="1" hidden="1">
      <c r="A138" s="423">
        <v>136</v>
      </c>
      <c r="B138" t="s" s="33">
        <v>717</v>
      </c>
      <c r="C138" t="s" s="33">
        <v>718</v>
      </c>
      <c r="D138" s="424">
        <v>44253</v>
      </c>
      <c r="E138" s="96">
        <v>105.48</v>
      </c>
      <c r="F138" s="96">
        <v>4063055.8464</v>
      </c>
      <c r="G138" s="96">
        <v>3688393</v>
      </c>
      <c r="H138" s="96">
        <f>F138-G138</f>
        <v>374662.8464</v>
      </c>
      <c r="I138" s="390">
        <f>G138/F138</f>
        <v>0.907787916148885</v>
      </c>
      <c r="J138" s="26"/>
      <c r="K138" s="26"/>
      <c r="L138" s="26"/>
    </row>
    <row r="139" ht="9" customHeight="1" hidden="1">
      <c r="A139" s="423">
        <v>137</v>
      </c>
      <c r="B139" t="s" s="33">
        <v>719</v>
      </c>
      <c r="C139" t="s" s="33">
        <v>720</v>
      </c>
      <c r="D139" s="424">
        <v>44253</v>
      </c>
      <c r="E139" s="96">
        <v>105.48</v>
      </c>
      <c r="F139" s="96">
        <v>4063055.8464</v>
      </c>
      <c r="G139" s="96">
        <v>3688393</v>
      </c>
      <c r="H139" s="96">
        <f>F139-G139</f>
        <v>374662.8464</v>
      </c>
      <c r="I139" s="390">
        <f>G139/F139</f>
        <v>0.907787916148885</v>
      </c>
      <c r="J139" s="26"/>
      <c r="K139" s="26"/>
      <c r="L139" s="26"/>
    </row>
    <row r="140" ht="9" customHeight="1" hidden="1">
      <c r="A140" s="423">
        <v>138</v>
      </c>
      <c r="B140" t="s" s="33">
        <v>721</v>
      </c>
      <c r="C140" t="s" s="33">
        <v>722</v>
      </c>
      <c r="D140" s="424">
        <v>44223</v>
      </c>
      <c r="E140" s="96">
        <v>105.48</v>
      </c>
      <c r="F140" s="96">
        <v>5169785.76</v>
      </c>
      <c r="G140" s="96">
        <v>2321170</v>
      </c>
      <c r="H140" s="96">
        <f>F140-G140</f>
        <v>2848615.76</v>
      </c>
      <c r="I140" s="390">
        <f>G140/F140</f>
        <v>0.448987657856058</v>
      </c>
      <c r="J140" s="26"/>
      <c r="K140" s="26"/>
      <c r="L140" s="26"/>
    </row>
    <row r="141" ht="9" customHeight="1" hidden="1">
      <c r="A141" s="423">
        <v>139</v>
      </c>
      <c r="B141" t="s" s="33">
        <v>723</v>
      </c>
      <c r="C141" t="s" s="33">
        <v>724</v>
      </c>
      <c r="D141" s="424">
        <v>44238</v>
      </c>
      <c r="E141" s="96">
        <v>109.613</v>
      </c>
      <c r="F141" s="96">
        <v>5042198.4</v>
      </c>
      <c r="G141" s="96">
        <v>4570859</v>
      </c>
      <c r="H141" s="96">
        <f>F141-G141</f>
        <v>471339.4</v>
      </c>
      <c r="I141" s="390">
        <f>G141/F141</f>
        <v>0.906521052404443</v>
      </c>
      <c r="J141" s="26"/>
      <c r="K141" s="26"/>
      <c r="L141" s="26"/>
    </row>
    <row r="142" ht="9" customHeight="1" hidden="1">
      <c r="A142" s="423">
        <v>140</v>
      </c>
      <c r="B142" t="s" s="33">
        <v>725</v>
      </c>
      <c r="C142" t="s" s="33">
        <v>720</v>
      </c>
      <c r="D142" s="424">
        <v>44281</v>
      </c>
      <c r="E142" s="96">
        <v>109.613</v>
      </c>
      <c r="F142" s="96">
        <v>5590263.4</v>
      </c>
      <c r="G142" s="96">
        <v>5064122</v>
      </c>
      <c r="H142" s="96">
        <f>F142-G142</f>
        <v>526141.4</v>
      </c>
      <c r="I142" s="390">
        <f>G142/F142</f>
        <v>0.905882538558022</v>
      </c>
      <c r="J142" s="26"/>
      <c r="K142" s="26"/>
      <c r="L142" s="26"/>
    </row>
    <row r="143" ht="9" customHeight="1" hidden="1">
      <c r="A143" s="423">
        <v>141</v>
      </c>
      <c r="B143" t="s" s="33">
        <v>726</v>
      </c>
      <c r="C143" t="s" s="33">
        <v>727</v>
      </c>
      <c r="D143" s="424">
        <v>44270</v>
      </c>
      <c r="E143" s="96">
        <v>109.613</v>
      </c>
      <c r="F143" s="96">
        <v>4695602.094</v>
      </c>
      <c r="G143" s="96">
        <v>4258928</v>
      </c>
      <c r="H143" s="96">
        <f>F143-G143</f>
        <v>436674.094</v>
      </c>
      <c r="I143" s="390">
        <f>G143/F143</f>
        <v>0.907003599270479</v>
      </c>
      <c r="J143" s="26"/>
      <c r="K143" s="26"/>
      <c r="L143" s="26"/>
    </row>
    <row r="144" ht="9" customHeight="1" hidden="1">
      <c r="A144" s="423">
        <v>142</v>
      </c>
      <c r="B144" t="s" s="33">
        <v>728</v>
      </c>
      <c r="C144" t="s" s="33">
        <v>729</v>
      </c>
      <c r="D144" s="424">
        <v>44290</v>
      </c>
      <c r="E144" s="96">
        <v>121.274</v>
      </c>
      <c r="F144" s="96">
        <v>5863719.374</v>
      </c>
      <c r="G144" s="96">
        <v>5313731</v>
      </c>
      <c r="H144" s="96">
        <f>F144-G144</f>
        <v>549988.374</v>
      </c>
      <c r="I144" s="390">
        <f>G144/F144</f>
        <v>0.906204860955885</v>
      </c>
      <c r="J144" s="26"/>
      <c r="K144" s="26"/>
      <c r="L144" s="26"/>
    </row>
    <row r="145" ht="9" customHeight="1" hidden="1">
      <c r="A145" s="423">
        <v>143</v>
      </c>
      <c r="B145" t="s" s="33">
        <v>730</v>
      </c>
      <c r="C145" t="s" s="33">
        <v>731</v>
      </c>
      <c r="D145" s="424">
        <v>44299</v>
      </c>
      <c r="E145" s="96">
        <v>121.274</v>
      </c>
      <c r="F145" s="96">
        <v>4062679.2</v>
      </c>
      <c r="G145" s="96">
        <v>3692794</v>
      </c>
      <c r="H145" s="96">
        <f>F145-G145</f>
        <v>369885.2</v>
      </c>
      <c r="I145" s="390">
        <f>G145/F145</f>
        <v>0.908955351434098</v>
      </c>
      <c r="J145" s="26"/>
      <c r="K145" s="26"/>
      <c r="L145" s="26"/>
    </row>
    <row r="146" ht="9" customHeight="1" hidden="1">
      <c r="A146" s="423">
        <v>144</v>
      </c>
      <c r="B146" t="s" s="33">
        <v>732</v>
      </c>
      <c r="C146" t="s" s="33">
        <v>733</v>
      </c>
      <c r="D146" s="424">
        <v>44364</v>
      </c>
      <c r="E146" s="96">
        <v>121.274</v>
      </c>
      <c r="F146" s="96">
        <v>5490923.098</v>
      </c>
      <c r="G146" s="96">
        <v>4978210</v>
      </c>
      <c r="H146" s="96">
        <f>F146-G146</f>
        <v>512713.098</v>
      </c>
      <c r="I146" s="390">
        <f>G146/F146</f>
        <v>0.9066253362414149</v>
      </c>
      <c r="J146" s="26"/>
      <c r="K146" s="26"/>
      <c r="L146" s="26"/>
    </row>
    <row r="147" ht="9" customHeight="1" hidden="1">
      <c r="A147" s="423">
        <v>145</v>
      </c>
      <c r="B147" t="s" s="33">
        <v>734</v>
      </c>
      <c r="C147" t="s" s="33">
        <v>735</v>
      </c>
      <c r="D147" s="424">
        <v>44480</v>
      </c>
      <c r="E147" s="96">
        <v>121.274</v>
      </c>
      <c r="F147" s="96">
        <v>5497471.894</v>
      </c>
      <c r="G147" s="96">
        <v>4983835</v>
      </c>
      <c r="H147" s="96">
        <f>F147-G147</f>
        <v>513636.894</v>
      </c>
      <c r="I147" s="390">
        <f>G147/F147</f>
        <v>0.90656852751524</v>
      </c>
      <c r="J147" s="26"/>
      <c r="K147" s="26"/>
      <c r="L147" s="26"/>
    </row>
    <row r="148" ht="9" customHeight="1" hidden="1">
      <c r="A148" s="423">
        <v>146</v>
      </c>
      <c r="B148" t="s" s="33">
        <v>736</v>
      </c>
      <c r="C148" t="s" s="33">
        <v>737</v>
      </c>
      <c r="D148" s="424">
        <v>44472</v>
      </c>
      <c r="E148" s="96">
        <v>121.274</v>
      </c>
      <c r="F148" s="96">
        <v>4139688.19</v>
      </c>
      <c r="G148" s="96">
        <v>3762103</v>
      </c>
      <c r="H148" s="96">
        <f>F148-G148</f>
        <v>377585.19</v>
      </c>
      <c r="I148" s="390">
        <f>G148/F148</f>
        <v>0.908788978137989</v>
      </c>
      <c r="J148" s="26"/>
      <c r="K148" s="26"/>
      <c r="L148" s="26"/>
    </row>
    <row r="149" ht="9" customHeight="1" hidden="1">
      <c r="A149" s="423">
        <v>147</v>
      </c>
      <c r="B149" t="s" s="33">
        <v>738</v>
      </c>
      <c r="C149" t="s" s="33">
        <v>739</v>
      </c>
      <c r="D149" s="424">
        <v>44281</v>
      </c>
      <c r="E149" s="96">
        <v>121.274</v>
      </c>
      <c r="F149" s="96">
        <v>5821152.2</v>
      </c>
      <c r="G149" s="96">
        <v>2608478</v>
      </c>
      <c r="H149" s="96">
        <f>F149-G149</f>
        <v>3212674.2</v>
      </c>
      <c r="I149" s="390">
        <f>G149/F149</f>
        <v>0.448103384068879</v>
      </c>
      <c r="J149" s="26"/>
      <c r="K149" s="26"/>
      <c r="L149" s="26"/>
    </row>
    <row r="150" ht="9" customHeight="1" hidden="1">
      <c r="A150" s="423">
        <v>148</v>
      </c>
      <c r="B150" t="s" s="33">
        <v>740</v>
      </c>
      <c r="C150" t="s" s="33">
        <v>741</v>
      </c>
      <c r="D150" s="424">
        <v>44299</v>
      </c>
      <c r="E150" s="96">
        <v>121.274</v>
      </c>
      <c r="F150" s="96">
        <v>5457330.2</v>
      </c>
      <c r="G150" s="96">
        <v>4947979</v>
      </c>
      <c r="H150" s="96">
        <f>F150-G150</f>
        <v>509351.2</v>
      </c>
      <c r="I150" s="390">
        <f>G150/F150</f>
        <v>0.90666659679123</v>
      </c>
      <c r="J150" s="26"/>
      <c r="K150" s="26"/>
      <c r="L150" s="26"/>
    </row>
    <row r="151" ht="9" customHeight="1" hidden="1">
      <c r="A151" s="423">
        <v>149</v>
      </c>
      <c r="B151" t="s" s="33">
        <v>742</v>
      </c>
      <c r="C151" t="s" s="33">
        <v>743</v>
      </c>
      <c r="D151" s="424">
        <v>44285</v>
      </c>
      <c r="E151" s="96">
        <v>121.274</v>
      </c>
      <c r="F151" s="96">
        <v>6027318</v>
      </c>
      <c r="G151" s="96">
        <v>5460971</v>
      </c>
      <c r="H151" s="96">
        <f>F151-G151</f>
        <v>566347</v>
      </c>
      <c r="I151" s="390">
        <f>G151/F151</f>
        <v>0.906036648472837</v>
      </c>
      <c r="J151" s="26"/>
      <c r="K151" s="26"/>
      <c r="L151" s="26"/>
    </row>
    <row r="152" ht="9" customHeight="1" hidden="1">
      <c r="A152" s="423">
        <v>150</v>
      </c>
      <c r="B152" t="s" s="33">
        <v>744</v>
      </c>
      <c r="C152" t="s" s="33">
        <v>745</v>
      </c>
      <c r="D152" s="424">
        <v>44361</v>
      </c>
      <c r="E152" s="96">
        <v>121.274</v>
      </c>
      <c r="F152" s="96">
        <v>4815184.37</v>
      </c>
      <c r="G152" s="96">
        <v>2104407</v>
      </c>
      <c r="H152" s="96">
        <f>F152-G152</f>
        <v>2710777.37</v>
      </c>
      <c r="I152" s="390">
        <f>G152/F152</f>
        <v>0.437035602024103</v>
      </c>
      <c r="J152" s="26"/>
      <c r="K152" s="26"/>
      <c r="L152" s="26"/>
    </row>
    <row r="153" ht="9" customHeight="1" hidden="1">
      <c r="A153" s="423">
        <v>151</v>
      </c>
      <c r="B153" t="s" s="33">
        <v>746</v>
      </c>
      <c r="C153" t="s" s="33">
        <v>747</v>
      </c>
      <c r="D153" s="424">
        <v>44293</v>
      </c>
      <c r="E153" s="96">
        <v>121.274</v>
      </c>
      <c r="F153" s="96">
        <v>6245611.2</v>
      </c>
      <c r="G153" s="96">
        <v>5650265.26</v>
      </c>
      <c r="H153" s="96">
        <f>F153-G153</f>
        <v>595345.9399999999</v>
      </c>
      <c r="I153" s="390">
        <f>G153/F153</f>
        <v>0.904677713527861</v>
      </c>
      <c r="J153" s="26"/>
      <c r="K153" s="26"/>
      <c r="L153" s="26"/>
    </row>
    <row r="154" ht="9" customHeight="1" hidden="1">
      <c r="A154" s="423">
        <v>152</v>
      </c>
      <c r="B154" t="s" s="33">
        <v>748</v>
      </c>
      <c r="C154" t="s" s="33">
        <v>749</v>
      </c>
      <c r="D154" s="424">
        <v>44301</v>
      </c>
      <c r="E154" s="96">
        <v>121.274</v>
      </c>
      <c r="F154" s="96">
        <v>6003063.2</v>
      </c>
      <c r="G154" s="96">
        <v>5439136</v>
      </c>
      <c r="H154" s="96">
        <f>F154-G154</f>
        <v>563927.2</v>
      </c>
      <c r="I154" s="390">
        <f>G154/F154</f>
        <v>0.906060092787296</v>
      </c>
      <c r="J154" s="26"/>
      <c r="K154" s="26"/>
      <c r="L154" s="26"/>
    </row>
    <row r="155" ht="9" customHeight="1" hidden="1">
      <c r="A155" s="423">
        <v>153</v>
      </c>
      <c r="B155" t="s" s="33">
        <v>750</v>
      </c>
      <c r="C155" t="s" s="33">
        <v>751</v>
      </c>
      <c r="D155" s="424">
        <v>44300</v>
      </c>
      <c r="E155" s="96">
        <v>121.274</v>
      </c>
      <c r="F155" s="96">
        <v>6063700.2</v>
      </c>
      <c r="G155" s="96">
        <v>2728665</v>
      </c>
      <c r="H155" s="96">
        <f>F155-G155</f>
        <v>3335035.2</v>
      </c>
      <c r="I155" s="390">
        <f>G155/F155</f>
        <v>0.449999985157578</v>
      </c>
      <c r="J155" s="26"/>
      <c r="K155" s="26"/>
      <c r="L155" s="26"/>
    </row>
    <row r="156" ht="9" customHeight="1" hidden="1">
      <c r="A156" s="423">
        <v>154</v>
      </c>
      <c r="B156" t="s" s="33">
        <v>752</v>
      </c>
      <c r="C156" t="s" s="33">
        <v>753</v>
      </c>
      <c r="D156" s="424">
        <v>44281</v>
      </c>
      <c r="E156" s="96">
        <v>121.274</v>
      </c>
      <c r="F156" s="96">
        <v>5563687.498</v>
      </c>
      <c r="G156" s="96">
        <v>5043703</v>
      </c>
      <c r="H156" s="96">
        <f>F156-G156</f>
        <v>519984.498</v>
      </c>
      <c r="I156" s="390">
        <f>G156/F156</f>
        <v>0.906539592997105</v>
      </c>
      <c r="J156" s="26"/>
      <c r="K156" s="26"/>
      <c r="L156" s="26"/>
    </row>
    <row r="157" ht="9" customHeight="1" hidden="1">
      <c r="A157" s="423">
        <v>155</v>
      </c>
      <c r="B157" t="s" s="33">
        <v>754</v>
      </c>
      <c r="C157" t="s" s="33">
        <v>755</v>
      </c>
      <c r="D157" s="424">
        <v>44236</v>
      </c>
      <c r="E157" s="96">
        <v>121.274</v>
      </c>
      <c r="F157" s="96">
        <v>6337779.2</v>
      </c>
      <c r="G157" s="96">
        <v>5868061</v>
      </c>
      <c r="H157" s="96">
        <f>F157-G157</f>
        <v>469718.2</v>
      </c>
      <c r="I157" s="390">
        <f>G157/F157</f>
        <v>0.925885994892343</v>
      </c>
      <c r="J157" s="26"/>
      <c r="K157" s="26"/>
      <c r="L157" s="26"/>
    </row>
    <row r="158" ht="13.55" customHeight="1">
      <c r="A158" s="423">
        <v>156</v>
      </c>
      <c r="B158" t="s" s="33">
        <v>756</v>
      </c>
      <c r="C158" t="s" s="33">
        <v>757</v>
      </c>
      <c r="D158" s="424">
        <v>44845</v>
      </c>
      <c r="E158" s="96">
        <v>121.274</v>
      </c>
      <c r="F158" s="96">
        <v>7138187.64</v>
      </c>
      <c r="G158" s="96">
        <v>2450000</v>
      </c>
      <c r="H158" s="96">
        <f>F158-G158</f>
        <v>4688187.64</v>
      </c>
      <c r="I158" s="390">
        <f>G158/F158</f>
        <v>0.343224376208749</v>
      </c>
      <c r="J158" s="26"/>
      <c r="K158" s="26"/>
      <c r="L158" s="98"/>
    </row>
    <row r="159" ht="13.55" customHeight="1">
      <c r="A159" s="423">
        <v>157</v>
      </c>
      <c r="B159" t="s" s="33">
        <v>758</v>
      </c>
      <c r="C159" t="s" s="33">
        <v>759</v>
      </c>
      <c r="D159" s="424">
        <v>44854</v>
      </c>
      <c r="E159" s="96">
        <v>121.274</v>
      </c>
      <c r="F159" s="96">
        <v>4173523.436</v>
      </c>
      <c r="G159" s="96">
        <v>1550000</v>
      </c>
      <c r="H159" s="96">
        <f>F159-G159</f>
        <v>2623523.436</v>
      </c>
      <c r="I159" s="390">
        <f>G159/F159</f>
        <v>0.371388833384761</v>
      </c>
      <c r="J159" s="26"/>
      <c r="K159" s="26"/>
      <c r="L159" s="98"/>
    </row>
    <row r="160" ht="13.55" customHeight="1">
      <c r="A160" s="423">
        <v>158</v>
      </c>
      <c r="B160" t="s" s="33">
        <v>760</v>
      </c>
      <c r="C160" t="s" s="33">
        <v>761</v>
      </c>
      <c r="D160" s="424">
        <v>44875</v>
      </c>
      <c r="E160" s="96">
        <v>121.274</v>
      </c>
      <c r="F160" s="96">
        <v>6607372</v>
      </c>
      <c r="G160" s="96">
        <v>2924806</v>
      </c>
      <c r="H160" s="96">
        <f>F160-G160</f>
        <v>3682566</v>
      </c>
      <c r="I160" s="390">
        <f>G160/F160</f>
        <v>0.442657988682944</v>
      </c>
      <c r="J160" s="26"/>
      <c r="K160" s="26"/>
      <c r="L160" s="98"/>
    </row>
    <row r="161" ht="13.55" customHeight="1">
      <c r="A161" s="423">
        <v>159</v>
      </c>
      <c r="B161" t="s" s="33">
        <v>762</v>
      </c>
      <c r="C161" t="s" s="33">
        <v>763</v>
      </c>
      <c r="D161" s="424">
        <v>44845</v>
      </c>
      <c r="E161" s="96">
        <v>121.274</v>
      </c>
      <c r="F161" s="96">
        <v>6861804.194</v>
      </c>
      <c r="G161" s="96">
        <v>3653794</v>
      </c>
      <c r="H161" s="96">
        <f>F161-G161</f>
        <v>3208010.194</v>
      </c>
      <c r="I161" s="390">
        <f>G161/F161</f>
        <v>0.532482987957438</v>
      </c>
      <c r="J161" s="26"/>
      <c r="K161" s="26"/>
      <c r="L161" s="98"/>
    </row>
    <row r="162" ht="13.55" customHeight="1">
      <c r="A162" s="423">
        <v>160</v>
      </c>
      <c r="B162" t="s" s="33">
        <v>764</v>
      </c>
      <c r="C162" t="s" s="33">
        <v>765</v>
      </c>
      <c r="D162" s="424">
        <v>44870</v>
      </c>
      <c r="E162" s="96">
        <v>121.274</v>
      </c>
      <c r="F162" s="96">
        <v>4141143.278</v>
      </c>
      <c r="G162" s="96">
        <v>1876000</v>
      </c>
      <c r="H162" s="96">
        <f>F162-G162</f>
        <v>2265143.278</v>
      </c>
      <c r="I162" s="390">
        <f>G162/F162</f>
        <v>0.453014994667374</v>
      </c>
      <c r="J162" s="26"/>
      <c r="K162" s="26"/>
      <c r="L162" s="98"/>
    </row>
    <row r="163" ht="13.55" customHeight="1">
      <c r="A163" s="423">
        <v>161</v>
      </c>
      <c r="B163" t="s" s="33">
        <v>766</v>
      </c>
      <c r="C163" t="s" s="33">
        <v>767</v>
      </c>
      <c r="D163" s="424">
        <v>44867</v>
      </c>
      <c r="E163" s="96">
        <v>121.274</v>
      </c>
      <c r="F163" s="96">
        <v>5097753</v>
      </c>
      <c r="G163" s="96">
        <v>3566147.39</v>
      </c>
      <c r="H163" s="96">
        <f>F163-G163</f>
        <v>1531605.61</v>
      </c>
      <c r="I163" s="390">
        <f>G163/F163</f>
        <v>0.699552801008601</v>
      </c>
      <c r="J163" s="26"/>
      <c r="K163" s="26"/>
      <c r="L163" s="98"/>
    </row>
    <row r="164" ht="13.55" customHeight="1">
      <c r="A164" s="423">
        <v>162</v>
      </c>
      <c r="B164" t="s" s="33">
        <v>768</v>
      </c>
      <c r="C164" t="s" s="33">
        <v>769</v>
      </c>
      <c r="D164" s="424">
        <v>44872</v>
      </c>
      <c r="E164" s="96">
        <v>121.274</v>
      </c>
      <c r="F164" s="96">
        <v>4002042</v>
      </c>
      <c r="G164" s="96">
        <v>400000</v>
      </c>
      <c r="H164" s="96">
        <f>F164-G164</f>
        <v>3602042</v>
      </c>
      <c r="I164" s="390">
        <f>G164/F164</f>
        <v>0.09994897604772759</v>
      </c>
      <c r="J164" s="26"/>
      <c r="K164" s="26"/>
      <c r="L164" s="98"/>
    </row>
    <row r="165" ht="13.55" customHeight="1">
      <c r="A165" s="423">
        <v>163</v>
      </c>
      <c r="B165" t="s" s="33">
        <v>770</v>
      </c>
      <c r="C165" t="s" s="33">
        <v>771</v>
      </c>
      <c r="D165" s="424">
        <v>44846</v>
      </c>
      <c r="E165" s="96">
        <v>121.274</v>
      </c>
      <c r="F165" s="96">
        <v>5197682.366</v>
      </c>
      <c r="G165" s="96">
        <v>2000000</v>
      </c>
      <c r="H165" s="96">
        <f>F165-G165</f>
        <v>3197682.366</v>
      </c>
      <c r="I165" s="390">
        <f>G165/F165</f>
        <v>0.384786883685458</v>
      </c>
      <c r="J165" s="26"/>
      <c r="K165" s="26"/>
      <c r="L165" s="98"/>
    </row>
    <row r="166" ht="13.55" customHeight="1">
      <c r="A166" s="423">
        <v>164</v>
      </c>
      <c r="B166" t="s" s="33">
        <v>772</v>
      </c>
      <c r="C166" t="s" s="33">
        <v>773</v>
      </c>
      <c r="D166" s="424">
        <v>44888</v>
      </c>
      <c r="E166" s="96">
        <v>121.274</v>
      </c>
      <c r="F166" s="96">
        <v>7361331.8</v>
      </c>
      <c r="G166" s="96">
        <v>3103369</v>
      </c>
      <c r="H166" s="96">
        <f>F166-G166</f>
        <v>4257962.8</v>
      </c>
      <c r="I166" s="390">
        <f>G166/F166</f>
        <v>0.421577111902496</v>
      </c>
      <c r="J166" s="26"/>
      <c r="K166" s="26"/>
      <c r="L166" s="98"/>
    </row>
    <row r="167" ht="13.55" customHeight="1">
      <c r="A167" s="423">
        <v>165</v>
      </c>
      <c r="B167" t="s" s="33">
        <v>774</v>
      </c>
      <c r="C167" t="s" s="33">
        <v>775</v>
      </c>
      <c r="D167" s="424">
        <v>44883</v>
      </c>
      <c r="E167" s="96">
        <v>121.274</v>
      </c>
      <c r="F167" s="96">
        <v>6367977</v>
      </c>
      <c r="G167" s="96">
        <v>3209350</v>
      </c>
      <c r="H167" s="96">
        <f>F167-G167</f>
        <v>3158627</v>
      </c>
      <c r="I167" s="390">
        <f>G167/F167</f>
        <v>0.50398266199768</v>
      </c>
      <c r="J167" s="26"/>
      <c r="K167" s="26"/>
      <c r="L167" s="98"/>
    </row>
    <row r="168" ht="13.55" customHeight="1">
      <c r="A168" s="423">
        <v>166</v>
      </c>
      <c r="B168" t="s" s="33">
        <v>776</v>
      </c>
      <c r="C168" t="s" s="33">
        <v>777</v>
      </c>
      <c r="D168" s="424">
        <v>44875</v>
      </c>
      <c r="E168" s="96">
        <v>121.274</v>
      </c>
      <c r="F168" s="96">
        <v>7428639</v>
      </c>
      <c r="G168" s="96">
        <v>6657868.44</v>
      </c>
      <c r="H168" s="96">
        <f>F168-G168</f>
        <v>770770.5600000001</v>
      </c>
      <c r="I168" s="390">
        <f>G168/F168</f>
        <v>0.896243368401668</v>
      </c>
      <c r="J168" s="26"/>
      <c r="K168" s="26"/>
      <c r="L168" s="98"/>
    </row>
    <row r="169" ht="13.55" customHeight="1">
      <c r="A169" s="423">
        <v>167</v>
      </c>
      <c r="B169" t="s" s="33">
        <v>778</v>
      </c>
      <c r="C169" t="s" s="33">
        <v>779</v>
      </c>
      <c r="D169" s="424">
        <v>44872</v>
      </c>
      <c r="E169" s="96">
        <v>121.274</v>
      </c>
      <c r="F169" s="96">
        <v>6337052</v>
      </c>
      <c r="G169" s="96">
        <v>2181517</v>
      </c>
      <c r="H169" s="96">
        <f>F169-G169</f>
        <v>4155535</v>
      </c>
      <c r="I169" s="390">
        <f>G169/F169</f>
        <v>0.344247924744818</v>
      </c>
      <c r="J169" s="26"/>
      <c r="K169" s="26"/>
      <c r="L169" s="98"/>
    </row>
    <row r="170" ht="13.55" customHeight="1">
      <c r="A170" s="423">
        <v>168</v>
      </c>
      <c r="B170" t="s" s="33">
        <v>780</v>
      </c>
      <c r="C170" t="s" s="33">
        <v>781</v>
      </c>
      <c r="D170" s="424">
        <v>44845</v>
      </c>
      <c r="E170" s="96">
        <v>121.274</v>
      </c>
      <c r="F170" s="96">
        <v>5869661.6</v>
      </c>
      <c r="G170" s="96">
        <v>1760867</v>
      </c>
      <c r="H170" s="96">
        <f>F170-G170</f>
        <v>4108794.6</v>
      </c>
      <c r="I170" s="390">
        <f>G170/F170</f>
        <v>0.299994636828808</v>
      </c>
      <c r="J170" s="26"/>
      <c r="K170" s="26"/>
      <c r="L170" s="98"/>
    </row>
    <row r="171" ht="13.55" customHeight="1">
      <c r="A171" s="423">
        <v>169</v>
      </c>
      <c r="B171" t="s" s="33">
        <v>782</v>
      </c>
      <c r="C171" t="s" s="33">
        <v>783</v>
      </c>
      <c r="D171" s="424">
        <v>44845</v>
      </c>
      <c r="E171" s="96">
        <v>121.274</v>
      </c>
      <c r="F171" s="96">
        <v>6366885</v>
      </c>
      <c r="G171" s="96">
        <v>2525634</v>
      </c>
      <c r="H171" s="96">
        <f>F171-G171</f>
        <v>3841251</v>
      </c>
      <c r="I171" s="390">
        <f>G171/F171</f>
        <v>0.396682836269227</v>
      </c>
      <c r="J171" s="26"/>
      <c r="K171" s="26"/>
      <c r="L171" s="98"/>
    </row>
    <row r="172" ht="13.55" customHeight="1">
      <c r="A172" s="423">
        <v>170</v>
      </c>
      <c r="B172" t="s" s="33">
        <v>784</v>
      </c>
      <c r="C172" t="s" s="33">
        <v>785</v>
      </c>
      <c r="D172" s="424">
        <v>44908</v>
      </c>
      <c r="E172" s="96">
        <v>121.274</v>
      </c>
      <c r="F172" s="96">
        <v>7761536</v>
      </c>
      <c r="G172" s="96">
        <v>4600000</v>
      </c>
      <c r="H172" s="96">
        <f>F172-G172</f>
        <v>3161536</v>
      </c>
      <c r="I172" s="390">
        <f>G172/F172</f>
        <v>0.59266619390801</v>
      </c>
      <c r="J172" s="26"/>
      <c r="K172" s="26"/>
      <c r="L172" s="98"/>
    </row>
    <row r="173" ht="9" customHeight="1" hidden="1">
      <c r="A173" s="423">
        <v>171</v>
      </c>
      <c r="B173" t="s" s="33">
        <v>786</v>
      </c>
      <c r="C173" t="s" s="33">
        <v>629</v>
      </c>
      <c r="D173" s="424">
        <v>44930</v>
      </c>
      <c r="E173" s="96">
        <v>121.274</v>
      </c>
      <c r="F173" s="96">
        <v>4244590</v>
      </c>
      <c r="G173" s="96">
        <v>2598302</v>
      </c>
      <c r="H173" s="96">
        <f>F173-G173</f>
        <v>1646288</v>
      </c>
      <c r="I173" s="390">
        <f>G173/F173</f>
        <v>0.612144400283655</v>
      </c>
      <c r="J173" s="26"/>
      <c r="K173" s="26"/>
      <c r="L173" s="98"/>
    </row>
    <row r="174" ht="13.55" customHeight="1">
      <c r="A174" s="423">
        <v>172</v>
      </c>
      <c r="B174" t="s" s="33">
        <v>787</v>
      </c>
      <c r="C174" t="s" s="33">
        <v>788</v>
      </c>
      <c r="D174" s="424">
        <v>44882</v>
      </c>
      <c r="E174" s="96">
        <v>121.274</v>
      </c>
      <c r="F174" s="96">
        <v>6245611</v>
      </c>
      <c r="G174" s="96">
        <v>2599221</v>
      </c>
      <c r="H174" s="96">
        <f>F174-G174</f>
        <v>3646390</v>
      </c>
      <c r="I174" s="390">
        <f>G174/F174</f>
        <v>0.416167609542125</v>
      </c>
      <c r="J174" s="26"/>
      <c r="K174" s="26"/>
      <c r="L174" s="98"/>
    </row>
    <row r="175" ht="13.55" customHeight="1">
      <c r="A175" s="423">
        <v>173</v>
      </c>
      <c r="B175" t="s" s="33">
        <v>789</v>
      </c>
      <c r="C175" t="s" s="33">
        <v>480</v>
      </c>
      <c r="D175" s="424">
        <v>44883</v>
      </c>
      <c r="E175" s="96">
        <v>121.274</v>
      </c>
      <c r="F175" s="96">
        <v>5606376</v>
      </c>
      <c r="G175" s="96">
        <v>3023909</v>
      </c>
      <c r="H175" s="96">
        <f>F175-G175</f>
        <v>2582467</v>
      </c>
      <c r="I175" s="390">
        <f>G175/F175</f>
        <v>0.539369639139437</v>
      </c>
      <c r="J175" s="26"/>
      <c r="K175" s="26"/>
      <c r="L175" s="98"/>
    </row>
    <row r="176" ht="13.55" customHeight="1">
      <c r="A176" s="423">
        <v>174</v>
      </c>
      <c r="B176" t="s" s="33">
        <v>790</v>
      </c>
      <c r="C176" t="s" s="33">
        <v>791</v>
      </c>
      <c r="D176" s="424">
        <v>44845</v>
      </c>
      <c r="E176" s="96">
        <v>121.274</v>
      </c>
      <c r="F176" s="96">
        <v>8004084</v>
      </c>
      <c r="G176" s="96">
        <v>7181846</v>
      </c>
      <c r="H176" s="96">
        <f>F176-G176</f>
        <v>822238</v>
      </c>
      <c r="I176" s="390">
        <f>G176/F176</f>
        <v>0.897272692290586</v>
      </c>
      <c r="J176" s="26"/>
      <c r="K176" s="26"/>
      <c r="L176" s="98"/>
    </row>
    <row r="177" ht="13.55" customHeight="1">
      <c r="A177" s="423">
        <v>175</v>
      </c>
      <c r="B177" t="s" s="33">
        <v>792</v>
      </c>
      <c r="C177" t="s" s="33">
        <v>793</v>
      </c>
      <c r="D177" s="424">
        <v>44875</v>
      </c>
      <c r="E177" s="96">
        <v>121.274</v>
      </c>
      <c r="F177" s="96">
        <v>8016333</v>
      </c>
      <c r="G177" s="96">
        <v>2397623</v>
      </c>
      <c r="H177" s="96">
        <f>F177-G177</f>
        <v>5618710</v>
      </c>
      <c r="I177" s="390">
        <f>G177/F177</f>
        <v>0.299092240803869</v>
      </c>
      <c r="J177" s="26"/>
      <c r="K177" s="26"/>
      <c r="L177" s="98"/>
    </row>
    <row r="178" ht="13.55" customHeight="1">
      <c r="A178" s="423">
        <v>176</v>
      </c>
      <c r="B178" t="s" s="33">
        <v>794</v>
      </c>
      <c r="C178" t="s" s="33">
        <v>795</v>
      </c>
      <c r="D178" s="424">
        <v>44870</v>
      </c>
      <c r="E178" s="96">
        <v>121.274</v>
      </c>
      <c r="F178" s="96">
        <v>5988146</v>
      </c>
      <c r="G178" s="96">
        <v>2367502</v>
      </c>
      <c r="H178" s="96">
        <f>F178-G178</f>
        <v>3620644</v>
      </c>
      <c r="I178" s="390">
        <f>G178/F178</f>
        <v>0.395364775675142</v>
      </c>
      <c r="J178" s="26"/>
      <c r="K178" s="26"/>
      <c r="L178" s="98"/>
    </row>
    <row r="179" ht="9" customHeight="1" hidden="1">
      <c r="A179" s="423">
        <v>177</v>
      </c>
      <c r="B179" t="s" s="33">
        <v>796</v>
      </c>
      <c r="C179" t="s" s="33">
        <v>797</v>
      </c>
      <c r="D179" s="424">
        <v>44931</v>
      </c>
      <c r="E179" s="96">
        <v>128.4</v>
      </c>
      <c r="F179" s="96">
        <v>6034800</v>
      </c>
      <c r="G179" s="96">
        <v>2711787</v>
      </c>
      <c r="H179" s="96">
        <f>F179-G179</f>
        <v>3323013</v>
      </c>
      <c r="I179" s="390">
        <f>G179/F179</f>
        <v>0.449358222310599</v>
      </c>
      <c r="J179" s="26"/>
      <c r="K179" s="26"/>
      <c r="L179" s="98"/>
    </row>
    <row r="180" ht="13.55" customHeight="1">
      <c r="A180" s="423">
        <v>178</v>
      </c>
      <c r="B180" t="s" s="33">
        <v>798</v>
      </c>
      <c r="C180" t="s" s="33">
        <v>799</v>
      </c>
      <c r="D180" s="424">
        <v>44847</v>
      </c>
      <c r="E180" s="96">
        <v>128.4</v>
      </c>
      <c r="F180" s="96">
        <v>4237200</v>
      </c>
      <c r="G180" s="96">
        <v>2740368</v>
      </c>
      <c r="H180" s="96">
        <f>F180-G180</f>
        <v>1496832</v>
      </c>
      <c r="I180" s="390">
        <f>G180/F180</f>
        <v>0.646740300198244</v>
      </c>
      <c r="J180" s="26"/>
      <c r="K180" s="26"/>
      <c r="L180" s="98"/>
    </row>
    <row r="181" ht="9" customHeight="1" hidden="1">
      <c r="A181" s="423">
        <v>179</v>
      </c>
      <c r="B181" t="s" s="33">
        <v>800</v>
      </c>
      <c r="C181" t="s" s="33">
        <v>801</v>
      </c>
      <c r="D181" s="424">
        <v>44930</v>
      </c>
      <c r="E181" s="96">
        <v>128.4</v>
      </c>
      <c r="F181" s="96">
        <v>5248478.4</v>
      </c>
      <c r="G181" s="96">
        <v>2850518</v>
      </c>
      <c r="H181" s="96">
        <f>F181-G181</f>
        <v>2397960.4</v>
      </c>
      <c r="I181" s="390">
        <f>G181/F181</f>
        <v>0.543113219252269</v>
      </c>
      <c r="J181" s="26"/>
      <c r="K181" s="26"/>
      <c r="L181" s="98"/>
    </row>
    <row r="182" ht="13.55" customHeight="1">
      <c r="A182" s="423">
        <v>180</v>
      </c>
      <c r="B182" t="s" s="33">
        <v>802</v>
      </c>
      <c r="C182" t="s" s="33">
        <v>803</v>
      </c>
      <c r="D182" s="424">
        <v>44872</v>
      </c>
      <c r="E182" s="96">
        <v>128.4</v>
      </c>
      <c r="F182" s="96">
        <v>5432476</v>
      </c>
      <c r="G182" s="96">
        <v>2100882</v>
      </c>
      <c r="H182" s="96">
        <f>F182-G182</f>
        <v>3331594</v>
      </c>
      <c r="I182" s="390">
        <f>G182/F182</f>
        <v>0.386726420880644</v>
      </c>
      <c r="J182" s="26"/>
      <c r="K182" s="26"/>
      <c r="L182" s="98"/>
    </row>
    <row r="183" ht="13.55" customHeight="1">
      <c r="A183" s="153"/>
      <c r="B183" s="153"/>
      <c r="C183" s="153"/>
      <c r="D183" s="153"/>
      <c r="E183" s="96">
        <f>SUBTOTAL(9,E3:E182)</f>
        <v>21680.853</v>
      </c>
      <c r="F183" s="96">
        <f>SUBTOTAL(9,F3:F182)</f>
        <v>968978655.2460001</v>
      </c>
      <c r="G183" s="96">
        <f>SUBTOTAL(9,G3:G182)</f>
        <v>671697644.12</v>
      </c>
      <c r="H183" s="96">
        <f>SUBTOTAL(9,H3:H182)</f>
        <v>297281011.126</v>
      </c>
      <c r="I183" s="94"/>
      <c r="J183" s="26"/>
      <c r="K183" s="26"/>
      <c r="L183" s="26"/>
    </row>
    <row r="184" ht="13.55" customHeight="1">
      <c r="A184" s="109"/>
      <c r="B184" s="109"/>
      <c r="C184" s="109"/>
      <c r="D184" s="109"/>
      <c r="E184" s="137"/>
      <c r="F184" s="137"/>
      <c r="G184" s="137"/>
      <c r="H184" s="137"/>
      <c r="I184" s="26"/>
      <c r="J184" s="26"/>
      <c r="K184" s="26"/>
      <c r="L184" s="26"/>
    </row>
    <row r="185" ht="13.55" customHeight="1">
      <c r="A185" s="426">
        <v>116</v>
      </c>
      <c r="B185" s="26"/>
      <c r="C185" s="26"/>
      <c r="D185" s="26"/>
      <c r="E185" s="426">
        <v>13843.273</v>
      </c>
      <c r="F185" s="426">
        <v>620257744</v>
      </c>
      <c r="G185" s="426">
        <v>484229963.29</v>
      </c>
      <c r="H185" s="426">
        <v>136027780.71</v>
      </c>
      <c r="I185" s="26"/>
      <c r="J185" s="26"/>
      <c r="K185" s="26"/>
      <c r="L185" s="26"/>
    </row>
    <row r="186" ht="13.55" customHeight="1">
      <c r="A186" s="26"/>
      <c r="B186" s="26"/>
      <c r="C186" s="26"/>
      <c r="D186" s="26"/>
      <c r="E186" s="98"/>
      <c r="F186" s="98"/>
      <c r="G186" s="98"/>
      <c r="H186" s="98">
        <f>H183-H185</f>
        <v>161253230.416</v>
      </c>
      <c r="I186" s="26"/>
      <c r="J186" s="26"/>
      <c r="K186" s="26"/>
      <c r="L186" s="26"/>
    </row>
    <row r="187" ht="13.55" customHeight="1">
      <c r="A187" s="26"/>
      <c r="B187" s="26"/>
      <c r="C187" s="26"/>
      <c r="D187" s="26"/>
      <c r="E187" s="98"/>
      <c r="F187" s="98"/>
      <c r="G187" s="98"/>
      <c r="H187" s="98">
        <f>H186*0.65</f>
        <v>104814599.7704</v>
      </c>
      <c r="I187" s="26"/>
      <c r="J187" s="26"/>
      <c r="K187" s="26"/>
      <c r="L187" s="26"/>
    </row>
    <row r="188" ht="13.55" customHeight="1">
      <c r="A188" s="26"/>
      <c r="B188" s="26"/>
      <c r="C188" s="26"/>
      <c r="D188" s="26"/>
      <c r="E188" s="98"/>
      <c r="F188" s="98"/>
      <c r="G188" s="98"/>
      <c r="H188" s="98"/>
      <c r="I188" s="26"/>
      <c r="J188" s="26"/>
      <c r="K188" s="26"/>
      <c r="L188" s="26"/>
    </row>
    <row r="189" ht="13.55" customHeight="1">
      <c r="A189" s="26"/>
      <c r="B189" s="26"/>
      <c r="C189" s="26"/>
      <c r="D189" s="26"/>
      <c r="E189" s="98"/>
      <c r="F189" s="98"/>
      <c r="G189" s="98"/>
      <c r="H189" s="98"/>
      <c r="I189" s="26"/>
      <c r="J189" s="26"/>
      <c r="K189" s="26"/>
      <c r="L189" s="26"/>
    </row>
    <row r="190" ht="13.55" customHeight="1">
      <c r="A190" s="26"/>
      <c r="B190" s="26"/>
      <c r="C190" s="26"/>
      <c r="D190" s="26"/>
      <c r="E190" s="98"/>
      <c r="F190" s="98"/>
      <c r="G190" s="98"/>
      <c r="H190" s="98"/>
      <c r="I190" s="26"/>
      <c r="J190" s="26"/>
      <c r="K190" s="26"/>
      <c r="L190" s="26"/>
    </row>
    <row r="191" ht="13.55" customHeight="1">
      <c r="A191" s="26"/>
      <c r="B191" s="26"/>
      <c r="C191" s="26"/>
      <c r="D191" s="26"/>
      <c r="E191" s="98"/>
      <c r="F191" s="98"/>
      <c r="G191" s="98"/>
      <c r="H191" s="98"/>
      <c r="I191" s="26"/>
      <c r="J191" s="26"/>
      <c r="K191" s="26"/>
      <c r="L191" s="26"/>
    </row>
    <row r="192" ht="13.55" customHeight="1">
      <c r="A192" s="26"/>
      <c r="B192" s="26"/>
      <c r="C192" s="26"/>
      <c r="D192" s="26"/>
      <c r="E192" s="98"/>
      <c r="F192" s="98"/>
      <c r="G192" s="98"/>
      <c r="H192" s="98"/>
      <c r="I192" s="26"/>
      <c r="J192" s="26"/>
      <c r="K192" s="26"/>
      <c r="L192" s="26"/>
    </row>
    <row r="193" ht="13.55" customHeight="1">
      <c r="A193" s="26"/>
      <c r="B193" s="26"/>
      <c r="C193" s="26"/>
      <c r="D193" s="26"/>
      <c r="E193" s="98"/>
      <c r="F193" s="98"/>
      <c r="G193" s="98"/>
      <c r="H193" s="98"/>
      <c r="I193" s="26"/>
      <c r="J193" s="26"/>
      <c r="K193" s="26"/>
      <c r="L193" s="26"/>
    </row>
    <row r="194" ht="13.55" customHeight="1">
      <c r="A194" s="26"/>
      <c r="B194" s="26"/>
      <c r="C194" s="26"/>
      <c r="D194" s="26"/>
      <c r="E194" s="98"/>
      <c r="F194" s="98"/>
      <c r="G194" s="98"/>
      <c r="H194" s="98"/>
      <c r="I194" s="26"/>
      <c r="J194" s="26"/>
      <c r="K194" s="26"/>
      <c r="L194" s="26"/>
    </row>
    <row r="195" ht="13.55" customHeight="1">
      <c r="A195" s="26"/>
      <c r="B195" s="26"/>
      <c r="C195" s="26"/>
      <c r="D195" s="26"/>
      <c r="E195" s="98"/>
      <c r="F195" s="98"/>
      <c r="G195" s="98"/>
      <c r="H195" s="98"/>
      <c r="I195" s="26"/>
      <c r="J195" s="26"/>
      <c r="K195" s="26"/>
      <c r="L195" s="26"/>
    </row>
    <row r="196" ht="13.55" customHeight="1">
      <c r="A196" s="26"/>
      <c r="B196" s="26"/>
      <c r="C196" s="26"/>
      <c r="D196" s="26"/>
      <c r="E196" s="98"/>
      <c r="F196" s="98"/>
      <c r="G196" s="98"/>
      <c r="H196" s="98"/>
      <c r="I196" s="26"/>
      <c r="J196" s="26"/>
      <c r="K196" s="26"/>
      <c r="L196" s="26"/>
    </row>
    <row r="197" ht="13.55" customHeight="1">
      <c r="A197" s="26"/>
      <c r="B197" s="26"/>
      <c r="C197" s="26"/>
      <c r="D197" s="26"/>
      <c r="E197" s="98"/>
      <c r="F197" s="98"/>
      <c r="G197" s="98"/>
      <c r="H197" s="98"/>
      <c r="I197" s="26"/>
      <c r="J197" s="26"/>
      <c r="K197" s="26"/>
      <c r="L197" s="26"/>
    </row>
    <row r="198" ht="13.55" customHeight="1">
      <c r="A198" s="26"/>
      <c r="B198" s="26"/>
      <c r="C198" s="26"/>
      <c r="D198" s="26"/>
      <c r="E198" s="98"/>
      <c r="F198" s="98"/>
      <c r="G198" s="98"/>
      <c r="H198" s="98"/>
      <c r="I198" s="26"/>
      <c r="J198" s="26"/>
      <c r="K198" s="26"/>
      <c r="L198" s="26"/>
    </row>
    <row r="199" ht="13.55" customHeight="1">
      <c r="A199" s="26"/>
      <c r="B199" s="26"/>
      <c r="C199" s="26"/>
      <c r="D199" s="26"/>
      <c r="E199" s="98"/>
      <c r="F199" s="98"/>
      <c r="G199" s="98"/>
      <c r="H199" s="98"/>
      <c r="I199" s="26"/>
      <c r="J199" s="26"/>
      <c r="K199" s="26"/>
      <c r="L199" s="26"/>
    </row>
    <row r="200" ht="13.55" customHeight="1">
      <c r="A200" s="26"/>
      <c r="B200" s="26"/>
      <c r="C200" s="26"/>
      <c r="D200" s="26"/>
      <c r="E200" s="98"/>
      <c r="F200" s="98"/>
      <c r="G200" s="98"/>
      <c r="H200" s="98"/>
      <c r="I200" s="26"/>
      <c r="J200" s="26"/>
      <c r="K200" s="26"/>
      <c r="L200" s="26"/>
    </row>
    <row r="201" ht="13.55" customHeight="1">
      <c r="A201" s="26"/>
      <c r="B201" s="26"/>
      <c r="C201" s="26"/>
      <c r="D201" s="26"/>
      <c r="E201" s="98"/>
      <c r="F201" s="98"/>
      <c r="G201" s="98"/>
      <c r="H201" s="98"/>
      <c r="I201" s="26"/>
      <c r="J201" s="26"/>
      <c r="K201" s="26"/>
      <c r="L201" s="26"/>
    </row>
    <row r="202" ht="13.55" customHeight="1">
      <c r="A202" s="26"/>
      <c r="B202" s="26"/>
      <c r="C202" s="26"/>
      <c r="D202" s="26"/>
      <c r="E202" s="98"/>
      <c r="F202" s="98"/>
      <c r="G202" s="98"/>
      <c r="H202" s="98"/>
      <c r="I202" s="26"/>
      <c r="J202" s="26"/>
      <c r="K202" s="26"/>
      <c r="L202" s="26"/>
    </row>
    <row r="203" ht="13.55" customHeight="1">
      <c r="A203" s="26"/>
      <c r="B203" s="26"/>
      <c r="C203" s="26"/>
      <c r="D203" s="26"/>
      <c r="E203" s="98"/>
      <c r="F203" s="98"/>
      <c r="G203" s="98"/>
      <c r="H203" s="98"/>
      <c r="I203" s="26"/>
      <c r="J203" s="26"/>
      <c r="K203" s="26"/>
      <c r="L203" s="26"/>
    </row>
    <row r="204" ht="13.55" customHeight="1">
      <c r="A204" s="26"/>
      <c r="B204" s="26"/>
      <c r="C204" s="26"/>
      <c r="D204" s="26"/>
      <c r="E204" s="98"/>
      <c r="F204" s="98"/>
      <c r="G204" s="98"/>
      <c r="H204" s="98"/>
      <c r="I204" s="26"/>
      <c r="J204" s="26"/>
      <c r="K204" s="26"/>
      <c r="L204" s="26"/>
    </row>
    <row r="205" ht="13.55" customHeight="1">
      <c r="A205" s="26"/>
      <c r="B205" s="26"/>
      <c r="C205" s="26"/>
      <c r="D205" s="26"/>
      <c r="E205" s="98"/>
      <c r="F205" s="98"/>
      <c r="G205" s="98"/>
      <c r="H205" s="98"/>
      <c r="I205" s="26"/>
      <c r="J205" s="26"/>
      <c r="K205" s="26"/>
      <c r="L205" s="26"/>
    </row>
    <row r="206" ht="13.55" customHeight="1">
      <c r="A206" s="26"/>
      <c r="B206" s="26"/>
      <c r="C206" s="26"/>
      <c r="D206" s="26"/>
      <c r="E206" s="98"/>
      <c r="F206" s="98"/>
      <c r="G206" s="98"/>
      <c r="H206" s="98"/>
      <c r="I206" s="26"/>
      <c r="J206" s="26"/>
      <c r="K206" s="26"/>
      <c r="L206" s="26"/>
    </row>
    <row r="207" ht="13.55" customHeight="1">
      <c r="A207" s="26"/>
      <c r="B207" s="26"/>
      <c r="C207" s="26"/>
      <c r="D207" s="26"/>
      <c r="E207" s="98"/>
      <c r="F207" s="98"/>
      <c r="G207" s="98"/>
      <c r="H207" s="98"/>
      <c r="I207" s="26"/>
      <c r="J207" s="26"/>
      <c r="K207" s="26"/>
      <c r="L207" s="26"/>
    </row>
    <row r="208" ht="13.55" customHeight="1">
      <c r="A208" s="26"/>
      <c r="B208" s="26"/>
      <c r="C208" s="26"/>
      <c r="D208" s="26"/>
      <c r="E208" s="98"/>
      <c r="F208" s="98"/>
      <c r="G208" s="98"/>
      <c r="H208" s="98"/>
      <c r="I208" s="26"/>
      <c r="J208" s="26"/>
      <c r="K208" s="26"/>
      <c r="L208" s="26"/>
    </row>
    <row r="209" ht="13.55" customHeight="1">
      <c r="A209" s="26"/>
      <c r="B209" s="26"/>
      <c r="C209" s="26"/>
      <c r="D209" s="26"/>
      <c r="E209" s="98"/>
      <c r="F209" s="98"/>
      <c r="G209" s="98"/>
      <c r="H209" s="98"/>
      <c r="I209" s="26"/>
      <c r="J209" s="26"/>
      <c r="K209" s="26"/>
      <c r="L209" s="26"/>
    </row>
    <row r="210" ht="13.55" customHeight="1">
      <c r="A210" s="26"/>
      <c r="B210" s="26"/>
      <c r="C210" s="26"/>
      <c r="D210" s="26"/>
      <c r="E210" s="98"/>
      <c r="F210" s="98"/>
      <c r="G210" s="98"/>
      <c r="H210" s="98"/>
      <c r="I210" s="26"/>
      <c r="J210" s="26"/>
      <c r="K210" s="26"/>
      <c r="L210" s="26"/>
    </row>
    <row r="211" ht="13.55" customHeight="1">
      <c r="A211" s="26"/>
      <c r="B211" s="26"/>
      <c r="C211" s="26"/>
      <c r="D211" s="26"/>
      <c r="E211" s="98"/>
      <c r="F211" s="98"/>
      <c r="G211" s="98"/>
      <c r="H211" s="98"/>
      <c r="I211" s="26"/>
      <c r="J211" s="26"/>
      <c r="K211" s="26"/>
      <c r="L211" s="26"/>
    </row>
    <row r="212" ht="13.55" customHeight="1">
      <c r="A212" s="26"/>
      <c r="B212" s="26"/>
      <c r="C212" s="26"/>
      <c r="D212" s="26"/>
      <c r="E212" s="98"/>
      <c r="F212" s="98"/>
      <c r="G212" s="98"/>
      <c r="H212" s="98"/>
      <c r="I212" s="26"/>
      <c r="J212" s="26"/>
      <c r="K212" s="26"/>
      <c r="L212" s="26"/>
    </row>
    <row r="213" ht="13.55" customHeight="1">
      <c r="A213" s="26"/>
      <c r="B213" s="26"/>
      <c r="C213" s="26"/>
      <c r="D213" s="26"/>
      <c r="E213" s="98"/>
      <c r="F213" s="98"/>
      <c r="G213" s="98"/>
      <c r="H213" s="98"/>
      <c r="I213" s="26"/>
      <c r="J213" s="26"/>
      <c r="K213" s="26"/>
      <c r="L213" s="26"/>
    </row>
    <row r="214" ht="13.55" customHeight="1">
      <c r="A214" s="26"/>
      <c r="B214" s="26"/>
      <c r="C214" s="26"/>
      <c r="D214" s="26"/>
      <c r="E214" s="98"/>
      <c r="F214" s="98"/>
      <c r="G214" s="98"/>
      <c r="H214" s="98"/>
      <c r="I214" s="26"/>
      <c r="J214" s="26"/>
      <c r="K214" s="26"/>
      <c r="L214" s="26"/>
    </row>
    <row r="215" ht="13.55" customHeight="1">
      <c r="A215" s="26"/>
      <c r="B215" s="26"/>
      <c r="C215" s="26"/>
      <c r="D215" s="26"/>
      <c r="E215" s="98"/>
      <c r="F215" s="98"/>
      <c r="G215" s="98"/>
      <c r="H215" s="98"/>
      <c r="I215" s="26"/>
      <c r="J215" s="26"/>
      <c r="K215" s="26"/>
      <c r="L215" s="26"/>
    </row>
    <row r="216" ht="13.55" customHeight="1">
      <c r="A216" s="26"/>
      <c r="B216" s="26"/>
      <c r="C216" s="26"/>
      <c r="D216" s="26"/>
      <c r="E216" s="98"/>
      <c r="F216" s="98"/>
      <c r="G216" s="98"/>
      <c r="H216" s="98"/>
      <c r="I216" s="26"/>
      <c r="J216" s="26"/>
      <c r="K216" s="26"/>
      <c r="L216"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dimension ref="A1:F66"/>
  <sheetViews>
    <sheetView workbookViewId="0" showGridLines="0" defaultGridColor="1"/>
  </sheetViews>
  <sheetFormatPr defaultColWidth="8.83333" defaultRowHeight="14.5" customHeight="1" outlineLevelRow="0" outlineLevelCol="0"/>
  <cols>
    <col min="1" max="1" width="6.17188" style="427" customWidth="1"/>
    <col min="2" max="2" width="14.3516" style="427" customWidth="1"/>
    <col min="3" max="3" width="10.8516" style="427" customWidth="1"/>
    <col min="4" max="4" hidden="1" width="8.83333" style="427" customWidth="1"/>
    <col min="5" max="5" width="25.5" style="427" customWidth="1"/>
    <col min="6" max="6" width="8.85156" style="427" customWidth="1"/>
    <col min="7" max="16384" width="8.85156" style="427" customWidth="1"/>
  </cols>
  <sheetData>
    <row r="1" ht="26.5" customHeight="1">
      <c r="A1" t="s" s="428">
        <v>804</v>
      </c>
      <c r="B1" t="s" s="428">
        <v>805</v>
      </c>
      <c r="C1" t="s" s="429">
        <v>806</v>
      </c>
      <c r="D1" t="s" s="429">
        <v>807</v>
      </c>
      <c r="E1" t="s" s="429">
        <v>808</v>
      </c>
      <c r="F1" s="206"/>
    </row>
    <row r="2" ht="13.75" customHeight="1">
      <c r="A2" s="430">
        <v>1</v>
      </c>
      <c r="B2" t="s" s="383">
        <v>809</v>
      </c>
      <c r="C2" s="431">
        <v>121.2744</v>
      </c>
      <c r="D2" t="s" s="382">
        <v>810</v>
      </c>
      <c r="E2" t="s" s="432">
        <v>811</v>
      </c>
      <c r="F2" s="206"/>
    </row>
    <row r="3" ht="13.75" customHeight="1">
      <c r="A3" s="430">
        <f>A2+1</f>
        <v>2</v>
      </c>
      <c r="B3" t="s" s="383">
        <v>812</v>
      </c>
      <c r="C3" s="431">
        <v>121.2744</v>
      </c>
      <c r="D3" t="s" s="382">
        <v>810</v>
      </c>
      <c r="E3" t="s" s="432">
        <v>811</v>
      </c>
      <c r="F3" s="206"/>
    </row>
    <row r="4" ht="13.75" customHeight="1">
      <c r="A4" s="430">
        <f>A3+1</f>
        <v>3</v>
      </c>
      <c r="B4" t="s" s="383">
        <v>813</v>
      </c>
      <c r="C4" s="431">
        <v>121.2744</v>
      </c>
      <c r="D4" t="s" s="382">
        <v>810</v>
      </c>
      <c r="E4" t="s" s="432">
        <v>811</v>
      </c>
      <c r="F4" s="206"/>
    </row>
    <row r="5" ht="13.75" customHeight="1">
      <c r="A5" s="430">
        <f>A4+1</f>
        <v>4</v>
      </c>
      <c r="B5" t="s" s="383">
        <v>814</v>
      </c>
      <c r="C5" s="431">
        <v>121.2744</v>
      </c>
      <c r="D5" t="s" s="382">
        <v>810</v>
      </c>
      <c r="E5" t="s" s="432">
        <v>811</v>
      </c>
      <c r="F5" s="206"/>
    </row>
    <row r="6" ht="13.75" customHeight="1">
      <c r="A6" s="430">
        <f>A5+1</f>
        <v>5</v>
      </c>
      <c r="B6" t="s" s="383">
        <v>815</v>
      </c>
      <c r="C6" s="431">
        <v>121.2744</v>
      </c>
      <c r="D6" t="s" s="382">
        <v>810</v>
      </c>
      <c r="E6" t="s" s="432">
        <v>811</v>
      </c>
      <c r="F6" s="206"/>
    </row>
    <row r="7" ht="13.75" customHeight="1">
      <c r="A7" s="430">
        <f>A6+1</f>
        <v>6</v>
      </c>
      <c r="B7" t="s" s="383">
        <v>816</v>
      </c>
      <c r="C7" s="431">
        <v>121.2744</v>
      </c>
      <c r="D7" t="s" s="382">
        <v>810</v>
      </c>
      <c r="E7" t="s" s="432">
        <v>811</v>
      </c>
      <c r="F7" s="206"/>
    </row>
    <row r="8" ht="13.75" customHeight="1">
      <c r="A8" s="430">
        <f>A7+1</f>
        <v>7</v>
      </c>
      <c r="B8" t="s" s="383">
        <v>817</v>
      </c>
      <c r="C8" s="431">
        <v>121.2744</v>
      </c>
      <c r="D8" t="s" s="382">
        <v>810</v>
      </c>
      <c r="E8" t="s" s="432">
        <v>811</v>
      </c>
      <c r="F8" s="206"/>
    </row>
    <row r="9" ht="13.75" customHeight="1">
      <c r="A9" s="430">
        <f>A8+1</f>
        <v>8</v>
      </c>
      <c r="B9" t="s" s="383">
        <v>818</v>
      </c>
      <c r="C9" s="431">
        <v>121.2744</v>
      </c>
      <c r="D9" t="s" s="382">
        <v>810</v>
      </c>
      <c r="E9" t="s" s="432">
        <v>811</v>
      </c>
      <c r="F9" s="206"/>
    </row>
    <row r="10" ht="13.75" customHeight="1">
      <c r="A10" s="430">
        <f>A9+1</f>
        <v>9</v>
      </c>
      <c r="B10" t="s" s="383">
        <v>819</v>
      </c>
      <c r="C10" s="431">
        <v>121.2744</v>
      </c>
      <c r="D10" t="s" s="382">
        <v>810</v>
      </c>
      <c r="E10" t="s" s="432">
        <v>811</v>
      </c>
      <c r="F10" s="206"/>
    </row>
    <row r="11" ht="13.75" customHeight="1">
      <c r="A11" s="430">
        <f>A10+1</f>
        <v>10</v>
      </c>
      <c r="B11" t="s" s="383">
        <v>820</v>
      </c>
      <c r="C11" s="431">
        <v>121.2744</v>
      </c>
      <c r="D11" t="s" s="382">
        <v>810</v>
      </c>
      <c r="E11" t="s" s="432">
        <v>811</v>
      </c>
      <c r="F11" s="206"/>
    </row>
    <row r="12" ht="13.75" customHeight="1">
      <c r="A12" s="430">
        <f>A11+1</f>
        <v>11</v>
      </c>
      <c r="B12" t="s" s="383">
        <v>821</v>
      </c>
      <c r="C12" s="431">
        <v>121.2744</v>
      </c>
      <c r="D12" t="s" s="382">
        <v>810</v>
      </c>
      <c r="E12" t="s" s="432">
        <v>811</v>
      </c>
      <c r="F12" s="206"/>
    </row>
    <row r="13" ht="13.75" customHeight="1">
      <c r="A13" s="430">
        <f>A12+1</f>
        <v>12</v>
      </c>
      <c r="B13" t="s" s="383">
        <v>822</v>
      </c>
      <c r="C13" s="431">
        <v>121.2744</v>
      </c>
      <c r="D13" t="s" s="382">
        <v>810</v>
      </c>
      <c r="E13" t="s" s="432">
        <v>811</v>
      </c>
      <c r="F13" s="206"/>
    </row>
    <row r="14" ht="13.75" customHeight="1">
      <c r="A14" s="430">
        <f>A13+1</f>
        <v>13</v>
      </c>
      <c r="B14" t="s" s="383">
        <v>823</v>
      </c>
      <c r="C14" s="431">
        <v>121.2744</v>
      </c>
      <c r="D14" t="s" s="382">
        <v>810</v>
      </c>
      <c r="E14" t="s" s="432">
        <v>811</v>
      </c>
      <c r="F14" s="206"/>
    </row>
    <row r="15" ht="13.75" customHeight="1">
      <c r="A15" s="430">
        <f>A14+1</f>
        <v>14</v>
      </c>
      <c r="B15" t="s" s="383">
        <v>824</v>
      </c>
      <c r="C15" s="431">
        <v>133.159052</v>
      </c>
      <c r="D15" t="s" s="382">
        <v>810</v>
      </c>
      <c r="E15" t="s" s="432">
        <v>811</v>
      </c>
      <c r="F15" s="206"/>
    </row>
    <row r="16" ht="13.75" customHeight="1">
      <c r="A16" s="430">
        <f>A15+1</f>
        <v>15</v>
      </c>
      <c r="B16" t="s" s="383">
        <v>825</v>
      </c>
      <c r="C16" s="431">
        <v>133.159052</v>
      </c>
      <c r="D16" t="s" s="382">
        <v>810</v>
      </c>
      <c r="E16" t="s" s="432">
        <v>811</v>
      </c>
      <c r="F16" s="206"/>
    </row>
    <row r="17" ht="13.75" customHeight="1">
      <c r="A17" s="430">
        <f>A16+1</f>
        <v>16</v>
      </c>
      <c r="B17" t="s" s="383">
        <v>826</v>
      </c>
      <c r="C17" s="431">
        <v>133.159052</v>
      </c>
      <c r="D17" t="s" s="382">
        <v>810</v>
      </c>
      <c r="E17" t="s" s="432">
        <v>811</v>
      </c>
      <c r="F17" s="206"/>
    </row>
    <row r="18" ht="13.75" customHeight="1">
      <c r="A18" s="430">
        <f>A17+1</f>
        <v>17</v>
      </c>
      <c r="B18" t="s" s="383">
        <v>827</v>
      </c>
      <c r="C18" s="431">
        <v>133.159052</v>
      </c>
      <c r="D18" t="s" s="382">
        <v>810</v>
      </c>
      <c r="E18" t="s" s="432">
        <v>811</v>
      </c>
      <c r="F18" s="206"/>
    </row>
    <row r="19" ht="13.75" customHeight="1">
      <c r="A19" s="430">
        <f>A18+1</f>
        <v>18</v>
      </c>
      <c r="B19" t="s" s="383">
        <v>828</v>
      </c>
      <c r="C19" s="431">
        <v>133.159052</v>
      </c>
      <c r="D19" t="s" s="382">
        <v>810</v>
      </c>
      <c r="E19" t="s" s="432">
        <v>811</v>
      </c>
      <c r="F19" s="206"/>
    </row>
    <row r="20" ht="13.75" customHeight="1">
      <c r="A20" s="430">
        <f>A19+1</f>
        <v>19</v>
      </c>
      <c r="B20" t="s" s="383">
        <v>829</v>
      </c>
      <c r="C20" s="431">
        <v>121.2744</v>
      </c>
      <c r="D20" t="s" s="382">
        <v>830</v>
      </c>
      <c r="E20" t="s" s="432">
        <v>811</v>
      </c>
      <c r="F20" s="206"/>
    </row>
    <row r="21" ht="13.75" customHeight="1">
      <c r="A21" s="430">
        <f>A20+1</f>
        <v>20</v>
      </c>
      <c r="B21" t="s" s="383">
        <v>831</v>
      </c>
      <c r="C21" s="431">
        <v>121.2744</v>
      </c>
      <c r="D21" t="s" s="382">
        <v>830</v>
      </c>
      <c r="E21" t="s" s="432">
        <v>811</v>
      </c>
      <c r="F21" s="206"/>
    </row>
    <row r="22" ht="13.75" customHeight="1">
      <c r="A22" s="430">
        <f>A21+1</f>
        <v>21</v>
      </c>
      <c r="B22" t="s" s="383">
        <v>832</v>
      </c>
      <c r="C22" s="431">
        <v>121.2744</v>
      </c>
      <c r="D22" t="s" s="382">
        <v>810</v>
      </c>
      <c r="E22" t="s" s="432">
        <v>811</v>
      </c>
      <c r="F22" s="206"/>
    </row>
    <row r="23" ht="13.75" customHeight="1">
      <c r="A23" s="430">
        <f>A22+1</f>
        <v>22</v>
      </c>
      <c r="B23" t="s" s="383">
        <v>833</v>
      </c>
      <c r="C23" s="431">
        <v>121.2744</v>
      </c>
      <c r="D23" t="s" s="382">
        <v>810</v>
      </c>
      <c r="E23" t="s" s="432">
        <v>811</v>
      </c>
      <c r="F23" s="206"/>
    </row>
    <row r="24" ht="13.75" customHeight="1">
      <c r="A24" s="430">
        <f>A23+1</f>
        <v>23</v>
      </c>
      <c r="B24" t="s" s="383">
        <v>834</v>
      </c>
      <c r="C24" s="431">
        <v>121.2744</v>
      </c>
      <c r="D24" t="s" s="382">
        <v>810</v>
      </c>
      <c r="E24" t="s" s="432">
        <v>811</v>
      </c>
      <c r="F24" s="206"/>
    </row>
    <row r="25" ht="13.75" customHeight="1">
      <c r="A25" s="430">
        <f>A24+1</f>
        <v>24</v>
      </c>
      <c r="B25" t="s" s="383">
        <v>835</v>
      </c>
      <c r="C25" s="431">
        <v>121.2744</v>
      </c>
      <c r="D25" t="s" s="382">
        <v>810</v>
      </c>
      <c r="E25" t="s" s="432">
        <v>811</v>
      </c>
      <c r="F25" s="206"/>
    </row>
    <row r="26" ht="13.75" customHeight="1">
      <c r="A26" s="430">
        <f>A25+1</f>
        <v>25</v>
      </c>
      <c r="B26" t="s" s="383">
        <v>836</v>
      </c>
      <c r="C26" s="431">
        <v>121.2744</v>
      </c>
      <c r="D26" t="s" s="382">
        <v>810</v>
      </c>
      <c r="E26" t="s" s="432">
        <v>811</v>
      </c>
      <c r="F26" s="206"/>
    </row>
    <row r="27" ht="13.75" customHeight="1">
      <c r="A27" s="430">
        <f>A26+1</f>
        <v>26</v>
      </c>
      <c r="B27" t="s" s="383">
        <v>837</v>
      </c>
      <c r="C27" s="431">
        <v>121.2744</v>
      </c>
      <c r="D27" t="s" s="382">
        <v>810</v>
      </c>
      <c r="E27" t="s" s="432">
        <v>838</v>
      </c>
      <c r="F27" s="206"/>
    </row>
    <row r="28" ht="13.75" customHeight="1">
      <c r="A28" s="430">
        <f>A27+1</f>
        <v>27</v>
      </c>
      <c r="B28" t="s" s="383">
        <v>839</v>
      </c>
      <c r="C28" s="431">
        <v>121.2744</v>
      </c>
      <c r="D28" t="s" s="382">
        <v>810</v>
      </c>
      <c r="E28" t="s" s="432">
        <v>838</v>
      </c>
      <c r="F28" s="206"/>
    </row>
    <row r="29" ht="13.75" customHeight="1">
      <c r="A29" s="430">
        <f>A28+1</f>
        <v>28</v>
      </c>
      <c r="B29" t="s" s="383">
        <v>840</v>
      </c>
      <c r="C29" s="431">
        <v>121.2744</v>
      </c>
      <c r="D29" t="s" s="382">
        <v>810</v>
      </c>
      <c r="E29" t="s" s="432">
        <v>838</v>
      </c>
      <c r="F29" s="206"/>
    </row>
    <row r="30" ht="13.75" customHeight="1">
      <c r="A30" s="430">
        <f>A29+1</f>
        <v>29</v>
      </c>
      <c r="B30" t="s" s="383">
        <v>841</v>
      </c>
      <c r="C30" s="431">
        <v>121.2744</v>
      </c>
      <c r="D30" t="s" s="382">
        <v>810</v>
      </c>
      <c r="E30" t="s" s="432">
        <v>838</v>
      </c>
      <c r="F30" s="206"/>
    </row>
    <row r="31" ht="13.75" customHeight="1">
      <c r="A31" s="430">
        <f>A30+1</f>
        <v>30</v>
      </c>
      <c r="B31" t="s" s="383">
        <v>842</v>
      </c>
      <c r="C31" s="431">
        <v>121.2744</v>
      </c>
      <c r="D31" t="s" s="382">
        <v>810</v>
      </c>
      <c r="E31" t="s" s="432">
        <v>838</v>
      </c>
      <c r="F31" s="206"/>
    </row>
    <row r="32" ht="13.75" customHeight="1">
      <c r="A32" s="430">
        <f>A31+1</f>
        <v>31</v>
      </c>
      <c r="B32" t="s" s="383">
        <v>843</v>
      </c>
      <c r="C32" s="431">
        <v>121.2744</v>
      </c>
      <c r="D32" t="s" s="382">
        <v>810</v>
      </c>
      <c r="E32" t="s" s="432">
        <v>838</v>
      </c>
      <c r="F32" s="206"/>
    </row>
    <row r="33" ht="13.75" customHeight="1">
      <c r="A33" s="430">
        <f>A32+1</f>
        <v>32</v>
      </c>
      <c r="B33" t="s" s="383">
        <v>844</v>
      </c>
      <c r="C33" s="431">
        <v>121.2744</v>
      </c>
      <c r="D33" t="s" s="382">
        <v>810</v>
      </c>
      <c r="E33" t="s" s="432">
        <v>838</v>
      </c>
      <c r="F33" s="206"/>
    </row>
    <row r="34" ht="13.75" customHeight="1">
      <c r="A34" s="430">
        <f>A33+1</f>
        <v>33</v>
      </c>
      <c r="B34" t="s" s="383">
        <v>845</v>
      </c>
      <c r="C34" s="431">
        <v>121.2744</v>
      </c>
      <c r="D34" t="s" s="382">
        <v>810</v>
      </c>
      <c r="E34" t="s" s="432">
        <v>838</v>
      </c>
      <c r="F34" s="206"/>
    </row>
    <row r="35" ht="13.75" customHeight="1">
      <c r="A35" s="430">
        <f>A34+1</f>
        <v>34</v>
      </c>
      <c r="B35" t="s" s="383">
        <v>846</v>
      </c>
      <c r="C35" s="431">
        <v>121.2744</v>
      </c>
      <c r="D35" t="s" s="382">
        <v>810</v>
      </c>
      <c r="E35" t="s" s="432">
        <v>838</v>
      </c>
      <c r="F35" s="206"/>
    </row>
    <row r="36" ht="13.75" customHeight="1">
      <c r="A36" s="430">
        <f>A35+1</f>
        <v>35</v>
      </c>
      <c r="B36" t="s" s="383">
        <v>847</v>
      </c>
      <c r="C36" s="431">
        <v>121.2744</v>
      </c>
      <c r="D36" t="s" s="382">
        <v>810</v>
      </c>
      <c r="E36" t="s" s="432">
        <v>838</v>
      </c>
      <c r="F36" s="206"/>
    </row>
    <row r="37" ht="15" customHeight="1">
      <c r="A37" s="433">
        <f>A36+1</f>
        <v>36</v>
      </c>
      <c r="B37" t="s" s="434">
        <v>848</v>
      </c>
      <c r="C37" s="435">
        <v>121.2744</v>
      </c>
      <c r="D37" t="s" s="436">
        <v>810</v>
      </c>
      <c r="E37" t="s" s="437">
        <v>838</v>
      </c>
      <c r="F37" s="206"/>
    </row>
    <row r="38" ht="15" customHeight="1">
      <c r="A38" t="s" s="438">
        <v>144</v>
      </c>
      <c r="B38" s="439"/>
      <c r="C38" s="440">
        <f>SUM(C2:C37)</f>
        <v>4425.30166</v>
      </c>
      <c r="D38" s="441"/>
      <c r="E38" s="442"/>
      <c r="F38" s="443"/>
    </row>
    <row r="39" ht="14.05" customHeight="1">
      <c r="A39" s="444"/>
      <c r="B39" s="444"/>
      <c r="C39" s="445"/>
      <c r="D39" s="444"/>
      <c r="E39" s="444"/>
      <c r="F39" s="26"/>
    </row>
    <row r="40" ht="15" customHeight="1">
      <c r="A40" s="446"/>
      <c r="B40" s="446"/>
      <c r="C40" s="447"/>
      <c r="D40" s="446"/>
      <c r="E40" s="446"/>
      <c r="F40" s="26"/>
    </row>
    <row r="41" ht="26.5" customHeight="1">
      <c r="A41" t="s" s="428">
        <v>804</v>
      </c>
      <c r="B41" t="s" s="428">
        <v>805</v>
      </c>
      <c r="C41" t="s" s="429">
        <v>806</v>
      </c>
      <c r="D41" t="s" s="429">
        <v>807</v>
      </c>
      <c r="E41" t="s" s="429">
        <v>849</v>
      </c>
      <c r="F41" s="206"/>
    </row>
    <row r="42" ht="13.75" customHeight="1">
      <c r="A42" s="430">
        <v>1</v>
      </c>
      <c r="B42" t="s" s="383">
        <v>850</v>
      </c>
      <c r="C42" s="431">
        <v>80</v>
      </c>
      <c r="D42" t="s" s="382">
        <v>810</v>
      </c>
      <c r="E42" t="s" s="432">
        <v>851</v>
      </c>
      <c r="F42" s="206"/>
    </row>
    <row r="43" ht="13.75" customHeight="1">
      <c r="A43" s="430">
        <f>A42+1</f>
        <v>2</v>
      </c>
      <c r="B43" t="s" s="383">
        <v>852</v>
      </c>
      <c r="C43" s="431">
        <v>80</v>
      </c>
      <c r="D43" t="s" s="382">
        <v>810</v>
      </c>
      <c r="E43" t="s" s="432">
        <v>851</v>
      </c>
      <c r="F43" s="206"/>
    </row>
    <row r="44" ht="13.75" customHeight="1">
      <c r="A44" s="430">
        <f>A43+1</f>
        <v>3</v>
      </c>
      <c r="B44" t="s" s="383">
        <v>853</v>
      </c>
      <c r="C44" s="431">
        <v>80</v>
      </c>
      <c r="D44" t="s" s="382">
        <v>810</v>
      </c>
      <c r="E44" t="s" s="432">
        <v>851</v>
      </c>
      <c r="F44" s="206"/>
    </row>
    <row r="45" ht="13.75" customHeight="1">
      <c r="A45" s="430">
        <f>A44+1</f>
        <v>4</v>
      </c>
      <c r="B45" t="s" s="383">
        <v>854</v>
      </c>
      <c r="C45" s="431">
        <v>80</v>
      </c>
      <c r="D45" t="s" s="382">
        <v>810</v>
      </c>
      <c r="E45" t="s" s="432">
        <v>851</v>
      </c>
      <c r="F45" s="206"/>
    </row>
    <row r="46" ht="13.75" customHeight="1">
      <c r="A46" s="430">
        <f>A45+1</f>
        <v>5</v>
      </c>
      <c r="B46" t="s" s="383">
        <v>855</v>
      </c>
      <c r="C46" s="431">
        <v>80</v>
      </c>
      <c r="D46" t="s" s="382">
        <v>810</v>
      </c>
      <c r="E46" t="s" s="432">
        <v>851</v>
      </c>
      <c r="F46" s="206"/>
    </row>
    <row r="47" ht="13.75" customHeight="1">
      <c r="A47" s="430">
        <f>A46+1</f>
        <v>6</v>
      </c>
      <c r="B47" t="s" s="383">
        <v>856</v>
      </c>
      <c r="C47" s="431">
        <v>80</v>
      </c>
      <c r="D47" t="s" s="382">
        <v>810</v>
      </c>
      <c r="E47" t="s" s="432">
        <v>851</v>
      </c>
      <c r="F47" s="206"/>
    </row>
    <row r="48" ht="13.75" customHeight="1">
      <c r="A48" s="430">
        <f>A47+1</f>
        <v>7</v>
      </c>
      <c r="B48" t="s" s="383">
        <v>857</v>
      </c>
      <c r="C48" s="431">
        <v>80</v>
      </c>
      <c r="D48" t="s" s="382">
        <v>810</v>
      </c>
      <c r="E48" t="s" s="432">
        <v>851</v>
      </c>
      <c r="F48" s="206"/>
    </row>
    <row r="49" ht="13.75" customHeight="1">
      <c r="A49" s="430">
        <f>A48+1</f>
        <v>8</v>
      </c>
      <c r="B49" t="s" s="383">
        <v>858</v>
      </c>
      <c r="C49" s="431">
        <v>80</v>
      </c>
      <c r="D49" t="s" s="382">
        <v>810</v>
      </c>
      <c r="E49" t="s" s="432">
        <v>851</v>
      </c>
      <c r="F49" s="206"/>
    </row>
    <row r="50" ht="13.75" customHeight="1">
      <c r="A50" s="430">
        <f>A49+1</f>
        <v>9</v>
      </c>
      <c r="B50" t="s" s="383">
        <v>859</v>
      </c>
      <c r="C50" s="431">
        <v>80</v>
      </c>
      <c r="D50" t="s" s="382">
        <v>810</v>
      </c>
      <c r="E50" t="s" s="432">
        <v>851</v>
      </c>
      <c r="F50" s="206"/>
    </row>
    <row r="51" ht="13.75" customHeight="1">
      <c r="A51" s="430">
        <f>A50+1</f>
        <v>10</v>
      </c>
      <c r="B51" t="s" s="383">
        <v>860</v>
      </c>
      <c r="C51" s="431">
        <v>80</v>
      </c>
      <c r="D51" t="s" s="382">
        <v>810</v>
      </c>
      <c r="E51" t="s" s="432">
        <v>851</v>
      </c>
      <c r="F51" s="206"/>
    </row>
    <row r="52" ht="13.75" customHeight="1">
      <c r="A52" s="430">
        <f>A51+1</f>
        <v>11</v>
      </c>
      <c r="B52" t="s" s="383">
        <v>861</v>
      </c>
      <c r="C52" s="431">
        <v>80</v>
      </c>
      <c r="D52" t="s" s="382">
        <v>810</v>
      </c>
      <c r="E52" t="s" s="432">
        <v>851</v>
      </c>
      <c r="F52" s="206"/>
    </row>
    <row r="53" ht="13.75" customHeight="1">
      <c r="A53" s="430">
        <f>A52+1</f>
        <v>12</v>
      </c>
      <c r="B53" t="s" s="383">
        <v>862</v>
      </c>
      <c r="C53" s="431">
        <v>80</v>
      </c>
      <c r="D53" t="s" s="382">
        <v>810</v>
      </c>
      <c r="E53" t="s" s="432">
        <v>851</v>
      </c>
      <c r="F53" s="206"/>
    </row>
    <row r="54" ht="13.75" customHeight="1">
      <c r="A54" s="430">
        <f>A53+1</f>
        <v>13</v>
      </c>
      <c r="B54" t="s" s="383">
        <v>863</v>
      </c>
      <c r="C54" s="431">
        <v>80</v>
      </c>
      <c r="D54" t="s" s="382">
        <v>810</v>
      </c>
      <c r="E54" t="s" s="432">
        <v>851</v>
      </c>
      <c r="F54" s="206"/>
    </row>
    <row r="55" ht="13.75" customHeight="1">
      <c r="A55" s="430">
        <f>A54+1</f>
        <v>14</v>
      </c>
      <c r="B55" t="s" s="383">
        <v>864</v>
      </c>
      <c r="C55" s="431">
        <v>80</v>
      </c>
      <c r="D55" t="s" s="382">
        <v>810</v>
      </c>
      <c r="E55" t="s" s="432">
        <v>851</v>
      </c>
      <c r="F55" s="206"/>
    </row>
    <row r="56" ht="13.75" customHeight="1">
      <c r="A56" s="430">
        <f>A55+1</f>
        <v>15</v>
      </c>
      <c r="B56" t="s" s="383">
        <v>865</v>
      </c>
      <c r="C56" s="431">
        <v>80</v>
      </c>
      <c r="D56" t="s" s="382">
        <v>810</v>
      </c>
      <c r="E56" t="s" s="432">
        <v>851</v>
      </c>
      <c r="F56" s="206"/>
    </row>
    <row r="57" ht="13.75" customHeight="1">
      <c r="A57" s="430">
        <f>A56+1</f>
        <v>16</v>
      </c>
      <c r="B57" t="s" s="383">
        <v>866</v>
      </c>
      <c r="C57" s="431">
        <v>80</v>
      </c>
      <c r="D57" t="s" s="382">
        <v>810</v>
      </c>
      <c r="E57" t="s" s="432">
        <v>851</v>
      </c>
      <c r="F57" s="206"/>
    </row>
    <row r="58" ht="13.75" customHeight="1">
      <c r="A58" s="430">
        <f>A57+1</f>
        <v>17</v>
      </c>
      <c r="B58" t="s" s="383">
        <v>867</v>
      </c>
      <c r="C58" s="431">
        <v>80</v>
      </c>
      <c r="D58" t="s" s="382">
        <v>810</v>
      </c>
      <c r="E58" t="s" s="432">
        <v>851</v>
      </c>
      <c r="F58" s="206"/>
    </row>
    <row r="59" ht="13.75" customHeight="1">
      <c r="A59" s="430">
        <f>A58+1</f>
        <v>18</v>
      </c>
      <c r="B59" t="s" s="383">
        <v>868</v>
      </c>
      <c r="C59" s="431">
        <v>80</v>
      </c>
      <c r="D59" t="s" s="382">
        <v>810</v>
      </c>
      <c r="E59" t="s" s="432">
        <v>851</v>
      </c>
      <c r="F59" s="206"/>
    </row>
    <row r="60" ht="13.75" customHeight="1">
      <c r="A60" s="430">
        <f>A59+1</f>
        <v>19</v>
      </c>
      <c r="B60" t="s" s="383">
        <v>869</v>
      </c>
      <c r="C60" s="431">
        <v>80</v>
      </c>
      <c r="D60" t="s" s="382">
        <v>830</v>
      </c>
      <c r="E60" t="s" s="432">
        <v>851</v>
      </c>
      <c r="F60" s="206"/>
    </row>
    <row r="61" ht="13.75" customHeight="1">
      <c r="A61" s="430">
        <f>A60+1</f>
        <v>20</v>
      </c>
      <c r="B61" t="s" s="383">
        <v>870</v>
      </c>
      <c r="C61" s="431">
        <v>80</v>
      </c>
      <c r="D61" t="s" s="382">
        <v>830</v>
      </c>
      <c r="E61" t="s" s="432">
        <v>851</v>
      </c>
      <c r="F61" s="206"/>
    </row>
    <row r="62" ht="13.75" customHeight="1">
      <c r="A62" s="430">
        <f>A61+1</f>
        <v>21</v>
      </c>
      <c r="B62" t="s" s="383">
        <v>871</v>
      </c>
      <c r="C62" s="431">
        <v>80</v>
      </c>
      <c r="D62" t="s" s="382">
        <v>810</v>
      </c>
      <c r="E62" t="s" s="432">
        <v>851</v>
      </c>
      <c r="F62" s="206"/>
    </row>
    <row r="63" ht="13.75" customHeight="1">
      <c r="A63" s="430">
        <f>A62+1</f>
        <v>22</v>
      </c>
      <c r="B63" t="s" s="383">
        <v>872</v>
      </c>
      <c r="C63" s="431">
        <v>80</v>
      </c>
      <c r="D63" t="s" s="382">
        <v>810</v>
      </c>
      <c r="E63" t="s" s="432">
        <v>851</v>
      </c>
      <c r="F63" s="206"/>
    </row>
    <row r="64" ht="13.75" customHeight="1">
      <c r="A64" s="430">
        <f>A63+1</f>
        <v>23</v>
      </c>
      <c r="B64" t="s" s="383">
        <v>873</v>
      </c>
      <c r="C64" s="431">
        <v>80</v>
      </c>
      <c r="D64" t="s" s="382">
        <v>810</v>
      </c>
      <c r="E64" t="s" s="432">
        <v>851</v>
      </c>
      <c r="F64" s="206"/>
    </row>
    <row r="65" ht="15" customHeight="1">
      <c r="A65" s="433">
        <f>A64+1</f>
        <v>24</v>
      </c>
      <c r="B65" t="s" s="434">
        <v>874</v>
      </c>
      <c r="C65" s="435">
        <v>80</v>
      </c>
      <c r="D65" t="s" s="436">
        <v>810</v>
      </c>
      <c r="E65" t="s" s="437">
        <v>851</v>
      </c>
      <c r="F65" s="206"/>
    </row>
    <row r="66" ht="15" customHeight="1">
      <c r="A66" t="s" s="438">
        <v>144</v>
      </c>
      <c r="B66" s="439"/>
      <c r="C66" s="440">
        <f>SUM(C42:C65)</f>
        <v>1920</v>
      </c>
      <c r="D66" s="441"/>
      <c r="E66" s="442"/>
      <c r="F66" s="443"/>
    </row>
  </sheetData>
  <mergeCells count="2">
    <mergeCell ref="A38:B38"/>
    <mergeCell ref="A66:B6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13.3333" defaultRowHeight="17.4" customHeight="1" outlineLevelRow="0" outlineLevelCol="0"/>
  <cols>
    <col min="1" max="5" width="13.3516" style="448" customWidth="1"/>
    <col min="6" max="16384" width="13.3516" style="448" customWidth="1"/>
  </cols>
  <sheetData>
    <row r="1" ht="12.35" customHeight="1">
      <c r="A1" t="s" s="220">
        <v>39</v>
      </c>
      <c r="B1" s="221"/>
      <c r="C1" s="221"/>
      <c r="D1" s="221"/>
      <c r="E1" s="222"/>
    </row>
    <row r="2" ht="15.3" customHeight="1">
      <c r="A2" t="s" s="273">
        <v>456</v>
      </c>
      <c r="B2" t="s" s="226">
        <v>365</v>
      </c>
      <c r="C2" t="s" s="227">
        <v>372</v>
      </c>
      <c r="D2" t="s" s="227">
        <v>450</v>
      </c>
      <c r="E2" t="s" s="228">
        <v>381</v>
      </c>
    </row>
    <row r="3" ht="15.3" customHeight="1">
      <c r="A3" s="449">
        <v>112.393</v>
      </c>
      <c r="B3" s="275">
        <v>1</v>
      </c>
      <c r="C3" s="276">
        <v>2736918</v>
      </c>
      <c r="D3" s="276">
        <v>5394864</v>
      </c>
      <c r="E3" s="277">
        <v>112.393</v>
      </c>
    </row>
    <row r="4" ht="15.05" customHeight="1">
      <c r="A4" s="450">
        <v>120.138</v>
      </c>
      <c r="B4" s="279">
        <v>1</v>
      </c>
      <c r="C4" s="280">
        <v>1000000</v>
      </c>
      <c r="D4" s="280">
        <v>7064114</v>
      </c>
      <c r="E4" s="281">
        <v>120.138</v>
      </c>
    </row>
    <row r="5" ht="15.05" customHeight="1">
      <c r="A5" s="450">
        <v>121.352</v>
      </c>
      <c r="B5" s="279">
        <v>40</v>
      </c>
      <c r="C5" s="280">
        <v>80262968.8</v>
      </c>
      <c r="D5" s="280">
        <v>250232363</v>
      </c>
      <c r="E5" s="281">
        <v>4854.08</v>
      </c>
    </row>
    <row r="6" ht="15.05" customHeight="1">
      <c r="A6" s="450">
        <v>124.022</v>
      </c>
      <c r="B6" s="279">
        <v>11</v>
      </c>
      <c r="C6" s="280">
        <v>12850346</v>
      </c>
      <c r="D6" s="280">
        <v>63080442</v>
      </c>
      <c r="E6" s="281">
        <v>1364.242</v>
      </c>
    </row>
    <row r="7" ht="15.05" customHeight="1">
      <c r="A7" s="450">
        <v>127.618</v>
      </c>
      <c r="B7" s="279">
        <v>9</v>
      </c>
      <c r="C7" s="280">
        <v>21616208</v>
      </c>
      <c r="D7" s="280">
        <v>51483908</v>
      </c>
      <c r="E7" s="281">
        <v>1148.562</v>
      </c>
    </row>
    <row r="8" ht="15.05" customHeight="1">
      <c r="A8" s="450">
        <v>129.902</v>
      </c>
      <c r="B8" s="279">
        <v>5</v>
      </c>
      <c r="C8" s="280">
        <v>12128737</v>
      </c>
      <c r="D8" s="280">
        <v>34333099</v>
      </c>
      <c r="E8" s="281">
        <v>649.51</v>
      </c>
    </row>
    <row r="9" ht="15.05" customHeight="1">
      <c r="A9" s="450">
        <v>138.398</v>
      </c>
      <c r="B9" s="279">
        <v>1</v>
      </c>
      <c r="C9" s="280">
        <v>3788000</v>
      </c>
      <c r="D9" s="280">
        <v>7575353</v>
      </c>
      <c r="E9" s="281">
        <v>138.398</v>
      </c>
    </row>
    <row r="10" ht="15.05" customHeight="1">
      <c r="A10" s="450">
        <v>139.886</v>
      </c>
      <c r="B10" s="279">
        <v>1</v>
      </c>
      <c r="C10" s="280">
        <v>3000000</v>
      </c>
      <c r="D10" s="280">
        <v>7987491</v>
      </c>
      <c r="E10" s="281">
        <v>139.886</v>
      </c>
    </row>
    <row r="11" ht="15.05" customHeight="1">
      <c r="A11" s="450">
        <v>139.887</v>
      </c>
      <c r="B11" s="279">
        <v>2</v>
      </c>
      <c r="C11" s="280">
        <v>5405879</v>
      </c>
      <c r="D11" s="280">
        <v>16898349</v>
      </c>
      <c r="E11" s="281">
        <v>279.774</v>
      </c>
    </row>
    <row r="12" ht="15.3" customHeight="1">
      <c r="A12" s="451">
        <v>164.292</v>
      </c>
      <c r="B12" s="283">
        <v>1</v>
      </c>
      <c r="C12" s="284">
        <v>2700000</v>
      </c>
      <c r="D12" s="284">
        <v>10723339</v>
      </c>
      <c r="E12" s="285">
        <v>164.292</v>
      </c>
    </row>
    <row r="13" ht="15.3" customHeight="1">
      <c r="A13" t="s" s="286">
        <v>366</v>
      </c>
      <c r="B13" s="241">
        <v>72</v>
      </c>
      <c r="C13" s="242">
        <v>145489056.8</v>
      </c>
      <c r="D13" s="242">
        <v>454773322</v>
      </c>
      <c r="E13" s="243">
        <v>8971.275</v>
      </c>
    </row>
  </sheetData>
  <mergeCells count="1">
    <mergeCell ref="A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3.3333" defaultRowHeight="17.4" customHeight="1" outlineLevelRow="0" outlineLevelCol="0"/>
  <cols>
    <col min="1" max="5" width="13.3516" style="452" customWidth="1"/>
    <col min="6" max="16384" width="13.3516" style="452" customWidth="1"/>
  </cols>
  <sheetData>
    <row r="1" ht="12.35" customHeight="1">
      <c r="A1" t="s" s="220">
        <v>47</v>
      </c>
      <c r="B1" s="221"/>
      <c r="C1" s="8"/>
      <c r="D1" s="8"/>
      <c r="E1" s="9"/>
    </row>
    <row r="2" ht="15.3" customHeight="1">
      <c r="A2" t="s" s="273">
        <v>875</v>
      </c>
      <c r="B2" t="s" s="453">
        <v>876</v>
      </c>
      <c r="C2" s="454"/>
      <c r="D2" s="11"/>
      <c r="E2" s="12"/>
    </row>
    <row r="3" ht="15.3" customHeight="1">
      <c r="A3" s="449">
        <v>112.391</v>
      </c>
      <c r="B3" s="455">
        <v>112.391</v>
      </c>
      <c r="C3" s="454"/>
      <c r="D3" s="11"/>
      <c r="E3" s="12"/>
    </row>
    <row r="4" ht="15.05" customHeight="1">
      <c r="A4" s="450">
        <v>121.352</v>
      </c>
      <c r="B4" s="456">
        <v>2184.336</v>
      </c>
      <c r="C4" s="454"/>
      <c r="D4" s="11"/>
      <c r="E4" s="12"/>
    </row>
    <row r="5" ht="15.05" customHeight="1">
      <c r="A5" s="450">
        <v>124.022</v>
      </c>
      <c r="B5" s="456">
        <v>868.154</v>
      </c>
      <c r="C5" s="454"/>
      <c r="D5" s="11"/>
      <c r="E5" s="12"/>
    </row>
    <row r="6" ht="15.05" customHeight="1">
      <c r="A6" s="450">
        <v>126.405</v>
      </c>
      <c r="B6" s="456">
        <v>126.405</v>
      </c>
      <c r="C6" s="454"/>
      <c r="D6" s="11"/>
      <c r="E6" s="12"/>
    </row>
    <row r="7" ht="15.05" customHeight="1">
      <c r="A7" s="450">
        <v>129.902</v>
      </c>
      <c r="B7" s="456">
        <v>129.902</v>
      </c>
      <c r="C7" s="454"/>
      <c r="D7" s="11"/>
      <c r="E7" s="12"/>
    </row>
    <row r="8" ht="15.05" customHeight="1">
      <c r="A8" s="450">
        <v>138.398</v>
      </c>
      <c r="B8" s="456">
        <v>553.592</v>
      </c>
      <c r="C8" s="454"/>
      <c r="D8" s="11"/>
      <c r="E8" s="12"/>
    </row>
    <row r="9" ht="15.05" customHeight="1">
      <c r="A9" s="450">
        <v>139.887</v>
      </c>
      <c r="B9" s="456">
        <v>419.661</v>
      </c>
      <c r="C9" s="454"/>
      <c r="D9" s="11"/>
      <c r="E9" s="12"/>
    </row>
    <row r="10" ht="15.05" customHeight="1">
      <c r="A10" s="450">
        <v>168.777</v>
      </c>
      <c r="B10" s="456">
        <v>168.777</v>
      </c>
      <c r="C10" s="454"/>
      <c r="D10" s="11"/>
      <c r="E10" s="12"/>
    </row>
    <row r="11" ht="15.3" customHeight="1">
      <c r="A11" s="451">
        <v>177.623</v>
      </c>
      <c r="B11" s="457">
        <v>177.623</v>
      </c>
      <c r="C11" s="454"/>
      <c r="D11" s="11"/>
      <c r="E11" s="12"/>
    </row>
    <row r="12" ht="15.3" customHeight="1">
      <c r="A12" t="s" s="286">
        <v>366</v>
      </c>
      <c r="B12" s="458">
        <v>4740.841</v>
      </c>
      <c r="C12" s="459"/>
      <c r="D12" s="160"/>
      <c r="E12" s="21"/>
    </row>
  </sheetData>
  <mergeCells count="1">
    <mergeCell ref="A1:B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1.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4.5" customHeight="1" outlineLevelRow="0" outlineLevelCol="0"/>
  <cols>
    <col min="1" max="1" width="13.1719" style="460" customWidth="1"/>
    <col min="2" max="2" width="26.1719" style="460" customWidth="1"/>
    <col min="3" max="5" width="8.85156" style="460" customWidth="1"/>
    <col min="6" max="16384" width="8.85156" style="460" customWidth="1"/>
  </cols>
  <sheetData>
    <row r="1" ht="9" customHeight="1" hidden="1">
      <c r="A1" s="26"/>
      <c r="B1" s="26"/>
      <c r="C1" s="26"/>
      <c r="D1" s="461"/>
      <c r="E1" s="462"/>
    </row>
    <row r="2" ht="9" customHeight="1" hidden="1">
      <c r="A2" s="26"/>
      <c r="B2" s="26"/>
      <c r="C2" s="26"/>
      <c r="D2" s="461"/>
      <c r="E2" s="462"/>
    </row>
    <row r="3" ht="13.55" customHeight="1">
      <c r="A3" s="26"/>
      <c r="B3" s="26"/>
      <c r="C3" s="26"/>
      <c r="D3" s="7"/>
      <c r="E3" s="9"/>
    </row>
    <row r="4" ht="13.55" customHeight="1">
      <c r="A4" s="26"/>
      <c r="B4" s="26"/>
      <c r="C4" s="463">
        <f>GETPIVOTDATA("PLOT AREA 
(SQ.YD)",$A$2,"PLOT AREA 
(SQ.YD)",112.391)/$A$3</f>
      </c>
      <c r="D4" s="10"/>
      <c r="E4" s="12"/>
    </row>
    <row r="5" ht="13.55" customHeight="1">
      <c r="A5" s="26"/>
      <c r="B5" s="26"/>
      <c r="C5" s="463">
        <f>GETPIVOTDATA("PLOT AREA 
(SQ.YD)",$A$2,"PLOT AREA 
(SQ.YD)",121.352)/$A$4</f>
      </c>
      <c r="D5" s="10"/>
      <c r="E5" s="12"/>
    </row>
    <row r="6" ht="13.55" customHeight="1">
      <c r="A6" s="26"/>
      <c r="B6" s="26"/>
      <c r="C6" s="463">
        <f>GETPIVOTDATA("PLOT AREA 
(SQ.YD)",$A$2,"PLOT AREA 
(SQ.YD)",124.022)/$A$5</f>
      </c>
      <c r="D6" s="10"/>
      <c r="E6" s="12"/>
    </row>
    <row r="7" ht="13.55" customHeight="1">
      <c r="A7" s="26"/>
      <c r="B7" s="26"/>
      <c r="C7" s="463">
        <f>GETPIVOTDATA("PLOT AREA 
(SQ.YD)",$A$2,"PLOT AREA 
(SQ.YD)",126.405)/$A$6</f>
      </c>
      <c r="D7" s="10"/>
      <c r="E7" s="12"/>
    </row>
    <row r="8" ht="13.55" customHeight="1">
      <c r="A8" s="26"/>
      <c r="B8" s="26"/>
      <c r="C8" s="463">
        <f>GETPIVOTDATA("PLOT AREA 
(SQ.YD)",$A$2,"PLOT AREA 
(SQ.YD)",129.902)/$A$7</f>
      </c>
      <c r="D8" s="10"/>
      <c r="E8" s="12"/>
    </row>
    <row r="9" ht="13.55" customHeight="1">
      <c r="A9" s="26"/>
      <c r="B9" s="26"/>
      <c r="C9" s="463">
        <f>GETPIVOTDATA("PLOT AREA 
(SQ.YD)",$A$2,"PLOT AREA 
(SQ.YD)",138.398)/$A$8</f>
      </c>
      <c r="D9" s="10"/>
      <c r="E9" s="12"/>
    </row>
    <row r="10" ht="13.55" customHeight="1">
      <c r="A10" s="26"/>
      <c r="B10" s="26"/>
      <c r="C10" s="463">
        <f>GETPIVOTDATA("PLOT AREA 
(SQ.YD)",$A$2,"PLOT AREA 
(SQ.YD)",139.887)/$A$9</f>
      </c>
      <c r="D10" s="10"/>
      <c r="E10" s="12"/>
    </row>
    <row r="11" ht="13.55" customHeight="1">
      <c r="A11" s="26"/>
      <c r="B11" s="26"/>
      <c r="C11" s="463">
        <f>GETPIVOTDATA("PLOT AREA 
(SQ.YD)",$A$2,"PLOT AREA 
(SQ.YD)",168.777)/$A$10</f>
      </c>
      <c r="D11" s="10"/>
      <c r="E11" s="12"/>
    </row>
    <row r="12" ht="13.55" customHeight="1">
      <c r="A12" s="26"/>
      <c r="B12" s="26"/>
      <c r="C12" s="463">
        <f>GETPIVOTDATA("PLOT AREA 
(SQ.YD)",$A$2,"PLOT AREA 
(SQ.YD)",177.623)/$A$11</f>
      </c>
      <c r="D12" s="20"/>
      <c r="E12" s="2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2.xml><?xml version="1.0" encoding="utf-8"?>
<worksheet xmlns:r="http://schemas.openxmlformats.org/officeDocument/2006/relationships" xmlns="http://schemas.openxmlformats.org/spreadsheetml/2006/main">
  <dimension ref="A1:E104"/>
  <sheetViews>
    <sheetView workbookViewId="0" showGridLines="0" defaultGridColor="1"/>
  </sheetViews>
  <sheetFormatPr defaultColWidth="8.83333" defaultRowHeight="14.5" customHeight="1" outlineLevelRow="0" outlineLevelCol="0"/>
  <cols>
    <col min="1" max="1" width="8.85156" style="464" customWidth="1"/>
    <col min="2" max="2" width="7.17188" style="464" customWidth="1"/>
    <col min="3" max="3" width="10" style="464" customWidth="1"/>
    <col min="4" max="4" width="14.5" style="464" customWidth="1"/>
    <col min="5" max="5" width="13.1719" style="464" customWidth="1"/>
    <col min="6" max="16384" width="8.85156" style="464" customWidth="1"/>
  </cols>
  <sheetData>
    <row r="1" ht="13.55" customHeight="1">
      <c r="A1" s="26"/>
      <c r="B1" s="26"/>
      <c r="C1" s="26"/>
      <c r="D1" s="26"/>
      <c r="E1" s="26"/>
    </row>
    <row r="2" ht="13.55" customHeight="1">
      <c r="A2" s="26"/>
      <c r="B2" s="51"/>
      <c r="C2" s="51"/>
      <c r="D2" s="51"/>
      <c r="E2" s="51"/>
    </row>
    <row r="3" ht="13.55" customHeight="1">
      <c r="A3" s="52"/>
      <c r="B3" t="s" s="465">
        <v>333</v>
      </c>
      <c r="C3" t="s" s="465">
        <v>382</v>
      </c>
      <c r="D3" t="s" s="465">
        <v>877</v>
      </c>
      <c r="E3" t="s" s="465">
        <v>878</v>
      </c>
    </row>
    <row r="4" ht="13.55" customHeight="1">
      <c r="A4" s="52"/>
      <c r="B4" s="466">
        <v>1</v>
      </c>
      <c r="C4" t="s" s="397">
        <v>411</v>
      </c>
      <c r="D4" t="s" s="397">
        <v>879</v>
      </c>
      <c r="E4" s="398">
        <v>16000</v>
      </c>
    </row>
    <row r="5" ht="13.55" customHeight="1">
      <c r="A5" s="52"/>
      <c r="B5" s="466">
        <v>2</v>
      </c>
      <c r="C5" t="s" s="397">
        <v>398</v>
      </c>
      <c r="D5" s="466">
        <v>201</v>
      </c>
      <c r="E5" s="398">
        <v>2150</v>
      </c>
    </row>
    <row r="6" ht="13.55" customHeight="1">
      <c r="A6" s="52"/>
      <c r="B6" s="466">
        <f>B5+1</f>
        <v>3</v>
      </c>
      <c r="C6" t="s" s="397">
        <v>398</v>
      </c>
      <c r="D6" s="466">
        <v>202</v>
      </c>
      <c r="E6" s="398">
        <v>1800</v>
      </c>
    </row>
    <row r="7" ht="13.55" customHeight="1">
      <c r="A7" s="52"/>
      <c r="B7" s="466">
        <f>B6+1</f>
        <v>4</v>
      </c>
      <c r="C7" t="s" s="397">
        <v>398</v>
      </c>
      <c r="D7" t="s" s="33">
        <v>880</v>
      </c>
      <c r="E7" s="152">
        <v>850</v>
      </c>
    </row>
    <row r="8" ht="13.55" customHeight="1">
      <c r="A8" s="52"/>
      <c r="B8" s="466">
        <f>B7+1</f>
        <v>5</v>
      </c>
      <c r="C8" t="s" s="397">
        <v>398</v>
      </c>
      <c r="D8" t="s" s="33">
        <v>881</v>
      </c>
      <c r="E8" s="152">
        <v>660</v>
      </c>
    </row>
    <row r="9" ht="13.55" customHeight="1">
      <c r="A9" s="52"/>
      <c r="B9" s="466">
        <f>B8+1</f>
        <v>6</v>
      </c>
      <c r="C9" t="s" s="397">
        <v>398</v>
      </c>
      <c r="D9" s="199">
        <v>204</v>
      </c>
      <c r="E9" s="152">
        <v>655</v>
      </c>
    </row>
    <row r="10" ht="13.55" customHeight="1">
      <c r="A10" s="52"/>
      <c r="B10" s="466">
        <f>B9+1</f>
        <v>7</v>
      </c>
      <c r="C10" t="s" s="397">
        <v>398</v>
      </c>
      <c r="D10" t="s" s="33">
        <v>882</v>
      </c>
      <c r="E10" s="152">
        <v>715</v>
      </c>
    </row>
    <row r="11" ht="13.55" customHeight="1">
      <c r="A11" s="52"/>
      <c r="B11" s="466">
        <f>B10+1</f>
        <v>8</v>
      </c>
      <c r="C11" t="s" s="397">
        <v>398</v>
      </c>
      <c r="D11" t="s" s="33">
        <v>883</v>
      </c>
      <c r="E11" s="152">
        <v>710</v>
      </c>
    </row>
    <row r="12" ht="13.55" customHeight="1">
      <c r="A12" s="52"/>
      <c r="B12" s="466">
        <f>B11+1</f>
        <v>9</v>
      </c>
      <c r="C12" t="s" s="397">
        <v>398</v>
      </c>
      <c r="D12" s="199">
        <v>208</v>
      </c>
      <c r="E12" s="152">
        <v>740</v>
      </c>
    </row>
    <row r="13" ht="13.55" customHeight="1">
      <c r="A13" s="52"/>
      <c r="B13" s="466">
        <f>B12+1</f>
        <v>10</v>
      </c>
      <c r="C13" t="s" s="397">
        <v>398</v>
      </c>
      <c r="D13" s="199">
        <v>209</v>
      </c>
      <c r="E13" s="152">
        <v>985</v>
      </c>
    </row>
    <row r="14" ht="13.55" customHeight="1">
      <c r="A14" s="52"/>
      <c r="B14" s="466">
        <f>B13+1</f>
        <v>11</v>
      </c>
      <c r="C14" t="s" s="397">
        <v>398</v>
      </c>
      <c r="D14" s="199">
        <v>210</v>
      </c>
      <c r="E14" s="152">
        <v>1450</v>
      </c>
    </row>
    <row r="15" ht="13.55" customHeight="1">
      <c r="A15" s="52"/>
      <c r="B15" s="466">
        <f>B14+1</f>
        <v>12</v>
      </c>
      <c r="C15" t="s" s="397">
        <v>398</v>
      </c>
      <c r="D15" s="199">
        <v>211</v>
      </c>
      <c r="E15" s="152">
        <v>1175</v>
      </c>
    </row>
    <row r="16" ht="13.55" customHeight="1">
      <c r="A16" s="52"/>
      <c r="B16" s="466">
        <f>B15+1</f>
        <v>13</v>
      </c>
      <c r="C16" t="s" s="397">
        <v>398</v>
      </c>
      <c r="D16" t="s" s="397">
        <v>884</v>
      </c>
      <c r="E16" s="398">
        <v>1440</v>
      </c>
    </row>
    <row r="17" ht="13.55" customHeight="1">
      <c r="A17" s="52"/>
      <c r="B17" s="466">
        <f>B16+1</f>
        <v>14</v>
      </c>
      <c r="C17" t="s" s="397">
        <v>398</v>
      </c>
      <c r="D17" t="s" s="397">
        <v>885</v>
      </c>
      <c r="E17" s="398">
        <v>1275</v>
      </c>
    </row>
    <row r="18" ht="13.55" customHeight="1">
      <c r="A18" s="52"/>
      <c r="B18" s="466">
        <f>B17+1</f>
        <v>15</v>
      </c>
      <c r="C18" t="s" s="397">
        <v>405</v>
      </c>
      <c r="D18" s="199">
        <v>410</v>
      </c>
      <c r="E18" s="152">
        <v>1450</v>
      </c>
    </row>
    <row r="19" ht="13.55" customHeight="1">
      <c r="A19" s="52"/>
      <c r="B19" s="466">
        <f>B18+1</f>
        <v>16</v>
      </c>
      <c r="C19" t="s" s="397">
        <v>405</v>
      </c>
      <c r="D19" s="199">
        <v>411</v>
      </c>
      <c r="E19" s="152">
        <v>1175</v>
      </c>
    </row>
    <row r="20" ht="13.55" customHeight="1">
      <c r="A20" s="52"/>
      <c r="B20" s="466">
        <f>B19+1</f>
        <v>17</v>
      </c>
      <c r="C20" t="s" s="397">
        <v>405</v>
      </c>
      <c r="D20" t="s" s="33">
        <v>886</v>
      </c>
      <c r="E20" s="152">
        <v>1440</v>
      </c>
    </row>
    <row r="21" ht="13.55" customHeight="1">
      <c r="A21" s="52"/>
      <c r="B21" s="466">
        <f>B20+1</f>
        <v>18</v>
      </c>
      <c r="C21" t="s" s="397">
        <v>405</v>
      </c>
      <c r="D21" s="199">
        <v>402</v>
      </c>
      <c r="E21" s="152">
        <v>1800</v>
      </c>
    </row>
    <row r="22" ht="13.55" customHeight="1">
      <c r="A22" s="52"/>
      <c r="B22" s="466">
        <f>B21+1</f>
        <v>19</v>
      </c>
      <c r="C22" t="s" s="397">
        <v>401</v>
      </c>
      <c r="D22" s="199">
        <v>602</v>
      </c>
      <c r="E22" s="152">
        <v>860</v>
      </c>
    </row>
    <row r="23" ht="13.55" customHeight="1">
      <c r="A23" s="52"/>
      <c r="B23" s="466">
        <f>B22+1</f>
        <v>20</v>
      </c>
      <c r="C23" t="s" s="397">
        <v>401</v>
      </c>
      <c r="D23" t="s" s="33">
        <v>887</v>
      </c>
      <c r="E23" s="152">
        <v>510</v>
      </c>
    </row>
    <row r="24" ht="13.55" customHeight="1">
      <c r="A24" s="52"/>
      <c r="B24" s="466">
        <f>B23+1</f>
        <v>21</v>
      </c>
      <c r="C24" t="s" s="397">
        <v>401</v>
      </c>
      <c r="D24" s="199">
        <v>611</v>
      </c>
      <c r="E24" s="152">
        <v>1175</v>
      </c>
    </row>
    <row r="25" ht="13.55" customHeight="1">
      <c r="A25" s="52"/>
      <c r="B25" s="166"/>
      <c r="C25" t="s" s="397">
        <v>401</v>
      </c>
      <c r="D25" s="199">
        <v>612</v>
      </c>
      <c r="E25" s="152">
        <v>1030</v>
      </c>
    </row>
    <row r="26" ht="13.55" customHeight="1">
      <c r="A26" s="52"/>
      <c r="B26" s="466">
        <f>B24+1</f>
        <v>22</v>
      </c>
      <c r="C26" t="s" s="397">
        <v>402</v>
      </c>
      <c r="D26" s="199">
        <v>702</v>
      </c>
      <c r="E26" s="152">
        <v>860</v>
      </c>
    </row>
    <row r="27" ht="13.55" customHeight="1">
      <c r="A27" s="52"/>
      <c r="B27" s="466">
        <f>B26+1</f>
        <v>23</v>
      </c>
      <c r="C27" t="s" s="397">
        <v>402</v>
      </c>
      <c r="D27" t="s" s="33">
        <v>888</v>
      </c>
      <c r="E27" s="152">
        <v>510</v>
      </c>
    </row>
    <row r="28" ht="13.55" customHeight="1">
      <c r="A28" s="52"/>
      <c r="B28" s="466">
        <f>B27+1</f>
        <v>24</v>
      </c>
      <c r="C28" t="s" s="397">
        <v>403</v>
      </c>
      <c r="D28" t="s" s="33">
        <v>889</v>
      </c>
      <c r="E28" s="152">
        <v>3530</v>
      </c>
    </row>
    <row r="29" ht="13.55" customHeight="1">
      <c r="A29" s="52"/>
      <c r="B29" s="466">
        <f>B28+1</f>
        <v>25</v>
      </c>
      <c r="C29" t="s" s="397">
        <v>404</v>
      </c>
      <c r="D29" s="199">
        <v>901</v>
      </c>
      <c r="E29" s="152">
        <v>2220</v>
      </c>
    </row>
    <row r="30" ht="13.55" customHeight="1">
      <c r="A30" s="52"/>
      <c r="B30" s="466">
        <f>B29+1</f>
        <v>26</v>
      </c>
      <c r="C30" t="s" s="397">
        <v>404</v>
      </c>
      <c r="D30" s="199">
        <v>909</v>
      </c>
      <c r="E30" s="152">
        <v>985</v>
      </c>
    </row>
    <row r="31" ht="13.55" customHeight="1">
      <c r="A31" s="52"/>
      <c r="B31" s="466">
        <f>B30+1</f>
        <v>27</v>
      </c>
      <c r="C31" t="s" s="397">
        <v>404</v>
      </c>
      <c r="D31" s="199">
        <v>910</v>
      </c>
      <c r="E31" s="152">
        <v>1520</v>
      </c>
    </row>
    <row r="32" ht="13.55" customHeight="1">
      <c r="A32" s="52"/>
      <c r="B32" s="466">
        <f>B31+1</f>
        <v>28</v>
      </c>
      <c r="C32" t="s" s="397">
        <v>404</v>
      </c>
      <c r="D32" t="s" s="33">
        <v>890</v>
      </c>
      <c r="E32" s="152">
        <v>1440</v>
      </c>
    </row>
    <row r="33" ht="13.55" customHeight="1">
      <c r="A33" s="52"/>
      <c r="B33" s="466">
        <f>B32+1</f>
        <v>29</v>
      </c>
      <c r="C33" t="s" s="397">
        <v>404</v>
      </c>
      <c r="D33" t="s" s="33">
        <v>891</v>
      </c>
      <c r="E33" s="152">
        <v>1315</v>
      </c>
    </row>
    <row r="34" ht="13.55" customHeight="1">
      <c r="A34" s="52"/>
      <c r="B34" s="466">
        <f>B33+1</f>
        <v>30</v>
      </c>
      <c r="C34" t="s" s="397">
        <v>892</v>
      </c>
      <c r="D34" t="s" s="397">
        <v>893</v>
      </c>
      <c r="E34" s="398">
        <v>0</v>
      </c>
    </row>
    <row r="35" ht="13.55" customHeight="1">
      <c r="A35" s="52"/>
      <c r="B35" s="466">
        <f>B34+1</f>
        <v>31</v>
      </c>
      <c r="C35" t="s" s="397">
        <v>384</v>
      </c>
      <c r="D35" s="466">
        <v>1102</v>
      </c>
      <c r="E35" s="398">
        <v>860</v>
      </c>
    </row>
    <row r="36" ht="13.55" customHeight="1">
      <c r="A36" s="52"/>
      <c r="B36" s="466">
        <f>B35+1</f>
        <v>32</v>
      </c>
      <c r="C36" t="s" s="397">
        <v>384</v>
      </c>
      <c r="D36" t="s" s="33">
        <v>894</v>
      </c>
      <c r="E36" s="152">
        <v>510</v>
      </c>
    </row>
    <row r="37" ht="13.55" customHeight="1">
      <c r="A37" s="52"/>
      <c r="B37" s="466">
        <f>B36+1</f>
        <v>33</v>
      </c>
      <c r="C37" t="s" s="397">
        <v>384</v>
      </c>
      <c r="D37" s="199">
        <v>1110</v>
      </c>
      <c r="E37" s="152">
        <v>1520</v>
      </c>
    </row>
    <row r="38" ht="13.55" customHeight="1">
      <c r="A38" s="52"/>
      <c r="B38" s="166"/>
      <c r="C38" t="s" s="397">
        <v>384</v>
      </c>
      <c r="D38" t="s" s="33">
        <v>895</v>
      </c>
      <c r="E38" s="152">
        <v>1315</v>
      </c>
    </row>
    <row r="39" ht="13.55" customHeight="1">
      <c r="A39" s="52"/>
      <c r="B39" s="466">
        <f>B37+1</f>
        <v>34</v>
      </c>
      <c r="C39" t="s" s="397">
        <v>385</v>
      </c>
      <c r="D39" s="199">
        <v>1210</v>
      </c>
      <c r="E39" s="152">
        <v>1520</v>
      </c>
    </row>
    <row r="40" ht="13.55" customHeight="1">
      <c r="A40" s="52"/>
      <c r="B40" s="466">
        <f>B39+1</f>
        <v>35</v>
      </c>
      <c r="C40" t="s" s="397">
        <v>385</v>
      </c>
      <c r="D40" s="199">
        <v>1211</v>
      </c>
      <c r="E40" s="152">
        <v>1175</v>
      </c>
    </row>
    <row r="41" ht="13.55" customHeight="1">
      <c r="A41" s="52"/>
      <c r="B41" s="466">
        <v>36</v>
      </c>
      <c r="C41" t="s" s="397">
        <v>385</v>
      </c>
      <c r="D41" s="199">
        <v>1212</v>
      </c>
      <c r="E41" s="152">
        <v>1090</v>
      </c>
    </row>
    <row r="42" ht="13.55" customHeight="1">
      <c r="A42" s="52"/>
      <c r="B42" s="466">
        <f>B41+1</f>
        <v>37</v>
      </c>
      <c r="C42" t="s" s="397">
        <v>385</v>
      </c>
      <c r="D42" t="s" s="33">
        <v>896</v>
      </c>
      <c r="E42" s="152">
        <v>1440</v>
      </c>
    </row>
    <row r="43" ht="13.55" customHeight="1">
      <c r="A43" s="52"/>
      <c r="B43" s="466">
        <f>B42+1</f>
        <v>38</v>
      </c>
      <c r="C43" t="s" s="397">
        <v>386</v>
      </c>
      <c r="D43" s="199">
        <v>1304</v>
      </c>
      <c r="E43" s="152">
        <v>655</v>
      </c>
    </row>
    <row r="44" ht="13.55" customHeight="1">
      <c r="A44" s="52"/>
      <c r="B44" s="466">
        <f>B43+1</f>
        <v>39</v>
      </c>
      <c r="C44" t="s" s="397">
        <v>386</v>
      </c>
      <c r="D44" t="s" s="33">
        <v>897</v>
      </c>
      <c r="E44" s="152">
        <v>715</v>
      </c>
    </row>
    <row r="45" ht="13.55" customHeight="1">
      <c r="A45" s="52"/>
      <c r="B45" s="466">
        <f>B44+1</f>
        <v>40</v>
      </c>
      <c r="C45" t="s" s="397">
        <v>386</v>
      </c>
      <c r="D45" s="199">
        <v>1310</v>
      </c>
      <c r="E45" s="152">
        <v>1520</v>
      </c>
    </row>
    <row r="46" ht="13.55" customHeight="1">
      <c r="A46" s="52"/>
      <c r="B46" s="466">
        <f>B45+1</f>
        <v>41</v>
      </c>
      <c r="C46" t="s" s="397">
        <v>386</v>
      </c>
      <c r="D46" s="199">
        <v>1311</v>
      </c>
      <c r="E46" s="152">
        <v>1175</v>
      </c>
    </row>
    <row r="47" ht="13.55" customHeight="1">
      <c r="A47" s="52"/>
      <c r="B47" s="466">
        <f>B46+1</f>
        <v>42</v>
      </c>
      <c r="C47" t="s" s="397">
        <v>386</v>
      </c>
      <c r="D47" s="199">
        <v>1312</v>
      </c>
      <c r="E47" s="152">
        <v>1090</v>
      </c>
    </row>
    <row r="48" ht="13.55" customHeight="1">
      <c r="A48" s="52"/>
      <c r="B48" s="466">
        <f>B47+1</f>
        <v>43</v>
      </c>
      <c r="C48" t="s" s="397">
        <v>386</v>
      </c>
      <c r="D48" t="s" s="33">
        <v>898</v>
      </c>
      <c r="E48" s="152">
        <v>1440</v>
      </c>
    </row>
    <row r="49" ht="13.55" customHeight="1">
      <c r="A49" s="52"/>
      <c r="B49" s="466">
        <f>B48+1</f>
        <v>44</v>
      </c>
      <c r="C49" t="s" s="397">
        <v>386</v>
      </c>
      <c r="D49" t="s" s="33">
        <v>899</v>
      </c>
      <c r="E49" s="152">
        <v>1315</v>
      </c>
    </row>
    <row r="50" ht="13.55" customHeight="1">
      <c r="A50" s="52"/>
      <c r="B50" s="466">
        <f>B49+1</f>
        <v>45</v>
      </c>
      <c r="C50" t="s" s="397">
        <v>387</v>
      </c>
      <c r="D50" s="466">
        <v>1402</v>
      </c>
      <c r="E50" s="398">
        <v>860</v>
      </c>
    </row>
    <row r="51" ht="13.55" customHeight="1">
      <c r="A51" s="52"/>
      <c r="B51" s="466">
        <f>B50+1</f>
        <v>46</v>
      </c>
      <c r="C51" t="s" s="397">
        <v>387</v>
      </c>
      <c r="D51" t="s" s="33">
        <v>900</v>
      </c>
      <c r="E51" s="152">
        <v>510</v>
      </c>
    </row>
    <row r="52" ht="13.55" customHeight="1">
      <c r="A52" s="52"/>
      <c r="B52" s="466">
        <f>B51+1</f>
        <v>47</v>
      </c>
      <c r="C52" t="s" s="397">
        <v>387</v>
      </c>
      <c r="D52" s="199">
        <v>1410</v>
      </c>
      <c r="E52" s="152">
        <v>1520</v>
      </c>
    </row>
    <row r="53" ht="13.55" customHeight="1">
      <c r="A53" s="52"/>
      <c r="B53" s="466">
        <f>B52+1</f>
        <v>48</v>
      </c>
      <c r="C53" t="s" s="397">
        <v>387</v>
      </c>
      <c r="D53" s="199">
        <v>1411</v>
      </c>
      <c r="E53" s="152">
        <v>1175</v>
      </c>
    </row>
    <row r="54" ht="13.55" customHeight="1">
      <c r="A54" s="52"/>
      <c r="B54" s="466">
        <f>B53+1</f>
        <v>49</v>
      </c>
      <c r="C54" t="s" s="397">
        <v>387</v>
      </c>
      <c r="D54" t="s" s="33">
        <v>901</v>
      </c>
      <c r="E54" s="152">
        <v>1440</v>
      </c>
    </row>
    <row r="55" ht="13.55" customHeight="1">
      <c r="A55" s="52"/>
      <c r="B55" s="466">
        <f>B54+1</f>
        <v>50</v>
      </c>
      <c r="C55" t="s" s="397">
        <v>387</v>
      </c>
      <c r="D55" t="s" s="33">
        <v>902</v>
      </c>
      <c r="E55" s="152">
        <v>1315</v>
      </c>
    </row>
    <row r="56" ht="13.55" customHeight="1">
      <c r="A56" s="52"/>
      <c r="B56" s="466">
        <f>B55+1</f>
        <v>51</v>
      </c>
      <c r="C56" t="s" s="397">
        <v>388</v>
      </c>
      <c r="D56" s="199">
        <v>1502</v>
      </c>
      <c r="E56" s="152">
        <v>860</v>
      </c>
    </row>
    <row r="57" ht="13.55" customHeight="1">
      <c r="A57" s="52"/>
      <c r="B57" s="466">
        <f>B56+1</f>
        <v>52</v>
      </c>
      <c r="C57" t="s" s="397">
        <v>388</v>
      </c>
      <c r="D57" t="s" s="33">
        <v>903</v>
      </c>
      <c r="E57" s="152">
        <v>510</v>
      </c>
    </row>
    <row r="58" ht="13.55" customHeight="1">
      <c r="A58" s="52"/>
      <c r="B58" s="466">
        <f>B57+1</f>
        <v>53</v>
      </c>
      <c r="C58" t="s" s="397">
        <v>389</v>
      </c>
      <c r="D58" s="199">
        <v>1610</v>
      </c>
      <c r="E58" s="152">
        <v>1520</v>
      </c>
    </row>
    <row r="59" ht="13.55" customHeight="1">
      <c r="A59" s="52"/>
      <c r="B59" s="466">
        <f>B58+1</f>
        <v>54</v>
      </c>
      <c r="C59" t="s" s="397">
        <v>389</v>
      </c>
      <c r="D59" s="199">
        <v>1611</v>
      </c>
      <c r="E59" s="152">
        <v>1175</v>
      </c>
    </row>
    <row r="60" ht="13.55" customHeight="1">
      <c r="A60" s="52"/>
      <c r="B60" s="466">
        <f>B59+1</f>
        <v>55</v>
      </c>
      <c r="C60" t="s" s="397">
        <v>389</v>
      </c>
      <c r="D60" t="s" s="397">
        <v>904</v>
      </c>
      <c r="E60" s="398">
        <v>1440</v>
      </c>
    </row>
    <row r="61" ht="13.55" customHeight="1">
      <c r="A61" s="52"/>
      <c r="B61" s="466">
        <f>B60+1</f>
        <v>56</v>
      </c>
      <c r="C61" t="s" s="397">
        <v>389</v>
      </c>
      <c r="D61" t="s" s="397">
        <v>905</v>
      </c>
      <c r="E61" s="398">
        <v>1315</v>
      </c>
    </row>
    <row r="62" ht="13.55" customHeight="1">
      <c r="A62" s="52"/>
      <c r="B62" s="466">
        <f>B61+1</f>
        <v>57</v>
      </c>
      <c r="C62" t="s" s="397">
        <v>390</v>
      </c>
      <c r="D62" s="199">
        <v>1710</v>
      </c>
      <c r="E62" s="152">
        <v>1520</v>
      </c>
    </row>
    <row r="63" ht="13.55" customHeight="1">
      <c r="A63" s="52"/>
      <c r="B63" s="466">
        <f>B62+1</f>
        <v>58</v>
      </c>
      <c r="C63" t="s" s="397">
        <v>390</v>
      </c>
      <c r="D63" s="199">
        <v>1711</v>
      </c>
      <c r="E63" s="152">
        <v>1175</v>
      </c>
    </row>
    <row r="64" ht="13.55" customHeight="1">
      <c r="A64" s="52"/>
      <c r="B64" s="466">
        <f>B63+1</f>
        <v>59</v>
      </c>
      <c r="C64" t="s" s="397">
        <v>390</v>
      </c>
      <c r="D64" t="s" s="33">
        <v>906</v>
      </c>
      <c r="E64" s="152">
        <v>1440</v>
      </c>
    </row>
    <row r="65" ht="13.55" customHeight="1">
      <c r="A65" s="52"/>
      <c r="B65" s="466">
        <f>B64+1</f>
        <v>60</v>
      </c>
      <c r="C65" t="s" s="397">
        <v>390</v>
      </c>
      <c r="D65" t="s" s="33">
        <v>907</v>
      </c>
      <c r="E65" s="152">
        <v>1315</v>
      </c>
    </row>
    <row r="66" ht="13.55" customHeight="1">
      <c r="A66" s="52"/>
      <c r="B66" s="466">
        <f>B65+1</f>
        <v>61</v>
      </c>
      <c r="C66" t="s" s="397">
        <v>391</v>
      </c>
      <c r="D66" s="199">
        <v>1802</v>
      </c>
      <c r="E66" s="152">
        <v>860</v>
      </c>
    </row>
    <row r="67" ht="13.55" customHeight="1">
      <c r="A67" s="52"/>
      <c r="B67" s="466">
        <f>B66+1</f>
        <v>62</v>
      </c>
      <c r="C67" t="s" s="397">
        <v>391</v>
      </c>
      <c r="D67" t="s" s="33">
        <v>908</v>
      </c>
      <c r="E67" s="152">
        <v>510</v>
      </c>
    </row>
    <row r="68" ht="13.55" customHeight="1">
      <c r="A68" s="52"/>
      <c r="B68" s="466">
        <f>B67+1</f>
        <v>63</v>
      </c>
      <c r="C68" t="s" s="397">
        <v>391</v>
      </c>
      <c r="D68" s="199">
        <v>1810</v>
      </c>
      <c r="E68" s="152">
        <v>1520</v>
      </c>
    </row>
    <row r="69" ht="13.55" customHeight="1">
      <c r="A69" s="52"/>
      <c r="B69" s="466">
        <f>B68+1</f>
        <v>64</v>
      </c>
      <c r="C69" t="s" s="397">
        <v>391</v>
      </c>
      <c r="D69" s="199">
        <v>1811</v>
      </c>
      <c r="E69" s="152">
        <v>1175</v>
      </c>
    </row>
    <row r="70" ht="13.55" customHeight="1">
      <c r="A70" s="52"/>
      <c r="B70" s="466">
        <f>B69+1</f>
        <v>65</v>
      </c>
      <c r="C70" t="s" s="397">
        <v>391</v>
      </c>
      <c r="D70" t="s" s="33">
        <v>909</v>
      </c>
      <c r="E70" s="152">
        <v>1440</v>
      </c>
    </row>
    <row r="71" ht="13.55" customHeight="1">
      <c r="A71" s="52"/>
      <c r="B71" s="466">
        <f>B70+1</f>
        <v>66</v>
      </c>
      <c r="C71" t="s" s="397">
        <v>391</v>
      </c>
      <c r="D71" t="s" s="33">
        <v>910</v>
      </c>
      <c r="E71" s="152">
        <v>1315</v>
      </c>
    </row>
    <row r="72" ht="13.55" customHeight="1">
      <c r="A72" s="52"/>
      <c r="B72" s="466">
        <f>B71+1</f>
        <v>67</v>
      </c>
      <c r="C72" t="s" s="397">
        <v>392</v>
      </c>
      <c r="D72" s="199">
        <v>1902</v>
      </c>
      <c r="E72" s="152">
        <v>860</v>
      </c>
    </row>
    <row r="73" ht="13.55" customHeight="1">
      <c r="A73" s="52"/>
      <c r="B73" s="466">
        <f>B72+1</f>
        <v>68</v>
      </c>
      <c r="C73" t="s" s="397">
        <v>392</v>
      </c>
      <c r="D73" t="s" s="33">
        <v>911</v>
      </c>
      <c r="E73" s="152">
        <v>510</v>
      </c>
    </row>
    <row r="74" ht="13.55" customHeight="1">
      <c r="A74" s="52"/>
      <c r="B74" s="466">
        <f>B73+1</f>
        <v>69</v>
      </c>
      <c r="C74" t="s" s="397">
        <v>392</v>
      </c>
      <c r="D74" s="199">
        <v>1910</v>
      </c>
      <c r="E74" s="152">
        <v>1520</v>
      </c>
    </row>
    <row r="75" ht="13.55" customHeight="1">
      <c r="A75" s="52"/>
      <c r="B75" s="466">
        <f>B74+1</f>
        <v>70</v>
      </c>
      <c r="C75" t="s" s="397">
        <v>392</v>
      </c>
      <c r="D75" s="199">
        <v>1911</v>
      </c>
      <c r="E75" s="152">
        <v>1175</v>
      </c>
    </row>
    <row r="76" ht="13.55" customHeight="1">
      <c r="A76" s="52"/>
      <c r="B76" s="466">
        <f>B75+1</f>
        <v>71</v>
      </c>
      <c r="C76" t="s" s="397">
        <v>392</v>
      </c>
      <c r="D76" t="s" s="33">
        <v>912</v>
      </c>
      <c r="E76" s="152">
        <v>1440</v>
      </c>
    </row>
    <row r="77" ht="13.55" customHeight="1">
      <c r="A77" s="52"/>
      <c r="B77" s="466">
        <f>B76+1</f>
        <v>72</v>
      </c>
      <c r="C77" t="s" s="397">
        <v>392</v>
      </c>
      <c r="D77" t="s" s="33">
        <v>913</v>
      </c>
      <c r="E77" s="152">
        <v>1315</v>
      </c>
    </row>
    <row r="78" ht="13.55" customHeight="1">
      <c r="A78" s="52"/>
      <c r="B78" s="466">
        <f>B77+1</f>
        <v>73</v>
      </c>
      <c r="C78" t="s" s="397">
        <v>914</v>
      </c>
      <c r="D78" t="s" s="33">
        <v>893</v>
      </c>
      <c r="E78" s="152">
        <v>0</v>
      </c>
    </row>
    <row r="79" ht="13.55" customHeight="1">
      <c r="A79" s="52"/>
      <c r="B79" s="466">
        <f>B78+1</f>
        <v>74</v>
      </c>
      <c r="C79" t="s" s="397">
        <v>915</v>
      </c>
      <c r="D79" s="466">
        <v>2110</v>
      </c>
      <c r="E79" s="398">
        <v>1520</v>
      </c>
    </row>
    <row r="80" ht="13.55" customHeight="1">
      <c r="A80" s="52"/>
      <c r="B80" s="466">
        <f>B79+1</f>
        <v>75</v>
      </c>
      <c r="C80" t="s" s="397">
        <v>915</v>
      </c>
      <c r="D80" s="466">
        <v>2111</v>
      </c>
      <c r="E80" s="398">
        <v>1175</v>
      </c>
    </row>
    <row r="81" ht="13.55" customHeight="1">
      <c r="A81" s="52"/>
      <c r="B81" s="466">
        <f>B80+1</f>
        <v>76</v>
      </c>
      <c r="C81" t="s" s="397">
        <v>915</v>
      </c>
      <c r="D81" t="s" s="33">
        <v>916</v>
      </c>
      <c r="E81" s="152">
        <v>1440</v>
      </c>
    </row>
    <row r="82" ht="13.55" customHeight="1">
      <c r="A82" s="52"/>
      <c r="B82" s="166"/>
      <c r="C82" t="s" s="397">
        <v>915</v>
      </c>
      <c r="D82" t="s" s="33">
        <v>917</v>
      </c>
      <c r="E82" s="152">
        <v>715</v>
      </c>
    </row>
    <row r="83" ht="13.55" customHeight="1">
      <c r="A83" s="52"/>
      <c r="B83" s="166"/>
      <c r="C83" t="s" s="397">
        <v>915</v>
      </c>
      <c r="D83" t="s" s="33">
        <v>918</v>
      </c>
      <c r="E83" s="152">
        <v>710</v>
      </c>
    </row>
    <row r="84" ht="13.55" customHeight="1">
      <c r="A84" s="52"/>
      <c r="B84" s="466">
        <f>B81+1</f>
        <v>77</v>
      </c>
      <c r="C84" t="s" s="397">
        <v>915</v>
      </c>
      <c r="D84" t="s" s="33">
        <v>919</v>
      </c>
      <c r="E84" s="152">
        <v>1315</v>
      </c>
    </row>
    <row r="85" ht="13.55" customHeight="1">
      <c r="A85" s="52"/>
      <c r="B85" s="466">
        <f>B84+1</f>
        <v>78</v>
      </c>
      <c r="C85" t="s" s="397">
        <v>394</v>
      </c>
      <c r="D85" s="199">
        <v>2202</v>
      </c>
      <c r="E85" s="152">
        <v>860</v>
      </c>
    </row>
    <row r="86" ht="13.55" customHeight="1">
      <c r="A86" s="52"/>
      <c r="B86" s="466">
        <f>B85+1</f>
        <v>79</v>
      </c>
      <c r="C86" t="s" s="397">
        <v>394</v>
      </c>
      <c r="D86" t="s" s="33">
        <v>920</v>
      </c>
      <c r="E86" s="152">
        <v>660</v>
      </c>
    </row>
    <row r="87" ht="13.55" customHeight="1">
      <c r="A87" s="52"/>
      <c r="B87" s="466">
        <f>B86+1</f>
        <v>80</v>
      </c>
      <c r="C87" t="s" s="397">
        <v>394</v>
      </c>
      <c r="D87" s="199">
        <v>2204</v>
      </c>
      <c r="E87" s="152">
        <v>655</v>
      </c>
    </row>
    <row r="88" ht="13.55" customHeight="1">
      <c r="A88" s="52"/>
      <c r="B88" s="466">
        <f>B87+1</f>
        <v>81</v>
      </c>
      <c r="C88" t="s" s="397">
        <v>394</v>
      </c>
      <c r="D88" t="s" s="33">
        <v>921</v>
      </c>
      <c r="E88" s="152">
        <v>510</v>
      </c>
    </row>
    <row r="89" ht="13.55" customHeight="1">
      <c r="A89" s="52"/>
      <c r="B89" s="466">
        <f>B88+1</f>
        <v>82</v>
      </c>
      <c r="C89" t="s" s="397">
        <v>395</v>
      </c>
      <c r="D89" s="199">
        <v>2302</v>
      </c>
      <c r="E89" s="152">
        <v>860</v>
      </c>
    </row>
    <row r="90" ht="13.55" customHeight="1">
      <c r="A90" s="52"/>
      <c r="B90" s="466">
        <f>B89+1</f>
        <v>83</v>
      </c>
      <c r="C90" t="s" s="397">
        <v>395</v>
      </c>
      <c r="D90" t="s" s="33">
        <v>922</v>
      </c>
      <c r="E90" s="152">
        <v>510</v>
      </c>
    </row>
    <row r="91" ht="13.55" customHeight="1">
      <c r="A91" s="52"/>
      <c r="B91" s="466">
        <f>B90+1</f>
        <v>84</v>
      </c>
      <c r="C91" t="s" s="397">
        <v>395</v>
      </c>
      <c r="D91" t="s" s="397">
        <v>923</v>
      </c>
      <c r="E91" s="398">
        <v>500</v>
      </c>
    </row>
    <row r="92" ht="13.55" customHeight="1">
      <c r="A92" s="52"/>
      <c r="B92" s="466">
        <f>B91+1</f>
        <v>85</v>
      </c>
      <c r="C92" t="s" s="397">
        <v>396</v>
      </c>
      <c r="D92" t="s" s="33">
        <v>924</v>
      </c>
      <c r="E92" s="152">
        <v>500</v>
      </c>
    </row>
    <row r="93" ht="13.55" customHeight="1">
      <c r="A93" s="52"/>
      <c r="B93" s="466">
        <f>B92+1</f>
        <v>86</v>
      </c>
      <c r="C93" t="s" s="397">
        <v>396</v>
      </c>
      <c r="D93" s="199">
        <v>2410</v>
      </c>
      <c r="E93" s="152">
        <v>1520</v>
      </c>
    </row>
    <row r="94" ht="13.55" customHeight="1">
      <c r="A94" s="52"/>
      <c r="B94" s="466">
        <f>B93+1</f>
        <v>87</v>
      </c>
      <c r="C94" t="s" s="397">
        <v>396</v>
      </c>
      <c r="D94" t="s" s="33">
        <v>925</v>
      </c>
      <c r="E94" s="152">
        <v>1440</v>
      </c>
    </row>
    <row r="95" ht="13.55" customHeight="1">
      <c r="A95" s="52"/>
      <c r="B95" s="466">
        <f>B94+1</f>
        <v>88</v>
      </c>
      <c r="C95" t="s" s="397">
        <v>396</v>
      </c>
      <c r="D95" t="s" s="33">
        <v>926</v>
      </c>
      <c r="E95" s="152">
        <v>1315</v>
      </c>
    </row>
    <row r="96" ht="13.55" customHeight="1">
      <c r="A96" s="52"/>
      <c r="B96" s="466">
        <f>B95+1</f>
        <v>89</v>
      </c>
      <c r="C96" t="s" s="397">
        <v>397</v>
      </c>
      <c r="D96" s="199">
        <v>2510</v>
      </c>
      <c r="E96" s="152">
        <v>1520</v>
      </c>
    </row>
    <row r="97" ht="13.55" customHeight="1">
      <c r="A97" s="52"/>
      <c r="B97" s="466">
        <f>B96+1</f>
        <v>90</v>
      </c>
      <c r="C97" t="s" s="397">
        <v>397</v>
      </c>
      <c r="D97" s="199">
        <v>2511</v>
      </c>
      <c r="E97" s="152">
        <v>1175</v>
      </c>
    </row>
    <row r="98" ht="13.55" customHeight="1">
      <c r="A98" s="52"/>
      <c r="B98" s="466">
        <f>B97+1</f>
        <v>91</v>
      </c>
      <c r="C98" t="s" s="397">
        <v>397</v>
      </c>
      <c r="D98" t="s" s="33">
        <v>927</v>
      </c>
      <c r="E98" s="152">
        <v>1440</v>
      </c>
    </row>
    <row r="99" ht="13.55" customHeight="1">
      <c r="A99" s="52"/>
      <c r="B99" s="466">
        <v>92</v>
      </c>
      <c r="C99" t="s" s="397">
        <v>928</v>
      </c>
      <c r="D99" t="s" s="33">
        <v>879</v>
      </c>
      <c r="E99" s="152">
        <v>17500</v>
      </c>
    </row>
    <row r="100" ht="13.55" customHeight="1">
      <c r="A100" s="52"/>
      <c r="B100" s="466">
        <f>B99+1</f>
        <v>93</v>
      </c>
      <c r="C100" t="s" s="397">
        <v>929</v>
      </c>
      <c r="D100" t="s" s="33">
        <v>879</v>
      </c>
      <c r="E100" s="152">
        <v>17500</v>
      </c>
    </row>
    <row r="101" ht="13.55" customHeight="1">
      <c r="A101" s="52"/>
      <c r="B101" s="166"/>
      <c r="C101" s="166"/>
      <c r="D101" s="153"/>
      <c r="E101" s="156">
        <f>SUM(E4:E100)</f>
        <v>157835</v>
      </c>
    </row>
    <row r="102" ht="13.55" customHeight="1">
      <c r="A102" s="26"/>
      <c r="B102" s="109"/>
      <c r="C102" s="109"/>
      <c r="D102" s="467"/>
      <c r="E102" s="468">
        <v>419030</v>
      </c>
    </row>
    <row r="103" ht="13.55" customHeight="1">
      <c r="A103" s="26"/>
      <c r="B103" s="26"/>
      <c r="C103" s="26"/>
      <c r="D103" s="26"/>
      <c r="E103" s="469">
        <v>419030</v>
      </c>
    </row>
    <row r="104" ht="13.55" customHeight="1">
      <c r="A104" s="26"/>
      <c r="B104" s="26"/>
      <c r="C104" s="26"/>
      <c r="D104" s="26"/>
      <c r="E104" s="426">
        <f>E102-E103</f>
        <v>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3.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9.16667" defaultRowHeight="13" customHeight="1" outlineLevelRow="0" outlineLevelCol="0"/>
  <cols>
    <col min="1" max="1" width="9.17188" style="470" customWidth="1"/>
    <col min="2" max="2" width="14.5" style="470" customWidth="1"/>
    <col min="3" max="3" width="10" style="470" customWidth="1"/>
    <col min="4" max="5" width="9.17188" style="470" customWidth="1"/>
    <col min="6" max="16384" width="9.17188" style="470" customWidth="1"/>
  </cols>
  <sheetData>
    <row r="1" ht="13.55" customHeight="1">
      <c r="A1" s="51"/>
      <c r="B1" s="51"/>
      <c r="C1" s="26"/>
      <c r="D1" s="26"/>
      <c r="E1" s="26"/>
    </row>
    <row r="2" ht="13.75" customHeight="1">
      <c r="A2" t="s" s="33">
        <v>930</v>
      </c>
      <c r="B2" s="153"/>
      <c r="C2" s="471"/>
      <c r="D2" s="26"/>
      <c r="E2" s="26"/>
    </row>
    <row r="3" ht="26" customHeight="1">
      <c r="A3" t="s" s="382">
        <v>931</v>
      </c>
      <c r="B3" t="s" s="382">
        <v>932</v>
      </c>
      <c r="C3" t="s" s="472">
        <v>429</v>
      </c>
      <c r="D3" s="94"/>
      <c r="E3" s="26"/>
    </row>
    <row r="4" ht="13.75" customHeight="1">
      <c r="A4" s="384"/>
      <c r="B4" s="473"/>
      <c r="C4" s="474"/>
      <c r="D4" s="94"/>
      <c r="E4" s="218"/>
    </row>
    <row r="5" ht="13.75" customHeight="1">
      <c r="A5" s="384"/>
      <c r="B5" s="473"/>
      <c r="C5" s="474"/>
      <c r="D5" s="94"/>
      <c r="E5" s="218"/>
    </row>
    <row r="6" ht="13.75" customHeight="1">
      <c r="A6" s="384"/>
      <c r="B6" s="473"/>
      <c r="C6" s="474"/>
      <c r="D6" s="94"/>
      <c r="E6" s="218"/>
    </row>
    <row r="7" ht="13.75" customHeight="1">
      <c r="A7" s="384"/>
      <c r="B7" s="473"/>
      <c r="C7" s="474"/>
      <c r="D7" s="94"/>
      <c r="E7" s="218"/>
    </row>
    <row r="8" ht="13.75" customHeight="1">
      <c r="A8" s="384"/>
      <c r="B8" s="473"/>
      <c r="C8" s="474"/>
      <c r="D8" s="94"/>
      <c r="E8" s="218"/>
    </row>
    <row r="9" ht="13.75" customHeight="1">
      <c r="A9" s="384"/>
      <c r="B9" s="473"/>
      <c r="C9" s="474"/>
      <c r="D9" s="94"/>
      <c r="E9" s="218"/>
    </row>
    <row r="10" ht="13.75" customHeight="1">
      <c r="A10" s="384"/>
      <c r="B10" s="473"/>
      <c r="C10" s="474"/>
      <c r="D10" s="94"/>
      <c r="E10" s="218"/>
    </row>
    <row r="11" ht="13.75" customHeight="1">
      <c r="A11" s="384"/>
      <c r="B11" s="473"/>
      <c r="C11" s="474"/>
      <c r="D11" s="94"/>
      <c r="E11" s="218"/>
    </row>
    <row r="12" ht="13.75" customHeight="1">
      <c r="A12" s="384"/>
      <c r="B12" s="473"/>
      <c r="C12" s="474"/>
      <c r="D12" s="94"/>
      <c r="E12" s="218"/>
    </row>
    <row r="13" ht="13.75" customHeight="1">
      <c r="A13" s="384"/>
      <c r="B13" s="473"/>
      <c r="C13" s="474"/>
      <c r="D13" s="94"/>
      <c r="E13" s="218"/>
    </row>
    <row r="14" ht="13.75" customHeight="1">
      <c r="A14" s="384"/>
      <c r="B14" s="473"/>
      <c r="C14" s="474"/>
      <c r="D14" s="94"/>
      <c r="E14" s="218"/>
    </row>
    <row r="15" ht="13.75" customHeight="1">
      <c r="A15" s="384"/>
      <c r="B15" s="473"/>
      <c r="C15" s="474"/>
      <c r="D15" s="94"/>
      <c r="E15" s="218"/>
    </row>
    <row r="16" ht="13.75" customHeight="1">
      <c r="A16" s="384"/>
      <c r="B16" s="473"/>
      <c r="C16" s="474"/>
      <c r="D16" s="94"/>
      <c r="E16" s="218"/>
    </row>
    <row r="17" ht="13.75" customHeight="1">
      <c r="A17" t="s" s="33">
        <v>144</v>
      </c>
      <c r="B17" s="475">
        <f>SUM(B4:B15)</f>
        <v>0</v>
      </c>
      <c r="C17" s="199">
        <f>SUM(C4:C15)</f>
        <v>0</v>
      </c>
      <c r="D17" s="94"/>
      <c r="E17"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4.xml><?xml version="1.0" encoding="utf-8"?>
<worksheet xmlns:r="http://schemas.openxmlformats.org/officeDocument/2006/relationships" xmlns="http://schemas.openxmlformats.org/spreadsheetml/2006/main">
  <dimension ref="A1:J464"/>
  <sheetViews>
    <sheetView workbookViewId="0" showGridLines="0" defaultGridColor="1"/>
  </sheetViews>
  <sheetFormatPr defaultColWidth="8.83333" defaultRowHeight="14.5" customHeight="1" outlineLevelRow="0" outlineLevelCol="0"/>
  <cols>
    <col min="1" max="1" width="8.85156" style="476" customWidth="1"/>
    <col min="2" max="2" width="5.67188" style="476" customWidth="1"/>
    <col min="3" max="3" width="46.6719" style="476" customWidth="1"/>
    <col min="4" max="4" width="14.6719" style="476" customWidth="1"/>
    <col min="5" max="5" width="12.5" style="476" customWidth="1"/>
    <col min="6" max="6" width="11.5" style="476" customWidth="1"/>
    <col min="7" max="7" width="21.5" style="476" customWidth="1"/>
    <col min="8" max="8" width="9.85156" style="476" customWidth="1"/>
    <col min="9" max="9" width="14.3516" style="476" customWidth="1"/>
    <col min="10" max="10" width="7.5" style="476" customWidth="1"/>
    <col min="11" max="16384" width="8.85156" style="476" customWidth="1"/>
  </cols>
  <sheetData>
    <row r="1" ht="13.55" customHeight="1">
      <c r="A1" s="26"/>
      <c r="B1" s="51"/>
      <c r="C1" s="51"/>
      <c r="D1" s="51"/>
      <c r="E1" s="51"/>
      <c r="F1" s="51"/>
      <c r="G1" s="51"/>
      <c r="H1" s="51"/>
      <c r="I1" s="51"/>
      <c r="J1" s="51"/>
    </row>
    <row r="2" ht="13.55" customHeight="1">
      <c r="A2" s="52"/>
      <c r="B2" t="s" s="396">
        <v>333</v>
      </c>
      <c r="C2" t="s" s="396">
        <v>933</v>
      </c>
      <c r="D2" t="s" s="396">
        <v>934</v>
      </c>
      <c r="E2" t="s" s="396">
        <v>935</v>
      </c>
      <c r="F2" t="s" s="396">
        <v>936</v>
      </c>
      <c r="G2" t="s" s="396">
        <v>937</v>
      </c>
      <c r="H2" t="s" s="396">
        <v>938</v>
      </c>
      <c r="I2" t="s" s="396">
        <v>939</v>
      </c>
      <c r="J2" t="s" s="396">
        <v>940</v>
      </c>
    </row>
    <row r="3" ht="13.55" customHeight="1">
      <c r="A3" s="52"/>
      <c r="B3" s="199">
        <v>1</v>
      </c>
      <c r="C3" t="s" s="33">
        <v>941</v>
      </c>
      <c r="D3" s="132">
        <v>41201</v>
      </c>
      <c r="E3" t="s" s="33">
        <v>942</v>
      </c>
      <c r="F3" t="s" s="33">
        <v>943</v>
      </c>
      <c r="G3" t="s" s="33">
        <v>944</v>
      </c>
      <c r="H3" s="39">
        <v>446.73</v>
      </c>
      <c r="I3" s="199">
        <v>2498426</v>
      </c>
      <c r="J3" s="477">
        <v>5592.698050276450</v>
      </c>
    </row>
    <row r="4" ht="13.55" customHeight="1">
      <c r="A4" s="52"/>
      <c r="B4" s="199">
        <v>2</v>
      </c>
      <c r="C4" t="s" s="33">
        <v>945</v>
      </c>
      <c r="D4" s="132">
        <v>41202</v>
      </c>
      <c r="E4" t="s" s="33">
        <v>942</v>
      </c>
      <c r="F4" t="s" s="33">
        <v>946</v>
      </c>
      <c r="G4" t="s" s="33">
        <v>947</v>
      </c>
      <c r="H4" s="39">
        <v>446.73</v>
      </c>
      <c r="I4" s="199">
        <v>2453753</v>
      </c>
      <c r="J4" s="477">
        <v>5492.698050276450</v>
      </c>
    </row>
    <row r="5" ht="13.55" customHeight="1">
      <c r="A5" s="52"/>
      <c r="B5" s="199">
        <v>3</v>
      </c>
      <c r="C5" t="s" s="33">
        <v>945</v>
      </c>
      <c r="D5" s="132">
        <v>41202</v>
      </c>
      <c r="E5" t="s" s="33">
        <v>942</v>
      </c>
      <c r="F5" t="s" s="33">
        <v>948</v>
      </c>
      <c r="G5" t="s" s="33">
        <v>949</v>
      </c>
      <c r="H5" s="39">
        <v>446.73</v>
      </c>
      <c r="I5" s="199">
        <v>2453753</v>
      </c>
      <c r="J5" s="477">
        <v>5492.698050276450</v>
      </c>
    </row>
    <row r="6" ht="13.55" customHeight="1">
      <c r="A6" s="52"/>
      <c r="B6" s="199">
        <v>4</v>
      </c>
      <c r="C6" t="s" s="33">
        <v>950</v>
      </c>
      <c r="D6" s="132">
        <v>41211</v>
      </c>
      <c r="E6" t="s" s="33">
        <v>942</v>
      </c>
      <c r="F6" t="s" s="33">
        <v>951</v>
      </c>
      <c r="G6" t="s" s="33">
        <v>952</v>
      </c>
      <c r="H6" s="39">
        <v>446.73</v>
      </c>
      <c r="I6" s="199">
        <v>2498426</v>
      </c>
      <c r="J6" s="477">
        <v>5592.698050276450</v>
      </c>
    </row>
    <row r="7" ht="13.55" customHeight="1">
      <c r="A7" s="52"/>
      <c r="B7" s="199">
        <v>5</v>
      </c>
      <c r="C7" t="s" s="33">
        <v>953</v>
      </c>
      <c r="D7" s="132">
        <v>41234</v>
      </c>
      <c r="E7" t="s" s="33">
        <v>942</v>
      </c>
      <c r="F7" t="s" s="33">
        <v>954</v>
      </c>
      <c r="G7" t="s" s="33">
        <v>955</v>
      </c>
      <c r="H7" s="39">
        <v>446.73</v>
      </c>
      <c r="I7" s="199">
        <v>2434156</v>
      </c>
      <c r="J7" s="477">
        <v>5448.830389720860</v>
      </c>
    </row>
    <row r="8" ht="13.55" customHeight="1">
      <c r="A8" s="52"/>
      <c r="B8" s="199">
        <v>6</v>
      </c>
      <c r="C8" t="s" s="33">
        <v>956</v>
      </c>
      <c r="D8" s="132">
        <v>41235</v>
      </c>
      <c r="E8" t="s" s="33">
        <v>957</v>
      </c>
      <c r="F8" t="s" s="33">
        <v>958</v>
      </c>
      <c r="G8" t="s" s="33">
        <v>959</v>
      </c>
      <c r="H8" s="39">
        <v>446.73</v>
      </c>
      <c r="I8" s="199">
        <v>2498426</v>
      </c>
      <c r="J8" s="477">
        <v>5592.698050276450</v>
      </c>
    </row>
    <row r="9" ht="13.55" customHeight="1">
      <c r="A9" s="52"/>
      <c r="B9" s="199">
        <v>7</v>
      </c>
      <c r="C9" t="s" s="33">
        <v>960</v>
      </c>
      <c r="D9" s="132">
        <v>41242</v>
      </c>
      <c r="E9" t="s" s="33">
        <v>942</v>
      </c>
      <c r="F9" t="s" s="33">
        <v>961</v>
      </c>
      <c r="G9" t="s" s="33">
        <v>962</v>
      </c>
      <c r="H9" s="39">
        <v>446.73</v>
      </c>
      <c r="I9" s="199">
        <v>2498426</v>
      </c>
      <c r="J9" s="477">
        <v>5592.698050276450</v>
      </c>
    </row>
    <row r="10" ht="13.55" customHeight="1">
      <c r="A10" s="52"/>
      <c r="B10" s="199">
        <v>8</v>
      </c>
      <c r="C10" t="s" s="33">
        <v>963</v>
      </c>
      <c r="D10" s="132">
        <v>41242</v>
      </c>
      <c r="E10" t="s" s="33">
        <v>942</v>
      </c>
      <c r="F10" t="s" s="33">
        <v>964</v>
      </c>
      <c r="G10" t="s" s="33">
        <v>965</v>
      </c>
      <c r="H10" s="39">
        <v>446.73</v>
      </c>
      <c r="I10" s="199">
        <v>2498426</v>
      </c>
      <c r="J10" s="477">
        <v>5592.698050276450</v>
      </c>
    </row>
    <row r="11" ht="13.55" customHeight="1">
      <c r="A11" s="52"/>
      <c r="B11" s="199">
        <v>9</v>
      </c>
      <c r="C11" t="s" s="33">
        <v>966</v>
      </c>
      <c r="D11" s="132">
        <v>41242</v>
      </c>
      <c r="E11" t="s" s="33">
        <v>967</v>
      </c>
      <c r="F11" t="s" s="33">
        <v>968</v>
      </c>
      <c r="G11" t="s" s="33">
        <v>969</v>
      </c>
      <c r="H11" s="39">
        <v>950</v>
      </c>
      <c r="I11" s="199">
        <v>4988000</v>
      </c>
      <c r="J11" s="477">
        <v>5250.526315789470</v>
      </c>
    </row>
    <row r="12" ht="13.55" customHeight="1">
      <c r="A12" s="52"/>
      <c r="B12" s="199">
        <v>10</v>
      </c>
      <c r="C12" t="s" s="33">
        <v>970</v>
      </c>
      <c r="D12" s="132">
        <v>41243</v>
      </c>
      <c r="E12" t="s" s="33">
        <v>967</v>
      </c>
      <c r="F12" t="s" s="33">
        <v>971</v>
      </c>
      <c r="G12" t="s" s="33">
        <v>972</v>
      </c>
      <c r="H12" s="39">
        <v>712.49</v>
      </c>
      <c r="I12" s="199">
        <v>3865762</v>
      </c>
      <c r="J12" s="477">
        <v>5425.707027467050</v>
      </c>
    </row>
    <row r="13" ht="13.55" customHeight="1">
      <c r="A13" s="52"/>
      <c r="B13" s="199">
        <v>11</v>
      </c>
      <c r="C13" t="s" s="33">
        <v>973</v>
      </c>
      <c r="D13" s="132">
        <v>41243</v>
      </c>
      <c r="E13" t="s" s="33">
        <v>942</v>
      </c>
      <c r="F13" t="s" s="33">
        <v>974</v>
      </c>
      <c r="G13" t="s" s="33">
        <v>975</v>
      </c>
      <c r="H13" s="39">
        <v>446.73</v>
      </c>
      <c r="I13" s="199">
        <v>2605529</v>
      </c>
      <c r="J13" s="477">
        <v>5832.446891858620</v>
      </c>
    </row>
    <row r="14" ht="13.55" customHeight="1">
      <c r="A14" s="52"/>
      <c r="B14" s="199">
        <v>12</v>
      </c>
      <c r="C14" t="s" s="33">
        <v>976</v>
      </c>
      <c r="D14" s="132">
        <v>41247</v>
      </c>
      <c r="E14" t="s" s="33">
        <v>957</v>
      </c>
      <c r="F14" t="s" s="33">
        <v>977</v>
      </c>
      <c r="G14" t="s" s="33">
        <v>978</v>
      </c>
      <c r="H14" s="39">
        <v>446.73</v>
      </c>
      <c r="I14" s="199">
        <v>2605530</v>
      </c>
      <c r="J14" s="477">
        <v>5832.449130347190</v>
      </c>
    </row>
    <row r="15" ht="13.55" customHeight="1">
      <c r="A15" s="52"/>
      <c r="B15" s="199">
        <v>13</v>
      </c>
      <c r="C15" t="s" s="33">
        <v>979</v>
      </c>
      <c r="D15" s="132">
        <v>41256</v>
      </c>
      <c r="E15" t="s" s="33">
        <v>942</v>
      </c>
      <c r="F15" t="s" s="33">
        <v>980</v>
      </c>
      <c r="G15" t="s" s="33">
        <v>981</v>
      </c>
      <c r="H15" s="39">
        <v>446.73</v>
      </c>
      <c r="I15" s="199">
        <v>2471511</v>
      </c>
      <c r="J15" s="477">
        <v>5532.449130347190</v>
      </c>
    </row>
    <row r="16" ht="13.55" customHeight="1">
      <c r="A16" s="52"/>
      <c r="B16" s="199">
        <v>14</v>
      </c>
      <c r="C16" t="s" s="33">
        <v>982</v>
      </c>
      <c r="D16" s="132">
        <v>41274</v>
      </c>
      <c r="E16" t="s" s="33">
        <v>967</v>
      </c>
      <c r="F16" t="s" s="33">
        <v>983</v>
      </c>
      <c r="G16" t="s" s="33">
        <v>984</v>
      </c>
      <c r="H16" s="39">
        <v>712.49</v>
      </c>
      <c r="I16" s="199">
        <v>4036581</v>
      </c>
      <c r="J16" s="477">
        <v>5665.456357282210</v>
      </c>
    </row>
    <row r="17" ht="13.55" customHeight="1">
      <c r="A17" s="52"/>
      <c r="B17" s="199">
        <v>15</v>
      </c>
      <c r="C17" t="s" s="33">
        <v>985</v>
      </c>
      <c r="D17" s="132">
        <v>41281</v>
      </c>
      <c r="E17" t="s" s="33">
        <v>942</v>
      </c>
      <c r="F17" t="s" s="33">
        <v>971</v>
      </c>
      <c r="G17" t="s" s="33">
        <v>986</v>
      </c>
      <c r="H17" s="39">
        <v>446.73</v>
      </c>
      <c r="I17" s="199">
        <v>2498426</v>
      </c>
      <c r="J17" s="477">
        <v>5592.698050276450</v>
      </c>
    </row>
    <row r="18" ht="13.55" customHeight="1">
      <c r="A18" s="52"/>
      <c r="B18" s="199">
        <v>16</v>
      </c>
      <c r="C18" t="s" s="33">
        <v>987</v>
      </c>
      <c r="D18" s="132">
        <v>41285</v>
      </c>
      <c r="E18" t="s" s="33">
        <v>942</v>
      </c>
      <c r="F18" t="s" s="33">
        <v>988</v>
      </c>
      <c r="G18" t="s" s="33">
        <v>989</v>
      </c>
      <c r="H18" s="39">
        <v>446.73</v>
      </c>
      <c r="I18" s="199">
        <v>2498426</v>
      </c>
      <c r="J18" s="477">
        <v>5592.698050276450</v>
      </c>
    </row>
    <row r="19" ht="13.55" customHeight="1">
      <c r="A19" s="52"/>
      <c r="B19" s="199">
        <v>17</v>
      </c>
      <c r="C19" t="s" s="33">
        <v>990</v>
      </c>
      <c r="D19" s="132">
        <v>41285</v>
      </c>
      <c r="E19" t="s" s="33">
        <v>957</v>
      </c>
      <c r="F19" t="s" s="33">
        <v>991</v>
      </c>
      <c r="G19" t="s" s="33">
        <v>992</v>
      </c>
      <c r="H19" s="39">
        <v>446.73</v>
      </c>
      <c r="I19" s="199">
        <v>2498426</v>
      </c>
      <c r="J19" s="477">
        <v>5592.698050276450</v>
      </c>
    </row>
    <row r="20" ht="13.55" customHeight="1">
      <c r="A20" s="52"/>
      <c r="B20" s="199">
        <v>18</v>
      </c>
      <c r="C20" t="s" s="33">
        <v>993</v>
      </c>
      <c r="D20" s="132">
        <v>41285</v>
      </c>
      <c r="E20" t="s" s="33">
        <v>957</v>
      </c>
      <c r="F20" t="s" s="33">
        <v>994</v>
      </c>
      <c r="G20" t="s" s="33">
        <v>995</v>
      </c>
      <c r="H20" s="39">
        <v>446.73</v>
      </c>
      <c r="I20" s="199">
        <v>2418426</v>
      </c>
      <c r="J20" s="477">
        <v>5413.618964475190</v>
      </c>
    </row>
    <row r="21" ht="13.55" customHeight="1">
      <c r="A21" s="52"/>
      <c r="B21" s="199">
        <v>19</v>
      </c>
      <c r="C21" t="s" s="33">
        <v>996</v>
      </c>
      <c r="D21" s="132">
        <v>41286</v>
      </c>
      <c r="E21" t="s" s="33">
        <v>942</v>
      </c>
      <c r="F21" t="s" s="33">
        <v>997</v>
      </c>
      <c r="G21" t="s" s="33">
        <v>998</v>
      </c>
      <c r="H21" s="39">
        <v>446.73</v>
      </c>
      <c r="I21" s="199">
        <v>2605529</v>
      </c>
      <c r="J21" s="477">
        <v>5832.446891858620</v>
      </c>
    </row>
    <row r="22" ht="13.55" customHeight="1">
      <c r="A22" s="52"/>
      <c r="B22" s="199">
        <v>20</v>
      </c>
      <c r="C22" t="s" s="33">
        <v>999</v>
      </c>
      <c r="D22" s="132">
        <v>41286</v>
      </c>
      <c r="E22" t="s" s="33">
        <v>957</v>
      </c>
      <c r="F22" t="s" s="33">
        <v>1000</v>
      </c>
      <c r="G22" t="s" s="33">
        <v>1001</v>
      </c>
      <c r="H22" s="39">
        <v>446.73</v>
      </c>
      <c r="I22" s="199">
        <v>2562644</v>
      </c>
      <c r="J22" s="477">
        <v>5736.449309426280</v>
      </c>
    </row>
    <row r="23" ht="13.55" customHeight="1">
      <c r="A23" s="52"/>
      <c r="B23" s="199">
        <v>21</v>
      </c>
      <c r="C23" t="s" s="33">
        <v>1002</v>
      </c>
      <c r="D23" s="132">
        <v>41288</v>
      </c>
      <c r="E23" t="s" s="33">
        <v>957</v>
      </c>
      <c r="F23" t="s" s="33">
        <v>1003</v>
      </c>
      <c r="G23" t="s" s="33">
        <v>1004</v>
      </c>
      <c r="H23" s="39">
        <v>446.73</v>
      </c>
      <c r="I23" s="199">
        <v>2498426</v>
      </c>
      <c r="J23" s="477">
        <v>5592.698050276450</v>
      </c>
    </row>
    <row r="24" ht="13.55" customHeight="1">
      <c r="A24" s="52"/>
      <c r="B24" s="199">
        <v>22</v>
      </c>
      <c r="C24" t="s" s="33">
        <v>1005</v>
      </c>
      <c r="D24" s="132">
        <v>41288</v>
      </c>
      <c r="E24" t="s" s="33">
        <v>957</v>
      </c>
      <c r="F24" t="s" s="33">
        <v>1006</v>
      </c>
      <c r="G24" t="s" s="33">
        <v>1007</v>
      </c>
      <c r="H24" s="39">
        <v>446.73</v>
      </c>
      <c r="I24" s="199">
        <v>2605530</v>
      </c>
      <c r="J24" s="477">
        <v>5832.449130347190</v>
      </c>
    </row>
    <row r="25" ht="13.55" customHeight="1">
      <c r="A25" s="52"/>
      <c r="B25" s="199">
        <v>23</v>
      </c>
      <c r="C25" t="s" s="33">
        <v>1008</v>
      </c>
      <c r="D25" s="132">
        <v>41289</v>
      </c>
      <c r="E25" t="s" s="33">
        <v>957</v>
      </c>
      <c r="F25" t="s" s="33">
        <v>1009</v>
      </c>
      <c r="G25" t="s" s="33">
        <v>1010</v>
      </c>
      <c r="H25" s="39">
        <v>446.73</v>
      </c>
      <c r="I25" s="199">
        <v>2605530</v>
      </c>
      <c r="J25" s="477">
        <v>5832.449130347190</v>
      </c>
    </row>
    <row r="26" ht="13.55" customHeight="1">
      <c r="A26" s="52"/>
      <c r="B26" s="199">
        <v>24</v>
      </c>
      <c r="C26" t="s" s="33">
        <v>1008</v>
      </c>
      <c r="D26" s="132">
        <v>41289</v>
      </c>
      <c r="E26" t="s" s="33">
        <v>967</v>
      </c>
      <c r="F26" t="s" s="33">
        <v>1011</v>
      </c>
      <c r="G26" t="s" s="33">
        <v>1012</v>
      </c>
      <c r="H26" s="39">
        <v>950</v>
      </c>
      <c r="I26" s="199">
        <v>5087750</v>
      </c>
      <c r="J26" s="477">
        <v>5355.526315789470</v>
      </c>
    </row>
    <row r="27" ht="13.55" customHeight="1">
      <c r="A27" s="52"/>
      <c r="B27" s="199">
        <v>25</v>
      </c>
      <c r="C27" t="s" s="33">
        <v>1013</v>
      </c>
      <c r="D27" s="132">
        <v>41290</v>
      </c>
      <c r="E27" t="s" s="33">
        <v>957</v>
      </c>
      <c r="F27" t="s" s="33">
        <v>1014</v>
      </c>
      <c r="G27" t="s" s="33">
        <v>1015</v>
      </c>
      <c r="H27" s="39">
        <v>446.73</v>
      </c>
      <c r="I27" s="199">
        <v>2498426</v>
      </c>
      <c r="J27" s="477">
        <v>5592.698050276450</v>
      </c>
    </row>
    <row r="28" ht="13.55" customHeight="1">
      <c r="A28" s="52"/>
      <c r="B28" s="199">
        <v>26</v>
      </c>
      <c r="C28" t="s" s="33">
        <v>1016</v>
      </c>
      <c r="D28" s="132">
        <v>41293</v>
      </c>
      <c r="E28" t="s" s="33">
        <v>942</v>
      </c>
      <c r="F28" t="s" s="33">
        <v>1017</v>
      </c>
      <c r="G28" t="s" s="33">
        <v>1018</v>
      </c>
      <c r="H28" s="39">
        <v>446.73</v>
      </c>
      <c r="I28" s="199">
        <v>2498426</v>
      </c>
      <c r="J28" s="477">
        <v>5592.698050276450</v>
      </c>
    </row>
    <row r="29" ht="13.55" customHeight="1">
      <c r="A29" s="52"/>
      <c r="B29" s="199">
        <v>27</v>
      </c>
      <c r="C29" t="s" s="33">
        <v>1016</v>
      </c>
      <c r="D29" s="132">
        <v>41293</v>
      </c>
      <c r="E29" t="s" s="33">
        <v>942</v>
      </c>
      <c r="F29" t="s" s="33">
        <v>1019</v>
      </c>
      <c r="G29" t="s" s="33">
        <v>1020</v>
      </c>
      <c r="H29" s="39">
        <v>446.73</v>
      </c>
      <c r="I29" s="199">
        <v>2498426</v>
      </c>
      <c r="J29" s="477">
        <v>5592.698050276450</v>
      </c>
    </row>
    <row r="30" ht="13.55" customHeight="1">
      <c r="A30" s="52"/>
      <c r="B30" s="199">
        <v>28</v>
      </c>
      <c r="C30" t="s" s="33">
        <v>1021</v>
      </c>
      <c r="D30" s="132">
        <v>41295</v>
      </c>
      <c r="E30" t="s" s="33">
        <v>942</v>
      </c>
      <c r="F30" t="s" s="33">
        <v>1022</v>
      </c>
      <c r="G30" t="s" s="33">
        <v>1023</v>
      </c>
      <c r="H30" s="39">
        <v>446.73</v>
      </c>
      <c r="I30" s="199">
        <v>2605530</v>
      </c>
      <c r="J30" s="477">
        <v>5832.449130347190</v>
      </c>
    </row>
    <row r="31" ht="13.55" customHeight="1">
      <c r="A31" s="52"/>
      <c r="B31" s="199">
        <v>29</v>
      </c>
      <c r="C31" t="s" s="33">
        <v>1024</v>
      </c>
      <c r="D31" s="132">
        <v>41298</v>
      </c>
      <c r="E31" t="s" s="33">
        <v>942</v>
      </c>
      <c r="F31" t="s" s="33">
        <v>1025</v>
      </c>
      <c r="G31" t="s" s="33">
        <v>1026</v>
      </c>
      <c r="H31" s="39">
        <v>446.73</v>
      </c>
      <c r="I31" s="199">
        <v>2605530</v>
      </c>
      <c r="J31" s="477">
        <v>5832.449130347190</v>
      </c>
    </row>
    <row r="32" ht="13.55" customHeight="1">
      <c r="A32" s="52"/>
      <c r="B32" s="199">
        <v>30</v>
      </c>
      <c r="C32" t="s" s="33">
        <v>1027</v>
      </c>
      <c r="D32" s="132">
        <v>41298</v>
      </c>
      <c r="E32" t="s" s="33">
        <v>942</v>
      </c>
      <c r="F32" t="s" s="33">
        <v>1028</v>
      </c>
      <c r="G32" t="s" s="33">
        <v>1029</v>
      </c>
      <c r="H32" s="39">
        <v>446.73</v>
      </c>
      <c r="I32" s="199">
        <v>2616777</v>
      </c>
      <c r="J32" s="477">
        <v>5857.625411322270</v>
      </c>
    </row>
    <row r="33" ht="13.55" customHeight="1">
      <c r="A33" s="52"/>
      <c r="B33" s="199">
        <v>31</v>
      </c>
      <c r="C33" t="s" s="33">
        <v>1030</v>
      </c>
      <c r="D33" s="132">
        <v>41298</v>
      </c>
      <c r="E33" t="s" s="33">
        <v>942</v>
      </c>
      <c r="F33" t="s" s="33">
        <v>1031</v>
      </c>
      <c r="G33" t="s" s="33">
        <v>1032</v>
      </c>
      <c r="H33" s="39">
        <v>446.73</v>
      </c>
      <c r="I33" s="199">
        <v>2509673</v>
      </c>
      <c r="J33" s="477">
        <v>5617.874331251540</v>
      </c>
    </row>
    <row r="34" ht="13.55" customHeight="1">
      <c r="A34" s="52"/>
      <c r="B34" s="199">
        <v>32</v>
      </c>
      <c r="C34" t="s" s="33">
        <v>1033</v>
      </c>
      <c r="D34" s="132">
        <v>41299</v>
      </c>
      <c r="E34" t="s" s="33">
        <v>957</v>
      </c>
      <c r="F34" t="s" s="33">
        <v>954</v>
      </c>
      <c r="G34" t="s" s="33">
        <v>1034</v>
      </c>
      <c r="H34" s="39">
        <v>446.73</v>
      </c>
      <c r="I34" s="199">
        <v>2605530</v>
      </c>
      <c r="J34" s="477">
        <v>5832.449130347190</v>
      </c>
    </row>
    <row r="35" ht="13.55" customHeight="1">
      <c r="A35" s="52"/>
      <c r="B35" s="199">
        <v>33</v>
      </c>
      <c r="C35" t="s" s="33">
        <v>1035</v>
      </c>
      <c r="D35" s="132">
        <v>41302</v>
      </c>
      <c r="E35" t="s" s="33">
        <v>942</v>
      </c>
      <c r="F35" t="s" s="33">
        <v>1036</v>
      </c>
      <c r="G35" t="s" s="33">
        <v>1037</v>
      </c>
      <c r="H35" s="39">
        <v>446.73</v>
      </c>
      <c r="I35" s="199">
        <v>2498426</v>
      </c>
      <c r="J35" s="477">
        <v>5592.698050276450</v>
      </c>
    </row>
    <row r="36" ht="13.55" customHeight="1">
      <c r="A36" s="52"/>
      <c r="B36" s="199">
        <v>34</v>
      </c>
      <c r="C36" t="s" s="33">
        <v>1038</v>
      </c>
      <c r="D36" s="132">
        <v>41302</v>
      </c>
      <c r="E36" t="s" s="33">
        <v>957</v>
      </c>
      <c r="F36" t="s" s="33">
        <v>1039</v>
      </c>
      <c r="G36" t="s" s="33">
        <v>1040</v>
      </c>
      <c r="H36" s="39">
        <v>446.73</v>
      </c>
      <c r="I36" s="199">
        <v>2653927</v>
      </c>
      <c r="J36" s="477">
        <v>5940.785261791240</v>
      </c>
    </row>
    <row r="37" ht="13.55" customHeight="1">
      <c r="A37" s="52"/>
      <c r="B37" s="199">
        <v>35</v>
      </c>
      <c r="C37" t="s" s="33">
        <v>1041</v>
      </c>
      <c r="D37" s="132">
        <v>41302</v>
      </c>
      <c r="E37" t="s" s="33">
        <v>957</v>
      </c>
      <c r="F37" t="s" s="33">
        <v>983</v>
      </c>
      <c r="G37" t="s" s="33">
        <v>1042</v>
      </c>
      <c r="H37" s="39">
        <v>446.73</v>
      </c>
      <c r="I37" s="199">
        <v>2653927</v>
      </c>
      <c r="J37" s="477">
        <v>5940.785261791240</v>
      </c>
    </row>
    <row r="38" ht="13.55" customHeight="1">
      <c r="A38" s="52"/>
      <c r="B38" s="199">
        <v>36</v>
      </c>
      <c r="C38" t="s" s="33">
        <v>1043</v>
      </c>
      <c r="D38" s="132">
        <v>41302</v>
      </c>
      <c r="E38" t="s" s="33">
        <v>957</v>
      </c>
      <c r="F38" t="s" s="33">
        <v>1044</v>
      </c>
      <c r="G38" t="s" s="33">
        <v>1045</v>
      </c>
      <c r="H38" s="39">
        <v>446.73</v>
      </c>
      <c r="I38" s="199">
        <v>2699343</v>
      </c>
      <c r="J38" s="477">
        <v>6042.448458800620</v>
      </c>
    </row>
    <row r="39" ht="13.55" customHeight="1">
      <c r="A39" s="52"/>
      <c r="B39" s="199">
        <v>37</v>
      </c>
      <c r="C39" t="s" s="33">
        <v>1046</v>
      </c>
      <c r="D39" s="132">
        <v>41306</v>
      </c>
      <c r="E39" t="s" s="33">
        <v>957</v>
      </c>
      <c r="F39" t="s" s="33">
        <v>1047</v>
      </c>
      <c r="G39" t="s" s="33">
        <v>1048</v>
      </c>
      <c r="H39" s="39">
        <v>446.73</v>
      </c>
      <c r="I39" s="199">
        <v>2587772</v>
      </c>
      <c r="J39" s="477">
        <v>5792.698050276450</v>
      </c>
    </row>
    <row r="40" ht="13.55" customHeight="1">
      <c r="A40" s="52"/>
      <c r="B40" s="199">
        <v>38</v>
      </c>
      <c r="C40" t="s" s="33">
        <v>1049</v>
      </c>
      <c r="D40" s="132">
        <v>41307</v>
      </c>
      <c r="E40" t="s" s="33">
        <v>957</v>
      </c>
      <c r="F40" t="s" s="33">
        <v>971</v>
      </c>
      <c r="G40" t="s" s="33">
        <v>1050</v>
      </c>
      <c r="H40" s="39">
        <v>446.73</v>
      </c>
      <c r="I40" s="199">
        <v>2587772</v>
      </c>
      <c r="J40" s="477">
        <v>5792.698050276450</v>
      </c>
    </row>
    <row r="41" ht="13.55" customHeight="1">
      <c r="A41" s="52"/>
      <c r="B41" s="199">
        <v>39</v>
      </c>
      <c r="C41" t="s" s="33">
        <v>1051</v>
      </c>
      <c r="D41" s="132">
        <v>41309</v>
      </c>
      <c r="E41" t="s" s="33">
        <v>967</v>
      </c>
      <c r="F41" t="s" s="33">
        <v>1052</v>
      </c>
      <c r="G41" t="s" s="33">
        <v>1053</v>
      </c>
      <c r="H41" s="39">
        <v>712.49</v>
      </c>
      <c r="I41" s="199">
        <v>4186204</v>
      </c>
      <c r="J41" s="477">
        <v>5875.456497635050</v>
      </c>
    </row>
    <row r="42" ht="13.55" customHeight="1">
      <c r="A42" s="52"/>
      <c r="B42" s="199">
        <v>40</v>
      </c>
      <c r="C42" t="s" s="33">
        <v>1054</v>
      </c>
      <c r="D42" s="132">
        <v>41310</v>
      </c>
      <c r="E42" t="s" s="33">
        <v>957</v>
      </c>
      <c r="F42" t="s" s="33">
        <v>1055</v>
      </c>
      <c r="G42" t="s" s="33">
        <v>1056</v>
      </c>
      <c r="H42" s="39">
        <v>446.73</v>
      </c>
      <c r="I42" s="199">
        <v>2566356</v>
      </c>
      <c r="J42" s="477">
        <v>5744.758579007450</v>
      </c>
    </row>
    <row r="43" ht="13.55" customHeight="1">
      <c r="A43" s="52"/>
      <c r="B43" s="199">
        <v>41</v>
      </c>
      <c r="C43" t="s" s="33">
        <v>1057</v>
      </c>
      <c r="D43" s="132">
        <v>41318</v>
      </c>
      <c r="E43" t="s" s="33">
        <v>957</v>
      </c>
      <c r="F43" t="s" s="33">
        <v>1031</v>
      </c>
      <c r="G43" t="s" s="33">
        <v>1058</v>
      </c>
      <c r="H43" s="39">
        <v>446.73</v>
      </c>
      <c r="I43" s="199">
        <v>2348426</v>
      </c>
      <c r="J43" s="477">
        <v>5256.924764399080</v>
      </c>
    </row>
    <row r="44" ht="13.55" customHeight="1">
      <c r="A44" s="52"/>
      <c r="B44" s="199">
        <v>42</v>
      </c>
      <c r="C44" t="s" s="33">
        <v>1059</v>
      </c>
      <c r="D44" s="132">
        <v>41319</v>
      </c>
      <c r="E44" t="s" s="33">
        <v>1060</v>
      </c>
      <c r="F44" t="s" s="33">
        <v>1061</v>
      </c>
      <c r="G44" t="s" s="33">
        <v>1062</v>
      </c>
      <c r="H44" s="39">
        <v>668.48</v>
      </c>
      <c r="I44" s="199">
        <v>3639330</v>
      </c>
      <c r="J44" s="477">
        <v>5444.186811871710</v>
      </c>
    </row>
    <row r="45" ht="13.55" customHeight="1">
      <c r="A45" s="52"/>
      <c r="B45" s="199">
        <v>43</v>
      </c>
      <c r="C45" t="s" s="33">
        <v>987</v>
      </c>
      <c r="D45" s="132">
        <v>41324</v>
      </c>
      <c r="E45" t="s" s="33">
        <v>942</v>
      </c>
      <c r="F45" t="s" s="33">
        <v>1044</v>
      </c>
      <c r="G45" t="s" s="33">
        <v>1063</v>
      </c>
      <c r="H45" s="39">
        <v>446.73</v>
      </c>
      <c r="I45" s="199">
        <v>2378426</v>
      </c>
      <c r="J45" s="477">
        <v>5324.079421574550</v>
      </c>
    </row>
    <row r="46" ht="13.55" customHeight="1">
      <c r="A46" s="52"/>
      <c r="B46" s="199">
        <v>44</v>
      </c>
      <c r="C46" t="s" s="33">
        <v>1064</v>
      </c>
      <c r="D46" s="132">
        <v>41328</v>
      </c>
      <c r="E46" t="s" s="33">
        <v>967</v>
      </c>
      <c r="F46" t="s" s="33">
        <v>988</v>
      </c>
      <c r="G46" t="s" s="33">
        <v>1065</v>
      </c>
      <c r="H46" s="39">
        <v>712.49</v>
      </c>
      <c r="I46" s="199">
        <v>4008260</v>
      </c>
      <c r="J46" s="477">
        <v>5625.707027467050</v>
      </c>
    </row>
    <row r="47" ht="13.55" customHeight="1">
      <c r="A47" s="52"/>
      <c r="B47" s="199">
        <v>45</v>
      </c>
      <c r="C47" t="s" s="33">
        <v>1066</v>
      </c>
      <c r="D47" s="132">
        <v>41354</v>
      </c>
      <c r="E47" t="s" s="33">
        <v>1060</v>
      </c>
      <c r="F47" t="s" s="33">
        <v>958</v>
      </c>
      <c r="G47" t="s" s="33">
        <v>1067</v>
      </c>
      <c r="H47" s="39">
        <v>446.73</v>
      </c>
      <c r="I47" s="199">
        <v>2520830</v>
      </c>
      <c r="J47" s="477">
        <v>5642.8491482551</v>
      </c>
    </row>
    <row r="48" ht="13.55" customHeight="1">
      <c r="A48" s="52"/>
      <c r="B48" s="199">
        <v>46</v>
      </c>
      <c r="C48" t="s" s="33">
        <v>1068</v>
      </c>
      <c r="D48" s="132">
        <v>41358</v>
      </c>
      <c r="E48" t="s" s="33">
        <v>1060</v>
      </c>
      <c r="F48" t="s" s="33">
        <v>980</v>
      </c>
      <c r="G48" t="s" s="33">
        <v>1069</v>
      </c>
      <c r="H48" s="39">
        <v>446.73</v>
      </c>
      <c r="I48" s="199">
        <v>2677028</v>
      </c>
      <c r="J48" s="477">
        <v>5992.496586304930</v>
      </c>
    </row>
    <row r="49" ht="13.55" customHeight="1">
      <c r="A49" s="52"/>
      <c r="B49" s="199">
        <v>47</v>
      </c>
      <c r="C49" t="s" s="33">
        <v>1068</v>
      </c>
      <c r="D49" s="132">
        <v>41358</v>
      </c>
      <c r="E49" t="s" s="33">
        <v>1060</v>
      </c>
      <c r="F49" t="s" s="33">
        <v>946</v>
      </c>
      <c r="G49" t="s" s="33">
        <v>1070</v>
      </c>
      <c r="H49" s="39">
        <v>446.73</v>
      </c>
      <c r="I49" s="199">
        <v>2677029</v>
      </c>
      <c r="J49" s="477">
        <v>5992.4988247935</v>
      </c>
    </row>
    <row r="50" ht="13.55" customHeight="1">
      <c r="A50" s="52"/>
      <c r="B50" s="199">
        <v>48</v>
      </c>
      <c r="C50" t="s" s="33">
        <v>1071</v>
      </c>
      <c r="D50" s="132">
        <v>41358</v>
      </c>
      <c r="E50" t="s" s="33">
        <v>1060</v>
      </c>
      <c r="F50" t="s" s="33">
        <v>1072</v>
      </c>
      <c r="G50" t="s" s="33">
        <v>1073</v>
      </c>
      <c r="H50" s="39">
        <v>446.73</v>
      </c>
      <c r="I50" s="199">
        <v>2654580</v>
      </c>
      <c r="J50" s="477">
        <v>5942.246994829090</v>
      </c>
    </row>
    <row r="51" ht="13.55" customHeight="1">
      <c r="A51" s="52"/>
      <c r="B51" s="199">
        <v>49</v>
      </c>
      <c r="C51" t="s" s="33">
        <v>1074</v>
      </c>
      <c r="D51" s="132">
        <v>41358</v>
      </c>
      <c r="E51" t="s" s="33">
        <v>1060</v>
      </c>
      <c r="F51" t="s" s="33">
        <v>1052</v>
      </c>
      <c r="G51" t="s" s="33">
        <v>1075</v>
      </c>
      <c r="H51" s="39">
        <v>446.73</v>
      </c>
      <c r="I51" s="199">
        <v>2597927</v>
      </c>
      <c r="J51" s="477">
        <v>5815.429901730350</v>
      </c>
    </row>
    <row r="52" ht="13.55" customHeight="1">
      <c r="A52" s="52"/>
      <c r="B52" s="199">
        <v>50</v>
      </c>
      <c r="C52" t="s" s="33">
        <v>1071</v>
      </c>
      <c r="D52" s="132">
        <v>41361</v>
      </c>
      <c r="E52" t="s" s="33">
        <v>1060</v>
      </c>
      <c r="F52" t="s" s="33">
        <v>1025</v>
      </c>
      <c r="G52" t="s" s="33">
        <v>1076</v>
      </c>
      <c r="H52" s="39">
        <v>446.73</v>
      </c>
      <c r="I52" s="199">
        <v>2654580</v>
      </c>
      <c r="J52" s="477">
        <v>5942.246994829090</v>
      </c>
    </row>
    <row r="53" ht="13.55" customHeight="1">
      <c r="A53" s="52"/>
      <c r="B53" s="199">
        <v>51</v>
      </c>
      <c r="C53" t="s" s="33">
        <v>1077</v>
      </c>
      <c r="D53" s="132">
        <v>41363</v>
      </c>
      <c r="E53" t="s" s="33">
        <v>957</v>
      </c>
      <c r="F53" t="s" s="33">
        <v>1078</v>
      </c>
      <c r="G53" t="s" s="33">
        <v>1079</v>
      </c>
      <c r="H53" s="39">
        <v>446.73</v>
      </c>
      <c r="I53" s="199">
        <v>2609997</v>
      </c>
      <c r="J53" s="477">
        <v>5842.448458800620</v>
      </c>
    </row>
    <row r="54" ht="13.55" customHeight="1">
      <c r="A54" s="52"/>
      <c r="B54" s="199">
        <v>52</v>
      </c>
      <c r="C54" t="s" s="33">
        <v>1080</v>
      </c>
      <c r="D54" s="132">
        <v>41363</v>
      </c>
      <c r="E54" t="s" s="33">
        <v>957</v>
      </c>
      <c r="F54" t="s" s="33">
        <v>1028</v>
      </c>
      <c r="G54" t="s" s="33">
        <v>1081</v>
      </c>
      <c r="H54" s="39">
        <v>446.73</v>
      </c>
      <c r="I54" s="199">
        <v>2699343</v>
      </c>
      <c r="J54" s="477">
        <v>6042.448458800620</v>
      </c>
    </row>
    <row r="55" ht="13.55" customHeight="1">
      <c r="A55" s="52"/>
      <c r="B55" s="199">
        <v>53</v>
      </c>
      <c r="C55" t="s" s="33">
        <v>1082</v>
      </c>
      <c r="D55" s="132">
        <v>41363</v>
      </c>
      <c r="E55" t="s" s="33">
        <v>957</v>
      </c>
      <c r="F55" t="s" s="33">
        <v>1083</v>
      </c>
      <c r="G55" t="s" s="33">
        <v>1084</v>
      </c>
      <c r="H55" s="39">
        <v>446.73</v>
      </c>
      <c r="I55" s="199">
        <v>2456356</v>
      </c>
      <c r="J55" s="477">
        <v>5498.524836030710</v>
      </c>
    </row>
    <row r="56" ht="13.55" customHeight="1">
      <c r="A56" s="52"/>
      <c r="B56" s="199">
        <v>54</v>
      </c>
      <c r="C56" t="s" s="33">
        <v>1085</v>
      </c>
      <c r="D56" s="132">
        <v>41363</v>
      </c>
      <c r="E56" t="s" s="33">
        <v>957</v>
      </c>
      <c r="F56" t="s" s="33">
        <v>1022</v>
      </c>
      <c r="G56" t="s" s="33">
        <v>1086</v>
      </c>
      <c r="H56" s="39">
        <v>446.73</v>
      </c>
      <c r="I56" s="199">
        <v>2476201</v>
      </c>
      <c r="J56" s="477">
        <v>5542.947641752290</v>
      </c>
    </row>
    <row r="57" ht="13.55" customHeight="1">
      <c r="A57" s="52"/>
      <c r="B57" s="199">
        <v>55</v>
      </c>
      <c r="C57" t="s" s="33">
        <v>1087</v>
      </c>
      <c r="D57" s="132">
        <v>41368</v>
      </c>
      <c r="E57" t="s" s="33">
        <v>1060</v>
      </c>
      <c r="F57" t="s" s="33">
        <v>1088</v>
      </c>
      <c r="G57" t="s" s="33">
        <v>1089</v>
      </c>
      <c r="H57" s="39">
        <v>446.73</v>
      </c>
      <c r="I57" s="199">
        <v>2387771</v>
      </c>
      <c r="J57" s="477">
        <v>5344.998097284710</v>
      </c>
    </row>
    <row r="58" ht="13.55" customHeight="1">
      <c r="A58" s="52"/>
      <c r="B58" s="199">
        <v>56</v>
      </c>
      <c r="C58" t="s" s="33">
        <v>1090</v>
      </c>
      <c r="D58" s="132">
        <v>41370</v>
      </c>
      <c r="E58" t="s" s="33">
        <v>942</v>
      </c>
      <c r="F58" t="s" s="33">
        <v>1006</v>
      </c>
      <c r="G58" t="s" s="33">
        <v>1091</v>
      </c>
      <c r="H58" s="39">
        <v>446.73</v>
      </c>
      <c r="I58" s="199">
        <v>2498426</v>
      </c>
      <c r="J58" s="477">
        <v>5592.698050276450</v>
      </c>
    </row>
    <row r="59" ht="13.55" customHeight="1">
      <c r="A59" s="52"/>
      <c r="B59" s="199">
        <v>57</v>
      </c>
      <c r="C59" t="s" s="33">
        <v>1092</v>
      </c>
      <c r="D59" s="132">
        <v>41374</v>
      </c>
      <c r="E59" t="s" s="33">
        <v>1060</v>
      </c>
      <c r="F59" t="s" s="33">
        <v>1093</v>
      </c>
      <c r="G59" t="s" s="33">
        <v>1094</v>
      </c>
      <c r="H59" s="39">
        <v>446.73</v>
      </c>
      <c r="I59" s="199">
        <v>2677029</v>
      </c>
      <c r="J59" s="477">
        <v>5992.4988247935</v>
      </c>
    </row>
    <row r="60" ht="13.55" customHeight="1">
      <c r="A60" s="52"/>
      <c r="B60" s="199">
        <v>58</v>
      </c>
      <c r="C60" t="s" s="33">
        <v>1092</v>
      </c>
      <c r="D60" s="132">
        <v>41374</v>
      </c>
      <c r="E60" t="s" s="33">
        <v>1060</v>
      </c>
      <c r="F60" t="s" s="33">
        <v>994</v>
      </c>
      <c r="G60" t="s" s="33">
        <v>1095</v>
      </c>
      <c r="H60" s="39">
        <v>446.73</v>
      </c>
      <c r="I60" s="199">
        <v>2677029</v>
      </c>
      <c r="J60" s="477">
        <v>5992.4988247935</v>
      </c>
    </row>
    <row r="61" ht="13.55" customHeight="1">
      <c r="A61" s="52"/>
      <c r="B61" s="199">
        <v>59</v>
      </c>
      <c r="C61" t="s" s="33">
        <v>1092</v>
      </c>
      <c r="D61" s="132">
        <v>41374</v>
      </c>
      <c r="E61" t="s" s="33">
        <v>1060</v>
      </c>
      <c r="F61" t="s" s="33">
        <v>1006</v>
      </c>
      <c r="G61" t="s" s="33">
        <v>1096</v>
      </c>
      <c r="H61" s="39">
        <v>446.73</v>
      </c>
      <c r="I61" s="199">
        <v>2677029</v>
      </c>
      <c r="J61" s="477">
        <v>5992.4988247935</v>
      </c>
    </row>
    <row r="62" ht="13.55" customHeight="1">
      <c r="A62" s="52"/>
      <c r="B62" s="199">
        <v>60</v>
      </c>
      <c r="C62" t="s" s="33">
        <v>1092</v>
      </c>
      <c r="D62" s="132">
        <v>41374</v>
      </c>
      <c r="E62" t="s" s="33">
        <v>1060</v>
      </c>
      <c r="F62" t="s" s="33">
        <v>943</v>
      </c>
      <c r="G62" t="s" s="33">
        <v>1097</v>
      </c>
      <c r="H62" s="39">
        <v>446.73</v>
      </c>
      <c r="I62" s="199">
        <v>2677029</v>
      </c>
      <c r="J62" s="477">
        <v>5992.4988247935</v>
      </c>
    </row>
    <row r="63" ht="13.55" customHeight="1">
      <c r="A63" s="52"/>
      <c r="B63" s="199">
        <v>61</v>
      </c>
      <c r="C63" t="s" s="33">
        <v>1092</v>
      </c>
      <c r="D63" s="132">
        <v>41374</v>
      </c>
      <c r="E63" t="s" s="33">
        <v>1060</v>
      </c>
      <c r="F63" t="s" s="33">
        <v>954</v>
      </c>
      <c r="G63" t="s" s="33">
        <v>1098</v>
      </c>
      <c r="H63" s="39">
        <v>446.73</v>
      </c>
      <c r="I63" s="199">
        <v>2677029</v>
      </c>
      <c r="J63" s="477">
        <v>5992.4988247935</v>
      </c>
    </row>
    <row r="64" ht="13.55" customHeight="1">
      <c r="A64" s="52"/>
      <c r="B64" s="199">
        <v>62</v>
      </c>
      <c r="C64" t="s" s="33">
        <v>1099</v>
      </c>
      <c r="D64" s="132">
        <v>41374</v>
      </c>
      <c r="E64" t="s" s="33">
        <v>967</v>
      </c>
      <c r="F64" t="s" s="33">
        <v>1100</v>
      </c>
      <c r="G64" t="s" s="33">
        <v>1101</v>
      </c>
      <c r="H64" s="39">
        <v>712.49</v>
      </c>
      <c r="I64" s="199">
        <v>3865905</v>
      </c>
      <c r="J64" s="477">
        <v>5425.907732038340</v>
      </c>
    </row>
    <row r="65" ht="13.55" customHeight="1">
      <c r="A65" s="52"/>
      <c r="B65" s="199">
        <v>63</v>
      </c>
      <c r="C65" t="s" s="33">
        <v>960</v>
      </c>
      <c r="D65" s="132">
        <v>41375</v>
      </c>
      <c r="E65" t="s" s="33">
        <v>1060</v>
      </c>
      <c r="F65" t="s" s="33">
        <v>951</v>
      </c>
      <c r="G65" t="s" s="33">
        <v>1102</v>
      </c>
      <c r="H65" s="39">
        <v>446.73</v>
      </c>
      <c r="I65" s="199">
        <v>2699343</v>
      </c>
      <c r="J65" s="477">
        <v>6042.448458800620</v>
      </c>
    </row>
    <row r="66" ht="13.55" customHeight="1">
      <c r="A66" s="52"/>
      <c r="B66" s="199">
        <v>64</v>
      </c>
      <c r="C66" t="s" s="33">
        <v>1103</v>
      </c>
      <c r="D66" s="132">
        <v>41380</v>
      </c>
      <c r="E66" t="s" s="33">
        <v>1060</v>
      </c>
      <c r="F66" t="s" s="33">
        <v>1017</v>
      </c>
      <c r="G66" t="s" s="33">
        <v>1104</v>
      </c>
      <c r="H66" s="39">
        <v>446.73</v>
      </c>
      <c r="I66" s="199">
        <v>2587771</v>
      </c>
      <c r="J66" s="477">
        <v>5792.695811787880</v>
      </c>
    </row>
    <row r="67" ht="13.55" customHeight="1">
      <c r="A67" s="52"/>
      <c r="B67" s="199">
        <v>65</v>
      </c>
      <c r="C67" t="s" s="33">
        <v>1105</v>
      </c>
      <c r="D67" s="132">
        <v>41382</v>
      </c>
      <c r="E67" t="s" s="33">
        <v>1060</v>
      </c>
      <c r="F67" t="s" s="33">
        <v>1083</v>
      </c>
      <c r="G67" t="s" s="33">
        <v>1106</v>
      </c>
      <c r="H67" s="39">
        <v>446.73</v>
      </c>
      <c r="I67" s="199">
        <v>2699343</v>
      </c>
      <c r="J67" s="477">
        <v>6042.448458800620</v>
      </c>
    </row>
    <row r="68" ht="13.55" customHeight="1">
      <c r="A68" s="52"/>
      <c r="B68" s="199">
        <v>66</v>
      </c>
      <c r="C68" t="s" s="33">
        <v>1107</v>
      </c>
      <c r="D68" s="132">
        <v>41383</v>
      </c>
      <c r="E68" t="s" s="33">
        <v>1060</v>
      </c>
      <c r="F68" t="s" s="33">
        <v>1108</v>
      </c>
      <c r="G68" t="s" s="33">
        <v>1109</v>
      </c>
      <c r="H68" s="39">
        <v>446.73</v>
      </c>
      <c r="I68" s="199">
        <v>2699343</v>
      </c>
      <c r="J68" s="477">
        <v>6042.448458800620</v>
      </c>
    </row>
    <row r="69" ht="13.55" customHeight="1">
      <c r="A69" s="52"/>
      <c r="B69" s="199">
        <v>67</v>
      </c>
      <c r="C69" t="s" s="33">
        <v>1110</v>
      </c>
      <c r="D69" s="132">
        <v>41388</v>
      </c>
      <c r="E69" t="s" s="33">
        <v>942</v>
      </c>
      <c r="F69" t="s" s="33">
        <v>1111</v>
      </c>
      <c r="G69" t="s" s="33">
        <v>1112</v>
      </c>
      <c r="H69" s="39">
        <v>446.73</v>
      </c>
      <c r="I69" s="199">
        <v>2605530</v>
      </c>
      <c r="J69" s="477">
        <v>5832.449130347190</v>
      </c>
    </row>
    <row r="70" ht="13.55" customHeight="1">
      <c r="A70" s="52"/>
      <c r="B70" s="199">
        <v>68</v>
      </c>
      <c r="C70" t="s" s="33">
        <v>1113</v>
      </c>
      <c r="D70" s="132">
        <v>41389</v>
      </c>
      <c r="E70" t="s" s="33">
        <v>942</v>
      </c>
      <c r="F70" t="s" s="33">
        <v>1114</v>
      </c>
      <c r="G70" t="s" s="33">
        <v>1115</v>
      </c>
      <c r="H70" s="39">
        <v>458.48</v>
      </c>
      <c r="I70" s="199">
        <v>2558880</v>
      </c>
      <c r="J70" s="477">
        <v>5581.224917117430</v>
      </c>
    </row>
    <row r="71" ht="13.55" customHeight="1">
      <c r="A71" s="52"/>
      <c r="B71" s="199">
        <v>69</v>
      </c>
      <c r="C71" t="s" s="33">
        <v>1059</v>
      </c>
      <c r="D71" s="132">
        <v>41400</v>
      </c>
      <c r="E71" t="s" s="33">
        <v>1060</v>
      </c>
      <c r="F71" t="s" s="33">
        <v>1044</v>
      </c>
      <c r="G71" t="s" s="33">
        <v>1116</v>
      </c>
      <c r="H71" s="39">
        <v>446.73</v>
      </c>
      <c r="I71" s="199">
        <v>2498426</v>
      </c>
      <c r="J71" s="477">
        <v>5592.698050276450</v>
      </c>
    </row>
    <row r="72" ht="13.55" customHeight="1">
      <c r="A72" s="52"/>
      <c r="B72" s="199">
        <v>70</v>
      </c>
      <c r="C72" t="s" s="33">
        <v>1117</v>
      </c>
      <c r="D72" s="132">
        <v>41400</v>
      </c>
      <c r="E72" t="s" s="33">
        <v>957</v>
      </c>
      <c r="F72" t="s" s="33">
        <v>1118</v>
      </c>
      <c r="G72" t="s" s="33">
        <v>1119</v>
      </c>
      <c r="H72" s="39">
        <v>446.73</v>
      </c>
      <c r="I72" s="199">
        <v>2587772</v>
      </c>
      <c r="J72" s="477">
        <v>5792.698050276450</v>
      </c>
    </row>
    <row r="73" ht="13.55" customHeight="1">
      <c r="A73" s="52"/>
      <c r="B73" s="199">
        <v>71</v>
      </c>
      <c r="C73" t="s" s="33">
        <v>1120</v>
      </c>
      <c r="D73" s="132">
        <v>41409</v>
      </c>
      <c r="E73" t="s" s="33">
        <v>1060</v>
      </c>
      <c r="F73" t="s" s="33">
        <v>1022</v>
      </c>
      <c r="G73" t="s" s="33">
        <v>1121</v>
      </c>
      <c r="H73" s="39">
        <v>446.73</v>
      </c>
      <c r="I73" s="199">
        <v>2342772</v>
      </c>
      <c r="J73" s="477">
        <v>5244.268350010070</v>
      </c>
    </row>
    <row r="74" ht="13.55" customHeight="1">
      <c r="A74" s="52"/>
      <c r="B74" s="199">
        <v>72</v>
      </c>
      <c r="C74" t="s" s="33">
        <v>1122</v>
      </c>
      <c r="D74" s="132">
        <v>41415</v>
      </c>
      <c r="E74" t="s" s="33">
        <v>1123</v>
      </c>
      <c r="F74" t="s" s="33">
        <v>1124</v>
      </c>
      <c r="G74" t="s" s="33">
        <v>1125</v>
      </c>
      <c r="H74" s="39">
        <v>446.73</v>
      </c>
      <c r="I74" s="199">
        <v>2587772</v>
      </c>
      <c r="J74" s="477">
        <v>5792.698050276450</v>
      </c>
    </row>
    <row r="75" ht="13.55" customHeight="1">
      <c r="A75" s="52"/>
      <c r="B75" s="199">
        <v>73</v>
      </c>
      <c r="C75" t="s" s="33">
        <v>1126</v>
      </c>
      <c r="D75" s="132">
        <v>41417</v>
      </c>
      <c r="E75" t="s" s="33">
        <v>967</v>
      </c>
      <c r="F75" t="s" s="33">
        <v>1039</v>
      </c>
      <c r="G75" t="s" s="33">
        <v>1127</v>
      </c>
      <c r="H75" s="39">
        <v>712.49</v>
      </c>
      <c r="I75" s="199">
        <v>4036581</v>
      </c>
      <c r="J75" s="477">
        <v>5665.456357282210</v>
      </c>
    </row>
    <row r="76" ht="13.55" customHeight="1">
      <c r="A76" s="52"/>
      <c r="B76" s="199">
        <v>74</v>
      </c>
      <c r="C76" t="s" s="33">
        <v>1128</v>
      </c>
      <c r="D76" s="132">
        <v>41422</v>
      </c>
      <c r="E76" t="s" s="33">
        <v>1060</v>
      </c>
      <c r="F76" t="s" s="33">
        <v>1047</v>
      </c>
      <c r="G76" t="s" s="33">
        <v>1129</v>
      </c>
      <c r="H76" s="39">
        <v>446.73</v>
      </c>
      <c r="I76" s="199">
        <v>2700483</v>
      </c>
      <c r="J76" s="477">
        <v>6045.000335773290</v>
      </c>
    </row>
    <row r="77" ht="13.55" customHeight="1">
      <c r="A77" s="52"/>
      <c r="B77" s="199">
        <v>75</v>
      </c>
      <c r="C77" t="s" s="33">
        <v>1130</v>
      </c>
      <c r="D77" s="132">
        <v>41430</v>
      </c>
      <c r="E77" t="s" s="33">
        <v>1060</v>
      </c>
      <c r="F77" t="s" s="33">
        <v>1019</v>
      </c>
      <c r="G77" t="s" s="33">
        <v>1131</v>
      </c>
      <c r="H77" s="39">
        <v>446.73</v>
      </c>
      <c r="I77" s="199">
        <v>2587772</v>
      </c>
      <c r="J77" s="477">
        <v>5792.698050276450</v>
      </c>
    </row>
    <row r="78" ht="13.55" customHeight="1">
      <c r="A78" s="52"/>
      <c r="B78" s="199">
        <v>76</v>
      </c>
      <c r="C78" t="s" s="33">
        <v>1132</v>
      </c>
      <c r="D78" s="132">
        <v>41459</v>
      </c>
      <c r="E78" t="s" s="33">
        <v>967</v>
      </c>
      <c r="F78" t="s" s="33">
        <v>1133</v>
      </c>
      <c r="G78" t="s" s="33">
        <v>1134</v>
      </c>
      <c r="H78" s="39">
        <v>950</v>
      </c>
      <c r="I78" s="199">
        <v>5277750</v>
      </c>
      <c r="J78" s="477">
        <v>5555.526315789470</v>
      </c>
    </row>
    <row r="79" ht="13.55" customHeight="1">
      <c r="A79" s="52"/>
      <c r="B79" s="199">
        <v>77</v>
      </c>
      <c r="C79" t="s" s="33">
        <v>1135</v>
      </c>
      <c r="D79" s="132">
        <v>41464</v>
      </c>
      <c r="E79" t="s" s="33">
        <v>1123</v>
      </c>
      <c r="F79" t="s" s="33">
        <v>1061</v>
      </c>
      <c r="G79" t="s" s="33">
        <v>1136</v>
      </c>
      <c r="H79" s="39">
        <v>446.73</v>
      </c>
      <c r="I79" s="199">
        <v>2587772</v>
      </c>
      <c r="J79" s="477">
        <v>5792.698050276450</v>
      </c>
    </row>
    <row r="80" ht="13.55" customHeight="1">
      <c r="A80" s="52"/>
      <c r="B80" s="199">
        <v>78</v>
      </c>
      <c r="C80" t="s" s="33">
        <v>1137</v>
      </c>
      <c r="D80" s="132">
        <v>41465</v>
      </c>
      <c r="E80" t="s" s="33">
        <v>1138</v>
      </c>
      <c r="F80" t="s" s="33">
        <v>1139</v>
      </c>
      <c r="G80" t="s" s="33">
        <v>1140</v>
      </c>
      <c r="H80" s="39">
        <v>446.73</v>
      </c>
      <c r="I80" s="199">
        <v>2587772</v>
      </c>
      <c r="J80" s="477">
        <v>5792.698050276450</v>
      </c>
    </row>
    <row r="81" ht="13.55" customHeight="1">
      <c r="A81" s="52"/>
      <c r="B81" s="199">
        <v>79</v>
      </c>
      <c r="C81" t="s" s="33">
        <v>1141</v>
      </c>
      <c r="D81" s="132">
        <v>41472</v>
      </c>
      <c r="E81" t="s" s="33">
        <v>1138</v>
      </c>
      <c r="F81" t="s" s="33">
        <v>1108</v>
      </c>
      <c r="G81" t="s" s="33">
        <v>1142</v>
      </c>
      <c r="H81" s="39">
        <v>446.73</v>
      </c>
      <c r="I81" s="199">
        <v>2700483</v>
      </c>
      <c r="J81" s="477">
        <v>6045.000335773290</v>
      </c>
    </row>
    <row r="82" ht="13.55" customHeight="1">
      <c r="A82" s="52"/>
      <c r="B82" s="199">
        <v>80</v>
      </c>
      <c r="C82" t="s" s="33">
        <v>1143</v>
      </c>
      <c r="D82" s="132">
        <v>41472</v>
      </c>
      <c r="E82" t="s" s="33">
        <v>1138</v>
      </c>
      <c r="F82" t="s" s="33">
        <v>1118</v>
      </c>
      <c r="G82" t="s" s="33">
        <v>1144</v>
      </c>
      <c r="H82" s="39">
        <v>446.73</v>
      </c>
      <c r="I82" s="199">
        <v>2587772</v>
      </c>
      <c r="J82" s="477">
        <v>5792.698050276450</v>
      </c>
    </row>
    <row r="83" ht="13.55" customHeight="1">
      <c r="A83" s="52"/>
      <c r="B83" s="199">
        <v>81</v>
      </c>
      <c r="C83" t="s" s="33">
        <v>1145</v>
      </c>
      <c r="D83" s="132">
        <v>41480</v>
      </c>
      <c r="E83" t="s" s="33">
        <v>1146</v>
      </c>
      <c r="F83" t="s" s="33">
        <v>1147</v>
      </c>
      <c r="G83" t="s" s="33">
        <v>1148</v>
      </c>
      <c r="H83" s="39">
        <v>919.12</v>
      </c>
      <c r="I83" s="199">
        <v>7321692</v>
      </c>
      <c r="J83" s="477">
        <v>7965.980503089910</v>
      </c>
    </row>
    <row r="84" ht="13.55" customHeight="1">
      <c r="A84" s="52"/>
      <c r="B84" s="199">
        <v>82</v>
      </c>
      <c r="C84" t="s" s="33">
        <v>1149</v>
      </c>
      <c r="D84" s="132">
        <v>41489</v>
      </c>
      <c r="E84" t="s" s="33">
        <v>1123</v>
      </c>
      <c r="F84" t="s" s="33">
        <v>1150</v>
      </c>
      <c r="G84" t="s" s="33">
        <v>1151</v>
      </c>
      <c r="H84" s="39">
        <v>446.73</v>
      </c>
      <c r="I84" s="199">
        <v>2793572</v>
      </c>
      <c r="J84" s="477">
        <v>6253.378998500210</v>
      </c>
    </row>
    <row r="85" ht="13.55" customHeight="1">
      <c r="A85" s="52"/>
      <c r="B85" s="199">
        <v>83</v>
      </c>
      <c r="C85" t="s" s="33">
        <v>1152</v>
      </c>
      <c r="D85" s="132">
        <v>41493</v>
      </c>
      <c r="E85" t="s" s="33">
        <v>1060</v>
      </c>
      <c r="F85" t="s" s="33">
        <v>1153</v>
      </c>
      <c r="G85" t="s" s="33">
        <v>1154</v>
      </c>
      <c r="H85" s="39">
        <v>458.48</v>
      </c>
      <c r="I85" s="199">
        <v>2756738</v>
      </c>
      <c r="J85" s="477">
        <v>6012.777002268360</v>
      </c>
    </row>
    <row r="86" ht="13.55" customHeight="1">
      <c r="A86" s="52"/>
      <c r="B86" s="199">
        <v>84</v>
      </c>
      <c r="C86" t="s" s="33">
        <v>1155</v>
      </c>
      <c r="D86" s="132">
        <v>41516</v>
      </c>
      <c r="E86" t="s" s="33">
        <v>1156</v>
      </c>
      <c r="F86" t="s" s="33">
        <v>1017</v>
      </c>
      <c r="G86" t="s" s="33">
        <v>1157</v>
      </c>
      <c r="H86" s="39">
        <v>712.49</v>
      </c>
      <c r="I86" s="199">
        <v>4185274</v>
      </c>
      <c r="J86" s="477">
        <v>5874.151216157420</v>
      </c>
    </row>
    <row r="87" ht="13.55" customHeight="1">
      <c r="A87" s="52"/>
      <c r="B87" s="199">
        <v>85</v>
      </c>
      <c r="C87" t="s" s="33">
        <v>1158</v>
      </c>
      <c r="D87" s="132">
        <v>41519</v>
      </c>
      <c r="E87" t="s" s="33">
        <v>1159</v>
      </c>
      <c r="F87" t="s" s="33">
        <v>1160</v>
      </c>
      <c r="G87" t="s" s="33">
        <v>1161</v>
      </c>
      <c r="H87" s="39">
        <v>919.12</v>
      </c>
      <c r="I87" s="199">
        <v>4696198</v>
      </c>
      <c r="J87" s="477">
        <v>5109.450343807120</v>
      </c>
    </row>
    <row r="88" ht="13.55" customHeight="1">
      <c r="A88" s="52"/>
      <c r="B88" s="199">
        <v>86</v>
      </c>
      <c r="C88" t="s" s="33">
        <v>1162</v>
      </c>
      <c r="D88" s="132">
        <v>41519</v>
      </c>
      <c r="E88" t="s" s="33">
        <v>1156</v>
      </c>
      <c r="F88" t="s" s="33">
        <v>1163</v>
      </c>
      <c r="G88" t="s" s="33">
        <v>1164</v>
      </c>
      <c r="H88" s="39">
        <v>712.49</v>
      </c>
      <c r="I88" s="199">
        <v>4809885</v>
      </c>
      <c r="J88" s="477">
        <v>6750.810537691760</v>
      </c>
    </row>
    <row r="89" ht="13.55" customHeight="1">
      <c r="A89" s="52"/>
      <c r="B89" s="199">
        <v>87</v>
      </c>
      <c r="C89" t="s" s="33">
        <v>1165</v>
      </c>
      <c r="D89" s="132">
        <v>41519</v>
      </c>
      <c r="E89" t="s" s="33">
        <v>1156</v>
      </c>
      <c r="F89" t="s" s="33">
        <v>1088</v>
      </c>
      <c r="G89" t="s" s="33">
        <v>1166</v>
      </c>
      <c r="H89" s="39">
        <v>712.49</v>
      </c>
      <c r="I89" s="199">
        <v>4809885</v>
      </c>
      <c r="J89" s="477">
        <v>6750.810537691760</v>
      </c>
    </row>
    <row r="90" ht="13.55" customHeight="1">
      <c r="A90" s="52"/>
      <c r="B90" s="199">
        <v>88</v>
      </c>
      <c r="C90" t="s" s="33">
        <v>1167</v>
      </c>
      <c r="D90" s="132">
        <v>41522</v>
      </c>
      <c r="E90" t="s" s="33">
        <v>1060</v>
      </c>
      <c r="F90" t="s" s="33">
        <v>1031</v>
      </c>
      <c r="G90" t="s" s="33">
        <v>1168</v>
      </c>
      <c r="H90" s="39">
        <v>446.73</v>
      </c>
      <c r="I90" s="199">
        <v>2649601</v>
      </c>
      <c r="J90" s="477">
        <v>5931.101560226540</v>
      </c>
    </row>
    <row r="91" ht="13.55" customHeight="1">
      <c r="A91" s="52"/>
      <c r="B91" s="199">
        <v>89</v>
      </c>
      <c r="C91" t="s" s="33">
        <v>1169</v>
      </c>
      <c r="D91" s="132">
        <v>41527</v>
      </c>
      <c r="E91" t="s" s="33">
        <v>1156</v>
      </c>
      <c r="F91" t="s" s="33">
        <v>1019</v>
      </c>
      <c r="G91" t="s" s="33">
        <v>1170</v>
      </c>
      <c r="H91" s="39">
        <v>712.49</v>
      </c>
      <c r="I91" s="199">
        <v>4307003</v>
      </c>
      <c r="J91" s="477">
        <v>6045.001333352050</v>
      </c>
    </row>
    <row r="92" ht="13.55" customHeight="1">
      <c r="A92" s="52"/>
      <c r="B92" s="199">
        <v>90</v>
      </c>
      <c r="C92" t="s" s="33">
        <v>1171</v>
      </c>
      <c r="D92" s="132">
        <v>41529</v>
      </c>
      <c r="E92" t="s" s="33">
        <v>967</v>
      </c>
      <c r="F92" t="s" s="33">
        <v>991</v>
      </c>
      <c r="G92" t="s" s="33">
        <v>1172</v>
      </c>
      <c r="H92" s="39">
        <v>950</v>
      </c>
      <c r="I92" s="199">
        <v>6096853</v>
      </c>
      <c r="J92" s="477">
        <v>6417.74</v>
      </c>
    </row>
    <row r="93" ht="13.55" customHeight="1">
      <c r="A93" s="52"/>
      <c r="B93" s="199">
        <v>91</v>
      </c>
      <c r="C93" t="s" s="33">
        <v>1173</v>
      </c>
      <c r="D93" s="478">
        <v>41531</v>
      </c>
      <c r="E93" t="s" s="33">
        <v>1174</v>
      </c>
      <c r="F93" t="s" s="33">
        <v>1061</v>
      </c>
      <c r="G93" t="s" s="33">
        <v>1175</v>
      </c>
      <c r="H93" s="96">
        <v>297.82</v>
      </c>
      <c r="I93" s="199">
        <v>1955114</v>
      </c>
      <c r="J93" s="477">
        <v>6564.750520448590</v>
      </c>
    </row>
    <row r="94" ht="13.55" customHeight="1">
      <c r="A94" s="52"/>
      <c r="B94" s="199">
        <v>92</v>
      </c>
      <c r="C94" t="s" s="33">
        <v>1176</v>
      </c>
      <c r="D94" s="132">
        <v>41534</v>
      </c>
      <c r="E94" t="s" s="33">
        <v>1177</v>
      </c>
      <c r="F94" t="s" s="33">
        <v>1108</v>
      </c>
      <c r="G94" t="s" s="33">
        <v>1178</v>
      </c>
      <c r="H94" s="39">
        <v>446.73</v>
      </c>
      <c r="I94" s="199">
        <v>2743562</v>
      </c>
      <c r="J94" s="477">
        <v>6141.4321849887</v>
      </c>
    </row>
    <row r="95" ht="13.55" customHeight="1">
      <c r="A95" s="52"/>
      <c r="B95" s="199">
        <v>93</v>
      </c>
      <c r="C95" t="s" s="33">
        <v>1179</v>
      </c>
      <c r="D95" s="132">
        <v>41539</v>
      </c>
      <c r="E95" t="s" s="33">
        <v>1123</v>
      </c>
      <c r="F95" t="s" s="33">
        <v>1047</v>
      </c>
      <c r="G95" t="s" s="33">
        <v>1180</v>
      </c>
      <c r="H95" s="39">
        <v>446.73</v>
      </c>
      <c r="I95" s="199">
        <v>2878572</v>
      </c>
      <c r="J95" s="477">
        <v>6443.650527164060</v>
      </c>
    </row>
    <row r="96" ht="13.55" customHeight="1">
      <c r="A96" s="52"/>
      <c r="B96" s="199">
        <v>94</v>
      </c>
      <c r="C96" t="s" s="33">
        <v>1181</v>
      </c>
      <c r="D96" s="132">
        <v>41548</v>
      </c>
      <c r="E96" t="s" s="33">
        <v>1123</v>
      </c>
      <c r="F96" t="s" s="33">
        <v>1114</v>
      </c>
      <c r="G96" t="s" s="33">
        <v>1182</v>
      </c>
      <c r="H96" s="39">
        <v>446.73</v>
      </c>
      <c r="I96" s="199">
        <v>3178572</v>
      </c>
      <c r="J96" s="477">
        <v>7115.197098918810</v>
      </c>
    </row>
    <row r="97" ht="13.55" customHeight="1">
      <c r="A97" s="52"/>
      <c r="B97" s="199">
        <v>95</v>
      </c>
      <c r="C97" t="s" s="33">
        <v>1183</v>
      </c>
      <c r="D97" s="132">
        <v>41550</v>
      </c>
      <c r="E97" t="s" s="33">
        <v>1156</v>
      </c>
      <c r="F97" t="s" s="33">
        <v>1114</v>
      </c>
      <c r="G97" t="s" s="33">
        <v>1184</v>
      </c>
      <c r="H97" s="39">
        <v>731.25</v>
      </c>
      <c r="I97" s="199">
        <v>4224503</v>
      </c>
      <c r="J97" s="477">
        <v>5777.098119658120</v>
      </c>
    </row>
    <row r="98" ht="13.55" customHeight="1">
      <c r="A98" s="52"/>
      <c r="B98" s="199">
        <v>96</v>
      </c>
      <c r="C98" t="s" s="33">
        <v>1185</v>
      </c>
      <c r="D98" s="132">
        <v>41551</v>
      </c>
      <c r="E98" t="s" s="33">
        <v>1156</v>
      </c>
      <c r="F98" t="s" s="33">
        <v>1100</v>
      </c>
      <c r="G98" t="s" s="33">
        <v>1186</v>
      </c>
      <c r="H98" s="39">
        <v>712.49</v>
      </c>
      <c r="I98" s="199">
        <v>4388762</v>
      </c>
      <c r="J98" s="477">
        <v>6159.752417577790</v>
      </c>
    </row>
    <row r="99" ht="13.55" customHeight="1">
      <c r="A99" s="52"/>
      <c r="B99" s="199">
        <v>97</v>
      </c>
      <c r="C99" t="s" s="33">
        <v>1187</v>
      </c>
      <c r="D99" s="132">
        <v>41552</v>
      </c>
      <c r="E99" t="s" s="33">
        <v>1060</v>
      </c>
      <c r="F99" t="s" s="33">
        <v>948</v>
      </c>
      <c r="G99" t="s" s="33">
        <v>1188</v>
      </c>
      <c r="H99" s="39">
        <v>446.73</v>
      </c>
      <c r="I99" s="199">
        <v>2700483</v>
      </c>
      <c r="J99" s="477">
        <v>6045.000335773290</v>
      </c>
    </row>
    <row r="100" ht="13.55" customHeight="1">
      <c r="A100" s="52"/>
      <c r="B100" s="199">
        <v>98</v>
      </c>
      <c r="C100" t="s" s="33">
        <v>1189</v>
      </c>
      <c r="D100" s="132">
        <v>41565</v>
      </c>
      <c r="E100" t="s" s="33">
        <v>957</v>
      </c>
      <c r="F100" t="s" s="33">
        <v>1019</v>
      </c>
      <c r="G100" t="s" s="33">
        <v>1190</v>
      </c>
      <c r="H100" s="39">
        <v>446.73</v>
      </c>
      <c r="I100" s="199">
        <v>2827689</v>
      </c>
      <c r="J100" s="477">
        <v>6329.749513128740</v>
      </c>
    </row>
    <row r="101" ht="13.55" customHeight="1">
      <c r="A101" s="52"/>
      <c r="B101" s="199">
        <v>99</v>
      </c>
      <c r="C101" t="s" s="33">
        <v>1191</v>
      </c>
      <c r="D101" s="132">
        <v>41570</v>
      </c>
      <c r="E101" t="s" s="33">
        <v>1123</v>
      </c>
      <c r="F101" t="s" s="33">
        <v>1192</v>
      </c>
      <c r="G101" t="s" s="33">
        <v>1193</v>
      </c>
      <c r="H101" s="39">
        <v>446.73</v>
      </c>
      <c r="I101" s="199">
        <v>2947838</v>
      </c>
      <c r="J101" s="477">
        <v>6598.701676627940</v>
      </c>
    </row>
    <row r="102" ht="13.55" customHeight="1">
      <c r="A102" s="52"/>
      <c r="B102" s="199">
        <v>100</v>
      </c>
      <c r="C102" t="s" s="33">
        <v>1194</v>
      </c>
      <c r="D102" s="132">
        <v>41571</v>
      </c>
      <c r="E102" t="s" s="33">
        <v>1195</v>
      </c>
      <c r="F102" t="s" s="33">
        <v>1047</v>
      </c>
      <c r="G102" t="s" s="33">
        <v>1196</v>
      </c>
      <c r="H102" s="39">
        <v>297.82</v>
      </c>
      <c r="I102" s="199">
        <v>1947668</v>
      </c>
      <c r="J102" s="477">
        <v>6539.748841582160</v>
      </c>
    </row>
    <row r="103" ht="13.55" customHeight="1">
      <c r="A103" s="52"/>
      <c r="B103" s="199">
        <v>101</v>
      </c>
      <c r="C103" t="s" s="33">
        <v>1152</v>
      </c>
      <c r="D103" s="132">
        <v>41575</v>
      </c>
      <c r="E103" t="s" s="33">
        <v>1060</v>
      </c>
      <c r="F103" t="s" s="33">
        <v>1011</v>
      </c>
      <c r="G103" t="s" s="33">
        <v>1197</v>
      </c>
      <c r="H103" s="39">
        <v>446.73</v>
      </c>
      <c r="I103" s="199">
        <v>2691212</v>
      </c>
      <c r="J103" s="477">
        <v>6024.247308217490</v>
      </c>
    </row>
    <row r="104" ht="13.55" customHeight="1">
      <c r="A104" s="52"/>
      <c r="B104" s="199">
        <v>102</v>
      </c>
      <c r="C104" t="s" s="33">
        <v>1189</v>
      </c>
      <c r="D104" s="132">
        <v>41575</v>
      </c>
      <c r="E104" t="s" s="33">
        <v>1177</v>
      </c>
      <c r="F104" t="s" s="33">
        <v>1118</v>
      </c>
      <c r="G104" t="s" s="33">
        <v>1198</v>
      </c>
      <c r="H104" s="39">
        <v>446.73</v>
      </c>
      <c r="I104" s="199">
        <v>2827689</v>
      </c>
      <c r="J104" s="477">
        <v>6329.749513128740</v>
      </c>
    </row>
    <row r="105" ht="13.55" customHeight="1">
      <c r="A105" s="52"/>
      <c r="B105" s="199">
        <v>103</v>
      </c>
      <c r="C105" t="s" s="33">
        <v>1199</v>
      </c>
      <c r="D105" s="132">
        <v>41575</v>
      </c>
      <c r="E105" t="s" s="33">
        <v>1177</v>
      </c>
      <c r="F105" t="s" s="33">
        <v>958</v>
      </c>
      <c r="G105" t="s" s="33">
        <v>1200</v>
      </c>
      <c r="H105" s="39">
        <v>446.73</v>
      </c>
      <c r="I105" s="199">
        <v>2921504</v>
      </c>
      <c r="J105" s="477">
        <v>6539.753318559310</v>
      </c>
    </row>
    <row r="106" ht="13.55" customHeight="1">
      <c r="A106" s="52"/>
      <c r="B106" s="199">
        <v>104</v>
      </c>
      <c r="C106" t="s" s="33">
        <v>1201</v>
      </c>
      <c r="D106" s="132">
        <v>41586</v>
      </c>
      <c r="E106" t="s" s="33">
        <v>1156</v>
      </c>
      <c r="F106" t="s" s="33">
        <v>971</v>
      </c>
      <c r="G106" t="s" s="33">
        <v>1202</v>
      </c>
      <c r="H106" s="39">
        <v>712.49</v>
      </c>
      <c r="I106" s="199">
        <v>4509885</v>
      </c>
      <c r="J106" s="477">
        <v>6329.751996519250</v>
      </c>
    </row>
    <row r="107" ht="13.55" customHeight="1">
      <c r="A107" s="52"/>
      <c r="B107" s="199">
        <v>105</v>
      </c>
      <c r="C107" t="s" s="33">
        <v>1203</v>
      </c>
      <c r="D107" s="132">
        <v>41587</v>
      </c>
      <c r="E107" t="s" s="33">
        <v>1138</v>
      </c>
      <c r="F107" t="s" s="33">
        <v>1204</v>
      </c>
      <c r="G107" t="s" s="33">
        <v>1205</v>
      </c>
      <c r="H107" s="39">
        <v>446.73</v>
      </c>
      <c r="I107" s="199">
        <v>2947837</v>
      </c>
      <c r="J107" s="477">
        <v>6598.699438139370</v>
      </c>
    </row>
    <row r="108" ht="13.55" customHeight="1">
      <c r="A108" s="52"/>
      <c r="B108" s="199">
        <v>106</v>
      </c>
      <c r="C108" t="s" s="33">
        <v>1206</v>
      </c>
      <c r="D108" s="132">
        <v>41587</v>
      </c>
      <c r="E108" t="s" s="33">
        <v>1138</v>
      </c>
      <c r="F108" t="s" s="33">
        <v>1207</v>
      </c>
      <c r="G108" t="s" s="33">
        <v>1208</v>
      </c>
      <c r="H108" s="39">
        <v>446.73</v>
      </c>
      <c r="I108" s="199">
        <v>2947837</v>
      </c>
      <c r="J108" s="477">
        <v>6598.699438139370</v>
      </c>
    </row>
    <row r="109" ht="13.55" customHeight="1">
      <c r="A109" s="52"/>
      <c r="B109" s="199">
        <v>107</v>
      </c>
      <c r="C109" t="s" s="33">
        <v>1203</v>
      </c>
      <c r="D109" s="132">
        <v>41587</v>
      </c>
      <c r="E109" t="s" s="33">
        <v>967</v>
      </c>
      <c r="F109" t="s" s="33">
        <v>958</v>
      </c>
      <c r="G109" t="s" s="33">
        <v>1209</v>
      </c>
      <c r="H109" s="39">
        <v>712.49</v>
      </c>
      <c r="I109" s="199">
        <v>4449501</v>
      </c>
      <c r="J109" s="477">
        <v>6245.001333352050</v>
      </c>
    </row>
    <row r="110" ht="13.55" customHeight="1">
      <c r="A110" s="52"/>
      <c r="B110" s="199">
        <v>108</v>
      </c>
      <c r="C110" t="s" s="33">
        <v>1210</v>
      </c>
      <c r="D110" s="132">
        <v>41589</v>
      </c>
      <c r="E110" t="s" s="33">
        <v>1146</v>
      </c>
      <c r="F110" t="s" s="33">
        <v>1211</v>
      </c>
      <c r="G110" t="s" s="33">
        <v>1212</v>
      </c>
      <c r="H110" s="39">
        <v>919.12</v>
      </c>
      <c r="I110" s="199">
        <v>8121692</v>
      </c>
      <c r="J110" s="477">
        <v>8836.378274871620</v>
      </c>
    </row>
    <row r="111" ht="13.55" customHeight="1">
      <c r="A111" s="52"/>
      <c r="B111" s="199">
        <v>109</v>
      </c>
      <c r="C111" t="s" s="33">
        <v>1213</v>
      </c>
      <c r="D111" s="132">
        <v>41593</v>
      </c>
      <c r="E111" t="s" s="33">
        <v>1195</v>
      </c>
      <c r="F111" t="s" s="33">
        <v>988</v>
      </c>
      <c r="G111" t="s" s="33">
        <v>1214</v>
      </c>
      <c r="H111" s="39">
        <v>297.82</v>
      </c>
      <c r="I111" s="199">
        <v>1859886</v>
      </c>
      <c r="J111" s="477">
        <v>6245.000335773290</v>
      </c>
    </row>
    <row r="112" ht="13.55" customHeight="1">
      <c r="A112" s="52"/>
      <c r="B112" s="199">
        <v>110</v>
      </c>
      <c r="C112" t="s" s="33">
        <v>1215</v>
      </c>
      <c r="D112" s="132">
        <v>41594</v>
      </c>
      <c r="E112" t="s" s="33">
        <v>1123</v>
      </c>
      <c r="F112" t="s" s="33">
        <v>1088</v>
      </c>
      <c r="G112" t="s" s="33">
        <v>1216</v>
      </c>
      <c r="H112" s="39">
        <v>446.73</v>
      </c>
      <c r="I112" s="199">
        <v>3076807</v>
      </c>
      <c r="J112" s="477">
        <v>6887.397309336740</v>
      </c>
    </row>
    <row r="113" ht="13.55" customHeight="1">
      <c r="A113" s="52"/>
      <c r="B113" s="199">
        <v>111</v>
      </c>
      <c r="C113" t="s" s="33">
        <v>1217</v>
      </c>
      <c r="D113" s="132">
        <v>41599</v>
      </c>
      <c r="E113" t="s" s="33">
        <v>1174</v>
      </c>
      <c r="F113" t="s" s="33">
        <v>1052</v>
      </c>
      <c r="G113" t="s" s="33">
        <v>1218</v>
      </c>
      <c r="H113" s="39">
        <v>297.82</v>
      </c>
      <c r="I113" s="199">
        <v>1947668</v>
      </c>
      <c r="J113" s="477">
        <v>6539.748841582160</v>
      </c>
    </row>
    <row r="114" ht="13.55" customHeight="1">
      <c r="A114" s="52"/>
      <c r="B114" s="199">
        <v>112</v>
      </c>
      <c r="C114" t="s" s="33">
        <v>1219</v>
      </c>
      <c r="D114" s="132">
        <v>41605</v>
      </c>
      <c r="E114" t="s" s="33">
        <v>1220</v>
      </c>
      <c r="F114" t="s" s="33">
        <v>958</v>
      </c>
      <c r="G114" t="s" s="33">
        <v>1221</v>
      </c>
      <c r="H114" s="39">
        <v>446.73</v>
      </c>
      <c r="I114" s="199">
        <v>2537836</v>
      </c>
      <c r="J114" s="477">
        <v>5680.9168849193</v>
      </c>
    </row>
    <row r="115" ht="13.55" customHeight="1">
      <c r="A115" s="52"/>
      <c r="B115" s="199">
        <v>113</v>
      </c>
      <c r="C115" t="s" s="33">
        <v>1222</v>
      </c>
      <c r="D115" s="132">
        <v>41608</v>
      </c>
      <c r="E115" t="s" s="33">
        <v>1060</v>
      </c>
      <c r="F115" t="s" s="33">
        <v>964</v>
      </c>
      <c r="G115" t="s" s="33">
        <v>1223</v>
      </c>
      <c r="H115" s="39">
        <v>446.73</v>
      </c>
      <c r="I115" s="199">
        <v>2974172</v>
      </c>
      <c r="J115" s="477">
        <v>6657.650034696570</v>
      </c>
    </row>
    <row r="116" ht="13.55" customHeight="1">
      <c r="A116" s="52"/>
      <c r="B116" s="199">
        <v>114</v>
      </c>
      <c r="C116" t="s" s="33">
        <v>1224</v>
      </c>
      <c r="D116" s="132">
        <v>41610</v>
      </c>
      <c r="E116" t="s" s="33">
        <v>967</v>
      </c>
      <c r="F116" t="s" s="33">
        <v>1047</v>
      </c>
      <c r="G116" t="s" s="33">
        <v>1225</v>
      </c>
      <c r="H116" s="39">
        <v>712.49</v>
      </c>
      <c r="I116" s="199">
        <v>4043706</v>
      </c>
      <c r="J116" s="477">
        <v>5675.456497635050</v>
      </c>
    </row>
    <row r="117" ht="13.55" customHeight="1">
      <c r="A117" s="52"/>
      <c r="B117" s="199">
        <v>115</v>
      </c>
      <c r="C117" t="s" s="33">
        <v>1226</v>
      </c>
      <c r="D117" s="132">
        <v>41612</v>
      </c>
      <c r="E117" t="s" s="33">
        <v>942</v>
      </c>
      <c r="F117" t="s" s="33">
        <v>1093</v>
      </c>
      <c r="G117" t="s" s="33">
        <v>1227</v>
      </c>
      <c r="H117" s="39">
        <v>446.73</v>
      </c>
      <c r="I117" s="199">
        <v>2700483</v>
      </c>
      <c r="J117" s="477">
        <v>6045.000335773290</v>
      </c>
    </row>
    <row r="118" ht="13.55" customHeight="1">
      <c r="A118" s="52"/>
      <c r="B118" s="199">
        <v>116</v>
      </c>
      <c r="C118" t="s" s="33">
        <v>1228</v>
      </c>
      <c r="D118" s="132">
        <v>41621</v>
      </c>
      <c r="E118" t="s" s="33">
        <v>1156</v>
      </c>
      <c r="F118" t="s" s="33">
        <v>988</v>
      </c>
      <c r="G118" t="s" s="33">
        <v>1229</v>
      </c>
      <c r="H118" s="39">
        <v>712.49</v>
      </c>
      <c r="I118" s="199">
        <v>4509885</v>
      </c>
      <c r="J118" s="477">
        <v>6329.751996519250</v>
      </c>
    </row>
    <row r="119" ht="13.55" customHeight="1">
      <c r="A119" s="52"/>
      <c r="B119" s="199">
        <v>117</v>
      </c>
      <c r="C119" t="s" s="33">
        <v>1230</v>
      </c>
      <c r="D119" s="132">
        <v>41627</v>
      </c>
      <c r="E119" t="s" s="33">
        <v>1195</v>
      </c>
      <c r="F119" t="s" s="33">
        <v>1118</v>
      </c>
      <c r="G119" t="s" s="33">
        <v>1231</v>
      </c>
      <c r="H119" s="39">
        <v>297.82</v>
      </c>
      <c r="I119" s="199">
        <v>1842329</v>
      </c>
      <c r="J119" s="477">
        <v>6186.0486199718</v>
      </c>
    </row>
    <row r="120" ht="13.55" customHeight="1">
      <c r="A120" s="52"/>
      <c r="B120" s="199">
        <v>118</v>
      </c>
      <c r="C120" t="s" s="33">
        <v>1232</v>
      </c>
      <c r="D120" s="132">
        <v>41632</v>
      </c>
      <c r="E120" t="s" s="33">
        <v>1195</v>
      </c>
      <c r="F120" t="s" s="33">
        <v>1108</v>
      </c>
      <c r="G120" t="s" s="33">
        <v>1233</v>
      </c>
      <c r="H120" s="39">
        <v>297.82</v>
      </c>
      <c r="I120" s="199">
        <v>1842329</v>
      </c>
      <c r="J120" s="477">
        <v>6186.0486199718</v>
      </c>
    </row>
    <row r="121" ht="13.55" customHeight="1">
      <c r="A121" s="52"/>
      <c r="B121" s="199">
        <v>119</v>
      </c>
      <c r="C121" t="s" s="33">
        <v>1234</v>
      </c>
      <c r="D121" s="132">
        <v>41641</v>
      </c>
      <c r="E121" t="s" s="33">
        <v>1220</v>
      </c>
      <c r="F121" t="s" s="33">
        <v>1003</v>
      </c>
      <c r="G121" t="s" s="33">
        <v>1235</v>
      </c>
      <c r="H121" s="39">
        <v>446.73</v>
      </c>
      <c r="I121" s="199">
        <v>2802862</v>
      </c>
      <c r="J121" s="477">
        <v>6274.174557338880</v>
      </c>
    </row>
    <row r="122" ht="13.55" customHeight="1">
      <c r="A122" s="52"/>
      <c r="B122" s="199">
        <v>120</v>
      </c>
      <c r="C122" t="s" s="33">
        <v>1236</v>
      </c>
      <c r="D122" s="132">
        <v>41641</v>
      </c>
      <c r="E122" t="s" s="33">
        <v>1195</v>
      </c>
      <c r="F122" t="s" s="33">
        <v>1061</v>
      </c>
      <c r="G122" t="s" s="33">
        <v>1237</v>
      </c>
      <c r="H122" s="39">
        <v>297.82</v>
      </c>
      <c r="I122" s="199">
        <v>1798438</v>
      </c>
      <c r="J122" s="477">
        <v>6038.674367067360</v>
      </c>
    </row>
    <row r="123" ht="13.55" customHeight="1">
      <c r="A123" s="52"/>
      <c r="B123" s="199">
        <v>121</v>
      </c>
      <c r="C123" t="s" s="33">
        <v>1238</v>
      </c>
      <c r="D123" s="132">
        <v>41644</v>
      </c>
      <c r="E123" t="s" s="33">
        <v>1195</v>
      </c>
      <c r="F123" t="s" s="33">
        <v>1111</v>
      </c>
      <c r="G123" t="s" s="33">
        <v>1239</v>
      </c>
      <c r="H123" s="39">
        <v>297.82</v>
      </c>
      <c r="I123" s="199">
        <v>1982781</v>
      </c>
      <c r="J123" s="477">
        <v>6657.648915452290</v>
      </c>
    </row>
    <row r="124" ht="13.55" customHeight="1">
      <c r="A124" s="52"/>
      <c r="B124" s="199">
        <v>122</v>
      </c>
      <c r="C124" t="s" s="33">
        <v>1240</v>
      </c>
      <c r="D124" s="132">
        <v>41645</v>
      </c>
      <c r="E124" t="s" s="33">
        <v>1174</v>
      </c>
      <c r="F124" t="s" s="33">
        <v>958</v>
      </c>
      <c r="G124" t="s" s="33">
        <v>1241</v>
      </c>
      <c r="H124" s="39">
        <v>297.82</v>
      </c>
      <c r="I124" s="199">
        <v>1772104</v>
      </c>
      <c r="J124" s="477">
        <v>5950.251829964410</v>
      </c>
    </row>
    <row r="125" ht="13.55" customHeight="1">
      <c r="A125" s="52"/>
      <c r="B125" s="199">
        <v>123</v>
      </c>
      <c r="C125" t="s" s="33">
        <v>1242</v>
      </c>
      <c r="D125" s="132">
        <v>41649</v>
      </c>
      <c r="E125" t="s" s="33">
        <v>1195</v>
      </c>
      <c r="F125" t="s" s="33">
        <v>1243</v>
      </c>
      <c r="G125" t="s" s="33">
        <v>1244</v>
      </c>
      <c r="H125" s="39">
        <v>297.82</v>
      </c>
      <c r="I125" s="199">
        <v>1859237</v>
      </c>
      <c r="J125" s="477">
        <v>6242.821167147940</v>
      </c>
    </row>
    <row r="126" ht="13.55" customHeight="1">
      <c r="A126" s="52"/>
      <c r="B126" s="199">
        <v>124</v>
      </c>
      <c r="C126" t="s" s="33">
        <v>1245</v>
      </c>
      <c r="D126" s="478">
        <v>41649</v>
      </c>
      <c r="E126" t="s" s="33">
        <v>1220</v>
      </c>
      <c r="F126" t="s" s="33">
        <v>1022</v>
      </c>
      <c r="G126" t="s" s="33">
        <v>1246</v>
      </c>
      <c r="H126" s="96">
        <v>446.73</v>
      </c>
      <c r="I126" s="199">
        <v>2921504</v>
      </c>
      <c r="J126" s="477">
        <v>6539.753318559310</v>
      </c>
    </row>
    <row r="127" ht="13.55" customHeight="1">
      <c r="A127" s="52"/>
      <c r="B127" s="199">
        <v>125</v>
      </c>
      <c r="C127" t="s" s="33">
        <v>1247</v>
      </c>
      <c r="D127" s="132">
        <v>41654</v>
      </c>
      <c r="E127" t="s" s="33">
        <v>1174</v>
      </c>
      <c r="F127" t="s" s="33">
        <v>1019</v>
      </c>
      <c r="G127" t="s" s="33">
        <v>1248</v>
      </c>
      <c r="H127" s="39">
        <v>297.82</v>
      </c>
      <c r="I127" s="199">
        <v>1921333</v>
      </c>
      <c r="J127" s="477">
        <v>6451.322946746360</v>
      </c>
    </row>
    <row r="128" ht="13.55" customHeight="1">
      <c r="A128" s="52"/>
      <c r="B128" s="199">
        <v>126</v>
      </c>
      <c r="C128" t="s" s="33">
        <v>1203</v>
      </c>
      <c r="D128" s="132">
        <v>41657</v>
      </c>
      <c r="E128" t="s" s="33">
        <v>1146</v>
      </c>
      <c r="F128" t="s" s="33">
        <v>1160</v>
      </c>
      <c r="G128" t="s" s="33">
        <v>1249</v>
      </c>
      <c r="H128" s="39">
        <v>919.12</v>
      </c>
      <c r="I128" s="199">
        <v>8121692</v>
      </c>
      <c r="J128" s="477">
        <v>8836.378274871620</v>
      </c>
    </row>
    <row r="129" ht="13.55" customHeight="1">
      <c r="A129" s="52"/>
      <c r="B129" s="199">
        <v>127</v>
      </c>
      <c r="C129" t="s" s="33">
        <v>1250</v>
      </c>
      <c r="D129" s="132">
        <v>41657</v>
      </c>
      <c r="E129" t="s" s="33">
        <v>1220</v>
      </c>
      <c r="F129" t="s" s="33">
        <v>1251</v>
      </c>
      <c r="G129" t="s" s="33">
        <v>1252</v>
      </c>
      <c r="H129" s="39">
        <v>446.73</v>
      </c>
      <c r="I129" s="199">
        <v>2658156</v>
      </c>
      <c r="J129" s="477">
        <v>5950.251829964410</v>
      </c>
    </row>
    <row r="130" ht="13.55" customHeight="1">
      <c r="A130" s="52"/>
      <c r="B130" s="199">
        <v>128</v>
      </c>
      <c r="C130" t="s" s="33">
        <v>1253</v>
      </c>
      <c r="D130" s="132">
        <v>41657</v>
      </c>
      <c r="E130" t="s" s="33">
        <v>1220</v>
      </c>
      <c r="F130" t="s" s="33">
        <v>1192</v>
      </c>
      <c r="G130" t="s" s="33">
        <v>1254</v>
      </c>
      <c r="H130" s="39">
        <v>446.73</v>
      </c>
      <c r="I130" s="199">
        <v>2842499</v>
      </c>
      <c r="J130" s="477">
        <v>6362.901528887690</v>
      </c>
    </row>
    <row r="131" ht="13.55" customHeight="1">
      <c r="A131" s="52"/>
      <c r="B131" s="199">
        <v>129</v>
      </c>
      <c r="C131" t="s" s="33">
        <v>1255</v>
      </c>
      <c r="D131" s="132">
        <v>41657</v>
      </c>
      <c r="E131" t="s" s="33">
        <v>1174</v>
      </c>
      <c r="F131" t="s" s="33">
        <v>1028</v>
      </c>
      <c r="G131" t="s" s="33">
        <v>1256</v>
      </c>
      <c r="H131" s="39">
        <v>297.82</v>
      </c>
      <c r="I131" s="199">
        <v>1947668</v>
      </c>
      <c r="J131" s="477">
        <v>6539.748841582160</v>
      </c>
    </row>
    <row r="132" ht="13.55" customHeight="1">
      <c r="A132" s="52"/>
      <c r="B132" s="199">
        <v>130</v>
      </c>
      <c r="C132" t="s" s="33">
        <v>1257</v>
      </c>
      <c r="D132" s="132">
        <v>41659</v>
      </c>
      <c r="E132" t="s" s="33">
        <v>1195</v>
      </c>
      <c r="F132" t="s" s="33">
        <v>1025</v>
      </c>
      <c r="G132" t="s" s="33">
        <v>1258</v>
      </c>
      <c r="H132" s="39">
        <v>297.82</v>
      </c>
      <c r="I132" s="199">
        <v>1782780</v>
      </c>
      <c r="J132" s="477">
        <v>5986.098985964680</v>
      </c>
    </row>
    <row r="133" ht="13.55" customHeight="1">
      <c r="A133" s="52"/>
      <c r="B133" s="199">
        <v>131</v>
      </c>
      <c r="C133" t="s" s="33">
        <v>1259</v>
      </c>
      <c r="D133" s="132">
        <v>41660</v>
      </c>
      <c r="E133" t="s" s="33">
        <v>1195</v>
      </c>
      <c r="F133" t="s" s="33">
        <v>1028</v>
      </c>
      <c r="G133" t="s" s="33">
        <v>1260</v>
      </c>
      <c r="H133" s="39">
        <v>297.82</v>
      </c>
      <c r="I133" s="199">
        <v>1859886</v>
      </c>
      <c r="J133" s="477">
        <v>6245.000335773290</v>
      </c>
    </row>
    <row r="134" ht="13.55" customHeight="1">
      <c r="A134" s="52"/>
      <c r="B134" s="199">
        <v>132</v>
      </c>
      <c r="C134" t="s" s="33">
        <v>1261</v>
      </c>
      <c r="D134" s="132">
        <v>41666</v>
      </c>
      <c r="E134" t="s" s="33">
        <v>1174</v>
      </c>
      <c r="F134" t="s" s="33">
        <v>946</v>
      </c>
      <c r="G134" t="s" s="33">
        <v>1262</v>
      </c>
      <c r="H134" s="39">
        <v>297.82</v>
      </c>
      <c r="I134" s="199">
        <v>2053007</v>
      </c>
      <c r="J134" s="477">
        <v>6893.449063192530</v>
      </c>
    </row>
    <row r="135" ht="13.55" customHeight="1">
      <c r="A135" s="52"/>
      <c r="B135" s="199">
        <v>133</v>
      </c>
      <c r="C135" t="s" s="33">
        <v>1263</v>
      </c>
      <c r="D135" s="132">
        <v>41671</v>
      </c>
      <c r="E135" t="s" s="33">
        <v>1195</v>
      </c>
      <c r="F135" t="s" s="33">
        <v>1031</v>
      </c>
      <c r="G135" t="s" s="33">
        <v>1264</v>
      </c>
      <c r="H135" s="39">
        <v>297.82</v>
      </c>
      <c r="I135" s="199">
        <v>1859886</v>
      </c>
      <c r="J135" s="477">
        <v>6245.000335773290</v>
      </c>
    </row>
    <row r="136" ht="13.55" customHeight="1">
      <c r="A136" s="52"/>
      <c r="B136" s="199">
        <v>134</v>
      </c>
      <c r="C136" t="s" s="33">
        <v>1265</v>
      </c>
      <c r="D136" s="132">
        <v>41677</v>
      </c>
      <c r="E136" t="s" s="33">
        <v>1174</v>
      </c>
      <c r="F136" t="s" s="33">
        <v>1031</v>
      </c>
      <c r="G136" t="s" s="33">
        <v>1266</v>
      </c>
      <c r="H136" s="39">
        <v>297.82</v>
      </c>
      <c r="I136" s="199">
        <v>1824772</v>
      </c>
      <c r="J136" s="477">
        <v>6127.0969041703</v>
      </c>
    </row>
    <row r="137" ht="13.55" customHeight="1">
      <c r="A137" s="52"/>
      <c r="B137" s="199">
        <v>135</v>
      </c>
      <c r="C137" t="s" s="33">
        <v>1267</v>
      </c>
      <c r="D137" s="132">
        <v>41677</v>
      </c>
      <c r="E137" t="s" s="33">
        <v>1195</v>
      </c>
      <c r="F137" t="s" s="33">
        <v>980</v>
      </c>
      <c r="G137" t="s" s="33">
        <v>1268</v>
      </c>
      <c r="H137" s="39">
        <v>297.82</v>
      </c>
      <c r="I137" s="199">
        <v>2053007</v>
      </c>
      <c r="J137" s="477">
        <v>6893.449063192530</v>
      </c>
    </row>
    <row r="138" ht="13.55" customHeight="1">
      <c r="A138" s="52"/>
      <c r="B138" s="199">
        <v>136</v>
      </c>
      <c r="C138" t="s" s="33">
        <v>1269</v>
      </c>
      <c r="D138" s="132">
        <v>41684</v>
      </c>
      <c r="E138" t="s" s="33">
        <v>1220</v>
      </c>
      <c r="F138" t="s" s="33">
        <v>1163</v>
      </c>
      <c r="G138" t="s" s="33">
        <v>1270</v>
      </c>
      <c r="H138" s="39">
        <v>446.73</v>
      </c>
      <c r="I138" s="199">
        <v>2656356</v>
      </c>
      <c r="J138" s="477">
        <v>5946.222550533880</v>
      </c>
    </row>
    <row r="139" ht="13.55" customHeight="1">
      <c r="A139" s="52"/>
      <c r="B139" s="199">
        <v>137</v>
      </c>
      <c r="C139" t="s" s="33">
        <v>1271</v>
      </c>
      <c r="D139" s="132">
        <v>41703</v>
      </c>
      <c r="E139" t="s" s="33">
        <v>1220</v>
      </c>
      <c r="F139" t="s" s="33">
        <v>1207</v>
      </c>
      <c r="G139" t="s" s="33">
        <v>1272</v>
      </c>
      <c r="H139" s="39">
        <v>446.73</v>
      </c>
      <c r="I139" s="199">
        <v>3146356</v>
      </c>
      <c r="J139" s="477">
        <v>7043.081951066640</v>
      </c>
    </row>
    <row r="140" ht="13.55" customHeight="1">
      <c r="A140" s="52"/>
      <c r="B140" s="199">
        <v>138</v>
      </c>
      <c r="C140" t="s" s="33">
        <v>1271</v>
      </c>
      <c r="D140" s="132">
        <v>41703</v>
      </c>
      <c r="E140" t="s" s="33">
        <v>1220</v>
      </c>
      <c r="F140" t="s" s="33">
        <v>1273</v>
      </c>
      <c r="G140" t="s" s="33">
        <v>1274</v>
      </c>
      <c r="H140" s="39">
        <v>446.73</v>
      </c>
      <c r="I140" s="199">
        <v>3146356</v>
      </c>
      <c r="J140" s="477">
        <v>7043.081951066640</v>
      </c>
    </row>
    <row r="141" ht="13.55" customHeight="1">
      <c r="A141" s="52"/>
      <c r="B141" s="199">
        <v>139</v>
      </c>
      <c r="C141" t="s" s="33">
        <v>1271</v>
      </c>
      <c r="D141" s="132">
        <v>41703</v>
      </c>
      <c r="E141" t="s" s="33">
        <v>1195</v>
      </c>
      <c r="F141" t="s" s="33">
        <v>974</v>
      </c>
      <c r="G141" t="s" s="33">
        <v>1275</v>
      </c>
      <c r="H141" s="39">
        <v>297.82</v>
      </c>
      <c r="I141" s="199">
        <v>1982781</v>
      </c>
      <c r="J141" s="477">
        <v>6657.648915452290</v>
      </c>
    </row>
    <row r="142" ht="13.55" customHeight="1">
      <c r="A142" s="52"/>
      <c r="B142" s="199">
        <v>140</v>
      </c>
      <c r="C142" t="s" s="33">
        <v>1271</v>
      </c>
      <c r="D142" s="132">
        <v>41703</v>
      </c>
      <c r="E142" t="s" s="33">
        <v>1195</v>
      </c>
      <c r="F142" t="s" s="33">
        <v>1276</v>
      </c>
      <c r="G142" t="s" s="33">
        <v>1277</v>
      </c>
      <c r="H142" s="39">
        <v>297.82</v>
      </c>
      <c r="I142" s="199">
        <v>1982781</v>
      </c>
      <c r="J142" s="477">
        <v>6657.648915452290</v>
      </c>
    </row>
    <row r="143" ht="13.55" customHeight="1">
      <c r="A143" s="52"/>
      <c r="B143" s="199">
        <v>141</v>
      </c>
      <c r="C143" t="s" s="33">
        <v>1278</v>
      </c>
      <c r="D143" s="132">
        <v>41704</v>
      </c>
      <c r="E143" t="s" s="33">
        <v>1195</v>
      </c>
      <c r="F143" t="s" s="33">
        <v>1019</v>
      </c>
      <c r="G143" t="s" s="33">
        <v>1279</v>
      </c>
      <c r="H143" s="39">
        <v>297.82</v>
      </c>
      <c r="I143" s="199">
        <v>1744237</v>
      </c>
      <c r="J143" s="477">
        <v>5856.681888388960</v>
      </c>
    </row>
    <row r="144" ht="13.55" customHeight="1">
      <c r="A144" s="52"/>
      <c r="B144" s="199">
        <v>142</v>
      </c>
      <c r="C144" t="s" s="33">
        <v>1280</v>
      </c>
      <c r="D144" s="132">
        <v>41709</v>
      </c>
      <c r="E144" t="s" s="33">
        <v>942</v>
      </c>
      <c r="F144" t="s" s="33">
        <v>1281</v>
      </c>
      <c r="G144" t="s" s="33">
        <v>1282</v>
      </c>
      <c r="H144" s="39">
        <v>446.73</v>
      </c>
      <c r="I144" s="199">
        <v>2543144</v>
      </c>
      <c r="J144" s="477">
        <v>5692.798782262220</v>
      </c>
    </row>
    <row r="145" ht="13.55" customHeight="1">
      <c r="A145" s="52"/>
      <c r="B145" s="199">
        <v>143</v>
      </c>
      <c r="C145" t="s" s="33">
        <v>1283</v>
      </c>
      <c r="D145" s="132">
        <v>41711</v>
      </c>
      <c r="E145" t="s" s="33">
        <v>1195</v>
      </c>
      <c r="F145" t="s" s="33">
        <v>1163</v>
      </c>
      <c r="G145" t="s" s="33">
        <v>1284</v>
      </c>
      <c r="H145" s="39">
        <v>297.82</v>
      </c>
      <c r="I145" s="199">
        <v>1982781</v>
      </c>
      <c r="J145" s="477">
        <v>6657.648915452290</v>
      </c>
    </row>
    <row r="146" ht="13.55" customHeight="1">
      <c r="A146" s="52"/>
      <c r="B146" s="199">
        <v>144</v>
      </c>
      <c r="C146" t="s" s="33">
        <v>1285</v>
      </c>
      <c r="D146" s="132">
        <v>41711</v>
      </c>
      <c r="E146" t="s" s="33">
        <v>1286</v>
      </c>
      <c r="F146" t="s" s="33">
        <v>1287</v>
      </c>
      <c r="G146" t="s" s="33">
        <v>1288</v>
      </c>
      <c r="H146" s="39">
        <v>446.73</v>
      </c>
      <c r="I146" s="199">
        <v>2396356</v>
      </c>
      <c r="J146" s="477">
        <v>5364.215521679760</v>
      </c>
    </row>
    <row r="147" ht="13.55" customHeight="1">
      <c r="A147" s="52"/>
      <c r="B147" s="199">
        <v>145</v>
      </c>
      <c r="C147" t="s" s="33">
        <v>1289</v>
      </c>
      <c r="D147" s="132">
        <v>41719</v>
      </c>
      <c r="E147" t="s" s="33">
        <v>1286</v>
      </c>
      <c r="F147" t="s" s="33">
        <v>977</v>
      </c>
      <c r="G147" t="s" s="33">
        <v>1290</v>
      </c>
      <c r="H147" s="39">
        <v>446.73</v>
      </c>
      <c r="I147" s="199">
        <v>3356356</v>
      </c>
      <c r="J147" s="477">
        <v>7513.164551294970</v>
      </c>
    </row>
    <row r="148" ht="13.55" customHeight="1">
      <c r="A148" s="52"/>
      <c r="B148" s="199">
        <v>146</v>
      </c>
      <c r="C148" t="s" s="33">
        <v>1291</v>
      </c>
      <c r="D148" s="132">
        <v>41734</v>
      </c>
      <c r="E148" t="s" s="33">
        <v>1286</v>
      </c>
      <c r="F148" t="s" s="33">
        <v>1052</v>
      </c>
      <c r="G148" t="s" s="33">
        <v>1292</v>
      </c>
      <c r="H148" s="39">
        <v>446.73</v>
      </c>
      <c r="I148" s="199">
        <v>3206356</v>
      </c>
      <c r="J148" s="477">
        <v>7177.391265417590</v>
      </c>
    </row>
    <row r="149" ht="13.55" customHeight="1">
      <c r="A149" s="52"/>
      <c r="B149" s="199">
        <v>147</v>
      </c>
      <c r="C149" t="s" s="33">
        <v>1293</v>
      </c>
      <c r="D149" s="132">
        <v>41743</v>
      </c>
      <c r="E149" t="s" s="33">
        <v>1286</v>
      </c>
      <c r="F149" t="s" s="33">
        <v>964</v>
      </c>
      <c r="G149" t="s" s="33">
        <v>1294</v>
      </c>
      <c r="H149" s="39">
        <v>446.73</v>
      </c>
      <c r="I149" s="199">
        <v>3121356</v>
      </c>
      <c r="J149" s="477">
        <v>6987.119736753740</v>
      </c>
    </row>
    <row r="150" ht="13.55" customHeight="1">
      <c r="A150" s="52"/>
      <c r="B150" s="199">
        <v>148</v>
      </c>
      <c r="C150" t="s" s="33">
        <v>1295</v>
      </c>
      <c r="D150" s="132">
        <v>41746</v>
      </c>
      <c r="E150" t="s" s="33">
        <v>1174</v>
      </c>
      <c r="F150" t="s" s="33">
        <v>1044</v>
      </c>
      <c r="G150" t="s" s="33">
        <v>1296</v>
      </c>
      <c r="H150" s="39">
        <v>297.82</v>
      </c>
      <c r="I150" s="199">
        <v>1745811</v>
      </c>
      <c r="J150" s="477">
        <v>5861.966959908670</v>
      </c>
    </row>
    <row r="151" ht="13.55" customHeight="1">
      <c r="A151" s="52"/>
      <c r="B151" s="199">
        <v>149</v>
      </c>
      <c r="C151" t="s" s="33">
        <v>1297</v>
      </c>
      <c r="D151" s="132">
        <v>41750</v>
      </c>
      <c r="E151" t="s" s="33">
        <v>1286</v>
      </c>
      <c r="F151" t="s" s="33">
        <v>948</v>
      </c>
      <c r="G151" t="s" s="33">
        <v>1298</v>
      </c>
      <c r="H151" s="39">
        <v>446.73</v>
      </c>
      <c r="I151" s="199">
        <v>2856356</v>
      </c>
      <c r="J151" s="477">
        <v>6393.920265037050</v>
      </c>
    </row>
    <row r="152" ht="13.55" customHeight="1">
      <c r="A152" s="52"/>
      <c r="B152" s="199">
        <v>150</v>
      </c>
      <c r="C152" t="s" s="33">
        <v>1299</v>
      </c>
      <c r="D152" s="132">
        <v>41758</v>
      </c>
      <c r="E152" t="s" s="33">
        <v>1286</v>
      </c>
      <c r="F152" t="s" s="33">
        <v>1300</v>
      </c>
      <c r="G152" t="s" s="33">
        <v>1301</v>
      </c>
      <c r="H152" s="39">
        <v>446.73</v>
      </c>
      <c r="I152" s="199">
        <v>2696356</v>
      </c>
      <c r="J152" s="477">
        <v>6035.762093434510</v>
      </c>
    </row>
    <row r="153" ht="13.55" customHeight="1">
      <c r="A153" s="52"/>
      <c r="B153" s="199">
        <v>151</v>
      </c>
      <c r="C153" t="s" s="33">
        <v>1302</v>
      </c>
      <c r="D153" s="132">
        <v>41762</v>
      </c>
      <c r="E153" t="s" s="33">
        <v>1195</v>
      </c>
      <c r="F153" t="s" s="33">
        <v>954</v>
      </c>
      <c r="G153" t="s" s="33">
        <v>1303</v>
      </c>
      <c r="H153" s="39">
        <v>297.82</v>
      </c>
      <c r="I153" s="199">
        <v>1958921</v>
      </c>
      <c r="J153" s="477">
        <v>6577.533409441940</v>
      </c>
    </row>
    <row r="154" ht="13.55" customHeight="1">
      <c r="A154" s="52"/>
      <c r="B154" s="199">
        <v>152</v>
      </c>
      <c r="C154" t="s" s="33">
        <v>1304</v>
      </c>
      <c r="D154" s="132">
        <v>41762</v>
      </c>
      <c r="E154" t="s" s="33">
        <v>1195</v>
      </c>
      <c r="F154" t="s" s="33">
        <v>1055</v>
      </c>
      <c r="G154" t="s" s="33">
        <v>1305</v>
      </c>
      <c r="H154" s="39">
        <v>297.82</v>
      </c>
      <c r="I154" s="199">
        <v>2076429</v>
      </c>
      <c r="J154" s="477">
        <v>6972.093882210730</v>
      </c>
    </row>
    <row r="155" ht="13.55" customHeight="1">
      <c r="A155" s="52"/>
      <c r="B155" s="199">
        <v>153</v>
      </c>
      <c r="C155" t="s" s="33">
        <v>1306</v>
      </c>
      <c r="D155" s="132">
        <v>41765</v>
      </c>
      <c r="E155" t="s" s="33">
        <v>1286</v>
      </c>
      <c r="F155" t="s" s="33">
        <v>1044</v>
      </c>
      <c r="G155" t="s" s="33">
        <v>1307</v>
      </c>
      <c r="H155" s="39">
        <v>446.73</v>
      </c>
      <c r="I155" s="199">
        <v>3091856</v>
      </c>
      <c r="J155" s="477">
        <v>6921.084323864530</v>
      </c>
    </row>
    <row r="156" ht="13.55" customHeight="1">
      <c r="A156" s="52"/>
      <c r="B156" s="199">
        <v>154</v>
      </c>
      <c r="C156" t="s" s="33">
        <v>1308</v>
      </c>
      <c r="D156" s="132">
        <v>41769</v>
      </c>
      <c r="E156" t="s" s="33">
        <v>1195</v>
      </c>
      <c r="F156" t="s" s="33">
        <v>946</v>
      </c>
      <c r="G156" t="s" s="33">
        <v>1309</v>
      </c>
      <c r="H156" s="39">
        <v>297.82</v>
      </c>
      <c r="I156" s="199">
        <v>1921333</v>
      </c>
      <c r="J156" s="477">
        <v>6451.322946746360</v>
      </c>
    </row>
    <row r="157" ht="13.55" customHeight="1">
      <c r="A157" s="52"/>
      <c r="B157" s="199">
        <v>155</v>
      </c>
      <c r="C157" t="s" s="33">
        <v>1310</v>
      </c>
      <c r="D157" s="132">
        <v>41771</v>
      </c>
      <c r="E157" t="s" s="33">
        <v>1286</v>
      </c>
      <c r="F157" t="s" s="33">
        <v>1078</v>
      </c>
      <c r="G157" t="s" s="33">
        <v>1311</v>
      </c>
      <c r="H157" s="39">
        <v>446.73</v>
      </c>
      <c r="I157" s="199">
        <v>3382955</v>
      </c>
      <c r="J157" s="477">
        <v>7572.706108835310</v>
      </c>
    </row>
    <row r="158" ht="13.55" customHeight="1">
      <c r="A158" s="52"/>
      <c r="B158" s="199">
        <v>156</v>
      </c>
      <c r="C158" t="s" s="33">
        <v>1312</v>
      </c>
      <c r="D158" s="132">
        <v>41774</v>
      </c>
      <c r="E158" t="s" s="33">
        <v>1195</v>
      </c>
      <c r="F158" t="s" s="33">
        <v>997</v>
      </c>
      <c r="G158" t="s" s="33">
        <v>1313</v>
      </c>
      <c r="H158" s="39">
        <v>297.82</v>
      </c>
      <c r="I158" s="199">
        <v>1894315</v>
      </c>
      <c r="J158" s="477">
        <v>6360.603720368010</v>
      </c>
    </row>
    <row r="159" ht="13.55" customHeight="1">
      <c r="A159" s="52"/>
      <c r="B159" s="199">
        <v>157</v>
      </c>
      <c r="C159" t="s" s="33">
        <v>1314</v>
      </c>
      <c r="D159" s="132">
        <v>41778</v>
      </c>
      <c r="E159" t="s" s="33">
        <v>1195</v>
      </c>
      <c r="F159" t="s" s="33">
        <v>1281</v>
      </c>
      <c r="G159" t="s" s="33">
        <v>1315</v>
      </c>
      <c r="H159" s="39">
        <v>297.82</v>
      </c>
      <c r="I159" s="199">
        <v>1774887</v>
      </c>
      <c r="J159" s="477">
        <v>5959.596400510380</v>
      </c>
    </row>
    <row r="160" ht="13.55" customHeight="1">
      <c r="A160" s="52"/>
      <c r="B160" s="199">
        <v>158</v>
      </c>
      <c r="C160" t="s" s="33">
        <v>1316</v>
      </c>
      <c r="D160" s="132">
        <v>41778</v>
      </c>
      <c r="E160" t="s" s="33">
        <v>1286</v>
      </c>
      <c r="F160" t="s" s="33">
        <v>983</v>
      </c>
      <c r="G160" t="s" s="33">
        <v>1317</v>
      </c>
      <c r="H160" s="39">
        <v>446.73</v>
      </c>
      <c r="I160" s="199">
        <v>3156356</v>
      </c>
      <c r="J160" s="477">
        <v>7065.4668367918</v>
      </c>
    </row>
    <row r="161" ht="13.55" customHeight="1">
      <c r="A161" s="52"/>
      <c r="B161" s="199">
        <v>159</v>
      </c>
      <c r="C161" t="s" s="33">
        <v>1318</v>
      </c>
      <c r="D161" s="132">
        <v>41781</v>
      </c>
      <c r="E161" t="s" s="33">
        <v>1286</v>
      </c>
      <c r="F161" t="s" s="33">
        <v>946</v>
      </c>
      <c r="G161" t="s" s="33">
        <v>1319</v>
      </c>
      <c r="H161" s="39">
        <v>446.73</v>
      </c>
      <c r="I161" s="199">
        <v>2338206</v>
      </c>
      <c r="J161" s="477">
        <v>5234.047411187970</v>
      </c>
    </row>
    <row r="162" ht="13.55" customHeight="1">
      <c r="A162" s="52"/>
      <c r="B162" s="199">
        <v>160</v>
      </c>
      <c r="C162" t="s" s="33">
        <v>1320</v>
      </c>
      <c r="D162" s="132">
        <v>41787</v>
      </c>
      <c r="E162" t="s" s="33">
        <v>1138</v>
      </c>
      <c r="F162" t="s" s="33">
        <v>1044</v>
      </c>
      <c r="G162" t="s" s="33">
        <v>1321</v>
      </c>
      <c r="H162" s="39">
        <v>446.73</v>
      </c>
      <c r="I162" s="199">
        <v>2700483</v>
      </c>
      <c r="J162" s="477">
        <v>6045.000335773290</v>
      </c>
    </row>
    <row r="163" ht="13.55" customHeight="1">
      <c r="A163" s="52"/>
      <c r="B163" s="199">
        <v>161</v>
      </c>
      <c r="C163" t="s" s="33">
        <v>1322</v>
      </c>
      <c r="D163" s="132">
        <v>41793</v>
      </c>
      <c r="E163" t="s" s="33">
        <v>1177</v>
      </c>
      <c r="F163" t="s" s="33">
        <v>1251</v>
      </c>
      <c r="G163" t="s" s="33">
        <v>1323</v>
      </c>
      <c r="H163" s="39">
        <v>446.73</v>
      </c>
      <c r="I163" s="199">
        <v>2547836</v>
      </c>
      <c r="J163" s="477">
        <v>5703.301770644460</v>
      </c>
    </row>
    <row r="164" ht="13.55" customHeight="1">
      <c r="A164" s="52"/>
      <c r="B164" s="199">
        <v>162</v>
      </c>
      <c r="C164" t="s" s="33">
        <v>1324</v>
      </c>
      <c r="D164" s="132">
        <v>41801</v>
      </c>
      <c r="E164" t="s" s="33">
        <v>1286</v>
      </c>
      <c r="F164" t="s" s="33">
        <v>980</v>
      </c>
      <c r="G164" t="s" s="33">
        <v>1325</v>
      </c>
      <c r="H164" s="39">
        <v>446.73</v>
      </c>
      <c r="I164" s="199">
        <v>2581356</v>
      </c>
      <c r="J164" s="477">
        <v>5778.335907595190</v>
      </c>
    </row>
    <row r="165" ht="13.55" customHeight="1">
      <c r="A165" s="52"/>
      <c r="B165" s="199">
        <v>163</v>
      </c>
      <c r="C165" t="s" s="33">
        <v>1326</v>
      </c>
      <c r="D165" s="132">
        <v>41810</v>
      </c>
      <c r="E165" t="s" s="33">
        <v>1286</v>
      </c>
      <c r="F165" t="s" s="33">
        <v>968</v>
      </c>
      <c r="G165" t="s" s="33">
        <v>1327</v>
      </c>
      <c r="H165" s="39">
        <v>446.73</v>
      </c>
      <c r="I165" s="199">
        <v>3396356</v>
      </c>
      <c r="J165" s="477">
        <v>7602.7040941956</v>
      </c>
    </row>
    <row r="166" ht="13.55" customHeight="1">
      <c r="A166" s="52"/>
      <c r="B166" s="199">
        <v>164</v>
      </c>
      <c r="C166" t="s" s="33">
        <v>1328</v>
      </c>
      <c r="D166" s="132">
        <v>41813</v>
      </c>
      <c r="E166" t="s" s="33">
        <v>1195</v>
      </c>
      <c r="F166" t="s" s="33">
        <v>1114</v>
      </c>
      <c r="G166" t="s" s="33">
        <v>1329</v>
      </c>
      <c r="H166" s="39">
        <v>297.82</v>
      </c>
      <c r="I166" s="199">
        <v>2108824</v>
      </c>
      <c r="J166" s="477">
        <v>7080.867638170710</v>
      </c>
    </row>
    <row r="167" ht="13.55" customHeight="1">
      <c r="A167" s="52"/>
      <c r="B167" s="199">
        <v>165</v>
      </c>
      <c r="C167" t="s" s="33">
        <v>1330</v>
      </c>
      <c r="D167" s="132">
        <v>41828</v>
      </c>
      <c r="E167" t="s" s="33">
        <v>1286</v>
      </c>
      <c r="F167" t="s" s="33">
        <v>1039</v>
      </c>
      <c r="G167" t="s" s="33">
        <v>1331</v>
      </c>
      <c r="H167" s="39">
        <v>446.73</v>
      </c>
      <c r="I167" s="199">
        <v>3202806</v>
      </c>
      <c r="J167" s="477">
        <v>7169.444630985160</v>
      </c>
    </row>
    <row r="168" ht="13.55" customHeight="1">
      <c r="A168" s="52"/>
      <c r="B168" s="199">
        <v>166</v>
      </c>
      <c r="C168" t="s" s="33">
        <v>1332</v>
      </c>
      <c r="D168" s="132">
        <v>41831</v>
      </c>
      <c r="E168" t="s" s="33">
        <v>1195</v>
      </c>
      <c r="F168" t="s" s="33">
        <v>1000</v>
      </c>
      <c r="G168" t="s" s="33">
        <v>1333</v>
      </c>
      <c r="H168" s="39">
        <v>297.82</v>
      </c>
      <c r="I168" s="199">
        <v>2053007</v>
      </c>
      <c r="J168" s="477">
        <v>6893.449063192530</v>
      </c>
    </row>
    <row r="169" ht="13.55" customHeight="1">
      <c r="A169" s="52"/>
      <c r="B169" s="199">
        <v>167</v>
      </c>
      <c r="C169" t="s" s="33">
        <v>1334</v>
      </c>
      <c r="D169" s="132">
        <v>41836</v>
      </c>
      <c r="E169" t="s" s="33">
        <v>1174</v>
      </c>
      <c r="F169" t="s" s="33">
        <v>994</v>
      </c>
      <c r="G169" t="s" s="33">
        <v>1335</v>
      </c>
      <c r="H169" s="39">
        <v>297.82</v>
      </c>
      <c r="I169" s="199">
        <v>2168710</v>
      </c>
      <c r="J169" s="477">
        <v>7281.948828151230</v>
      </c>
    </row>
    <row r="170" ht="13.55" customHeight="1">
      <c r="A170" s="52"/>
      <c r="B170" s="199">
        <v>168</v>
      </c>
      <c r="C170" t="s" s="33">
        <v>1336</v>
      </c>
      <c r="D170" s="132">
        <v>41837</v>
      </c>
      <c r="E170" t="s" s="33">
        <v>1286</v>
      </c>
      <c r="F170" t="s" s="33">
        <v>1114</v>
      </c>
      <c r="G170" t="s" s="33">
        <v>1337</v>
      </c>
      <c r="H170" s="39">
        <v>458.48</v>
      </c>
      <c r="I170" s="199">
        <v>3021968</v>
      </c>
      <c r="J170" s="477">
        <v>6591.275519106610</v>
      </c>
    </row>
    <row r="171" ht="13.55" customHeight="1">
      <c r="A171" s="52"/>
      <c r="B171" s="199">
        <v>169</v>
      </c>
      <c r="C171" t="s" s="33">
        <v>1338</v>
      </c>
      <c r="D171" s="132">
        <v>41841</v>
      </c>
      <c r="E171" t="s" s="33">
        <v>1195</v>
      </c>
      <c r="F171" t="s" s="33">
        <v>1273</v>
      </c>
      <c r="G171" t="s" s="33">
        <v>1339</v>
      </c>
      <c r="H171" s="39">
        <v>297.82</v>
      </c>
      <c r="I171" s="199">
        <v>2168710</v>
      </c>
      <c r="J171" s="477">
        <v>7281.948828151230</v>
      </c>
    </row>
    <row r="172" ht="13.55" customHeight="1">
      <c r="A172" s="52"/>
      <c r="B172" s="199">
        <v>170</v>
      </c>
      <c r="C172" t="s" s="33">
        <v>1340</v>
      </c>
      <c r="D172" s="132">
        <v>41853</v>
      </c>
      <c r="E172" t="s" s="33">
        <v>942</v>
      </c>
      <c r="F172" t="s" s="33">
        <v>1204</v>
      </c>
      <c r="G172" t="s" s="33">
        <v>1341</v>
      </c>
      <c r="H172" s="39">
        <v>458.48</v>
      </c>
      <c r="I172" s="199">
        <v>2662038</v>
      </c>
      <c r="J172" s="477">
        <v>5806.224917117430</v>
      </c>
    </row>
    <row r="173" ht="13.55" customHeight="1">
      <c r="A173" s="52"/>
      <c r="B173" s="199">
        <v>171</v>
      </c>
      <c r="C173" t="s" s="33">
        <v>1342</v>
      </c>
      <c r="D173" s="132">
        <v>41884</v>
      </c>
      <c r="E173" t="s" s="33">
        <v>1174</v>
      </c>
      <c r="F173" t="s" s="33">
        <v>1078</v>
      </c>
      <c r="G173" t="s" s="33">
        <v>1343</v>
      </c>
      <c r="H173" s="39">
        <v>297.82</v>
      </c>
      <c r="I173" s="199">
        <v>2044315</v>
      </c>
      <c r="J173" s="477">
        <v>6864.263649184070</v>
      </c>
    </row>
    <row r="174" ht="13.55" customHeight="1">
      <c r="A174" s="52"/>
      <c r="B174" s="199">
        <v>172</v>
      </c>
      <c r="C174" t="s" s="33">
        <v>1344</v>
      </c>
      <c r="D174" s="132">
        <v>41886</v>
      </c>
      <c r="E174" t="s" s="33">
        <v>1174</v>
      </c>
      <c r="F174" t="s" s="33">
        <v>943</v>
      </c>
      <c r="G174" t="s" s="33">
        <v>1345</v>
      </c>
      <c r="H174" s="39">
        <v>297.82</v>
      </c>
      <c r="I174" s="199">
        <v>1919919</v>
      </c>
      <c r="J174" s="477">
        <v>6446.575112484050</v>
      </c>
    </row>
    <row r="175" ht="13.55" customHeight="1">
      <c r="A175" s="52"/>
      <c r="B175" s="199">
        <v>173</v>
      </c>
      <c r="C175" t="s" s="33">
        <v>1346</v>
      </c>
      <c r="D175" s="132">
        <v>41886</v>
      </c>
      <c r="E175" t="s" s="33">
        <v>1174</v>
      </c>
      <c r="F175" t="s" s="33">
        <v>954</v>
      </c>
      <c r="G175" t="s" s="33">
        <v>1347</v>
      </c>
      <c r="H175" s="39">
        <v>297.82</v>
      </c>
      <c r="I175" s="199">
        <v>1919919</v>
      </c>
      <c r="J175" s="477">
        <v>6446.575112484050</v>
      </c>
    </row>
    <row r="176" ht="13.55" customHeight="1">
      <c r="A176" s="52"/>
      <c r="B176" s="199">
        <v>174</v>
      </c>
      <c r="C176" t="s" s="33">
        <v>1348</v>
      </c>
      <c r="D176" s="132">
        <v>41887</v>
      </c>
      <c r="E176" t="s" s="33">
        <v>1349</v>
      </c>
      <c r="F176" t="s" s="33">
        <v>1350</v>
      </c>
      <c r="G176" t="s" s="33">
        <v>1351</v>
      </c>
      <c r="H176" s="39">
        <v>446.73</v>
      </c>
      <c r="I176" s="199">
        <v>2946185</v>
      </c>
      <c r="J176" s="477">
        <v>6595.001455017570</v>
      </c>
    </row>
    <row r="177" ht="13.55" customHeight="1">
      <c r="A177" s="52"/>
      <c r="B177" s="199">
        <v>175</v>
      </c>
      <c r="C177" t="s" s="33">
        <v>1352</v>
      </c>
      <c r="D177" s="132">
        <v>41887</v>
      </c>
      <c r="E177" t="s" s="33">
        <v>1286</v>
      </c>
      <c r="F177" t="s" s="33">
        <v>943</v>
      </c>
      <c r="G177" t="s" s="33">
        <v>1353</v>
      </c>
      <c r="H177" s="39">
        <v>446.73</v>
      </c>
      <c r="I177" s="199">
        <v>3368756</v>
      </c>
      <c r="J177" s="477">
        <v>7540.921809594160</v>
      </c>
    </row>
    <row r="178" ht="13.55" customHeight="1">
      <c r="A178" s="52"/>
      <c r="B178" s="199">
        <v>176</v>
      </c>
      <c r="C178" t="s" s="33">
        <v>1354</v>
      </c>
      <c r="D178" s="132">
        <v>41890</v>
      </c>
      <c r="E178" t="s" s="33">
        <v>1286</v>
      </c>
      <c r="F178" t="s" s="33">
        <v>971</v>
      </c>
      <c r="G178" t="s" s="33">
        <v>1355</v>
      </c>
      <c r="H178" s="39">
        <v>446.73</v>
      </c>
      <c r="I178" s="199">
        <v>3246356</v>
      </c>
      <c r="J178" s="477">
        <v>7266.930808318220</v>
      </c>
    </row>
    <row r="179" ht="13.55" customHeight="1">
      <c r="A179" s="52"/>
      <c r="B179" s="199">
        <v>177</v>
      </c>
      <c r="C179" t="s" s="33">
        <v>1356</v>
      </c>
      <c r="D179" s="132">
        <v>41891</v>
      </c>
      <c r="E179" t="s" s="33">
        <v>1220</v>
      </c>
      <c r="F179" t="s" s="33">
        <v>1357</v>
      </c>
      <c r="G179" t="s" s="33">
        <v>1358</v>
      </c>
      <c r="H179" s="39">
        <v>446.73</v>
      </c>
      <c r="I179" s="199">
        <v>3085676</v>
      </c>
      <c r="J179" s="477">
        <v>6907.250464486380</v>
      </c>
    </row>
    <row r="180" ht="13.55" customHeight="1">
      <c r="A180" s="52"/>
      <c r="B180" s="199">
        <v>178</v>
      </c>
      <c r="C180" t="s" s="33">
        <v>1359</v>
      </c>
      <c r="D180" s="132">
        <v>41899</v>
      </c>
      <c r="E180" t="s" s="33">
        <v>1349</v>
      </c>
      <c r="F180" t="s" s="33">
        <v>1360</v>
      </c>
      <c r="G180" t="s" s="33">
        <v>1361</v>
      </c>
      <c r="H180" s="39">
        <v>446.73</v>
      </c>
      <c r="I180" s="199">
        <v>2946185</v>
      </c>
      <c r="J180" s="477">
        <v>6595.001455017570</v>
      </c>
    </row>
    <row r="181" ht="13.55" customHeight="1">
      <c r="A181" s="52"/>
      <c r="B181" s="199">
        <v>179</v>
      </c>
      <c r="C181" t="s" s="33">
        <v>1362</v>
      </c>
      <c r="D181" s="132">
        <v>41907</v>
      </c>
      <c r="E181" t="s" s="33">
        <v>1138</v>
      </c>
      <c r="F181" t="s" s="33">
        <v>1111</v>
      </c>
      <c r="G181" t="s" s="33">
        <v>1363</v>
      </c>
      <c r="H181" s="39">
        <v>446.73</v>
      </c>
      <c r="I181" s="199">
        <v>2560556</v>
      </c>
      <c r="J181" s="477">
        <v>5731.775345286860</v>
      </c>
    </row>
    <row r="182" ht="13.55" customHeight="1">
      <c r="A182" s="52"/>
      <c r="B182" s="199">
        <v>180</v>
      </c>
      <c r="C182" t="s" s="33">
        <v>1364</v>
      </c>
      <c r="D182" s="132">
        <v>41907</v>
      </c>
      <c r="E182" t="s" s="33">
        <v>1138</v>
      </c>
      <c r="F182" t="s" s="33">
        <v>974</v>
      </c>
      <c r="G182" t="s" s="33">
        <v>1365</v>
      </c>
      <c r="H182" s="39">
        <v>446.73</v>
      </c>
      <c r="I182" s="199">
        <v>2560556</v>
      </c>
      <c r="J182" s="477">
        <v>5731.775345286860</v>
      </c>
    </row>
    <row r="183" ht="13.55" customHeight="1">
      <c r="A183" s="52"/>
      <c r="B183" s="199">
        <v>181</v>
      </c>
      <c r="C183" t="s" s="33">
        <v>1366</v>
      </c>
      <c r="D183" s="132">
        <v>41913</v>
      </c>
      <c r="E183" t="s" s="33">
        <v>1286</v>
      </c>
      <c r="F183" t="s" s="33">
        <v>1006</v>
      </c>
      <c r="G183" t="s" s="33">
        <v>1367</v>
      </c>
      <c r="H183" s="39">
        <v>446.73</v>
      </c>
      <c r="I183" s="199">
        <v>2707761</v>
      </c>
      <c r="J183" s="477">
        <v>6061.292055604060</v>
      </c>
    </row>
    <row r="184" ht="13.55" customHeight="1">
      <c r="A184" s="52"/>
      <c r="B184" s="199">
        <v>182</v>
      </c>
      <c r="C184" t="s" s="33">
        <v>1368</v>
      </c>
      <c r="D184" s="132">
        <v>41916</v>
      </c>
      <c r="E184" t="s" s="33">
        <v>1349</v>
      </c>
      <c r="F184" t="s" s="33">
        <v>1369</v>
      </c>
      <c r="G184" t="s" s="33">
        <v>1370</v>
      </c>
      <c r="H184" s="39">
        <v>446.73</v>
      </c>
      <c r="I184" s="199">
        <v>2946185</v>
      </c>
      <c r="J184" s="477">
        <v>6595.001455017570</v>
      </c>
    </row>
    <row r="185" ht="13.55" customHeight="1">
      <c r="A185" s="52"/>
      <c r="B185" s="199">
        <v>183</v>
      </c>
      <c r="C185" t="s" s="33">
        <v>1371</v>
      </c>
      <c r="D185" s="132">
        <v>41916</v>
      </c>
      <c r="E185" t="s" s="33">
        <v>1220</v>
      </c>
      <c r="F185" t="s" s="33">
        <v>1078</v>
      </c>
      <c r="G185" t="s" s="33">
        <v>1372</v>
      </c>
      <c r="H185" s="39">
        <v>446.73</v>
      </c>
      <c r="I185" s="199">
        <v>3001981</v>
      </c>
      <c r="J185" s="477">
        <v>6719.900163409670</v>
      </c>
    </row>
    <row r="186" ht="13.55" customHeight="1">
      <c r="A186" s="52"/>
      <c r="B186" s="199">
        <v>184</v>
      </c>
      <c r="C186" t="s" s="33">
        <v>1373</v>
      </c>
      <c r="D186" s="132">
        <v>41919</v>
      </c>
      <c r="E186" t="s" s="33">
        <v>1349</v>
      </c>
      <c r="F186" t="s" s="33">
        <v>1374</v>
      </c>
      <c r="G186" t="s" s="33">
        <v>1375</v>
      </c>
      <c r="H186" s="39">
        <v>446.73</v>
      </c>
      <c r="I186" s="199">
        <v>2806693</v>
      </c>
      <c r="J186" s="477">
        <v>6282.750207060190</v>
      </c>
    </row>
    <row r="187" ht="13.55" customHeight="1">
      <c r="A187" s="52"/>
      <c r="B187" s="199">
        <v>185</v>
      </c>
      <c r="C187" t="s" s="33">
        <v>1376</v>
      </c>
      <c r="D187" s="132">
        <v>41923</v>
      </c>
      <c r="E187" t="s" s="33">
        <v>1349</v>
      </c>
      <c r="F187" t="s" s="33">
        <v>1377</v>
      </c>
      <c r="G187" t="s" s="33">
        <v>1378</v>
      </c>
      <c r="H187" s="39">
        <v>446.73</v>
      </c>
      <c r="I187" s="199">
        <v>2926082</v>
      </c>
      <c r="J187" s="477">
        <v>6550.001119244290</v>
      </c>
    </row>
    <row r="188" ht="13.55" customHeight="1">
      <c r="A188" s="52"/>
      <c r="B188" s="199">
        <v>186</v>
      </c>
      <c r="C188" t="s" s="33">
        <v>1379</v>
      </c>
      <c r="D188" s="132">
        <v>41925</v>
      </c>
      <c r="E188" t="s" s="33">
        <v>1349</v>
      </c>
      <c r="F188" t="s" s="33">
        <v>1380</v>
      </c>
      <c r="G188" t="s" s="33">
        <v>1381</v>
      </c>
      <c r="H188" s="39">
        <v>446.73</v>
      </c>
      <c r="I188" s="199">
        <v>2795847</v>
      </c>
      <c r="J188" s="477">
        <v>6258.471560002690</v>
      </c>
    </row>
    <row r="189" ht="13.55" customHeight="1">
      <c r="A189" s="52"/>
      <c r="B189" s="199">
        <v>187</v>
      </c>
      <c r="C189" t="s" s="33">
        <v>1382</v>
      </c>
      <c r="D189" s="132">
        <v>41926</v>
      </c>
      <c r="E189" t="s" s="33">
        <v>942</v>
      </c>
      <c r="F189" t="s" s="33">
        <v>1083</v>
      </c>
      <c r="G189" t="s" s="33">
        <v>1383</v>
      </c>
      <c r="H189" s="39">
        <v>446.73</v>
      </c>
      <c r="I189" s="199">
        <v>2605530</v>
      </c>
      <c r="J189" s="477">
        <v>5832.449130347190</v>
      </c>
    </row>
    <row r="190" ht="13.55" customHeight="1">
      <c r="A190" s="52"/>
      <c r="B190" s="199">
        <v>188</v>
      </c>
      <c r="C190" t="s" s="33">
        <v>1384</v>
      </c>
      <c r="D190" s="132">
        <v>41939</v>
      </c>
      <c r="E190" t="s" s="33">
        <v>1220</v>
      </c>
      <c r="F190" t="s" s="33">
        <v>943</v>
      </c>
      <c r="G190" t="s" s="33">
        <v>1385</v>
      </c>
      <c r="H190" s="39">
        <v>446.73</v>
      </c>
      <c r="I190" s="199">
        <v>3141473</v>
      </c>
      <c r="J190" s="477">
        <v>7032.151411367040</v>
      </c>
    </row>
    <row r="191" ht="13.55" customHeight="1">
      <c r="A191" s="52"/>
      <c r="B191" s="199">
        <v>189</v>
      </c>
      <c r="C191" t="s" s="33">
        <v>1386</v>
      </c>
      <c r="D191" s="132">
        <v>41941</v>
      </c>
      <c r="E191" t="s" s="33">
        <v>1195</v>
      </c>
      <c r="F191" t="s" s="33">
        <v>1387</v>
      </c>
      <c r="G191" t="s" s="33">
        <v>1388</v>
      </c>
      <c r="H191" s="39">
        <v>297.82</v>
      </c>
      <c r="I191" s="199">
        <v>2014123</v>
      </c>
      <c r="J191" s="477">
        <v>6762.886978711970</v>
      </c>
    </row>
    <row r="192" ht="13.55" customHeight="1">
      <c r="A192" s="52"/>
      <c r="B192" s="199">
        <v>190</v>
      </c>
      <c r="C192" t="s" s="33">
        <v>1389</v>
      </c>
      <c r="D192" s="132">
        <v>41942</v>
      </c>
      <c r="E192" t="s" s="33">
        <v>1195</v>
      </c>
      <c r="F192" t="s" s="33">
        <v>983</v>
      </c>
      <c r="G192" t="s" s="33">
        <v>1390</v>
      </c>
      <c r="H192" s="39">
        <v>297.82</v>
      </c>
      <c r="I192" s="199">
        <v>1871129</v>
      </c>
      <c r="J192" s="477">
        <v>6282.751326304480</v>
      </c>
    </row>
    <row r="193" ht="13.55" customHeight="1">
      <c r="A193" s="52"/>
      <c r="B193" s="199">
        <v>191</v>
      </c>
      <c r="C193" t="s" s="33">
        <v>1391</v>
      </c>
      <c r="D193" s="132">
        <v>41942</v>
      </c>
      <c r="E193" t="s" s="33">
        <v>1195</v>
      </c>
      <c r="F193" t="s" s="33">
        <v>1022</v>
      </c>
      <c r="G193" t="s" s="33">
        <v>1392</v>
      </c>
      <c r="H193" s="39">
        <v>297.82</v>
      </c>
      <c r="I193" s="199">
        <v>2019920</v>
      </c>
      <c r="J193" s="477">
        <v>6782.351756094290</v>
      </c>
    </row>
    <row r="194" ht="13.55" customHeight="1">
      <c r="A194" s="52"/>
      <c r="B194" s="199">
        <v>192</v>
      </c>
      <c r="C194" t="s" s="33">
        <v>1393</v>
      </c>
      <c r="D194" s="132">
        <v>41942</v>
      </c>
      <c r="E194" t="s" s="33">
        <v>1156</v>
      </c>
      <c r="F194" t="s" s="33">
        <v>1072</v>
      </c>
      <c r="G194" t="s" s="33">
        <v>1394</v>
      </c>
      <c r="H194" s="39">
        <v>950</v>
      </c>
      <c r="I194" s="199">
        <v>5517500</v>
      </c>
      <c r="J194" s="477">
        <v>5807.8947368421</v>
      </c>
    </row>
    <row r="195" ht="13.55" customHeight="1">
      <c r="A195" s="52"/>
      <c r="B195" s="199">
        <v>193</v>
      </c>
      <c r="C195" t="s" s="33">
        <v>1395</v>
      </c>
      <c r="D195" s="132">
        <v>41946</v>
      </c>
      <c r="E195" t="s" s="33">
        <v>1286</v>
      </c>
      <c r="F195" t="s" s="33">
        <v>1204</v>
      </c>
      <c r="G195" t="s" s="33">
        <v>1396</v>
      </c>
      <c r="H195" s="39">
        <v>458.48</v>
      </c>
      <c r="I195" s="199">
        <v>3485468</v>
      </c>
      <c r="J195" s="477">
        <v>7602.224742627810</v>
      </c>
    </row>
    <row r="196" ht="13.55" customHeight="1">
      <c r="A196" s="52"/>
      <c r="B196" s="199">
        <v>194</v>
      </c>
      <c r="C196" t="s" s="33">
        <v>1397</v>
      </c>
      <c r="D196" s="132">
        <v>41950</v>
      </c>
      <c r="E196" t="s" s="33">
        <v>1174</v>
      </c>
      <c r="F196" t="s" s="33">
        <v>948</v>
      </c>
      <c r="G196" t="s" s="33">
        <v>1398</v>
      </c>
      <c r="H196" s="39">
        <v>297.82</v>
      </c>
      <c r="I196" s="199">
        <v>1977236</v>
      </c>
      <c r="J196" s="477">
        <v>6639.030286750390</v>
      </c>
    </row>
    <row r="197" ht="13.55" customHeight="1">
      <c r="A197" s="52"/>
      <c r="B197" s="199">
        <v>195</v>
      </c>
      <c r="C197" t="s" s="33">
        <v>1399</v>
      </c>
      <c r="D197" s="132">
        <v>41952</v>
      </c>
      <c r="E197" t="s" s="33">
        <v>1286</v>
      </c>
      <c r="F197" t="s" s="33">
        <v>1088</v>
      </c>
      <c r="G197" t="s" s="33">
        <v>1400</v>
      </c>
      <c r="H197" s="39">
        <v>446.73</v>
      </c>
      <c r="I197" s="199">
        <v>2856356</v>
      </c>
      <c r="J197" s="477">
        <v>6393.920265037050</v>
      </c>
    </row>
    <row r="198" ht="13.55" customHeight="1">
      <c r="A198" s="52"/>
      <c r="B198" s="199">
        <v>196</v>
      </c>
      <c r="C198" t="s" s="33">
        <v>1401</v>
      </c>
      <c r="D198" s="132">
        <v>41953</v>
      </c>
      <c r="E198" t="s" s="33">
        <v>1195</v>
      </c>
      <c r="F198" t="s" s="33">
        <v>1192</v>
      </c>
      <c r="G198" t="s" s="33">
        <v>1402</v>
      </c>
      <c r="H198" s="39">
        <v>297.82</v>
      </c>
      <c r="I198" s="199">
        <v>2001321</v>
      </c>
      <c r="J198" s="477">
        <v>6719.901282653950</v>
      </c>
    </row>
    <row r="199" ht="13.55" customHeight="1">
      <c r="A199" s="52"/>
      <c r="B199" s="199">
        <v>197</v>
      </c>
      <c r="C199" t="s" s="33">
        <v>1403</v>
      </c>
      <c r="D199" s="132">
        <v>41953</v>
      </c>
      <c r="E199" t="s" s="33">
        <v>1195</v>
      </c>
      <c r="F199" t="s" s="33">
        <v>1083</v>
      </c>
      <c r="G199" t="s" s="33">
        <v>1404</v>
      </c>
      <c r="H199" s="39">
        <v>297.82</v>
      </c>
      <c r="I199" s="199">
        <v>2001321</v>
      </c>
      <c r="J199" s="477">
        <v>6719.901282653950</v>
      </c>
    </row>
    <row r="200" ht="13.55" customHeight="1">
      <c r="A200" s="52"/>
      <c r="B200" s="199">
        <v>198</v>
      </c>
      <c r="C200" t="s" s="33">
        <v>1405</v>
      </c>
      <c r="D200" s="132">
        <v>41955</v>
      </c>
      <c r="E200" t="s" s="33">
        <v>1159</v>
      </c>
      <c r="F200" t="s" s="33">
        <v>1406</v>
      </c>
      <c r="G200" t="s" s="33">
        <v>1407</v>
      </c>
      <c r="H200" s="39">
        <v>919.12</v>
      </c>
      <c r="I200" s="199">
        <v>11121692</v>
      </c>
      <c r="J200" s="477">
        <v>12100.369919053</v>
      </c>
    </row>
    <row r="201" ht="13.55" customHeight="1">
      <c r="A201" s="52"/>
      <c r="B201" s="199">
        <v>199</v>
      </c>
      <c r="C201" t="s" s="33">
        <v>1408</v>
      </c>
      <c r="D201" s="132">
        <v>41960</v>
      </c>
      <c r="E201" t="s" s="33">
        <v>1156</v>
      </c>
      <c r="F201" t="s" s="33">
        <v>1078</v>
      </c>
      <c r="G201" t="s" s="33">
        <v>1409</v>
      </c>
      <c r="H201" s="39">
        <v>950</v>
      </c>
      <c r="I201" s="199">
        <v>6176259</v>
      </c>
      <c r="J201" s="477">
        <v>6501.325263157890</v>
      </c>
    </row>
    <row r="202" ht="13.55" customHeight="1">
      <c r="A202" s="52"/>
      <c r="B202" s="199">
        <v>200</v>
      </c>
      <c r="C202" t="s" s="33">
        <v>1410</v>
      </c>
      <c r="D202" s="132">
        <v>41961</v>
      </c>
      <c r="E202" t="s" s="33">
        <v>1349</v>
      </c>
      <c r="F202" t="s" s="33">
        <v>1411</v>
      </c>
      <c r="G202" t="s" s="33">
        <v>1412</v>
      </c>
      <c r="H202" s="39">
        <v>446.73</v>
      </c>
      <c r="I202" s="199">
        <v>2731356</v>
      </c>
      <c r="J202" s="477">
        <v>6114.109193472570</v>
      </c>
    </row>
    <row r="203" ht="13.55" customHeight="1">
      <c r="A203" s="52"/>
      <c r="B203" s="199">
        <v>201</v>
      </c>
      <c r="C203" t="s" s="33">
        <v>1413</v>
      </c>
      <c r="D203" s="132">
        <v>41965</v>
      </c>
      <c r="E203" t="s" s="33">
        <v>1174</v>
      </c>
      <c r="F203" t="s" s="33">
        <v>1093</v>
      </c>
      <c r="G203" t="s" s="33">
        <v>1414</v>
      </c>
      <c r="H203" s="39">
        <v>297.82</v>
      </c>
      <c r="I203" s="199">
        <v>2108824</v>
      </c>
      <c r="J203" s="477">
        <v>7080.867638170710</v>
      </c>
    </row>
    <row r="204" ht="13.55" customHeight="1">
      <c r="A204" s="52"/>
      <c r="B204" s="199">
        <v>202</v>
      </c>
      <c r="C204" t="s" s="33">
        <v>1415</v>
      </c>
      <c r="D204" s="132">
        <v>41976</v>
      </c>
      <c r="E204" t="s" s="33">
        <v>1174</v>
      </c>
      <c r="F204" t="s" s="33">
        <v>980</v>
      </c>
      <c r="G204" t="s" s="33">
        <v>1416</v>
      </c>
      <c r="H204" s="39">
        <v>297.82</v>
      </c>
      <c r="I204" s="199">
        <v>1904237</v>
      </c>
      <c r="J204" s="477">
        <v>6393.919145792760</v>
      </c>
    </row>
    <row r="205" ht="13.55" customHeight="1">
      <c r="A205" s="52"/>
      <c r="B205" s="199">
        <v>203</v>
      </c>
      <c r="C205" t="s" s="33">
        <v>1417</v>
      </c>
      <c r="D205" s="478">
        <v>41996</v>
      </c>
      <c r="E205" t="s" s="33">
        <v>1146</v>
      </c>
      <c r="F205" t="s" s="33">
        <v>1418</v>
      </c>
      <c r="G205" t="s" s="33">
        <v>1419</v>
      </c>
      <c r="H205" s="96">
        <v>919.12</v>
      </c>
      <c r="I205" s="199">
        <v>5121692</v>
      </c>
      <c r="J205" s="477">
        <v>5572.386630690230</v>
      </c>
    </row>
    <row r="206" ht="13.55" customHeight="1">
      <c r="A206" s="52"/>
      <c r="B206" s="199">
        <v>204</v>
      </c>
      <c r="C206" t="s" s="33">
        <v>1420</v>
      </c>
      <c r="D206" s="132">
        <v>42005</v>
      </c>
      <c r="E206" t="s" s="33">
        <v>1421</v>
      </c>
      <c r="F206" t="s" s="33">
        <v>1422</v>
      </c>
      <c r="G206" t="s" s="33">
        <v>1423</v>
      </c>
      <c r="H206" s="39">
        <v>478.34</v>
      </c>
      <c r="I206" s="199">
        <v>4114380</v>
      </c>
      <c r="J206" s="477">
        <v>8601.371409457710</v>
      </c>
    </row>
    <row r="207" ht="13.55" customHeight="1">
      <c r="A207" s="52"/>
      <c r="B207" s="199">
        <v>205</v>
      </c>
      <c r="C207" t="s" s="33">
        <v>1424</v>
      </c>
      <c r="D207" s="132">
        <v>42006</v>
      </c>
      <c r="E207" t="s" s="33">
        <v>1060</v>
      </c>
      <c r="F207" t="s" s="33">
        <v>1387</v>
      </c>
      <c r="G207" t="s" s="33">
        <v>1425</v>
      </c>
      <c r="H207" s="39">
        <v>446.73</v>
      </c>
      <c r="I207" s="199">
        <v>2654580</v>
      </c>
      <c r="J207" s="477">
        <v>5942.246994829090</v>
      </c>
    </row>
    <row r="208" ht="13.55" customHeight="1">
      <c r="A208" s="52"/>
      <c r="B208" s="199">
        <v>206</v>
      </c>
      <c r="C208" t="s" s="33">
        <v>1426</v>
      </c>
      <c r="D208" s="132">
        <v>42012</v>
      </c>
      <c r="E208" t="s" s="33">
        <v>1146</v>
      </c>
      <c r="F208" t="s" s="33">
        <v>1422</v>
      </c>
      <c r="G208" t="s" s="33">
        <v>1427</v>
      </c>
      <c r="H208" s="39">
        <v>478.34</v>
      </c>
      <c r="I208" s="199">
        <v>3992419</v>
      </c>
      <c r="J208" s="477">
        <v>8346.404231299910</v>
      </c>
    </row>
    <row r="209" ht="13.55" customHeight="1">
      <c r="A209" s="52"/>
      <c r="B209" s="199">
        <v>207</v>
      </c>
      <c r="C209" t="s" s="33">
        <v>1428</v>
      </c>
      <c r="D209" s="132">
        <v>42017</v>
      </c>
      <c r="E209" t="s" s="33">
        <v>1177</v>
      </c>
      <c r="F209" t="s" s="33">
        <v>1207</v>
      </c>
      <c r="G209" t="s" s="33">
        <v>1429</v>
      </c>
      <c r="H209" s="39">
        <v>297.82</v>
      </c>
      <c r="I209" s="199">
        <v>1704891</v>
      </c>
      <c r="J209" s="477">
        <v>5724.568531327650</v>
      </c>
    </row>
    <row r="210" ht="13.55" customHeight="1">
      <c r="A210" s="52"/>
      <c r="B210" s="199">
        <v>208</v>
      </c>
      <c r="C210" t="s" s="33">
        <v>1430</v>
      </c>
      <c r="D210" s="132">
        <v>42055</v>
      </c>
      <c r="E210" t="s" s="33">
        <v>1174</v>
      </c>
      <c r="F210" t="s" s="33">
        <v>1431</v>
      </c>
      <c r="G210" t="s" s="33">
        <v>1432</v>
      </c>
      <c r="H210" s="39">
        <v>461.38</v>
      </c>
      <c r="I210" s="199">
        <v>3237241</v>
      </c>
      <c r="J210" s="477">
        <v>7016.431141358530</v>
      </c>
    </row>
    <row r="211" ht="13.55" customHeight="1">
      <c r="A211" s="52"/>
      <c r="B211" s="199">
        <v>209</v>
      </c>
      <c r="C211" t="s" s="33">
        <v>1433</v>
      </c>
      <c r="D211" s="132">
        <v>42058</v>
      </c>
      <c r="E211" t="s" s="33">
        <v>942</v>
      </c>
      <c r="F211" t="s" s="33">
        <v>1300</v>
      </c>
      <c r="G211" t="s" s="33">
        <v>1434</v>
      </c>
      <c r="H211" s="39">
        <v>446.73</v>
      </c>
      <c r="I211" s="199">
        <v>2498426</v>
      </c>
      <c r="J211" s="477">
        <v>5592.698050276450</v>
      </c>
    </row>
    <row r="212" ht="13.55" customHeight="1">
      <c r="A212" s="52"/>
      <c r="B212" s="199">
        <v>210</v>
      </c>
      <c r="C212" t="s" s="33">
        <v>1435</v>
      </c>
      <c r="D212" s="132">
        <v>42058</v>
      </c>
      <c r="E212" t="s" s="33">
        <v>1123</v>
      </c>
      <c r="F212" t="s" s="33">
        <v>988</v>
      </c>
      <c r="G212" t="s" s="33">
        <v>1436</v>
      </c>
      <c r="H212" s="39">
        <v>446.73</v>
      </c>
      <c r="I212" s="199">
        <v>2699343</v>
      </c>
      <c r="J212" s="477">
        <v>6042.448458800620</v>
      </c>
    </row>
    <row r="213" ht="13.55" customHeight="1">
      <c r="A213" s="52"/>
      <c r="B213" s="199">
        <v>211</v>
      </c>
      <c r="C213" t="s" s="33">
        <v>1437</v>
      </c>
      <c r="D213" s="132">
        <v>42067</v>
      </c>
      <c r="E213" t="s" s="33">
        <v>1195</v>
      </c>
      <c r="F213" t="s" s="33">
        <v>1438</v>
      </c>
      <c r="G213" t="s" s="33">
        <v>1439</v>
      </c>
      <c r="H213" s="39">
        <v>461.38</v>
      </c>
      <c r="I213" s="199">
        <v>2573483</v>
      </c>
      <c r="J213" s="477">
        <v>5577.794876240840</v>
      </c>
    </row>
    <row r="214" ht="13.55" customHeight="1">
      <c r="A214" s="52"/>
      <c r="B214" s="199">
        <v>212</v>
      </c>
      <c r="C214" t="s" s="33">
        <v>950</v>
      </c>
      <c r="D214" s="132">
        <v>42084</v>
      </c>
      <c r="E214" t="s" s="33">
        <v>1174</v>
      </c>
      <c r="F214" t="s" s="33">
        <v>1440</v>
      </c>
      <c r="G214" t="s" s="33">
        <v>1441</v>
      </c>
      <c r="H214" s="39">
        <v>461.38</v>
      </c>
      <c r="I214" s="199">
        <v>3158146</v>
      </c>
      <c r="J214" s="477">
        <v>6844.999783258920</v>
      </c>
    </row>
    <row r="215" ht="13.55" customHeight="1">
      <c r="A215" s="52"/>
      <c r="B215" s="199">
        <v>213</v>
      </c>
      <c r="C215" t="s" s="33">
        <v>1442</v>
      </c>
      <c r="D215" s="132">
        <v>42090</v>
      </c>
      <c r="E215" t="s" s="33">
        <v>1220</v>
      </c>
      <c r="F215" t="s" s="33">
        <v>991</v>
      </c>
      <c r="G215" t="s" s="33">
        <v>1443</v>
      </c>
      <c r="H215" s="39">
        <v>446.73</v>
      </c>
      <c r="I215" s="199">
        <v>2896512</v>
      </c>
      <c r="J215" s="477">
        <v>6483.809012154990</v>
      </c>
    </row>
    <row r="216" ht="13.55" customHeight="1">
      <c r="A216" s="52"/>
      <c r="B216" s="199">
        <v>214</v>
      </c>
      <c r="C216" t="s" s="33">
        <v>1444</v>
      </c>
      <c r="D216" s="132">
        <v>42121</v>
      </c>
      <c r="E216" t="s" s="33">
        <v>1421</v>
      </c>
      <c r="F216" t="s" s="33">
        <v>1445</v>
      </c>
      <c r="G216" t="s" s="33">
        <v>1446</v>
      </c>
      <c r="H216" s="39">
        <v>919.12</v>
      </c>
      <c r="I216" s="199">
        <v>4821692</v>
      </c>
      <c r="J216" s="477">
        <v>5245.987466272090</v>
      </c>
    </row>
    <row r="217" ht="13.55" customHeight="1">
      <c r="A217" s="52"/>
      <c r="B217" s="199">
        <v>215</v>
      </c>
      <c r="C217" t="s" s="33">
        <v>1447</v>
      </c>
      <c r="D217" s="132">
        <v>42128</v>
      </c>
      <c r="E217" t="s" s="33">
        <v>1123</v>
      </c>
      <c r="F217" t="s" s="33">
        <v>1108</v>
      </c>
      <c r="G217" t="s" s="33">
        <v>1448</v>
      </c>
      <c r="H217" s="39">
        <v>446.73</v>
      </c>
      <c r="I217" s="199">
        <v>2699343</v>
      </c>
      <c r="J217" s="477">
        <v>6042.448458800620</v>
      </c>
    </row>
    <row r="218" ht="13.55" customHeight="1">
      <c r="A218" s="52"/>
      <c r="B218" s="199">
        <v>216</v>
      </c>
      <c r="C218" t="s" s="33">
        <v>1449</v>
      </c>
      <c r="D218" s="132">
        <v>42135</v>
      </c>
      <c r="E218" t="s" s="33">
        <v>1286</v>
      </c>
      <c r="F218" t="s" s="33">
        <v>1133</v>
      </c>
      <c r="G218" t="s" s="33">
        <v>1450</v>
      </c>
      <c r="H218" s="39">
        <v>446.73</v>
      </c>
      <c r="I218" s="199">
        <v>3106356</v>
      </c>
      <c r="J218" s="477">
        <v>6953.542408166010</v>
      </c>
    </row>
    <row r="219" ht="13.55" customHeight="1">
      <c r="A219" s="52"/>
      <c r="B219" s="199">
        <v>217</v>
      </c>
      <c r="C219" t="s" s="33">
        <v>1451</v>
      </c>
      <c r="D219" s="132">
        <v>42156</v>
      </c>
      <c r="E219" t="s" s="33">
        <v>1138</v>
      </c>
      <c r="F219" t="s" s="33">
        <v>1452</v>
      </c>
      <c r="G219" t="s" s="33">
        <v>1453</v>
      </c>
      <c r="H219" s="39">
        <v>461.38</v>
      </c>
      <c r="I219" s="199">
        <v>3061483</v>
      </c>
      <c r="J219" s="477">
        <v>6635.491352030860</v>
      </c>
    </row>
    <row r="220" ht="13.55" customHeight="1">
      <c r="A220" s="52"/>
      <c r="B220" s="199">
        <v>218</v>
      </c>
      <c r="C220" t="s" s="33">
        <v>1454</v>
      </c>
      <c r="D220" s="132">
        <v>42160</v>
      </c>
      <c r="E220" t="s" s="33">
        <v>1177</v>
      </c>
      <c r="F220" t="s" s="33">
        <v>1455</v>
      </c>
      <c r="G220" t="s" s="33">
        <v>1456</v>
      </c>
      <c r="H220" s="39">
        <v>461.38</v>
      </c>
      <c r="I220" s="199">
        <v>3098212</v>
      </c>
      <c r="J220" s="477">
        <v>6715.098183709740</v>
      </c>
    </row>
    <row r="221" ht="13.55" customHeight="1">
      <c r="A221" s="52"/>
      <c r="B221" s="199">
        <v>219</v>
      </c>
      <c r="C221" t="s" s="33">
        <v>1457</v>
      </c>
      <c r="D221" s="132">
        <v>42201</v>
      </c>
      <c r="E221" t="s" s="33">
        <v>1195</v>
      </c>
      <c r="F221" t="s" s="33">
        <v>1458</v>
      </c>
      <c r="G221" t="s" s="33">
        <v>1459</v>
      </c>
      <c r="H221" s="39">
        <v>461.38</v>
      </c>
      <c r="I221" s="199">
        <v>3367912</v>
      </c>
      <c r="J221" s="477">
        <v>7299.648879448610</v>
      </c>
    </row>
    <row r="222" ht="13.55" customHeight="1">
      <c r="A222" s="52"/>
      <c r="B222" s="199">
        <v>220</v>
      </c>
      <c r="C222" t="s" s="33">
        <v>1460</v>
      </c>
      <c r="D222" s="132">
        <v>42205</v>
      </c>
      <c r="E222" t="s" s="33">
        <v>1286</v>
      </c>
      <c r="F222" t="s" s="33">
        <v>1273</v>
      </c>
      <c r="G222" t="s" s="33">
        <v>1461</v>
      </c>
      <c r="H222" s="39">
        <v>446.73</v>
      </c>
      <c r="I222" s="199">
        <v>3496356</v>
      </c>
      <c r="J222" s="477">
        <v>7826.552951447180</v>
      </c>
    </row>
    <row r="223" ht="13.55" customHeight="1">
      <c r="A223" s="52"/>
      <c r="B223" s="199">
        <v>221</v>
      </c>
      <c r="C223" t="s" s="33">
        <v>1462</v>
      </c>
      <c r="D223" s="132">
        <v>42213</v>
      </c>
      <c r="E223" t="s" s="33">
        <v>1174</v>
      </c>
      <c r="F223" t="s" s="33">
        <v>1463</v>
      </c>
      <c r="G223" t="s" s="33">
        <v>1464</v>
      </c>
      <c r="H223" s="39">
        <v>461.38</v>
      </c>
      <c r="I223" s="199">
        <v>2357260</v>
      </c>
      <c r="J223" s="477">
        <v>5109.150808444230</v>
      </c>
    </row>
    <row r="224" ht="13.55" customHeight="1">
      <c r="A224" s="52"/>
      <c r="B224" s="199">
        <v>222</v>
      </c>
      <c r="C224" t="s" s="33">
        <v>1465</v>
      </c>
      <c r="D224" s="132">
        <v>42221</v>
      </c>
      <c r="E224" t="s" s="33">
        <v>1177</v>
      </c>
      <c r="F224" t="s" s="33">
        <v>1276</v>
      </c>
      <c r="G224" t="s" s="33">
        <v>1466</v>
      </c>
      <c r="H224" s="39">
        <v>297.82</v>
      </c>
      <c r="I224" s="199">
        <v>2094315</v>
      </c>
      <c r="J224" s="477">
        <v>7032.150292122760</v>
      </c>
    </row>
    <row r="225" ht="13.55" customHeight="1">
      <c r="A225" s="52"/>
      <c r="B225" s="199">
        <v>223</v>
      </c>
      <c r="C225" t="s" s="33">
        <v>1467</v>
      </c>
      <c r="D225" s="132">
        <v>42228</v>
      </c>
      <c r="E225" t="s" s="33">
        <v>1146</v>
      </c>
      <c r="F225" t="s" s="33">
        <v>1468</v>
      </c>
      <c r="G225" t="s" s="33">
        <v>1469</v>
      </c>
      <c r="H225" s="39">
        <v>919.12</v>
      </c>
      <c r="I225" s="199">
        <v>7497692</v>
      </c>
      <c r="J225" s="477">
        <v>8157.468012881890</v>
      </c>
    </row>
    <row r="226" ht="13.55" customHeight="1">
      <c r="A226" s="52"/>
      <c r="B226" s="199">
        <v>224</v>
      </c>
      <c r="C226" t="s" s="33">
        <v>950</v>
      </c>
      <c r="D226" s="132">
        <v>42233</v>
      </c>
      <c r="E226" t="s" s="33">
        <v>1174</v>
      </c>
      <c r="F226" t="s" s="33">
        <v>1470</v>
      </c>
      <c r="G226" t="s" s="33">
        <v>1471</v>
      </c>
      <c r="H226" s="39">
        <v>461.38</v>
      </c>
      <c r="I226" s="199">
        <v>2319732</v>
      </c>
      <c r="J226" s="477">
        <v>5027.812215527330</v>
      </c>
    </row>
    <row r="227" ht="13.55" customHeight="1">
      <c r="A227" s="52"/>
      <c r="B227" s="199">
        <v>225</v>
      </c>
      <c r="C227" t="s" s="33">
        <v>1472</v>
      </c>
      <c r="D227" s="132">
        <v>42233</v>
      </c>
      <c r="E227" t="s" s="33">
        <v>1174</v>
      </c>
      <c r="F227" t="s" s="33">
        <v>1473</v>
      </c>
      <c r="G227" t="s" s="33">
        <v>1474</v>
      </c>
      <c r="H227" s="39">
        <v>461.38</v>
      </c>
      <c r="I227" s="199">
        <v>2319732</v>
      </c>
      <c r="J227" s="477">
        <v>5027.812215527330</v>
      </c>
    </row>
    <row r="228" ht="13.55" customHeight="1">
      <c r="A228" s="52"/>
      <c r="B228" s="199">
        <v>226</v>
      </c>
      <c r="C228" t="s" s="33">
        <v>1475</v>
      </c>
      <c r="D228" s="132">
        <v>42235</v>
      </c>
      <c r="E228" t="s" s="33">
        <v>1174</v>
      </c>
      <c r="F228" t="s" s="33">
        <v>1476</v>
      </c>
      <c r="G228" t="s" s="33">
        <v>1477</v>
      </c>
      <c r="H228" s="39">
        <v>461.38</v>
      </c>
      <c r="I228" s="199">
        <v>3158146</v>
      </c>
      <c r="J228" s="477">
        <v>6844.999783258920</v>
      </c>
    </row>
    <row r="229" ht="13.55" customHeight="1">
      <c r="A229" s="52"/>
      <c r="B229" s="199">
        <v>227</v>
      </c>
      <c r="C229" t="s" s="33">
        <v>1478</v>
      </c>
      <c r="D229" s="132">
        <v>42237</v>
      </c>
      <c r="E229" t="s" s="33">
        <v>1195</v>
      </c>
      <c r="F229" t="s" s="33">
        <v>948</v>
      </c>
      <c r="G229" t="s" s="33">
        <v>1479</v>
      </c>
      <c r="H229" s="39">
        <v>297.82</v>
      </c>
      <c r="I229" s="199">
        <v>2034429</v>
      </c>
      <c r="J229" s="477">
        <v>6831.069102142230</v>
      </c>
    </row>
    <row r="230" ht="13.55" customHeight="1">
      <c r="A230" s="52"/>
      <c r="B230" s="199">
        <v>228</v>
      </c>
      <c r="C230" t="s" s="33">
        <v>1480</v>
      </c>
      <c r="D230" s="132">
        <v>42244</v>
      </c>
      <c r="E230" t="s" s="33">
        <v>1138</v>
      </c>
      <c r="F230" t="s" s="33">
        <v>1463</v>
      </c>
      <c r="G230" t="s" s="33">
        <v>1481</v>
      </c>
      <c r="H230" s="39">
        <v>461.38</v>
      </c>
      <c r="I230" s="199">
        <v>3158146</v>
      </c>
      <c r="J230" s="477">
        <v>6844.999783258920</v>
      </c>
    </row>
    <row r="231" ht="13.55" customHeight="1">
      <c r="A231" s="52"/>
      <c r="B231" s="199">
        <v>229</v>
      </c>
      <c r="C231" t="s" s="33">
        <v>1482</v>
      </c>
      <c r="D231" s="478">
        <v>42247</v>
      </c>
      <c r="E231" t="s" s="33">
        <v>1174</v>
      </c>
      <c r="F231" t="s" s="33">
        <v>1483</v>
      </c>
      <c r="G231" t="s" s="33">
        <v>1484</v>
      </c>
      <c r="H231" s="96">
        <v>461.38</v>
      </c>
      <c r="I231" s="199">
        <v>3158146</v>
      </c>
      <c r="J231" s="477">
        <v>6844.999783258920</v>
      </c>
    </row>
    <row r="232" ht="13.55" customHeight="1">
      <c r="A232" s="52"/>
      <c r="B232" s="199">
        <v>230</v>
      </c>
      <c r="C232" t="s" s="33">
        <v>1485</v>
      </c>
      <c r="D232" s="132">
        <v>42262</v>
      </c>
      <c r="E232" t="s" s="33">
        <v>942</v>
      </c>
      <c r="F232" t="s" s="33">
        <v>1163</v>
      </c>
      <c r="G232" t="s" s="33">
        <v>1486</v>
      </c>
      <c r="H232" s="39">
        <v>446.73</v>
      </c>
      <c r="I232" s="199">
        <v>2300000</v>
      </c>
      <c r="J232" s="477">
        <v>5148.523716786430</v>
      </c>
    </row>
    <row r="233" ht="13.55" customHeight="1">
      <c r="A233" s="52"/>
      <c r="B233" s="199">
        <v>231</v>
      </c>
      <c r="C233" t="s" s="33">
        <v>1487</v>
      </c>
      <c r="D233" s="132">
        <v>42264</v>
      </c>
      <c r="E233" t="s" s="33">
        <v>1146</v>
      </c>
      <c r="F233" t="s" s="33">
        <v>1488</v>
      </c>
      <c r="G233" t="s" s="33">
        <v>1489</v>
      </c>
      <c r="H233" s="39">
        <v>919.12</v>
      </c>
      <c r="I233" s="199">
        <v>6621692</v>
      </c>
      <c r="J233" s="477">
        <v>7204.382452780920</v>
      </c>
    </row>
    <row r="234" ht="13.55" customHeight="1">
      <c r="A234" s="52"/>
      <c r="B234" s="199">
        <v>232</v>
      </c>
      <c r="C234" t="s" s="33">
        <v>1490</v>
      </c>
      <c r="D234" s="132">
        <v>42268</v>
      </c>
      <c r="E234" t="s" s="33">
        <v>1159</v>
      </c>
      <c r="F234" t="s" s="33">
        <v>1491</v>
      </c>
      <c r="G234" t="s" s="33">
        <v>1492</v>
      </c>
      <c r="H234" s="39">
        <v>1065.49</v>
      </c>
      <c r="I234" s="199">
        <v>8872922</v>
      </c>
      <c r="J234" s="477">
        <v>8327.550704370760</v>
      </c>
    </row>
    <row r="235" ht="13.55" customHeight="1">
      <c r="A235" s="52"/>
      <c r="B235" s="199">
        <v>233</v>
      </c>
      <c r="C235" t="s" s="33">
        <v>1493</v>
      </c>
      <c r="D235" s="132">
        <v>42275</v>
      </c>
      <c r="E235" t="s" s="33">
        <v>1177</v>
      </c>
      <c r="F235" t="s" s="33">
        <v>1273</v>
      </c>
      <c r="G235" t="s" s="33">
        <v>1494</v>
      </c>
      <c r="H235" s="39">
        <v>297.82</v>
      </c>
      <c r="I235" s="199">
        <v>2094315</v>
      </c>
      <c r="J235" s="477">
        <v>7032.150292122760</v>
      </c>
    </row>
    <row r="236" ht="13.55" customHeight="1">
      <c r="A236" s="52"/>
      <c r="B236" s="199">
        <v>234</v>
      </c>
      <c r="C236" t="s" s="33">
        <v>1495</v>
      </c>
      <c r="D236" s="132">
        <v>42305</v>
      </c>
      <c r="E236" t="s" s="33">
        <v>1177</v>
      </c>
      <c r="F236" t="s" s="33">
        <v>1496</v>
      </c>
      <c r="G236" t="s" s="33">
        <v>1497</v>
      </c>
      <c r="H236" s="39">
        <v>461.38</v>
      </c>
      <c r="I236" s="199">
        <v>3076483</v>
      </c>
      <c r="J236" s="477">
        <v>6668.002514196540</v>
      </c>
    </row>
    <row r="237" ht="13.55" customHeight="1">
      <c r="A237" s="52"/>
      <c r="B237" s="199">
        <v>235</v>
      </c>
      <c r="C237" t="s" s="33">
        <v>1498</v>
      </c>
      <c r="D237" s="132">
        <v>42305</v>
      </c>
      <c r="E237" t="s" s="33">
        <v>1177</v>
      </c>
      <c r="F237" t="s" s="33">
        <v>1499</v>
      </c>
      <c r="G237" t="s" s="33">
        <v>1500</v>
      </c>
      <c r="H237" s="39">
        <v>461.38</v>
      </c>
      <c r="I237" s="199">
        <v>3076483</v>
      </c>
      <c r="J237" s="477">
        <v>6668.002514196540</v>
      </c>
    </row>
    <row r="238" ht="13.55" customHeight="1">
      <c r="A238" s="52"/>
      <c r="B238" s="199">
        <v>236</v>
      </c>
      <c r="C238" t="s" s="33">
        <v>1501</v>
      </c>
      <c r="D238" s="132">
        <v>42305</v>
      </c>
      <c r="E238" t="s" s="33">
        <v>1174</v>
      </c>
      <c r="F238" t="s" s="33">
        <v>1452</v>
      </c>
      <c r="G238" t="s" s="33">
        <v>1502</v>
      </c>
      <c r="H238" s="39">
        <v>461.38</v>
      </c>
      <c r="I238" s="199">
        <v>3082572</v>
      </c>
      <c r="J238" s="477">
        <v>6681.199878624990</v>
      </c>
    </row>
    <row r="239" ht="13.55" customHeight="1">
      <c r="A239" s="52"/>
      <c r="B239" s="199">
        <v>237</v>
      </c>
      <c r="C239" t="s" s="33">
        <v>1503</v>
      </c>
      <c r="D239" s="132">
        <v>42305</v>
      </c>
      <c r="E239" t="s" s="33">
        <v>1174</v>
      </c>
      <c r="F239" t="s" s="33">
        <v>1251</v>
      </c>
      <c r="G239" t="s" s="33">
        <v>1504</v>
      </c>
      <c r="H239" s="39">
        <v>297.82</v>
      </c>
      <c r="I239" s="199">
        <v>1585237</v>
      </c>
      <c r="J239" s="477">
        <v>5322.802363843930</v>
      </c>
    </row>
    <row r="240" ht="13.55" customHeight="1">
      <c r="A240" s="52"/>
      <c r="B240" s="199">
        <v>238</v>
      </c>
      <c r="C240" t="s" s="33">
        <v>1505</v>
      </c>
      <c r="D240" s="132">
        <v>42305</v>
      </c>
      <c r="E240" t="s" s="33">
        <v>1286</v>
      </c>
      <c r="F240" t="s" s="33">
        <v>1072</v>
      </c>
      <c r="G240" t="s" s="33">
        <v>1506</v>
      </c>
      <c r="H240" s="39">
        <v>446.73</v>
      </c>
      <c r="I240" s="199">
        <v>3368856</v>
      </c>
      <c r="J240" s="477">
        <v>7541.145658451410</v>
      </c>
    </row>
    <row r="241" ht="13.55" customHeight="1">
      <c r="A241" s="52"/>
      <c r="B241" s="199">
        <v>239</v>
      </c>
      <c r="C241" t="s" s="33">
        <v>1507</v>
      </c>
      <c r="D241" s="132">
        <v>42310</v>
      </c>
      <c r="E241" t="s" s="33">
        <v>1138</v>
      </c>
      <c r="F241" t="s" s="33">
        <v>1431</v>
      </c>
      <c r="G241" t="s" s="33">
        <v>1508</v>
      </c>
      <c r="H241" s="39">
        <v>461.38</v>
      </c>
      <c r="I241" s="199">
        <v>3204284</v>
      </c>
      <c r="J241" s="477">
        <v>6944.999783258920</v>
      </c>
    </row>
    <row r="242" ht="13.55" customHeight="1">
      <c r="A242" s="52"/>
      <c r="B242" s="199">
        <v>240</v>
      </c>
      <c r="C242" t="s" s="33">
        <v>1509</v>
      </c>
      <c r="D242" s="132">
        <v>42321</v>
      </c>
      <c r="E242" t="s" s="33">
        <v>1177</v>
      </c>
      <c r="F242" t="s" s="33">
        <v>1510</v>
      </c>
      <c r="G242" t="s" s="33">
        <v>1511</v>
      </c>
      <c r="H242" s="39">
        <v>461.38</v>
      </c>
      <c r="I242" s="199">
        <v>3337280</v>
      </c>
      <c r="J242" s="477">
        <v>7233.256751484680</v>
      </c>
    </row>
    <row r="243" ht="13.55" customHeight="1">
      <c r="A243" s="52"/>
      <c r="B243" s="199">
        <v>241</v>
      </c>
      <c r="C243" t="s" s="33">
        <v>1426</v>
      </c>
      <c r="D243" s="132">
        <v>42322</v>
      </c>
      <c r="E243" t="s" s="33">
        <v>1146</v>
      </c>
      <c r="F243" t="s" s="33">
        <v>1512</v>
      </c>
      <c r="G243" t="s" s="33">
        <v>1513</v>
      </c>
      <c r="H243" s="39">
        <v>467</v>
      </c>
      <c r="I243" s="199">
        <v>3874521</v>
      </c>
      <c r="J243" s="477">
        <v>8296.618843683080</v>
      </c>
    </row>
    <row r="244" ht="13.55" customHeight="1">
      <c r="A244" s="52"/>
      <c r="B244" s="199">
        <v>242</v>
      </c>
      <c r="C244" t="s" s="33">
        <v>1514</v>
      </c>
      <c r="D244" s="132">
        <v>42324</v>
      </c>
      <c r="E244" t="s" s="33">
        <v>1138</v>
      </c>
      <c r="F244" t="s" s="33">
        <v>1470</v>
      </c>
      <c r="G244" t="s" s="33">
        <v>1515</v>
      </c>
      <c r="H244" s="39">
        <v>461.38</v>
      </c>
      <c r="I244" s="199">
        <v>3278592</v>
      </c>
      <c r="J244" s="477">
        <v>7106.055745806060</v>
      </c>
    </row>
    <row r="245" ht="13.55" customHeight="1">
      <c r="A245" s="52"/>
      <c r="B245" s="199">
        <v>243</v>
      </c>
      <c r="C245" t="s" s="33">
        <v>1516</v>
      </c>
      <c r="D245" s="132">
        <v>42335</v>
      </c>
      <c r="E245" t="s" s="33">
        <v>1159</v>
      </c>
      <c r="F245" t="s" s="33">
        <v>1517</v>
      </c>
      <c r="G245" t="s" s="33">
        <v>1518</v>
      </c>
      <c r="H245" s="39">
        <v>919.12</v>
      </c>
      <c r="I245" s="199">
        <v>5253568</v>
      </c>
      <c r="J245" s="477">
        <v>5715.867351379580</v>
      </c>
    </row>
    <row r="246" ht="13.55" customHeight="1">
      <c r="A246" s="52"/>
      <c r="B246" s="199">
        <v>244</v>
      </c>
      <c r="C246" t="s" s="33">
        <v>1519</v>
      </c>
      <c r="D246" s="132">
        <v>42335</v>
      </c>
      <c r="E246" t="s" s="33">
        <v>1177</v>
      </c>
      <c r="F246" t="s" s="33">
        <v>1438</v>
      </c>
      <c r="G246" t="s" s="33">
        <v>1520</v>
      </c>
      <c r="H246" s="39">
        <v>461.38</v>
      </c>
      <c r="I246" s="199">
        <v>3204284</v>
      </c>
      <c r="J246" s="477">
        <v>6944.999783258920</v>
      </c>
    </row>
    <row r="247" ht="13.55" customHeight="1">
      <c r="A247" s="52"/>
      <c r="B247" s="199">
        <v>245</v>
      </c>
      <c r="C247" t="s" s="33">
        <v>1521</v>
      </c>
      <c r="D247" s="132">
        <v>42336</v>
      </c>
      <c r="E247" t="s" s="33">
        <v>1174</v>
      </c>
      <c r="F247" t="s" s="33">
        <v>1522</v>
      </c>
      <c r="G247" t="s" s="33">
        <v>1523</v>
      </c>
      <c r="H247" s="39">
        <v>461.38</v>
      </c>
      <c r="I247" s="199">
        <v>3532901</v>
      </c>
      <c r="J247" s="477">
        <v>7657.247821752130</v>
      </c>
    </row>
    <row r="248" ht="13.55" customHeight="1">
      <c r="A248" s="52"/>
      <c r="B248" s="199">
        <v>246</v>
      </c>
      <c r="C248" t="s" s="33">
        <v>1524</v>
      </c>
      <c r="D248" s="132">
        <v>42339</v>
      </c>
      <c r="E248" t="s" s="33">
        <v>1177</v>
      </c>
      <c r="F248" t="s" s="33">
        <v>1083</v>
      </c>
      <c r="G248" t="s" s="33">
        <v>1525</v>
      </c>
      <c r="H248" s="39">
        <v>297.82</v>
      </c>
      <c r="I248" s="199">
        <v>1814891</v>
      </c>
      <c r="J248" s="477">
        <v>6093.919145792760</v>
      </c>
    </row>
    <row r="249" ht="13.55" customHeight="1">
      <c r="A249" s="52"/>
      <c r="B249" s="199">
        <v>247</v>
      </c>
      <c r="C249" t="s" s="33">
        <v>1526</v>
      </c>
      <c r="D249" s="132">
        <v>42345</v>
      </c>
      <c r="E249" t="s" s="33">
        <v>1159</v>
      </c>
      <c r="F249" t="s" s="33">
        <v>1422</v>
      </c>
      <c r="G249" t="s" s="33">
        <v>1527</v>
      </c>
      <c r="H249" s="39">
        <v>478.34</v>
      </c>
      <c r="I249" s="199">
        <v>7773907</v>
      </c>
      <c r="J249" s="477">
        <v>16251.8438767404</v>
      </c>
    </row>
    <row r="250" ht="13.55" customHeight="1">
      <c r="A250" s="52"/>
      <c r="B250" s="199">
        <v>248</v>
      </c>
      <c r="C250" t="s" s="33">
        <v>1528</v>
      </c>
      <c r="D250" s="132">
        <v>42347</v>
      </c>
      <c r="E250" t="s" s="33">
        <v>1177</v>
      </c>
      <c r="F250" t="s" s="33">
        <v>1529</v>
      </c>
      <c r="G250" t="s" s="33">
        <v>1530</v>
      </c>
      <c r="H250" s="39">
        <v>461.38</v>
      </c>
      <c r="I250" s="199">
        <v>2331127</v>
      </c>
      <c r="J250" s="477">
        <v>5052.509861719190</v>
      </c>
    </row>
    <row r="251" ht="13.55" customHeight="1">
      <c r="A251" s="52"/>
      <c r="B251" s="199">
        <v>249</v>
      </c>
      <c r="C251" t="s" s="33">
        <v>1531</v>
      </c>
      <c r="D251" s="132">
        <v>42348</v>
      </c>
      <c r="E251" t="s" s="33">
        <v>1138</v>
      </c>
      <c r="F251" t="s" s="33">
        <v>1532</v>
      </c>
      <c r="G251" t="s" s="33">
        <v>1533</v>
      </c>
      <c r="H251" s="39">
        <v>461.38</v>
      </c>
      <c r="I251" s="199">
        <v>3158146</v>
      </c>
      <c r="J251" s="477">
        <v>6844.999783258920</v>
      </c>
    </row>
    <row r="252" ht="13.55" customHeight="1">
      <c r="A252" s="52"/>
      <c r="B252" s="199">
        <v>250</v>
      </c>
      <c r="C252" t="s" s="33">
        <v>1534</v>
      </c>
      <c r="D252" s="132">
        <v>42350</v>
      </c>
      <c r="E252" t="s" s="33">
        <v>1195</v>
      </c>
      <c r="F252" t="s" s="33">
        <v>1431</v>
      </c>
      <c r="G252" t="s" s="33">
        <v>1535</v>
      </c>
      <c r="H252" s="39">
        <v>461.38</v>
      </c>
      <c r="I252" s="199">
        <v>3204284</v>
      </c>
      <c r="J252" s="477">
        <v>6944.999783258920</v>
      </c>
    </row>
    <row r="253" ht="13.55" customHeight="1">
      <c r="A253" s="52"/>
      <c r="B253" s="199">
        <v>251</v>
      </c>
      <c r="C253" t="s" s="33">
        <v>1534</v>
      </c>
      <c r="D253" s="132">
        <v>42350</v>
      </c>
      <c r="E253" t="s" s="33">
        <v>1195</v>
      </c>
      <c r="F253" t="s" s="33">
        <v>1499</v>
      </c>
      <c r="G253" t="s" s="33">
        <v>1536</v>
      </c>
      <c r="H253" s="39">
        <v>461.38</v>
      </c>
      <c r="I253" s="199">
        <v>3204284</v>
      </c>
      <c r="J253" s="477">
        <v>6944.999783258920</v>
      </c>
    </row>
    <row r="254" ht="13.55" customHeight="1">
      <c r="A254" s="52"/>
      <c r="B254" s="199">
        <v>252</v>
      </c>
      <c r="C254" t="s" s="33">
        <v>1537</v>
      </c>
      <c r="D254" s="132">
        <v>42353</v>
      </c>
      <c r="E254" t="s" s="33">
        <v>1195</v>
      </c>
      <c r="F254" t="s" s="33">
        <v>1532</v>
      </c>
      <c r="G254" t="s" s="33">
        <v>1538</v>
      </c>
      <c r="H254" s="39">
        <v>461.38</v>
      </c>
      <c r="I254" s="199">
        <v>3036930</v>
      </c>
      <c r="J254" s="477">
        <v>6582.274914387270</v>
      </c>
    </row>
    <row r="255" ht="13.55" customHeight="1">
      <c r="A255" s="52"/>
      <c r="B255" s="199">
        <v>253</v>
      </c>
      <c r="C255" t="s" s="33">
        <v>1539</v>
      </c>
      <c r="D255" s="132">
        <v>42366</v>
      </c>
      <c r="E255" t="s" s="33">
        <v>1174</v>
      </c>
      <c r="F255" t="s" s="33">
        <v>1025</v>
      </c>
      <c r="G255" t="s" s="33">
        <v>1540</v>
      </c>
      <c r="H255" s="39">
        <v>297.82</v>
      </c>
      <c r="I255" s="199">
        <v>2001321</v>
      </c>
      <c r="J255" s="477">
        <v>6719.901282653950</v>
      </c>
    </row>
    <row r="256" ht="13.55" customHeight="1">
      <c r="A256" s="52"/>
      <c r="B256" s="199">
        <v>254</v>
      </c>
      <c r="C256" t="s" s="33">
        <v>1539</v>
      </c>
      <c r="D256" s="132">
        <v>42366</v>
      </c>
      <c r="E256" t="s" s="33">
        <v>1349</v>
      </c>
      <c r="F256" t="s" s="33">
        <v>1541</v>
      </c>
      <c r="G256" t="s" s="33">
        <v>1542</v>
      </c>
      <c r="H256" s="39">
        <v>446.73</v>
      </c>
      <c r="I256" s="199">
        <v>2946185</v>
      </c>
      <c r="J256" s="477">
        <v>6595.001455017570</v>
      </c>
    </row>
    <row r="257" ht="13.55" customHeight="1">
      <c r="A257" s="52"/>
      <c r="B257" s="199">
        <v>255</v>
      </c>
      <c r="C257" t="s" s="33">
        <v>1543</v>
      </c>
      <c r="D257" s="132">
        <v>42367</v>
      </c>
      <c r="E257" t="s" s="33">
        <v>1421</v>
      </c>
      <c r="F257" t="s" s="33">
        <v>1406</v>
      </c>
      <c r="G257" t="s" s="33">
        <v>1544</v>
      </c>
      <c r="H257" s="39">
        <v>919.12</v>
      </c>
      <c r="I257" s="199">
        <v>5221692</v>
      </c>
      <c r="J257" s="477">
        <v>5681.186352162940</v>
      </c>
    </row>
    <row r="258" ht="13.55" customHeight="1">
      <c r="A258" s="52"/>
      <c r="B258" s="199">
        <v>256</v>
      </c>
      <c r="C258" t="s" s="33">
        <v>1545</v>
      </c>
      <c r="D258" s="132">
        <v>42375</v>
      </c>
      <c r="E258" t="s" s="33">
        <v>1195</v>
      </c>
      <c r="F258" t="s" s="33">
        <v>1440</v>
      </c>
      <c r="G258" t="s" s="33">
        <v>1546</v>
      </c>
      <c r="H258" s="39">
        <v>461.38</v>
      </c>
      <c r="I258" s="199">
        <v>3163396</v>
      </c>
      <c r="J258" s="477">
        <v>6856.378690016910</v>
      </c>
    </row>
    <row r="259" ht="13.55" customHeight="1">
      <c r="A259" s="52"/>
      <c r="B259" s="199">
        <v>257</v>
      </c>
      <c r="C259" t="s" s="33">
        <v>1547</v>
      </c>
      <c r="D259" s="132">
        <v>42392</v>
      </c>
      <c r="E259" t="s" s="33">
        <v>1349</v>
      </c>
      <c r="F259" t="s" s="33">
        <v>1548</v>
      </c>
      <c r="G259" t="s" s="33">
        <v>1549</v>
      </c>
      <c r="H259" s="39">
        <v>446.73</v>
      </c>
      <c r="I259" s="199">
        <v>2301185</v>
      </c>
      <c r="J259" s="477">
        <v>5151.176325744860</v>
      </c>
    </row>
    <row r="260" ht="13.55" customHeight="1">
      <c r="A260" s="52"/>
      <c r="B260" s="199">
        <v>258</v>
      </c>
      <c r="C260" t="s" s="33">
        <v>1550</v>
      </c>
      <c r="D260" s="132">
        <v>42392</v>
      </c>
      <c r="E260" t="s" s="33">
        <v>1156</v>
      </c>
      <c r="F260" t="s" s="33">
        <v>977</v>
      </c>
      <c r="G260" t="s" s="33">
        <v>1551</v>
      </c>
      <c r="H260" s="39">
        <v>950</v>
      </c>
      <c r="I260" s="199">
        <v>6767852</v>
      </c>
      <c r="J260" s="477">
        <v>7124.0547368421</v>
      </c>
    </row>
    <row r="261" ht="13.55" customHeight="1">
      <c r="A261" s="52"/>
      <c r="B261" s="199">
        <v>259</v>
      </c>
      <c r="C261" t="s" s="33">
        <v>1552</v>
      </c>
      <c r="D261" s="132">
        <v>42398</v>
      </c>
      <c r="E261" t="s" s="33">
        <v>1174</v>
      </c>
      <c r="F261" t="s" s="33">
        <v>1438</v>
      </c>
      <c r="G261" t="s" s="33">
        <v>1553</v>
      </c>
      <c r="H261" s="39">
        <v>461.38</v>
      </c>
      <c r="I261" s="199">
        <v>3204284</v>
      </c>
      <c r="J261" s="477">
        <v>6944.999783258920</v>
      </c>
    </row>
    <row r="262" ht="13.55" customHeight="1">
      <c r="A262" s="52"/>
      <c r="B262" s="199">
        <v>260</v>
      </c>
      <c r="C262" t="s" s="33">
        <v>1554</v>
      </c>
      <c r="D262" s="478">
        <v>42398</v>
      </c>
      <c r="E262" t="s" s="33">
        <v>1286</v>
      </c>
      <c r="F262" t="s" s="33">
        <v>997</v>
      </c>
      <c r="G262" t="s" s="33">
        <v>1555</v>
      </c>
      <c r="H262" s="96">
        <v>446.73</v>
      </c>
      <c r="I262" s="199">
        <v>3496356</v>
      </c>
      <c r="J262" s="477">
        <v>7826.552951447180</v>
      </c>
    </row>
    <row r="263" ht="13.55" customHeight="1">
      <c r="A263" s="52"/>
      <c r="B263" s="199">
        <v>261</v>
      </c>
      <c r="C263" t="s" s="33">
        <v>1556</v>
      </c>
      <c r="D263" s="132">
        <v>42417</v>
      </c>
      <c r="E263" t="s" s="33">
        <v>1421</v>
      </c>
      <c r="F263" t="s" s="33">
        <v>1557</v>
      </c>
      <c r="G263" t="s" s="33">
        <v>1558</v>
      </c>
      <c r="H263" s="39">
        <v>1197</v>
      </c>
      <c r="I263" s="199">
        <v>8218950</v>
      </c>
      <c r="J263" s="477">
        <v>6866.290726817040</v>
      </c>
    </row>
    <row r="264" ht="13.55" customHeight="1">
      <c r="A264" s="52"/>
      <c r="B264" s="199">
        <v>262</v>
      </c>
      <c r="C264" t="s" s="33">
        <v>1559</v>
      </c>
      <c r="D264" s="132">
        <v>42434</v>
      </c>
      <c r="E264" t="s" s="33">
        <v>1286</v>
      </c>
      <c r="F264" t="s" s="33">
        <v>991</v>
      </c>
      <c r="G264" t="s" s="33">
        <v>1560</v>
      </c>
      <c r="H264" s="39">
        <v>446.73</v>
      </c>
      <c r="I264" s="199">
        <v>3180856</v>
      </c>
      <c r="J264" s="477">
        <v>7120.309806818440</v>
      </c>
    </row>
    <row r="265" ht="13.55" customHeight="1">
      <c r="A265" s="52"/>
      <c r="B265" s="199">
        <v>263</v>
      </c>
      <c r="C265" t="s" s="33">
        <v>1561</v>
      </c>
      <c r="D265" s="132">
        <v>42440</v>
      </c>
      <c r="E265" t="s" s="33">
        <v>1174</v>
      </c>
      <c r="F265" t="s" s="33">
        <v>1496</v>
      </c>
      <c r="G265" t="s" s="33">
        <v>1562</v>
      </c>
      <c r="H265" s="39">
        <v>461.38</v>
      </c>
      <c r="I265" s="199">
        <v>3204284</v>
      </c>
      <c r="J265" s="477">
        <v>6944.999783258920</v>
      </c>
    </row>
    <row r="266" ht="13.55" customHeight="1">
      <c r="A266" s="52"/>
      <c r="B266" s="199">
        <v>264</v>
      </c>
      <c r="C266" t="s" s="33">
        <v>1563</v>
      </c>
      <c r="D266" s="132">
        <v>42447</v>
      </c>
      <c r="E266" t="s" s="33">
        <v>1138</v>
      </c>
      <c r="F266" t="s" s="33">
        <v>1455</v>
      </c>
      <c r="G266" t="s" s="33">
        <v>1564</v>
      </c>
      <c r="H266" s="39">
        <v>461.38</v>
      </c>
      <c r="I266" s="199">
        <v>3204284</v>
      </c>
      <c r="J266" s="477">
        <v>6944.999783258920</v>
      </c>
    </row>
    <row r="267" ht="13.55" customHeight="1">
      <c r="A267" s="52"/>
      <c r="B267" s="199">
        <v>265</v>
      </c>
      <c r="C267" t="s" s="33">
        <v>1565</v>
      </c>
      <c r="D267" s="132">
        <v>42450</v>
      </c>
      <c r="E267" t="s" s="33">
        <v>1349</v>
      </c>
      <c r="F267" t="s" s="33">
        <v>1566</v>
      </c>
      <c r="G267" t="s" s="33">
        <v>1567</v>
      </c>
      <c r="H267" s="39">
        <v>446.73</v>
      </c>
      <c r="I267" s="199">
        <v>2587772</v>
      </c>
      <c r="J267" s="477">
        <v>5792.698050276450</v>
      </c>
    </row>
    <row r="268" ht="13.55" customHeight="1">
      <c r="A268" s="52"/>
      <c r="B268" s="199">
        <v>266</v>
      </c>
      <c r="C268" t="s" s="33">
        <v>1568</v>
      </c>
      <c r="D268" s="132">
        <v>42450</v>
      </c>
      <c r="E268" t="s" s="33">
        <v>1286</v>
      </c>
      <c r="F268" t="s" s="33">
        <v>1100</v>
      </c>
      <c r="G268" t="s" s="33">
        <v>1569</v>
      </c>
      <c r="H268" s="39">
        <v>446.73</v>
      </c>
      <c r="I268" s="199">
        <v>3246356</v>
      </c>
      <c r="J268" s="477">
        <v>7266.930808318220</v>
      </c>
    </row>
    <row r="269" ht="13.55" customHeight="1">
      <c r="A269" s="52"/>
      <c r="B269" s="199">
        <v>267</v>
      </c>
      <c r="C269" t="s" s="33">
        <v>1570</v>
      </c>
      <c r="D269" s="132">
        <v>42450</v>
      </c>
      <c r="E269" t="s" s="33">
        <v>1286</v>
      </c>
      <c r="F269" t="s" s="33">
        <v>1011</v>
      </c>
      <c r="G269" t="s" s="33">
        <v>1571</v>
      </c>
      <c r="H269" s="39">
        <v>446.73</v>
      </c>
      <c r="I269" s="199">
        <v>3131356</v>
      </c>
      <c r="J269" s="477">
        <v>7009.5046224789</v>
      </c>
    </row>
    <row r="270" ht="13.55" customHeight="1">
      <c r="A270" s="52"/>
      <c r="B270" s="199">
        <v>268</v>
      </c>
      <c r="C270" t="s" s="33">
        <v>1572</v>
      </c>
      <c r="D270" s="132">
        <v>42460</v>
      </c>
      <c r="E270" t="s" s="33">
        <v>1156</v>
      </c>
      <c r="F270" t="s" s="33">
        <v>1281</v>
      </c>
      <c r="G270" t="s" s="33">
        <v>1573</v>
      </c>
      <c r="H270" s="39">
        <v>712.49</v>
      </c>
      <c r="I270" s="199">
        <v>4621847</v>
      </c>
      <c r="J270" s="477">
        <v>6486.893851141770</v>
      </c>
    </row>
    <row r="271" ht="13.55" customHeight="1">
      <c r="A271" s="52"/>
      <c r="B271" s="199">
        <v>269</v>
      </c>
      <c r="C271" t="s" s="33">
        <v>1559</v>
      </c>
      <c r="D271" s="132">
        <v>42464</v>
      </c>
      <c r="E271" t="s" s="33">
        <v>1286</v>
      </c>
      <c r="F271" t="s" s="33">
        <v>1207</v>
      </c>
      <c r="G271" t="s" s="33">
        <v>1574</v>
      </c>
      <c r="H271" s="39">
        <v>446.73</v>
      </c>
      <c r="I271" s="199">
        <v>3372256</v>
      </c>
      <c r="J271" s="477">
        <v>7548.756519597970</v>
      </c>
    </row>
    <row r="272" ht="13.55" customHeight="1">
      <c r="A272" s="52"/>
      <c r="B272" s="199">
        <v>270</v>
      </c>
      <c r="C272" t="s" s="33">
        <v>1575</v>
      </c>
      <c r="D272" s="132">
        <v>42464</v>
      </c>
      <c r="E272" t="s" s="33">
        <v>1174</v>
      </c>
      <c r="F272" t="s" s="33">
        <v>1510</v>
      </c>
      <c r="G272" t="s" s="33">
        <v>1576</v>
      </c>
      <c r="H272" s="39">
        <v>461.38</v>
      </c>
      <c r="I272" s="199">
        <v>3564901</v>
      </c>
      <c r="J272" s="477">
        <v>7726.604967705580</v>
      </c>
    </row>
    <row r="273" ht="13.55" customHeight="1">
      <c r="A273" s="52"/>
      <c r="B273" s="199">
        <v>271</v>
      </c>
      <c r="C273" t="s" s="33">
        <v>1577</v>
      </c>
      <c r="D273" s="132">
        <v>42471</v>
      </c>
      <c r="E273" t="s" s="33">
        <v>1195</v>
      </c>
      <c r="F273" t="s" s="33">
        <v>1578</v>
      </c>
      <c r="G273" t="s" s="33">
        <v>1579</v>
      </c>
      <c r="H273" s="39">
        <v>461.38</v>
      </c>
      <c r="I273" s="199">
        <v>3204284</v>
      </c>
      <c r="J273" s="477">
        <v>6944.999783258920</v>
      </c>
    </row>
    <row r="274" ht="13.55" customHeight="1">
      <c r="A274" s="52"/>
      <c r="B274" s="199">
        <v>272</v>
      </c>
      <c r="C274" t="s" s="33">
        <v>1580</v>
      </c>
      <c r="D274" s="132">
        <v>42476</v>
      </c>
      <c r="E274" t="s" s="33">
        <v>1177</v>
      </c>
      <c r="F274" t="s" s="33">
        <v>1003</v>
      </c>
      <c r="G274" t="s" s="33">
        <v>1581</v>
      </c>
      <c r="H274" s="39">
        <v>446.73</v>
      </c>
      <c r="I274" s="199">
        <v>2464699</v>
      </c>
      <c r="J274" s="477">
        <v>5517.200546191210</v>
      </c>
    </row>
    <row r="275" ht="13.55" customHeight="1">
      <c r="A275" s="52"/>
      <c r="B275" s="199">
        <v>273</v>
      </c>
      <c r="C275" t="s" s="33">
        <v>1582</v>
      </c>
      <c r="D275" s="132">
        <v>42478</v>
      </c>
      <c r="E275" t="s" s="33">
        <v>1195</v>
      </c>
      <c r="F275" t="s" s="33">
        <v>1463</v>
      </c>
      <c r="G275" t="s" s="33">
        <v>1583</v>
      </c>
      <c r="H275" s="39">
        <v>461.38</v>
      </c>
      <c r="I275" s="199">
        <v>3204284</v>
      </c>
      <c r="J275" s="477">
        <v>6944.999783258920</v>
      </c>
    </row>
    <row r="276" ht="13.55" customHeight="1">
      <c r="A276" s="52"/>
      <c r="B276" s="199">
        <v>274</v>
      </c>
      <c r="C276" t="s" s="33">
        <v>1584</v>
      </c>
      <c r="D276" s="132">
        <v>42482</v>
      </c>
      <c r="E276" t="s" s="33">
        <v>1220</v>
      </c>
      <c r="F276" t="s" s="33">
        <v>948</v>
      </c>
      <c r="G276" t="s" s="33">
        <v>1585</v>
      </c>
      <c r="H276" s="39">
        <v>446.73</v>
      </c>
      <c r="I276" s="199">
        <v>2598356</v>
      </c>
      <c r="J276" s="477">
        <v>5816.390213327960</v>
      </c>
    </row>
    <row r="277" ht="13.55" customHeight="1">
      <c r="A277" s="52"/>
      <c r="B277" s="199">
        <v>275</v>
      </c>
      <c r="C277" t="s" s="33">
        <v>1586</v>
      </c>
      <c r="D277" s="132">
        <v>42489</v>
      </c>
      <c r="E277" t="s" s="33">
        <v>1177</v>
      </c>
      <c r="F277" t="s" s="33">
        <v>1111</v>
      </c>
      <c r="G277" t="s" s="33">
        <v>1587</v>
      </c>
      <c r="H277" s="39">
        <v>297.82</v>
      </c>
      <c r="I277" s="199">
        <v>1914123</v>
      </c>
      <c r="J277" s="477">
        <v>6427.1136928346</v>
      </c>
    </row>
    <row r="278" ht="13.55" customHeight="1">
      <c r="A278" s="52"/>
      <c r="B278" s="199">
        <v>276</v>
      </c>
      <c r="C278" t="s" s="33">
        <v>1588</v>
      </c>
      <c r="D278" s="478">
        <v>42489</v>
      </c>
      <c r="E278" t="s" s="33">
        <v>1174</v>
      </c>
      <c r="F278" t="s" s="33">
        <v>1589</v>
      </c>
      <c r="G278" t="s" s="33">
        <v>1590</v>
      </c>
      <c r="H278" s="96">
        <v>461.38</v>
      </c>
      <c r="I278" s="199">
        <v>3173856</v>
      </c>
      <c r="J278" s="477">
        <v>6879.049807100440</v>
      </c>
    </row>
    <row r="279" ht="13.55" customHeight="1">
      <c r="A279" s="52"/>
      <c r="B279" s="199">
        <v>277</v>
      </c>
      <c r="C279" t="s" s="33">
        <v>1591</v>
      </c>
      <c r="D279" s="132">
        <v>42499</v>
      </c>
      <c r="E279" t="s" s="33">
        <v>1220</v>
      </c>
      <c r="F279" t="s" s="33">
        <v>974</v>
      </c>
      <c r="G279" t="s" s="33">
        <v>1592</v>
      </c>
      <c r="H279" s="39">
        <v>297.82</v>
      </c>
      <c r="I279" s="199">
        <v>1744406</v>
      </c>
      <c r="J279" s="477">
        <v>5857.249345242090</v>
      </c>
    </row>
    <row r="280" ht="13.55" customHeight="1">
      <c r="A280" s="52"/>
      <c r="B280" s="199">
        <v>278</v>
      </c>
      <c r="C280" t="s" s="33">
        <v>1593</v>
      </c>
      <c r="D280" s="132">
        <v>42499</v>
      </c>
      <c r="E280" t="s" s="33">
        <v>1220</v>
      </c>
      <c r="F280" t="s" s="33">
        <v>1276</v>
      </c>
      <c r="G280" t="s" s="33">
        <v>1594</v>
      </c>
      <c r="H280" s="39">
        <v>297.82</v>
      </c>
      <c r="I280" s="199">
        <v>1744406</v>
      </c>
      <c r="J280" s="477">
        <v>5857.249345242090</v>
      </c>
    </row>
    <row r="281" ht="13.55" customHeight="1">
      <c r="A281" s="52"/>
      <c r="B281" s="199">
        <v>279</v>
      </c>
      <c r="C281" t="s" s="33">
        <v>1595</v>
      </c>
      <c r="D281" s="132">
        <v>42507</v>
      </c>
      <c r="E281" t="s" s="33">
        <v>1220</v>
      </c>
      <c r="F281" t="s" s="33">
        <v>1596</v>
      </c>
      <c r="G281" t="s" s="33">
        <v>1597</v>
      </c>
      <c r="H281" s="39">
        <v>297.82</v>
      </c>
      <c r="I281" s="199">
        <v>1744406</v>
      </c>
      <c r="J281" s="477">
        <v>5857.249345242090</v>
      </c>
    </row>
    <row r="282" ht="13.55" customHeight="1">
      <c r="A282" s="52"/>
      <c r="B282" s="199">
        <v>280</v>
      </c>
      <c r="C282" t="s" s="33">
        <v>1293</v>
      </c>
      <c r="D282" s="132">
        <v>42510</v>
      </c>
      <c r="E282" t="s" s="33">
        <v>942</v>
      </c>
      <c r="F282" t="s" s="33">
        <v>1088</v>
      </c>
      <c r="G282" t="s" s="33">
        <v>1598</v>
      </c>
      <c r="H282" s="39">
        <v>446.73</v>
      </c>
      <c r="I282" s="199">
        <v>2720314</v>
      </c>
      <c r="J282" s="477">
        <v>6089.391802654850</v>
      </c>
    </row>
    <row r="283" ht="13.55" customHeight="1">
      <c r="A283" s="52"/>
      <c r="B283" s="199">
        <v>281</v>
      </c>
      <c r="C283" t="s" s="33">
        <v>1599</v>
      </c>
      <c r="D283" s="132">
        <v>42527</v>
      </c>
      <c r="E283" t="s" s="33">
        <v>1220</v>
      </c>
      <c r="F283" t="s" s="33">
        <v>1600</v>
      </c>
      <c r="G283" t="s" s="33">
        <v>1601</v>
      </c>
      <c r="H283" s="39">
        <v>297.82</v>
      </c>
      <c r="I283" s="199">
        <v>1744406</v>
      </c>
      <c r="J283" s="477">
        <v>5857.249345242090</v>
      </c>
    </row>
    <row r="284" ht="13.55" customHeight="1">
      <c r="A284" s="52"/>
      <c r="B284" s="199">
        <v>282</v>
      </c>
      <c r="C284" t="s" s="33">
        <v>1602</v>
      </c>
      <c r="D284" s="132">
        <v>42529</v>
      </c>
      <c r="E284" t="s" s="33">
        <v>967</v>
      </c>
      <c r="F284" t="s" s="33">
        <v>1251</v>
      </c>
      <c r="G284" t="s" s="33">
        <v>1603</v>
      </c>
      <c r="H284" s="39">
        <v>712.49</v>
      </c>
      <c r="I284" s="199">
        <v>4354155</v>
      </c>
      <c r="J284" s="477">
        <v>6111.1805077966</v>
      </c>
    </row>
    <row r="285" ht="13.55" customHeight="1">
      <c r="A285" s="52"/>
      <c r="B285" s="199">
        <v>283</v>
      </c>
      <c r="C285" t="s" s="33">
        <v>1604</v>
      </c>
      <c r="D285" s="478">
        <v>42531</v>
      </c>
      <c r="E285" t="s" s="33">
        <v>1195</v>
      </c>
      <c r="F285" t="s" s="33">
        <v>1088</v>
      </c>
      <c r="G285" t="s" s="33">
        <v>1605</v>
      </c>
      <c r="H285" s="96">
        <v>297.82</v>
      </c>
      <c r="I285" s="199">
        <v>2094315</v>
      </c>
      <c r="J285" s="477">
        <v>7032.150292122760</v>
      </c>
    </row>
    <row r="286" ht="13.55" customHeight="1">
      <c r="A286" s="52"/>
      <c r="B286" s="199">
        <v>284</v>
      </c>
      <c r="C286" t="s" s="33">
        <v>1606</v>
      </c>
      <c r="D286" s="132">
        <v>42543</v>
      </c>
      <c r="E286" t="s" s="33">
        <v>1174</v>
      </c>
      <c r="F286" t="s" s="33">
        <v>1607</v>
      </c>
      <c r="G286" t="s" s="33">
        <v>1608</v>
      </c>
      <c r="H286" s="39">
        <v>461.38</v>
      </c>
      <c r="I286" s="199">
        <v>3624901</v>
      </c>
      <c r="J286" s="477">
        <v>7856.649616368290</v>
      </c>
    </row>
    <row r="287" ht="13.55" customHeight="1">
      <c r="A287" s="52"/>
      <c r="B287" s="199">
        <v>285</v>
      </c>
      <c r="C287" t="s" s="33">
        <v>1609</v>
      </c>
      <c r="D287" s="132">
        <v>42545</v>
      </c>
      <c r="E287" t="s" s="33">
        <v>1138</v>
      </c>
      <c r="F287" t="s" s="33">
        <v>1036</v>
      </c>
      <c r="G287" t="s" s="33">
        <v>1610</v>
      </c>
      <c r="H287" s="39">
        <v>446.73</v>
      </c>
      <c r="I287" s="199">
        <v>2959732</v>
      </c>
      <c r="J287" s="477">
        <v>6625.326259709440</v>
      </c>
    </row>
    <row r="288" ht="13.55" customHeight="1">
      <c r="A288" s="52"/>
      <c r="B288" s="199">
        <v>286</v>
      </c>
      <c r="C288" t="s" s="33">
        <v>1611</v>
      </c>
      <c r="D288" s="132">
        <v>42546</v>
      </c>
      <c r="E288" t="s" s="33">
        <v>1220</v>
      </c>
      <c r="F288" t="s" s="33">
        <v>1612</v>
      </c>
      <c r="G288" t="s" s="33">
        <v>1613</v>
      </c>
      <c r="H288" s="39">
        <v>297.82</v>
      </c>
      <c r="I288" s="199">
        <v>1549319</v>
      </c>
      <c r="J288" s="477">
        <v>5202.1993150225</v>
      </c>
    </row>
    <row r="289" ht="13.55" customHeight="1">
      <c r="A289" s="52"/>
      <c r="B289" s="199">
        <v>287</v>
      </c>
      <c r="C289" t="s" s="33">
        <v>1611</v>
      </c>
      <c r="D289" s="132">
        <v>42546</v>
      </c>
      <c r="E289" t="s" s="33">
        <v>1220</v>
      </c>
      <c r="F289" t="s" s="33">
        <v>946</v>
      </c>
      <c r="G289" t="s" s="33">
        <v>1614</v>
      </c>
      <c r="H289" s="39">
        <v>297.82</v>
      </c>
      <c r="I289" s="199">
        <v>1549319</v>
      </c>
      <c r="J289" s="477">
        <v>5202.1993150225</v>
      </c>
    </row>
    <row r="290" ht="13.55" customHeight="1">
      <c r="A290" s="52"/>
      <c r="B290" s="199">
        <v>288</v>
      </c>
      <c r="C290" t="s" s="33">
        <v>1611</v>
      </c>
      <c r="D290" s="132">
        <v>42546</v>
      </c>
      <c r="E290" t="s" s="33">
        <v>1220</v>
      </c>
      <c r="F290" t="s" s="33">
        <v>980</v>
      </c>
      <c r="G290" t="s" s="33">
        <v>1615</v>
      </c>
      <c r="H290" s="39">
        <v>297.82</v>
      </c>
      <c r="I290" s="199">
        <v>1549319</v>
      </c>
      <c r="J290" s="477">
        <v>5202.1993150225</v>
      </c>
    </row>
    <row r="291" ht="13.55" customHeight="1">
      <c r="A291" s="52"/>
      <c r="B291" s="199">
        <v>289</v>
      </c>
      <c r="C291" t="s" s="33">
        <v>1616</v>
      </c>
      <c r="D291" s="132">
        <v>42558</v>
      </c>
      <c r="E291" t="s" s="33">
        <v>1195</v>
      </c>
      <c r="F291" t="s" s="33">
        <v>1617</v>
      </c>
      <c r="G291" t="s" s="33">
        <v>1618</v>
      </c>
      <c r="H291" s="39">
        <v>461.38</v>
      </c>
      <c r="I291" s="199">
        <v>3624901</v>
      </c>
      <c r="J291" s="477">
        <v>7856.649616368290</v>
      </c>
    </row>
    <row r="292" ht="13.55" customHeight="1">
      <c r="A292" s="52"/>
      <c r="B292" s="199">
        <v>290</v>
      </c>
      <c r="C292" t="s" s="33">
        <v>1616</v>
      </c>
      <c r="D292" s="132">
        <v>42558</v>
      </c>
      <c r="E292" t="s" s="33">
        <v>1195</v>
      </c>
      <c r="F292" t="s" s="33">
        <v>1619</v>
      </c>
      <c r="G292" t="s" s="33">
        <v>1620</v>
      </c>
      <c r="H292" s="39">
        <v>461.38</v>
      </c>
      <c r="I292" s="199">
        <v>3344901</v>
      </c>
      <c r="J292" s="477">
        <v>7249.774589275650</v>
      </c>
    </row>
    <row r="293" ht="13.55" customHeight="1">
      <c r="A293" s="52"/>
      <c r="B293" s="199">
        <v>291</v>
      </c>
      <c r="C293" t="s" s="33">
        <v>1621</v>
      </c>
      <c r="D293" s="132">
        <v>42569</v>
      </c>
      <c r="E293" t="s" s="33">
        <v>1220</v>
      </c>
      <c r="F293" t="s" s="33">
        <v>1622</v>
      </c>
      <c r="G293" t="s" s="33">
        <v>1623</v>
      </c>
      <c r="H293" s="39">
        <v>297.82</v>
      </c>
      <c r="I293" s="199">
        <v>1504237</v>
      </c>
      <c r="J293" s="477">
        <v>5050.826002283260</v>
      </c>
    </row>
    <row r="294" ht="13.55" customHeight="1">
      <c r="A294" s="52"/>
      <c r="B294" s="199">
        <v>292</v>
      </c>
      <c r="C294" t="s" s="33">
        <v>1624</v>
      </c>
      <c r="D294" s="132">
        <v>42569</v>
      </c>
      <c r="E294" t="s" s="33">
        <v>1138</v>
      </c>
      <c r="F294" t="s" s="33">
        <v>1529</v>
      </c>
      <c r="G294" t="s" s="33">
        <v>1625</v>
      </c>
      <c r="H294" s="39">
        <v>461.38</v>
      </c>
      <c r="I294" s="199">
        <v>2676081</v>
      </c>
      <c r="J294" s="477">
        <v>5800.166890632450</v>
      </c>
    </row>
    <row r="295" ht="13.55" customHeight="1">
      <c r="A295" s="52"/>
      <c r="B295" s="199">
        <v>293</v>
      </c>
      <c r="C295" t="s" s="33">
        <v>1626</v>
      </c>
      <c r="D295" s="132">
        <v>42572</v>
      </c>
      <c r="E295" t="s" s="33">
        <v>1349</v>
      </c>
      <c r="F295" t="s" s="33">
        <v>1627</v>
      </c>
      <c r="G295" t="s" s="33">
        <v>1628</v>
      </c>
      <c r="H295" s="39">
        <v>297.82</v>
      </c>
      <c r="I295" s="199">
        <v>1728788</v>
      </c>
      <c r="J295" s="477">
        <v>5804.808273453760</v>
      </c>
    </row>
    <row r="296" ht="13.55" customHeight="1">
      <c r="A296" s="52"/>
      <c r="B296" s="199">
        <v>294</v>
      </c>
      <c r="C296" t="s" s="33">
        <v>1629</v>
      </c>
      <c r="D296" s="132">
        <v>42572</v>
      </c>
      <c r="E296" t="s" s="33">
        <v>1174</v>
      </c>
      <c r="F296" t="s" s="33">
        <v>1578</v>
      </c>
      <c r="G296" t="s" s="33">
        <v>1630</v>
      </c>
      <c r="H296" s="39">
        <v>461.38</v>
      </c>
      <c r="I296" s="199">
        <v>3404284</v>
      </c>
      <c r="J296" s="477">
        <v>7378.481945467940</v>
      </c>
    </row>
    <row r="297" ht="13.55" customHeight="1">
      <c r="A297" s="52"/>
      <c r="B297" s="199">
        <v>295</v>
      </c>
      <c r="C297" t="s" s="33">
        <v>1631</v>
      </c>
      <c r="D297" s="132">
        <v>42572</v>
      </c>
      <c r="E297" t="s" s="33">
        <v>1349</v>
      </c>
      <c r="F297" t="s" s="33">
        <v>1632</v>
      </c>
      <c r="G297" t="s" s="33">
        <v>1633</v>
      </c>
      <c r="H297" s="39">
        <v>297.82</v>
      </c>
      <c r="I297" s="199">
        <v>1728788</v>
      </c>
      <c r="J297" s="477">
        <v>5804.808273453760</v>
      </c>
    </row>
    <row r="298" ht="13.55" customHeight="1">
      <c r="A298" s="52"/>
      <c r="B298" s="199">
        <v>296</v>
      </c>
      <c r="C298" t="s" s="33">
        <v>1634</v>
      </c>
      <c r="D298" s="132">
        <v>42573</v>
      </c>
      <c r="E298" t="s" s="33">
        <v>1156</v>
      </c>
      <c r="F298" t="s" s="33">
        <v>1276</v>
      </c>
      <c r="G298" t="s" s="33">
        <v>1635</v>
      </c>
      <c r="H298" s="39">
        <v>950</v>
      </c>
      <c r="I298" s="199">
        <v>6585876</v>
      </c>
      <c r="J298" s="477">
        <v>6932.501052631580</v>
      </c>
    </row>
    <row r="299" ht="13.55" customHeight="1">
      <c r="A299" s="52"/>
      <c r="B299" s="199">
        <v>297</v>
      </c>
      <c r="C299" t="s" s="33">
        <v>1636</v>
      </c>
      <c r="D299" s="132">
        <v>42579</v>
      </c>
      <c r="E299" t="s" s="33">
        <v>1195</v>
      </c>
      <c r="F299" t="s" s="33">
        <v>1473</v>
      </c>
      <c r="G299" t="s" s="33">
        <v>1637</v>
      </c>
      <c r="H299" s="39">
        <v>461.38</v>
      </c>
      <c r="I299" s="199">
        <v>3624901</v>
      </c>
      <c r="J299" s="477">
        <v>7856.649616368290</v>
      </c>
    </row>
    <row r="300" ht="13.55" customHeight="1">
      <c r="A300" s="52"/>
      <c r="B300" s="199">
        <v>298</v>
      </c>
      <c r="C300" t="s" s="33">
        <v>1636</v>
      </c>
      <c r="D300" s="132">
        <v>42579</v>
      </c>
      <c r="E300" t="s" s="33">
        <v>1195</v>
      </c>
      <c r="F300" t="s" s="33">
        <v>1510</v>
      </c>
      <c r="G300" t="s" s="33">
        <v>1638</v>
      </c>
      <c r="H300" s="39">
        <v>461.38</v>
      </c>
      <c r="I300" s="199">
        <v>3351901</v>
      </c>
      <c r="J300" s="477">
        <v>7264.946464952970</v>
      </c>
    </row>
    <row r="301" ht="13.55" customHeight="1">
      <c r="A301" s="52"/>
      <c r="B301" s="199">
        <v>299</v>
      </c>
      <c r="C301" t="s" s="33">
        <v>1639</v>
      </c>
      <c r="D301" s="132">
        <v>42593</v>
      </c>
      <c r="E301" t="s" s="33">
        <v>1349</v>
      </c>
      <c r="F301" t="s" s="33">
        <v>1640</v>
      </c>
      <c r="G301" t="s" s="33">
        <v>1641</v>
      </c>
      <c r="H301" s="39">
        <v>297.82</v>
      </c>
      <c r="I301" s="199">
        <v>1671738</v>
      </c>
      <c r="J301" s="477">
        <v>5613.249613860720</v>
      </c>
    </row>
    <row r="302" ht="13.55" customHeight="1">
      <c r="A302" s="52"/>
      <c r="B302" s="199">
        <v>300</v>
      </c>
      <c r="C302" t="s" s="33">
        <v>1293</v>
      </c>
      <c r="D302" s="132">
        <v>42604</v>
      </c>
      <c r="E302" t="s" s="33">
        <v>1349</v>
      </c>
      <c r="F302" t="s" s="33">
        <v>1642</v>
      </c>
      <c r="G302" t="s" s="33">
        <v>1643</v>
      </c>
      <c r="H302" s="39">
        <v>446.73</v>
      </c>
      <c r="I302" s="199">
        <v>2580823</v>
      </c>
      <c r="J302" s="477">
        <v>5777.142793186040</v>
      </c>
    </row>
    <row r="303" ht="13.55" customHeight="1">
      <c r="A303" s="52"/>
      <c r="B303" s="199">
        <v>301</v>
      </c>
      <c r="C303" t="s" s="33">
        <v>1644</v>
      </c>
      <c r="D303" s="132">
        <v>42604</v>
      </c>
      <c r="E303" t="s" s="33">
        <v>1174</v>
      </c>
      <c r="F303" t="s" s="33">
        <v>1458</v>
      </c>
      <c r="G303" t="s" s="33">
        <v>1645</v>
      </c>
      <c r="H303" s="39">
        <v>461.38</v>
      </c>
      <c r="I303" s="199">
        <v>3624901</v>
      </c>
      <c r="J303" s="477">
        <v>7856.649616368290</v>
      </c>
    </row>
    <row r="304" ht="13.55" customHeight="1">
      <c r="A304" s="52"/>
      <c r="B304" s="199">
        <v>302</v>
      </c>
      <c r="C304" t="s" s="33">
        <v>1644</v>
      </c>
      <c r="D304" s="132">
        <v>42604</v>
      </c>
      <c r="E304" t="s" s="33">
        <v>1174</v>
      </c>
      <c r="F304" t="s" s="33">
        <v>1646</v>
      </c>
      <c r="G304" t="s" s="33">
        <v>1647</v>
      </c>
      <c r="H304" s="39">
        <v>461.38</v>
      </c>
      <c r="I304" s="199">
        <v>3624901</v>
      </c>
      <c r="J304" s="477">
        <v>7856.649616368290</v>
      </c>
    </row>
    <row r="305" ht="13.55" customHeight="1">
      <c r="A305" s="52"/>
      <c r="B305" s="199">
        <v>303</v>
      </c>
      <c r="C305" t="s" s="33">
        <v>1648</v>
      </c>
      <c r="D305" s="132">
        <v>42612</v>
      </c>
      <c r="E305" t="s" s="33">
        <v>1156</v>
      </c>
      <c r="F305" t="s" s="33">
        <v>1192</v>
      </c>
      <c r="G305" t="s" s="33">
        <v>1649</v>
      </c>
      <c r="H305" s="39">
        <v>712.49</v>
      </c>
      <c r="I305" s="199">
        <v>4200001</v>
      </c>
      <c r="J305" s="477">
        <v>5894.820979943580</v>
      </c>
    </row>
    <row r="306" ht="13.55" customHeight="1">
      <c r="A306" s="52"/>
      <c r="B306" s="199">
        <v>304</v>
      </c>
      <c r="C306" t="s" s="33">
        <v>1650</v>
      </c>
      <c r="D306" s="132">
        <v>42635</v>
      </c>
      <c r="E306" t="s" s="33">
        <v>1195</v>
      </c>
      <c r="F306" t="s" s="33">
        <v>1651</v>
      </c>
      <c r="G306" t="s" s="33">
        <v>1652</v>
      </c>
      <c r="H306" s="39">
        <v>461.38</v>
      </c>
      <c r="I306" s="199">
        <v>3204284</v>
      </c>
      <c r="J306" s="477">
        <v>6944.999783258920</v>
      </c>
    </row>
    <row r="307" ht="13.55" customHeight="1">
      <c r="A307" s="52"/>
      <c r="B307" s="199">
        <v>305</v>
      </c>
      <c r="C307" t="s" s="33">
        <v>1653</v>
      </c>
      <c r="D307" s="132">
        <v>42646</v>
      </c>
      <c r="E307" t="s" s="33">
        <v>1349</v>
      </c>
      <c r="F307" t="s" s="33">
        <v>1654</v>
      </c>
      <c r="G307" t="s" s="33">
        <v>1655</v>
      </c>
      <c r="H307" s="39">
        <v>297.82</v>
      </c>
      <c r="I307" s="199">
        <v>1666303</v>
      </c>
      <c r="J307" s="477">
        <v>5595.000335773290</v>
      </c>
    </row>
    <row r="308" ht="13.55" customHeight="1">
      <c r="A308" s="52"/>
      <c r="B308" s="199">
        <v>306</v>
      </c>
      <c r="C308" t="s" s="33">
        <v>1656</v>
      </c>
      <c r="D308" s="132">
        <v>42649</v>
      </c>
      <c r="E308" t="s" s="33">
        <v>1349</v>
      </c>
      <c r="F308" t="s" s="33">
        <v>1657</v>
      </c>
      <c r="G308" t="s" s="33">
        <v>1658</v>
      </c>
      <c r="H308" s="39">
        <v>297.82</v>
      </c>
      <c r="I308" s="199">
        <v>1714152</v>
      </c>
      <c r="J308" s="477">
        <v>5755.664495332750</v>
      </c>
    </row>
    <row r="309" ht="13.55" customHeight="1">
      <c r="A309" s="52"/>
      <c r="B309" s="199">
        <v>307</v>
      </c>
      <c r="C309" t="s" s="33">
        <v>1659</v>
      </c>
      <c r="D309" s="132">
        <v>42672</v>
      </c>
      <c r="E309" t="s" s="33">
        <v>1349</v>
      </c>
      <c r="F309" t="s" s="33">
        <v>1660</v>
      </c>
      <c r="G309" t="s" s="33">
        <v>1661</v>
      </c>
      <c r="H309" s="39">
        <v>297.82</v>
      </c>
      <c r="I309" s="199">
        <v>1651600</v>
      </c>
      <c r="J309" s="477">
        <v>5545.631589550740</v>
      </c>
    </row>
    <row r="310" ht="13.55" customHeight="1">
      <c r="A310" s="52"/>
      <c r="B310" s="199">
        <v>308</v>
      </c>
      <c r="C310" t="s" s="33">
        <v>1662</v>
      </c>
      <c r="D310" s="132">
        <v>42682</v>
      </c>
      <c r="E310" t="s" s="33">
        <v>1195</v>
      </c>
      <c r="F310" t="s" s="33">
        <v>1589</v>
      </c>
      <c r="G310" t="s" s="33">
        <v>1663</v>
      </c>
      <c r="H310" s="39">
        <v>461.38</v>
      </c>
      <c r="I310" s="199">
        <v>2874901</v>
      </c>
      <c r="J310" s="477">
        <v>6231.091508084440</v>
      </c>
    </row>
    <row r="311" ht="13.55" customHeight="1">
      <c r="A311" s="52"/>
      <c r="B311" s="199">
        <v>309</v>
      </c>
      <c r="C311" t="s" s="33">
        <v>1664</v>
      </c>
      <c r="D311" s="132">
        <v>42709</v>
      </c>
      <c r="E311" t="s" s="33">
        <v>1349</v>
      </c>
      <c r="F311" t="s" s="33">
        <v>1665</v>
      </c>
      <c r="G311" t="s" s="33">
        <v>1666</v>
      </c>
      <c r="H311" s="39">
        <v>446.73</v>
      </c>
      <c r="I311" s="199">
        <v>2350245</v>
      </c>
      <c r="J311" s="477">
        <v>5260.996575112480</v>
      </c>
    </row>
    <row r="312" ht="13.55" customHeight="1">
      <c r="A312" s="52"/>
      <c r="B312" s="199">
        <v>310</v>
      </c>
      <c r="C312" t="s" s="33">
        <v>1667</v>
      </c>
      <c r="D312" s="132">
        <v>42725</v>
      </c>
      <c r="E312" t="s" s="33">
        <v>1349</v>
      </c>
      <c r="F312" t="s" s="33">
        <v>1668</v>
      </c>
      <c r="G312" t="s" s="33">
        <v>1669</v>
      </c>
      <c r="H312" s="39">
        <v>297.82</v>
      </c>
      <c r="I312" s="199">
        <v>1725648</v>
      </c>
      <c r="J312" s="477">
        <v>5794.264992277210</v>
      </c>
    </row>
    <row r="313" ht="13.55" customHeight="1">
      <c r="A313" s="52"/>
      <c r="B313" s="199">
        <v>311</v>
      </c>
      <c r="C313" t="s" s="33">
        <v>1670</v>
      </c>
      <c r="D313" s="132">
        <v>42726</v>
      </c>
      <c r="E313" t="s" s="33">
        <v>1195</v>
      </c>
      <c r="F313" t="s" s="33">
        <v>1529</v>
      </c>
      <c r="G313" t="s" s="33">
        <v>1671</v>
      </c>
      <c r="H313" s="39">
        <v>461.38</v>
      </c>
      <c r="I313" s="199">
        <v>3204284</v>
      </c>
      <c r="J313" s="477">
        <v>6944.999783258920</v>
      </c>
    </row>
    <row r="314" ht="13.55" customHeight="1">
      <c r="A314" s="52"/>
      <c r="B314" s="199">
        <v>312</v>
      </c>
      <c r="C314" t="s" s="33">
        <v>1672</v>
      </c>
      <c r="D314" s="132">
        <v>42738</v>
      </c>
      <c r="E314" t="s" s="33">
        <v>1123</v>
      </c>
      <c r="F314" t="s" s="33">
        <v>1003</v>
      </c>
      <c r="G314" t="s" s="33">
        <v>1673</v>
      </c>
      <c r="H314" s="39">
        <v>446.73</v>
      </c>
      <c r="I314" s="199">
        <v>2323356</v>
      </c>
      <c r="J314" s="477">
        <v>5200.805855886110</v>
      </c>
    </row>
    <row r="315" ht="13.55" customHeight="1">
      <c r="A315" s="52"/>
      <c r="B315" s="199">
        <v>313</v>
      </c>
      <c r="C315" t="s" s="33">
        <v>1674</v>
      </c>
      <c r="D315" s="132">
        <v>42769</v>
      </c>
      <c r="E315" t="s" s="33">
        <v>1349</v>
      </c>
      <c r="F315" t="s" s="33">
        <v>1675</v>
      </c>
      <c r="G315" t="s" s="33">
        <v>1676</v>
      </c>
      <c r="H315" s="39">
        <v>446.73</v>
      </c>
      <c r="I315" s="199">
        <v>2733765</v>
      </c>
      <c r="J315" s="477">
        <v>6119.501712443760</v>
      </c>
    </row>
    <row r="316" ht="13.55" customHeight="1">
      <c r="A316" s="52"/>
      <c r="B316" s="199">
        <v>314</v>
      </c>
      <c r="C316" t="s" s="33">
        <v>1677</v>
      </c>
      <c r="D316" s="132">
        <v>42770</v>
      </c>
      <c r="E316" t="s" s="33">
        <v>1156</v>
      </c>
      <c r="F316" t="s" s="33">
        <v>1678</v>
      </c>
      <c r="G316" t="s" s="33">
        <v>1679</v>
      </c>
      <c r="H316" s="39">
        <v>950</v>
      </c>
      <c r="I316" s="199">
        <v>5850543</v>
      </c>
      <c r="J316" s="477">
        <v>6158.466315789470</v>
      </c>
    </row>
    <row r="317" ht="13.55" customHeight="1">
      <c r="A317" s="52"/>
      <c r="B317" s="199">
        <v>315</v>
      </c>
      <c r="C317" t="s" s="33">
        <v>1680</v>
      </c>
      <c r="D317" s="132">
        <v>42775</v>
      </c>
      <c r="E317" t="s" s="33">
        <v>957</v>
      </c>
      <c r="F317" t="s" s="33">
        <v>1139</v>
      </c>
      <c r="G317" t="s" s="33">
        <v>1681</v>
      </c>
      <c r="H317" s="39">
        <v>446.73</v>
      </c>
      <c r="I317" s="199">
        <v>2632711</v>
      </c>
      <c r="J317" s="477">
        <v>5893.293488236740</v>
      </c>
    </row>
    <row r="318" ht="13.55" customHeight="1">
      <c r="A318" s="52"/>
      <c r="B318" s="199">
        <v>316</v>
      </c>
      <c r="C318" t="s" s="33">
        <v>1682</v>
      </c>
      <c r="D318" s="132">
        <v>42780</v>
      </c>
      <c r="E318" t="s" s="33">
        <v>1177</v>
      </c>
      <c r="F318" t="s" s="33">
        <v>1683</v>
      </c>
      <c r="G318" t="s" s="33">
        <v>1684</v>
      </c>
      <c r="H318" s="39">
        <v>461.38</v>
      </c>
      <c r="I318" s="199">
        <v>3417280</v>
      </c>
      <c r="J318" s="477">
        <v>7406.649616368290</v>
      </c>
    </row>
    <row r="319" ht="13.55" customHeight="1">
      <c r="A319" s="52"/>
      <c r="B319" s="199">
        <v>317</v>
      </c>
      <c r="C319" t="s" s="33">
        <v>1685</v>
      </c>
      <c r="D319" s="132">
        <v>42781</v>
      </c>
      <c r="E319" t="s" s="33">
        <v>1138</v>
      </c>
      <c r="F319" t="s" s="33">
        <v>1686</v>
      </c>
      <c r="G319" t="s" s="33">
        <v>1687</v>
      </c>
      <c r="H319" s="39">
        <v>461.38</v>
      </c>
      <c r="I319" s="199">
        <v>3417280</v>
      </c>
      <c r="J319" s="477">
        <v>7406.649616368290</v>
      </c>
    </row>
    <row r="320" ht="13.55" customHeight="1">
      <c r="A320" s="52"/>
      <c r="B320" s="199">
        <v>318</v>
      </c>
      <c r="C320" t="s" s="33">
        <v>1688</v>
      </c>
      <c r="D320" s="132">
        <v>42783</v>
      </c>
      <c r="E320" t="s" s="33">
        <v>1159</v>
      </c>
      <c r="F320" t="s" s="33">
        <v>1689</v>
      </c>
      <c r="G320" t="s" s="33">
        <v>1690</v>
      </c>
      <c r="H320" s="39">
        <v>919.12</v>
      </c>
      <c r="I320" s="199">
        <v>14011720</v>
      </c>
      <c r="J320" s="477">
        <v>15244.7123335364</v>
      </c>
    </row>
    <row r="321" ht="13.55" customHeight="1">
      <c r="A321" s="52"/>
      <c r="B321" s="199">
        <v>319</v>
      </c>
      <c r="C321" t="s" s="33">
        <v>1691</v>
      </c>
      <c r="D321" s="132">
        <v>42800</v>
      </c>
      <c r="E321" t="s" s="33">
        <v>1138</v>
      </c>
      <c r="F321" t="s" s="33">
        <v>1483</v>
      </c>
      <c r="G321" t="s" s="33">
        <v>1692</v>
      </c>
      <c r="H321" s="39">
        <v>461.38</v>
      </c>
      <c r="I321" s="199">
        <v>2778291</v>
      </c>
      <c r="J321" s="477">
        <v>6021.697949629370</v>
      </c>
    </row>
    <row r="322" ht="13.55" customHeight="1">
      <c r="A322" s="52"/>
      <c r="B322" s="199">
        <v>320</v>
      </c>
      <c r="C322" t="s" s="33">
        <v>1693</v>
      </c>
      <c r="D322" s="132">
        <v>42802</v>
      </c>
      <c r="E322" t="s" s="33">
        <v>1421</v>
      </c>
      <c r="F322" t="s" s="33">
        <v>1147</v>
      </c>
      <c r="G322" t="s" s="33">
        <v>1694</v>
      </c>
      <c r="H322" s="39">
        <v>919.12</v>
      </c>
      <c r="I322" s="199">
        <v>4649850</v>
      </c>
      <c r="J322" s="477">
        <v>5059.023848898950</v>
      </c>
    </row>
    <row r="323" ht="13.55" customHeight="1">
      <c r="A323" s="52"/>
      <c r="B323" s="199">
        <v>321</v>
      </c>
      <c r="C323" t="s" s="33">
        <v>1695</v>
      </c>
      <c r="D323" s="132">
        <v>42803</v>
      </c>
      <c r="E323" t="s" s="33">
        <v>1349</v>
      </c>
      <c r="F323" t="s" s="33">
        <v>1696</v>
      </c>
      <c r="G323" t="s" s="33">
        <v>1697</v>
      </c>
      <c r="H323" s="39">
        <v>446.73</v>
      </c>
      <c r="I323" s="199">
        <v>2946185</v>
      </c>
      <c r="J323" s="477">
        <v>6595.001455017570</v>
      </c>
    </row>
    <row r="324" ht="13.55" customHeight="1">
      <c r="A324" s="52"/>
      <c r="B324" s="199">
        <v>322</v>
      </c>
      <c r="C324" t="s" s="33">
        <v>1698</v>
      </c>
      <c r="D324" s="132">
        <v>42803</v>
      </c>
      <c r="E324" t="s" s="33">
        <v>1138</v>
      </c>
      <c r="F324" t="s" s="33">
        <v>1083</v>
      </c>
      <c r="G324" t="s" s="33">
        <v>1699</v>
      </c>
      <c r="H324" s="39">
        <v>446.73</v>
      </c>
      <c r="I324" s="199">
        <v>2905711</v>
      </c>
      <c r="J324" s="477">
        <v>6504.400868533570</v>
      </c>
    </row>
    <row r="325" ht="13.55" customHeight="1">
      <c r="A325" s="52"/>
      <c r="B325" s="199">
        <v>323</v>
      </c>
      <c r="C325" t="s" s="33">
        <v>1700</v>
      </c>
      <c r="D325" s="132">
        <v>42815</v>
      </c>
      <c r="E325" t="s" s="33">
        <v>1349</v>
      </c>
      <c r="F325" t="s" s="33">
        <v>1701</v>
      </c>
      <c r="G325" t="s" s="33">
        <v>1702</v>
      </c>
      <c r="H325" s="39">
        <v>297.82</v>
      </c>
      <c r="I325" s="199">
        <v>1635032</v>
      </c>
      <c r="J325" s="477">
        <v>5490.000671546570</v>
      </c>
    </row>
    <row r="326" ht="13.55" customHeight="1">
      <c r="A326" s="52"/>
      <c r="B326" s="199">
        <v>324</v>
      </c>
      <c r="C326" t="s" s="33">
        <v>1703</v>
      </c>
      <c r="D326" s="132">
        <v>42817</v>
      </c>
      <c r="E326" t="s" s="33">
        <v>1138</v>
      </c>
      <c r="F326" t="s" s="33">
        <v>1031</v>
      </c>
      <c r="G326" t="s" s="33">
        <v>1704</v>
      </c>
      <c r="H326" s="39">
        <v>446.73</v>
      </c>
      <c r="I326" s="199">
        <v>2905711</v>
      </c>
      <c r="J326" s="477">
        <v>6504.400868533570</v>
      </c>
    </row>
    <row r="327" ht="13.55" customHeight="1">
      <c r="A327" s="52"/>
      <c r="B327" s="199">
        <v>325</v>
      </c>
      <c r="C327" t="s" s="33">
        <v>1705</v>
      </c>
      <c r="D327" s="132">
        <v>42817</v>
      </c>
      <c r="E327" t="s" s="33">
        <v>1138</v>
      </c>
      <c r="F327" t="s" s="33">
        <v>1088</v>
      </c>
      <c r="G327" t="s" s="33">
        <v>1706</v>
      </c>
      <c r="H327" s="39">
        <v>446.73</v>
      </c>
      <c r="I327" s="199">
        <v>2256356</v>
      </c>
      <c r="J327" s="477">
        <v>5050.827121527540</v>
      </c>
    </row>
    <row r="328" ht="13.55" customHeight="1">
      <c r="A328" s="52"/>
      <c r="B328" s="199">
        <v>326</v>
      </c>
      <c r="C328" t="s" s="33">
        <v>1707</v>
      </c>
      <c r="D328" s="132">
        <v>42822</v>
      </c>
      <c r="E328" t="s" s="33">
        <v>1146</v>
      </c>
      <c r="F328" t="s" s="33">
        <v>1708</v>
      </c>
      <c r="G328" t="s" s="33">
        <v>1709</v>
      </c>
      <c r="H328" s="39">
        <v>130</v>
      </c>
      <c r="I328" s="199">
        <v>906500</v>
      </c>
      <c r="J328" s="477">
        <v>6973.076923076920</v>
      </c>
    </row>
    <row r="329" ht="13.55" customHeight="1">
      <c r="A329" s="52"/>
      <c r="B329" s="199">
        <v>327</v>
      </c>
      <c r="C329" t="s" s="33">
        <v>1710</v>
      </c>
      <c r="D329" s="478">
        <v>42829</v>
      </c>
      <c r="E329" t="s" s="33">
        <v>1195</v>
      </c>
      <c r="F329" t="s" s="33">
        <v>971</v>
      </c>
      <c r="G329" t="s" s="33">
        <v>1711</v>
      </c>
      <c r="H329" s="96">
        <v>297.82</v>
      </c>
      <c r="I329" s="199">
        <v>1759535</v>
      </c>
      <c r="J329" s="477">
        <v>5908.048485662480</v>
      </c>
    </row>
    <row r="330" ht="13.55" customHeight="1">
      <c r="A330" s="52"/>
      <c r="B330" s="199">
        <v>328</v>
      </c>
      <c r="C330" t="s" s="33">
        <v>1712</v>
      </c>
      <c r="D330" s="132">
        <v>42831</v>
      </c>
      <c r="E330" t="s" s="33">
        <v>1138</v>
      </c>
      <c r="F330" t="s" s="33">
        <v>1047</v>
      </c>
      <c r="G330" t="s" s="33">
        <v>1713</v>
      </c>
      <c r="H330" s="39">
        <v>446.73</v>
      </c>
      <c r="I330" s="199">
        <v>2582972</v>
      </c>
      <c r="J330" s="477">
        <v>5781.953305128380</v>
      </c>
    </row>
    <row r="331" ht="13.55" customHeight="1">
      <c r="A331" s="52"/>
      <c r="B331" s="199">
        <v>329</v>
      </c>
      <c r="C331" t="s" s="33">
        <v>1714</v>
      </c>
      <c r="D331" s="132">
        <v>42837</v>
      </c>
      <c r="E331" t="s" s="33">
        <v>1286</v>
      </c>
      <c r="F331" t="s" s="33">
        <v>1025</v>
      </c>
      <c r="G331" t="s" s="33">
        <v>1715</v>
      </c>
      <c r="H331" s="39">
        <v>446.73</v>
      </c>
      <c r="I331" s="199">
        <v>3346356</v>
      </c>
      <c r="J331" s="477">
        <v>7490.779665569810</v>
      </c>
    </row>
    <row r="332" ht="13.55" customHeight="1">
      <c r="A332" s="52"/>
      <c r="B332" s="199">
        <v>330</v>
      </c>
      <c r="C332" t="s" s="33">
        <v>1716</v>
      </c>
      <c r="D332" s="132">
        <v>42845</v>
      </c>
      <c r="E332" t="s" s="33">
        <v>1156</v>
      </c>
      <c r="F332" t="s" s="33">
        <v>1300</v>
      </c>
      <c r="G332" t="s" s="33">
        <v>1717</v>
      </c>
      <c r="H332" s="39">
        <v>950</v>
      </c>
      <c r="I332" s="199">
        <v>6977180</v>
      </c>
      <c r="J332" s="477">
        <v>7344.4</v>
      </c>
    </row>
    <row r="333" ht="13.55" customHeight="1">
      <c r="A333" s="52"/>
      <c r="B333" s="199">
        <v>331</v>
      </c>
      <c r="C333" t="s" s="33">
        <v>1718</v>
      </c>
      <c r="D333" s="132">
        <v>42849</v>
      </c>
      <c r="E333" t="s" s="33">
        <v>1349</v>
      </c>
      <c r="F333" t="s" s="33">
        <v>1719</v>
      </c>
      <c r="G333" t="s" s="33">
        <v>1720</v>
      </c>
      <c r="H333" s="39">
        <v>297.82</v>
      </c>
      <c r="I333" s="199">
        <v>1716084</v>
      </c>
      <c r="J333" s="477">
        <v>5762.1516352159</v>
      </c>
    </row>
    <row r="334" ht="13.55" customHeight="1">
      <c r="A334" s="52"/>
      <c r="B334" s="199">
        <v>332</v>
      </c>
      <c r="C334" t="s" s="33">
        <v>1721</v>
      </c>
      <c r="D334" s="132">
        <v>42860</v>
      </c>
      <c r="E334" t="s" s="33">
        <v>1177</v>
      </c>
      <c r="F334" t="s" s="33">
        <v>1722</v>
      </c>
      <c r="G334" t="s" s="33">
        <v>1723</v>
      </c>
      <c r="H334" s="39">
        <v>461.38</v>
      </c>
      <c r="I334" s="199">
        <v>2600472</v>
      </c>
      <c r="J334" s="477">
        <v>5636.291126620140</v>
      </c>
    </row>
    <row r="335" ht="13.55" customHeight="1">
      <c r="A335" s="52"/>
      <c r="B335" s="199">
        <v>333</v>
      </c>
      <c r="C335" t="s" s="33">
        <v>1724</v>
      </c>
      <c r="D335" s="132">
        <v>42861</v>
      </c>
      <c r="E335" t="s" s="33">
        <v>1174</v>
      </c>
      <c r="F335" t="s" s="33">
        <v>1243</v>
      </c>
      <c r="G335" t="s" s="33">
        <v>1725</v>
      </c>
      <c r="H335" s="39">
        <v>297.82</v>
      </c>
      <c r="I335" s="199">
        <v>1804237</v>
      </c>
      <c r="J335" s="477">
        <v>6058.145859915390</v>
      </c>
    </row>
    <row r="336" ht="13.55" customHeight="1">
      <c r="A336" s="52"/>
      <c r="B336" s="199">
        <v>334</v>
      </c>
      <c r="C336" t="s" s="33">
        <v>1726</v>
      </c>
      <c r="D336" s="478">
        <v>42865</v>
      </c>
      <c r="E336" t="s" s="33">
        <v>1138</v>
      </c>
      <c r="F336" t="s" s="33">
        <v>1473</v>
      </c>
      <c r="G336" t="s" s="33">
        <v>1727</v>
      </c>
      <c r="H336" s="96">
        <v>461.38</v>
      </c>
      <c r="I336" s="199">
        <v>2884430</v>
      </c>
      <c r="J336" s="477">
        <v>6251.744765702890</v>
      </c>
    </row>
    <row r="337" ht="13.55" customHeight="1">
      <c r="A337" s="52"/>
      <c r="B337" s="199">
        <v>335</v>
      </c>
      <c r="C337" t="s" s="33">
        <v>1728</v>
      </c>
      <c r="D337" s="132">
        <v>42868</v>
      </c>
      <c r="E337" t="s" s="33">
        <v>1177</v>
      </c>
      <c r="F337" t="s" s="33">
        <v>1619</v>
      </c>
      <c r="G337" t="s" s="33">
        <v>1729</v>
      </c>
      <c r="H337" s="39">
        <v>461.38</v>
      </c>
      <c r="I337" s="199">
        <v>3242280</v>
      </c>
      <c r="J337" s="477">
        <v>7027.352724435390</v>
      </c>
    </row>
    <row r="338" ht="13.55" customHeight="1">
      <c r="A338" s="52"/>
      <c r="B338" s="199">
        <v>336</v>
      </c>
      <c r="C338" t="s" s="33">
        <v>1730</v>
      </c>
      <c r="D338" s="132">
        <v>42874</v>
      </c>
      <c r="E338" t="s" s="33">
        <v>1159</v>
      </c>
      <c r="F338" t="s" s="33">
        <v>1731</v>
      </c>
      <c r="G338" t="s" s="33">
        <v>1732</v>
      </c>
      <c r="H338" s="39">
        <v>919.12</v>
      </c>
      <c r="I338" s="199">
        <v>5221692</v>
      </c>
      <c r="J338" s="477">
        <v>5681.186352162940</v>
      </c>
    </row>
    <row r="339" ht="13.55" customHeight="1">
      <c r="A339" s="52"/>
      <c r="B339" s="199">
        <v>337</v>
      </c>
      <c r="C339" t="s" s="33">
        <v>1733</v>
      </c>
      <c r="D339" s="132">
        <v>42879</v>
      </c>
      <c r="E339" t="s" s="33">
        <v>1138</v>
      </c>
      <c r="F339" t="s" s="33">
        <v>1589</v>
      </c>
      <c r="G339" t="s" s="33">
        <v>1734</v>
      </c>
      <c r="H339" s="39">
        <v>461.38</v>
      </c>
      <c r="I339" s="199">
        <v>3294479</v>
      </c>
      <c r="J339" s="477">
        <v>7140.489401361130</v>
      </c>
    </row>
    <row r="340" ht="13.55" customHeight="1">
      <c r="A340" s="52"/>
      <c r="B340" s="199">
        <v>338</v>
      </c>
      <c r="C340" t="s" s="33">
        <v>1707</v>
      </c>
      <c r="D340" s="132">
        <v>42888</v>
      </c>
      <c r="E340" t="s" s="33">
        <v>1421</v>
      </c>
      <c r="F340" t="s" s="33">
        <v>1708</v>
      </c>
      <c r="G340" t="s" s="33">
        <v>1735</v>
      </c>
      <c r="H340" s="39">
        <v>130</v>
      </c>
      <c r="I340" s="199">
        <v>1106300</v>
      </c>
      <c r="J340" s="477">
        <v>8510</v>
      </c>
    </row>
    <row r="341" ht="13.55" customHeight="1">
      <c r="A341" s="52"/>
      <c r="B341" s="199">
        <v>339</v>
      </c>
      <c r="C341" t="s" s="33">
        <v>1736</v>
      </c>
      <c r="D341" s="132">
        <v>42889</v>
      </c>
      <c r="E341" t="s" s="33">
        <v>1138</v>
      </c>
      <c r="F341" t="s" s="33">
        <v>1100</v>
      </c>
      <c r="G341" t="s" s="33">
        <v>1737</v>
      </c>
      <c r="H341" s="39">
        <v>297.82</v>
      </c>
      <c r="I341" s="199">
        <v>1805314</v>
      </c>
      <c r="J341" s="477">
        <v>6061.762138204280</v>
      </c>
    </row>
    <row r="342" ht="13.55" customHeight="1">
      <c r="A342" s="52"/>
      <c r="B342" s="199">
        <v>340</v>
      </c>
      <c r="C342" t="s" s="33">
        <v>1738</v>
      </c>
      <c r="D342" s="132">
        <v>42901</v>
      </c>
      <c r="E342" t="s" s="33">
        <v>1156</v>
      </c>
      <c r="F342" t="s" s="33">
        <v>1287</v>
      </c>
      <c r="G342" t="s" s="33">
        <v>1739</v>
      </c>
      <c r="H342" s="39">
        <v>950</v>
      </c>
      <c r="I342" s="199">
        <v>4759702</v>
      </c>
      <c r="J342" s="477">
        <v>5010.212631578950</v>
      </c>
    </row>
    <row r="343" ht="13.55" customHeight="1">
      <c r="A343" s="52"/>
      <c r="B343" s="199">
        <v>341</v>
      </c>
      <c r="C343" t="s" s="33">
        <v>1740</v>
      </c>
      <c r="D343" s="132">
        <v>42906</v>
      </c>
      <c r="E343" t="s" s="33">
        <v>1421</v>
      </c>
      <c r="F343" t="s" s="33">
        <v>1741</v>
      </c>
      <c r="G343" t="s" s="33">
        <v>1742</v>
      </c>
      <c r="H343" s="39">
        <v>919.12</v>
      </c>
      <c r="I343" s="199">
        <v>8745956</v>
      </c>
      <c r="J343" s="477">
        <v>9515.575768126029</v>
      </c>
    </row>
    <row r="344" ht="13.55" customHeight="1">
      <c r="A344" s="52"/>
      <c r="B344" s="199">
        <v>342</v>
      </c>
      <c r="C344" t="s" s="33">
        <v>1743</v>
      </c>
      <c r="D344" s="132">
        <v>42924</v>
      </c>
      <c r="E344" t="s" s="33">
        <v>1138</v>
      </c>
      <c r="F344" t="s" s="33">
        <v>1607</v>
      </c>
      <c r="G344" t="s" s="33">
        <v>1744</v>
      </c>
      <c r="H344" s="39">
        <v>461.38</v>
      </c>
      <c r="I344" s="199">
        <v>2900004</v>
      </c>
      <c r="J344" s="477">
        <v>6285.500021674110</v>
      </c>
    </row>
    <row r="345" ht="13.55" customHeight="1">
      <c r="A345" s="52"/>
      <c r="B345" s="199">
        <v>343</v>
      </c>
      <c r="C345" t="s" s="33">
        <v>1745</v>
      </c>
      <c r="D345" s="132">
        <v>42924</v>
      </c>
      <c r="E345" t="s" s="33">
        <v>1138</v>
      </c>
      <c r="F345" t="s" s="33">
        <v>1746</v>
      </c>
      <c r="G345" t="s" s="33">
        <v>1747</v>
      </c>
      <c r="H345" s="39">
        <v>461.38</v>
      </c>
      <c r="I345" s="199">
        <v>3113000</v>
      </c>
      <c r="J345" s="477">
        <v>6747.149854783480</v>
      </c>
    </row>
    <row r="346" ht="13.55" customHeight="1">
      <c r="A346" s="52"/>
      <c r="B346" s="199">
        <v>344</v>
      </c>
      <c r="C346" t="s" s="33">
        <v>1748</v>
      </c>
      <c r="D346" s="132">
        <v>42928</v>
      </c>
      <c r="E346" t="s" s="33">
        <v>1349</v>
      </c>
      <c r="F346" t="s" s="33">
        <v>1749</v>
      </c>
      <c r="G346" t="s" s="33">
        <v>1750</v>
      </c>
      <c r="H346" s="39">
        <v>446.73</v>
      </c>
      <c r="I346" s="199">
        <v>2806694</v>
      </c>
      <c r="J346" s="477">
        <v>6282.752445548770</v>
      </c>
    </row>
    <row r="347" ht="13.55" customHeight="1">
      <c r="A347" s="52"/>
      <c r="B347" s="199">
        <v>345</v>
      </c>
      <c r="C347" t="s" s="33">
        <v>1751</v>
      </c>
      <c r="D347" s="132">
        <v>42928</v>
      </c>
      <c r="E347" t="s" s="33">
        <v>1138</v>
      </c>
      <c r="F347" t="s" s="33">
        <v>1022</v>
      </c>
      <c r="G347" t="s" s="33">
        <v>1752</v>
      </c>
      <c r="H347" s="39">
        <v>446.73</v>
      </c>
      <c r="I347" s="199">
        <v>3155879</v>
      </c>
      <c r="J347" s="477">
        <v>7064.399077742710</v>
      </c>
    </row>
    <row r="348" ht="13.55" customHeight="1">
      <c r="A348" s="52"/>
      <c r="B348" s="199">
        <v>346</v>
      </c>
      <c r="C348" t="s" s="33">
        <v>1753</v>
      </c>
      <c r="D348" s="132">
        <v>42931</v>
      </c>
      <c r="E348" t="s" s="33">
        <v>1159</v>
      </c>
      <c r="F348" t="s" s="33">
        <v>1708</v>
      </c>
      <c r="G348" t="s" s="33">
        <v>1754</v>
      </c>
      <c r="H348" s="39">
        <v>130</v>
      </c>
      <c r="I348" s="199">
        <v>1345500</v>
      </c>
      <c r="J348" s="477">
        <v>10350</v>
      </c>
    </row>
    <row r="349" ht="13.55" customHeight="1">
      <c r="A349" s="52"/>
      <c r="B349" s="199">
        <v>347</v>
      </c>
      <c r="C349" t="s" s="33">
        <v>1755</v>
      </c>
      <c r="D349" s="132">
        <v>42943</v>
      </c>
      <c r="E349" t="s" s="33">
        <v>1195</v>
      </c>
      <c r="F349" t="s" s="33">
        <v>1607</v>
      </c>
      <c r="G349" t="s" s="33">
        <v>1756</v>
      </c>
      <c r="H349" s="39">
        <v>461.38</v>
      </c>
      <c r="I349" s="199">
        <v>3417280</v>
      </c>
      <c r="J349" s="477">
        <v>7406.649616368290</v>
      </c>
    </row>
    <row r="350" ht="13.55" customHeight="1">
      <c r="A350" s="52"/>
      <c r="B350" s="199">
        <v>348</v>
      </c>
      <c r="C350" t="s" s="33">
        <v>1757</v>
      </c>
      <c r="D350" s="132">
        <v>42943</v>
      </c>
      <c r="E350" t="s" s="33">
        <v>1195</v>
      </c>
      <c r="F350" t="s" s="33">
        <v>1470</v>
      </c>
      <c r="G350" t="s" s="33">
        <v>1758</v>
      </c>
      <c r="H350" s="39">
        <v>461.38</v>
      </c>
      <c r="I350" s="199">
        <v>2397280</v>
      </c>
      <c r="J350" s="477">
        <v>5195.890589102260</v>
      </c>
    </row>
    <row r="351" ht="13.55" customHeight="1">
      <c r="A351" s="52"/>
      <c r="B351" s="199">
        <v>349</v>
      </c>
      <c r="C351" t="s" s="33">
        <v>1759</v>
      </c>
      <c r="D351" s="132">
        <v>42952</v>
      </c>
      <c r="E351" t="s" s="33">
        <v>1138</v>
      </c>
      <c r="F351" t="s" s="33">
        <v>1019</v>
      </c>
      <c r="G351" t="s" s="33">
        <v>1760</v>
      </c>
      <c r="H351" s="39">
        <v>297.82</v>
      </c>
      <c r="I351" s="199">
        <v>2063714</v>
      </c>
      <c r="J351" s="477">
        <v>6929.400308911420</v>
      </c>
    </row>
    <row r="352" ht="13.55" customHeight="1">
      <c r="A352" s="52"/>
      <c r="B352" s="199">
        <v>350</v>
      </c>
      <c r="C352" t="s" s="33">
        <v>1761</v>
      </c>
      <c r="D352" s="132">
        <v>43017</v>
      </c>
      <c r="E352" t="s" s="33">
        <v>1177</v>
      </c>
      <c r="F352" t="s" s="33">
        <v>1686</v>
      </c>
      <c r="G352" t="s" s="33">
        <v>1762</v>
      </c>
      <c r="H352" s="39">
        <v>461.38</v>
      </c>
      <c r="I352" s="199">
        <v>3204284</v>
      </c>
      <c r="J352" s="477">
        <v>6944.999783258920</v>
      </c>
    </row>
    <row r="353" ht="13.55" customHeight="1">
      <c r="A353" s="52"/>
      <c r="B353" s="199">
        <v>351</v>
      </c>
      <c r="C353" t="s" s="33">
        <v>1763</v>
      </c>
      <c r="D353" s="132">
        <v>43022</v>
      </c>
      <c r="E353" t="s" s="33">
        <v>1174</v>
      </c>
      <c r="F353" t="s" s="33">
        <v>1039</v>
      </c>
      <c r="G353" t="s" s="33">
        <v>1764</v>
      </c>
      <c r="H353" s="39">
        <v>297.82</v>
      </c>
      <c r="I353" s="199">
        <v>1982443</v>
      </c>
      <c r="J353" s="477">
        <v>6656.514001746020</v>
      </c>
    </row>
    <row r="354" ht="13.55" customHeight="1">
      <c r="A354" s="52"/>
      <c r="B354" s="199">
        <v>352</v>
      </c>
      <c r="C354" t="s" s="33">
        <v>1765</v>
      </c>
      <c r="D354" s="478">
        <v>43024</v>
      </c>
      <c r="E354" t="s" s="33">
        <v>1349</v>
      </c>
      <c r="F354" t="s" s="33">
        <v>1766</v>
      </c>
      <c r="G354" t="s" s="33">
        <v>1767</v>
      </c>
      <c r="H354" s="96">
        <v>297.82</v>
      </c>
      <c r="I354" s="199">
        <v>2052443</v>
      </c>
      <c r="J354" s="477">
        <v>6891.555301860180</v>
      </c>
    </row>
    <row r="355" ht="13.55" customHeight="1">
      <c r="A355" s="52"/>
      <c r="B355" s="199">
        <v>353</v>
      </c>
      <c r="C355" t="s" s="33">
        <v>1768</v>
      </c>
      <c r="D355" s="132">
        <v>43025</v>
      </c>
      <c r="E355" t="s" s="33">
        <v>1286</v>
      </c>
      <c r="F355" t="s" s="33">
        <v>1028</v>
      </c>
      <c r="G355" t="s" s="33">
        <v>1769</v>
      </c>
      <c r="H355" s="39">
        <v>446.73</v>
      </c>
      <c r="I355" s="199">
        <v>2607356</v>
      </c>
      <c r="J355" s="477">
        <v>5836.5366104806</v>
      </c>
    </row>
    <row r="356" ht="13.55" customHeight="1">
      <c r="A356" s="52"/>
      <c r="B356" s="199">
        <v>354</v>
      </c>
      <c r="C356" t="s" s="33">
        <v>1770</v>
      </c>
      <c r="D356" s="132">
        <v>43026</v>
      </c>
      <c r="E356" t="s" s="33">
        <v>1349</v>
      </c>
      <c r="F356" t="s" s="33">
        <v>1771</v>
      </c>
      <c r="G356" t="s" s="33">
        <v>1772</v>
      </c>
      <c r="H356" s="39">
        <v>297.82</v>
      </c>
      <c r="I356" s="199">
        <v>1972237</v>
      </c>
      <c r="J356" s="477">
        <v>6622.244980189380</v>
      </c>
    </row>
    <row r="357" ht="13.55" customHeight="1">
      <c r="A357" s="52"/>
      <c r="B357" s="199">
        <v>355</v>
      </c>
      <c r="C357" t="s" s="33">
        <v>1773</v>
      </c>
      <c r="D357" s="132">
        <v>43031</v>
      </c>
      <c r="E357" t="s" s="33">
        <v>1138</v>
      </c>
      <c r="F357" t="s" s="33">
        <v>1017</v>
      </c>
      <c r="G357" t="s" s="33">
        <v>1774</v>
      </c>
      <c r="H357" s="39">
        <v>446.73</v>
      </c>
      <c r="I357" s="199">
        <v>2805711</v>
      </c>
      <c r="J357" s="477">
        <v>6280.552011281980</v>
      </c>
    </row>
    <row r="358" ht="13.55" customHeight="1">
      <c r="A358" s="52"/>
      <c r="B358" s="199">
        <v>356</v>
      </c>
      <c r="C358" t="s" s="33">
        <v>1775</v>
      </c>
      <c r="D358" s="132">
        <v>43032</v>
      </c>
      <c r="E358" t="s" s="33">
        <v>1146</v>
      </c>
      <c r="F358" t="s" s="33">
        <v>1689</v>
      </c>
      <c r="G358" t="s" s="33">
        <v>1776</v>
      </c>
      <c r="H358" s="39">
        <v>919.12</v>
      </c>
      <c r="I358" s="199">
        <v>6537868</v>
      </c>
      <c r="J358" s="477">
        <v>7113.182174253630</v>
      </c>
    </row>
    <row r="359" ht="13.55" customHeight="1">
      <c r="A359" s="52"/>
      <c r="B359" s="199">
        <v>357</v>
      </c>
      <c r="C359" t="s" s="33">
        <v>1777</v>
      </c>
      <c r="D359" s="132">
        <v>43038</v>
      </c>
      <c r="E359" t="s" s="33">
        <v>1159</v>
      </c>
      <c r="F359" t="s" s="33">
        <v>1778</v>
      </c>
      <c r="G359" t="s" s="33">
        <v>1779</v>
      </c>
      <c r="H359" s="39">
        <v>919.12</v>
      </c>
      <c r="I359" s="199">
        <v>13900000</v>
      </c>
      <c r="J359" s="477">
        <v>15123.1612847071</v>
      </c>
    </row>
    <row r="360" ht="13.55" customHeight="1">
      <c r="A360" s="52"/>
      <c r="B360" s="199">
        <v>358</v>
      </c>
      <c r="C360" t="s" s="33">
        <v>1780</v>
      </c>
      <c r="D360" s="132">
        <v>43038</v>
      </c>
      <c r="E360" t="s" s="33">
        <v>1138</v>
      </c>
      <c r="F360" t="s" s="33">
        <v>1646</v>
      </c>
      <c r="G360" t="s" s="33">
        <v>1781</v>
      </c>
      <c r="H360" s="39">
        <v>461.38</v>
      </c>
      <c r="I360" s="199">
        <v>3861589</v>
      </c>
      <c r="J360" s="477">
        <v>8369.649746412941</v>
      </c>
    </row>
    <row r="361" ht="13.55" customHeight="1">
      <c r="A361" s="52"/>
      <c r="B361" s="199">
        <v>359</v>
      </c>
      <c r="C361" t="s" s="33">
        <v>1782</v>
      </c>
      <c r="D361" s="132">
        <v>43039</v>
      </c>
      <c r="E361" t="s" s="33">
        <v>1220</v>
      </c>
      <c r="F361" t="s" s="33">
        <v>1300</v>
      </c>
      <c r="G361" t="s" s="33">
        <v>1783</v>
      </c>
      <c r="H361" s="39">
        <v>446.73</v>
      </c>
      <c r="I361" s="199">
        <v>2969961</v>
      </c>
      <c r="J361" s="477">
        <v>6648.223759317710</v>
      </c>
    </row>
    <row r="362" ht="13.55" customHeight="1">
      <c r="A362" s="52"/>
      <c r="B362" s="199">
        <v>360</v>
      </c>
      <c r="C362" t="s" s="33">
        <v>1784</v>
      </c>
      <c r="D362" s="132">
        <v>43045</v>
      </c>
      <c r="E362" t="s" s="33">
        <v>1195</v>
      </c>
      <c r="F362" t="s" s="33">
        <v>958</v>
      </c>
      <c r="G362" t="s" s="33">
        <v>1785</v>
      </c>
      <c r="H362" s="39">
        <v>297.82</v>
      </c>
      <c r="I362" s="199">
        <v>2068360</v>
      </c>
      <c r="J362" s="477">
        <v>6945.000335773290</v>
      </c>
    </row>
    <row r="363" ht="13.55" customHeight="1">
      <c r="A363" s="52"/>
      <c r="B363" s="199">
        <v>361</v>
      </c>
      <c r="C363" t="s" s="33">
        <v>1786</v>
      </c>
      <c r="D363" s="132">
        <v>43046</v>
      </c>
      <c r="E363" t="s" s="33">
        <v>1146</v>
      </c>
      <c r="F363" t="s" s="33">
        <v>1787</v>
      </c>
      <c r="G363" t="s" s="33">
        <v>1788</v>
      </c>
      <c r="H363" s="39">
        <v>919.12</v>
      </c>
      <c r="I363" s="199">
        <v>6800042</v>
      </c>
      <c r="J363" s="477">
        <v>7398.4267560275</v>
      </c>
    </row>
    <row r="364" ht="13.55" customHeight="1">
      <c r="A364" s="52"/>
      <c r="B364" s="199">
        <v>362</v>
      </c>
      <c r="C364" t="s" s="33">
        <v>1789</v>
      </c>
      <c r="D364" s="132">
        <v>43052</v>
      </c>
      <c r="E364" t="s" s="33">
        <v>1177</v>
      </c>
      <c r="F364" t="s" s="33">
        <v>1000</v>
      </c>
      <c r="G364" t="s" s="33">
        <v>1790</v>
      </c>
      <c r="H364" s="39">
        <v>297.82</v>
      </c>
      <c r="I364" s="199">
        <v>2239932</v>
      </c>
      <c r="J364" s="477">
        <v>7521.093277818820</v>
      </c>
    </row>
    <row r="365" ht="13.55" customHeight="1">
      <c r="A365" s="52"/>
      <c r="B365" s="199">
        <v>363</v>
      </c>
      <c r="C365" t="s" s="33">
        <v>1791</v>
      </c>
      <c r="D365" s="132">
        <v>43052</v>
      </c>
      <c r="E365" t="s" s="33">
        <v>1060</v>
      </c>
      <c r="F365" t="s" s="33">
        <v>1192</v>
      </c>
      <c r="G365" t="s" s="33">
        <v>1792</v>
      </c>
      <c r="H365" s="39">
        <v>446.73</v>
      </c>
      <c r="I365" s="199">
        <v>3000000</v>
      </c>
      <c r="J365" s="477">
        <v>6715.465717547510</v>
      </c>
    </row>
    <row r="366" ht="13.55" customHeight="1">
      <c r="A366" s="52"/>
      <c r="B366" s="199">
        <v>364</v>
      </c>
      <c r="C366" t="s" s="33">
        <v>1793</v>
      </c>
      <c r="D366" s="132">
        <v>43053</v>
      </c>
      <c r="E366" t="s" s="33">
        <v>1286</v>
      </c>
      <c r="F366" t="s" s="33">
        <v>1009</v>
      </c>
      <c r="G366" t="s" s="33">
        <v>1794</v>
      </c>
      <c r="H366" s="39">
        <v>446.73</v>
      </c>
      <c r="I366" s="199">
        <v>3696356</v>
      </c>
      <c r="J366" s="477">
        <v>8274.250665950351</v>
      </c>
    </row>
    <row r="367" ht="13.55" customHeight="1">
      <c r="A367" s="52"/>
      <c r="B367" s="199">
        <v>365</v>
      </c>
      <c r="C367" t="s" s="33">
        <v>1795</v>
      </c>
      <c r="D367" s="132">
        <v>43054</v>
      </c>
      <c r="E367" t="s" s="33">
        <v>1421</v>
      </c>
      <c r="F367" t="s" s="33">
        <v>1796</v>
      </c>
      <c r="G367" t="s" s="33">
        <v>1797</v>
      </c>
      <c r="H367" s="39">
        <v>919.12</v>
      </c>
      <c r="I367" s="199">
        <v>7683824</v>
      </c>
      <c r="J367" s="477">
        <v>8359.979110453480</v>
      </c>
    </row>
    <row r="368" ht="13.55" customHeight="1">
      <c r="A368" s="52"/>
      <c r="B368" s="199">
        <v>366</v>
      </c>
      <c r="C368" t="s" s="33">
        <v>1798</v>
      </c>
      <c r="D368" s="132">
        <v>43062</v>
      </c>
      <c r="E368" t="s" s="33">
        <v>1146</v>
      </c>
      <c r="F368" t="s" s="33">
        <v>1799</v>
      </c>
      <c r="G368" t="s" s="33">
        <v>1800</v>
      </c>
      <c r="H368" s="39">
        <v>919.12</v>
      </c>
      <c r="I368" s="199">
        <v>7802736</v>
      </c>
      <c r="J368" s="477">
        <v>8489.355035251110</v>
      </c>
    </row>
    <row r="369" ht="13.55" customHeight="1">
      <c r="A369" s="52"/>
      <c r="B369" s="199">
        <v>367</v>
      </c>
      <c r="C369" t="s" s="33">
        <v>1801</v>
      </c>
      <c r="D369" s="132">
        <v>43068</v>
      </c>
      <c r="E369" t="s" s="33">
        <v>1220</v>
      </c>
      <c r="F369" t="s" s="33">
        <v>1802</v>
      </c>
      <c r="G369" t="s" s="33">
        <v>1803</v>
      </c>
      <c r="H369" s="39">
        <v>297.82</v>
      </c>
      <c r="I369" s="199">
        <v>1804237</v>
      </c>
      <c r="J369" s="477">
        <v>6058.145859915390</v>
      </c>
    </row>
    <row r="370" ht="13.55" customHeight="1">
      <c r="A370" s="52"/>
      <c r="B370" s="199">
        <v>368</v>
      </c>
      <c r="C370" t="s" s="33">
        <v>1804</v>
      </c>
      <c r="D370" s="132">
        <v>43068</v>
      </c>
      <c r="E370" t="s" s="33">
        <v>1177</v>
      </c>
      <c r="F370" t="s" s="33">
        <v>1072</v>
      </c>
      <c r="G370" t="s" s="33">
        <v>1805</v>
      </c>
      <c r="H370" s="39">
        <v>297.82</v>
      </c>
      <c r="I370" s="199">
        <v>2000000</v>
      </c>
      <c r="J370" s="477">
        <v>6715.465717547510</v>
      </c>
    </row>
    <row r="371" ht="13.55" customHeight="1">
      <c r="A371" s="52"/>
      <c r="B371" s="199">
        <v>369</v>
      </c>
      <c r="C371" t="s" s="33">
        <v>1806</v>
      </c>
      <c r="D371" s="132">
        <v>43092</v>
      </c>
      <c r="E371" t="s" s="33">
        <v>1421</v>
      </c>
      <c r="F371" t="s" s="33">
        <v>1807</v>
      </c>
      <c r="G371" t="s" s="33">
        <v>1808</v>
      </c>
      <c r="H371" s="39">
        <v>170</v>
      </c>
      <c r="I371" s="199">
        <v>925000</v>
      </c>
      <c r="J371" s="477">
        <v>5441.176470588240</v>
      </c>
    </row>
    <row r="372" ht="13.55" customHeight="1">
      <c r="A372" s="52"/>
      <c r="B372" s="199">
        <v>370</v>
      </c>
      <c r="C372" t="s" s="33">
        <v>1809</v>
      </c>
      <c r="D372" s="132">
        <v>43097</v>
      </c>
      <c r="E372" t="s" s="33">
        <v>1156</v>
      </c>
      <c r="F372" t="s" s="33">
        <v>1150</v>
      </c>
      <c r="G372" t="s" s="33">
        <v>1810</v>
      </c>
      <c r="H372" s="39">
        <v>712.49</v>
      </c>
      <c r="I372" s="199">
        <v>4948244</v>
      </c>
      <c r="J372" s="477">
        <v>6945.001333352050</v>
      </c>
    </row>
    <row r="373" ht="13.55" customHeight="1">
      <c r="A373" s="52"/>
      <c r="B373" s="199">
        <v>371</v>
      </c>
      <c r="C373" t="s" s="33">
        <v>1811</v>
      </c>
      <c r="D373" s="132">
        <v>43104</v>
      </c>
      <c r="E373" t="s" s="33">
        <v>942</v>
      </c>
      <c r="F373" t="s" s="33">
        <v>1014</v>
      </c>
      <c r="G373" t="s" s="33">
        <v>1812</v>
      </c>
      <c r="H373" s="39">
        <v>446.73</v>
      </c>
      <c r="I373" s="199">
        <v>3056356</v>
      </c>
      <c r="J373" s="477">
        <v>6841.617979540210</v>
      </c>
    </row>
    <row r="374" ht="13.55" customHeight="1">
      <c r="A374" s="52"/>
      <c r="B374" s="199">
        <v>372</v>
      </c>
      <c r="C374" t="s" s="33">
        <v>1813</v>
      </c>
      <c r="D374" s="132">
        <v>43104</v>
      </c>
      <c r="E374" t="s" s="33">
        <v>1174</v>
      </c>
      <c r="F374" t="s" s="33">
        <v>1802</v>
      </c>
      <c r="G374" t="s" s="33">
        <v>1814</v>
      </c>
      <c r="H374" s="39">
        <v>297.82</v>
      </c>
      <c r="I374" s="199">
        <v>2225490</v>
      </c>
      <c r="J374" s="477">
        <v>7472.600899872410</v>
      </c>
    </row>
    <row r="375" ht="13.55" customHeight="1">
      <c r="A375" s="52"/>
      <c r="B375" s="199">
        <v>373</v>
      </c>
      <c r="C375" t="s" s="33">
        <v>1813</v>
      </c>
      <c r="D375" s="132">
        <v>43104</v>
      </c>
      <c r="E375" t="s" s="33">
        <v>1174</v>
      </c>
      <c r="F375" t="s" s="33">
        <v>1000</v>
      </c>
      <c r="G375" t="s" s="33">
        <v>1815</v>
      </c>
      <c r="H375" s="39">
        <v>297.82</v>
      </c>
      <c r="I375" s="199">
        <v>2225490</v>
      </c>
      <c r="J375" s="477">
        <v>7472.600899872410</v>
      </c>
    </row>
    <row r="376" ht="13.55" customHeight="1">
      <c r="A376" s="52"/>
      <c r="B376" s="199">
        <v>374</v>
      </c>
      <c r="C376" t="s" s="33">
        <v>1816</v>
      </c>
      <c r="D376" s="132">
        <v>43116</v>
      </c>
      <c r="E376" t="s" s="33">
        <v>967</v>
      </c>
      <c r="F376" t="s" s="33">
        <v>1281</v>
      </c>
      <c r="G376" t="s" s="33">
        <v>1817</v>
      </c>
      <c r="H376" s="39">
        <v>712.49</v>
      </c>
      <c r="I376" s="199">
        <v>4323759</v>
      </c>
      <c r="J376" s="477">
        <v>6068.518856405</v>
      </c>
    </row>
    <row r="377" ht="13.55" customHeight="1">
      <c r="A377" s="52"/>
      <c r="B377" s="199">
        <v>375</v>
      </c>
      <c r="C377" t="s" s="33">
        <v>1818</v>
      </c>
      <c r="D377" s="132">
        <v>43131</v>
      </c>
      <c r="E377" t="s" s="33">
        <v>1174</v>
      </c>
      <c r="F377" t="s" s="33">
        <v>1387</v>
      </c>
      <c r="G377" t="s" s="33">
        <v>1819</v>
      </c>
      <c r="H377" s="39">
        <v>297.82</v>
      </c>
      <c r="I377" s="199">
        <v>1571357</v>
      </c>
      <c r="J377" s="477">
        <v>5276.197031764150</v>
      </c>
    </row>
    <row r="378" ht="13.55" customHeight="1">
      <c r="A378" s="52"/>
      <c r="B378" s="199">
        <v>376</v>
      </c>
      <c r="C378" t="s" s="33">
        <v>1820</v>
      </c>
      <c r="D378" s="132">
        <v>43140</v>
      </c>
      <c r="E378" t="s" s="33">
        <v>1060</v>
      </c>
      <c r="F378" t="s" s="33">
        <v>1300</v>
      </c>
      <c r="G378" t="s" s="33">
        <v>1821</v>
      </c>
      <c r="H378" s="39">
        <v>446.73</v>
      </c>
      <c r="I378" s="199">
        <v>2900728</v>
      </c>
      <c r="J378" s="477">
        <v>6493.246479976720</v>
      </c>
    </row>
    <row r="379" ht="13.55" customHeight="1">
      <c r="A379" s="52"/>
      <c r="B379" s="199">
        <v>377</v>
      </c>
      <c r="C379" t="s" s="33">
        <v>1822</v>
      </c>
      <c r="D379" s="132">
        <v>43180</v>
      </c>
      <c r="E379" t="s" s="33">
        <v>1174</v>
      </c>
      <c r="F379" t="s" s="33">
        <v>1055</v>
      </c>
      <c r="G379" t="s" s="33">
        <v>1823</v>
      </c>
      <c r="H379" s="39">
        <v>297.82</v>
      </c>
      <c r="I379" s="199">
        <v>2117463</v>
      </c>
      <c r="J379" s="477">
        <v>7109.875092337650</v>
      </c>
    </row>
    <row r="380" ht="13.55" customHeight="1">
      <c r="A380" s="52"/>
      <c r="B380" s="199">
        <v>378</v>
      </c>
      <c r="C380" t="s" s="33">
        <v>1824</v>
      </c>
      <c r="D380" s="132">
        <v>43188</v>
      </c>
      <c r="E380" t="s" s="33">
        <v>1174</v>
      </c>
      <c r="F380" t="s" s="33">
        <v>1006</v>
      </c>
      <c r="G380" t="s" s="33">
        <v>1825</v>
      </c>
      <c r="H380" s="39">
        <v>297.82</v>
      </c>
      <c r="I380" s="199">
        <v>1601151</v>
      </c>
      <c r="J380" s="477">
        <v>5376.237324558460</v>
      </c>
    </row>
    <row r="381" ht="13.55" customHeight="1">
      <c r="A381" s="52"/>
      <c r="B381" s="199">
        <v>379</v>
      </c>
      <c r="C381" t="s" s="33">
        <v>1826</v>
      </c>
      <c r="D381" s="132">
        <v>43204</v>
      </c>
      <c r="E381" t="s" s="33">
        <v>1159</v>
      </c>
      <c r="F381" t="s" s="33">
        <v>1827</v>
      </c>
      <c r="G381" t="s" s="33">
        <v>1828</v>
      </c>
      <c r="H381" s="39">
        <v>1065.49</v>
      </c>
      <c r="I381" s="199">
        <v>15327249</v>
      </c>
      <c r="J381" s="477">
        <v>14385.1645721687</v>
      </c>
    </row>
    <row r="382" ht="13.55" customHeight="1">
      <c r="A382" s="52"/>
      <c r="B382" s="199">
        <v>380</v>
      </c>
      <c r="C382" t="s" s="33">
        <v>1829</v>
      </c>
      <c r="D382" s="132">
        <v>43209</v>
      </c>
      <c r="E382" t="s" s="33">
        <v>1174</v>
      </c>
      <c r="F382" t="s" s="33">
        <v>1047</v>
      </c>
      <c r="G382" t="s" s="33">
        <v>1830</v>
      </c>
      <c r="H382" s="39">
        <v>297.82</v>
      </c>
      <c r="I382" s="199">
        <v>1965612</v>
      </c>
      <c r="J382" s="477">
        <v>6600</v>
      </c>
    </row>
    <row r="383" ht="13.55" customHeight="1">
      <c r="A383" s="52"/>
      <c r="B383" s="199">
        <v>381</v>
      </c>
      <c r="C383" t="s" s="33">
        <v>1831</v>
      </c>
      <c r="D383" s="132">
        <v>43220</v>
      </c>
      <c r="E383" t="s" s="33">
        <v>957</v>
      </c>
      <c r="F383" t="s" s="33">
        <v>961</v>
      </c>
      <c r="G383" t="s" s="33">
        <v>1832</v>
      </c>
      <c r="H383" s="39">
        <v>446.73</v>
      </c>
      <c r="I383" s="199">
        <v>2896307</v>
      </c>
      <c r="J383" s="477">
        <v>6483.350121997630</v>
      </c>
    </row>
    <row r="384" ht="13.55" customHeight="1">
      <c r="A384" s="52"/>
      <c r="B384" s="199">
        <v>382</v>
      </c>
      <c r="C384" t="s" s="33">
        <v>1833</v>
      </c>
      <c r="D384" s="132">
        <v>43244</v>
      </c>
      <c r="E384" t="s" s="33">
        <v>1177</v>
      </c>
      <c r="F384" t="s" s="33">
        <v>997</v>
      </c>
      <c r="G384" t="s" s="33">
        <v>1834</v>
      </c>
      <c r="H384" s="39">
        <v>446.73</v>
      </c>
      <c r="I384" s="199">
        <v>3456082</v>
      </c>
      <c r="J384" s="477">
        <v>7736.400062677680</v>
      </c>
    </row>
    <row r="385" ht="13.55" customHeight="1">
      <c r="A385" s="52"/>
      <c r="B385" s="199">
        <v>383</v>
      </c>
      <c r="C385" t="s" s="33">
        <v>1835</v>
      </c>
      <c r="D385" s="132">
        <v>43253</v>
      </c>
      <c r="E385" t="s" s="33">
        <v>1349</v>
      </c>
      <c r="F385" t="s" s="33">
        <v>1836</v>
      </c>
      <c r="G385" t="s" s="33">
        <v>1837</v>
      </c>
      <c r="H385" s="39">
        <v>297.82</v>
      </c>
      <c r="I385" s="199">
        <v>2119682</v>
      </c>
      <c r="J385" s="477">
        <v>7117.325901551270</v>
      </c>
    </row>
    <row r="386" ht="13.55" customHeight="1">
      <c r="A386" s="52"/>
      <c r="B386" s="199">
        <v>384</v>
      </c>
      <c r="C386" t="s" s="33">
        <v>1838</v>
      </c>
      <c r="D386" s="132">
        <v>43258</v>
      </c>
      <c r="E386" t="s" s="33">
        <v>1220</v>
      </c>
      <c r="F386" t="s" s="33">
        <v>1006</v>
      </c>
      <c r="G386" t="s" s="33">
        <v>1839</v>
      </c>
      <c r="H386" s="39">
        <v>446.73</v>
      </c>
      <c r="I386" s="199">
        <v>2881577</v>
      </c>
      <c r="J386" s="477">
        <v>6450.377185324470</v>
      </c>
    </row>
    <row r="387" ht="13.55" customHeight="1">
      <c r="A387" s="52"/>
      <c r="B387" s="199">
        <v>385</v>
      </c>
      <c r="C387" t="s" s="33">
        <v>1840</v>
      </c>
      <c r="D387" s="132">
        <v>43288</v>
      </c>
      <c r="E387" t="s" s="33">
        <v>1060</v>
      </c>
      <c r="F387" t="s" s="33">
        <v>1000</v>
      </c>
      <c r="G387" t="s" s="33">
        <v>1841</v>
      </c>
      <c r="H387" s="39">
        <v>446.73</v>
      </c>
      <c r="I387" s="199">
        <v>3208773</v>
      </c>
      <c r="J387" s="477">
        <v>7182.801692297360</v>
      </c>
    </row>
    <row r="388" ht="13.55" customHeight="1">
      <c r="A388" s="52"/>
      <c r="B388" s="199">
        <v>386</v>
      </c>
      <c r="C388" t="s" s="33">
        <v>1842</v>
      </c>
      <c r="D388" s="132">
        <v>43301</v>
      </c>
      <c r="E388" t="s" s="33">
        <v>1177</v>
      </c>
      <c r="F388" t="s" s="33">
        <v>1019</v>
      </c>
      <c r="G388" t="s" s="33">
        <v>1843</v>
      </c>
      <c r="H388" s="39">
        <v>297.82</v>
      </c>
      <c r="I388" s="199">
        <v>2134257</v>
      </c>
      <c r="J388" s="477">
        <v>7166.2648579679</v>
      </c>
    </row>
    <row r="389" ht="13.55" customHeight="1">
      <c r="A389" s="52"/>
      <c r="B389" s="199">
        <v>387</v>
      </c>
      <c r="C389" t="s" s="33">
        <v>1844</v>
      </c>
      <c r="D389" s="132">
        <v>43306</v>
      </c>
      <c r="E389" t="s" s="33">
        <v>1123</v>
      </c>
      <c r="F389" t="s" s="33">
        <v>1039</v>
      </c>
      <c r="G389" t="s" s="33">
        <v>1845</v>
      </c>
      <c r="H389" s="39">
        <v>446.73</v>
      </c>
      <c r="I389" s="199">
        <v>3106356</v>
      </c>
      <c r="J389" s="477">
        <v>6953.542408166010</v>
      </c>
    </row>
    <row r="390" ht="13.55" customHeight="1">
      <c r="A390" s="52"/>
      <c r="B390" s="199">
        <v>388</v>
      </c>
      <c r="C390" t="s" s="33">
        <v>1846</v>
      </c>
      <c r="D390" s="132">
        <v>43321</v>
      </c>
      <c r="E390" t="s" s="33">
        <v>967</v>
      </c>
      <c r="F390" t="s" s="33">
        <v>994</v>
      </c>
      <c r="G390" t="s" s="33">
        <v>1847</v>
      </c>
      <c r="H390" s="39">
        <v>950</v>
      </c>
      <c r="I390" s="199">
        <v>5726331</v>
      </c>
      <c r="J390" s="477">
        <v>6027.716842105260</v>
      </c>
    </row>
    <row r="391" ht="13.55" customHeight="1">
      <c r="A391" s="52"/>
      <c r="B391" s="199">
        <v>389</v>
      </c>
      <c r="C391" t="s" s="33">
        <v>1848</v>
      </c>
      <c r="D391" s="132">
        <v>43336</v>
      </c>
      <c r="E391" t="s" s="33">
        <v>1123</v>
      </c>
      <c r="F391" t="s" s="33">
        <v>1083</v>
      </c>
      <c r="G391" t="s" s="33">
        <v>1849</v>
      </c>
      <c r="H391" s="39">
        <v>446.73</v>
      </c>
      <c r="I391" s="199">
        <v>3722337</v>
      </c>
      <c r="J391" s="477">
        <v>8332.408837552881</v>
      </c>
    </row>
    <row r="392" ht="13.55" customHeight="1">
      <c r="A392" s="52"/>
      <c r="B392" s="199">
        <v>390</v>
      </c>
      <c r="C392" t="s" s="33">
        <v>1850</v>
      </c>
      <c r="D392" s="132">
        <v>43362</v>
      </c>
      <c r="E392" t="s" s="33">
        <v>957</v>
      </c>
      <c r="F392" t="s" s="33">
        <v>1153</v>
      </c>
      <c r="G392" t="s" s="33">
        <v>1851</v>
      </c>
      <c r="H392" s="39">
        <v>458.48</v>
      </c>
      <c r="I392" s="199">
        <v>3669593</v>
      </c>
      <c r="J392" s="477">
        <v>8003.823503751530</v>
      </c>
    </row>
    <row r="393" ht="13.55" customHeight="1">
      <c r="A393" s="52"/>
      <c r="B393" s="199">
        <v>391</v>
      </c>
      <c r="C393" t="s" s="33">
        <v>1852</v>
      </c>
      <c r="D393" s="132">
        <v>43382</v>
      </c>
      <c r="E393" t="s" s="33">
        <v>1177</v>
      </c>
      <c r="F393" t="s" s="33">
        <v>1746</v>
      </c>
      <c r="G393" t="s" s="33">
        <v>1853</v>
      </c>
      <c r="H393" s="39">
        <v>461.38</v>
      </c>
      <c r="I393" s="199">
        <v>2524430</v>
      </c>
      <c r="J393" s="477">
        <v>5471.476873726650</v>
      </c>
    </row>
    <row r="394" ht="13.55" customHeight="1">
      <c r="A394" s="52"/>
      <c r="B394" s="199">
        <v>392</v>
      </c>
      <c r="C394" t="s" s="33">
        <v>1854</v>
      </c>
      <c r="D394" s="132">
        <v>43390</v>
      </c>
      <c r="E394" t="s" s="33">
        <v>1060</v>
      </c>
      <c r="F394" t="s" s="33">
        <v>1273</v>
      </c>
      <c r="G394" t="s" s="33">
        <v>1855</v>
      </c>
      <c r="H394" s="39">
        <v>446.73</v>
      </c>
      <c r="I394" s="199">
        <v>2721531</v>
      </c>
      <c r="J394" s="477">
        <v>6092.1160432476</v>
      </c>
    </row>
    <row r="395" ht="13.55" customHeight="1">
      <c r="A395" s="52"/>
      <c r="B395" s="199">
        <v>393</v>
      </c>
      <c r="C395" t="s" s="33">
        <v>1856</v>
      </c>
      <c r="D395" s="132">
        <v>43390</v>
      </c>
      <c r="E395" t="s" s="33">
        <v>1177</v>
      </c>
      <c r="F395" t="s" s="33">
        <v>1802</v>
      </c>
      <c r="G395" t="s" s="33">
        <v>1857</v>
      </c>
      <c r="H395" s="39">
        <v>446.73</v>
      </c>
      <c r="I395" s="199">
        <v>2721531</v>
      </c>
      <c r="J395" s="477">
        <v>6092.1160432476</v>
      </c>
    </row>
    <row r="396" ht="13.55" customHeight="1">
      <c r="A396" s="52"/>
      <c r="B396" s="199">
        <v>394</v>
      </c>
      <c r="C396" t="s" s="33">
        <v>1858</v>
      </c>
      <c r="D396" s="132">
        <v>43399</v>
      </c>
      <c r="E396" t="s" s="33">
        <v>1177</v>
      </c>
      <c r="F396" t="s" s="33">
        <v>1017</v>
      </c>
      <c r="G396" t="s" s="33">
        <v>1859</v>
      </c>
      <c r="H396" s="39">
        <v>297.82</v>
      </c>
      <c r="I396" s="199">
        <v>2397437</v>
      </c>
      <c r="J396" s="477">
        <v>8049.952991739980</v>
      </c>
    </row>
    <row r="397" ht="13.55" customHeight="1">
      <c r="A397" s="52"/>
      <c r="B397" s="199">
        <v>395</v>
      </c>
      <c r="C397" t="s" s="33">
        <v>1860</v>
      </c>
      <c r="D397" s="132">
        <v>43420</v>
      </c>
      <c r="E397" t="s" s="33">
        <v>1060</v>
      </c>
      <c r="F397" t="s" s="33">
        <v>1133</v>
      </c>
      <c r="G397" t="s" s="33">
        <v>1861</v>
      </c>
      <c r="H397" s="39">
        <v>446.73</v>
      </c>
      <c r="I397" s="199">
        <v>3525996</v>
      </c>
      <c r="J397" s="477">
        <v>7892.901752736550</v>
      </c>
    </row>
    <row r="398" ht="13.55" customHeight="1">
      <c r="A398" s="52"/>
      <c r="B398" s="199">
        <v>396</v>
      </c>
      <c r="C398" t="s" s="33">
        <v>1862</v>
      </c>
      <c r="D398" s="132">
        <v>43437</v>
      </c>
      <c r="E398" t="s" s="33">
        <v>1174</v>
      </c>
      <c r="F398" t="s" s="33">
        <v>974</v>
      </c>
      <c r="G398" t="s" s="33">
        <v>1863</v>
      </c>
      <c r="H398" s="39">
        <v>297.82</v>
      </c>
      <c r="I398" s="199">
        <v>2561686</v>
      </c>
      <c r="J398" s="477">
        <v>8601.457256060710</v>
      </c>
    </row>
    <row r="399" ht="13.55" customHeight="1">
      <c r="A399" s="52"/>
      <c r="B399" s="199">
        <v>397</v>
      </c>
      <c r="C399" t="s" s="33">
        <v>1864</v>
      </c>
      <c r="D399" s="132">
        <v>43456</v>
      </c>
      <c r="E399" t="s" s="33">
        <v>1123</v>
      </c>
      <c r="F399" t="s" s="33">
        <v>1022</v>
      </c>
      <c r="G399" t="s" s="33">
        <v>1865</v>
      </c>
      <c r="H399" s="39">
        <v>446.73</v>
      </c>
      <c r="I399" s="199">
        <v>2258391</v>
      </c>
      <c r="J399" s="477">
        <v>5055.382445772610</v>
      </c>
    </row>
    <row r="400" ht="13.55" customHeight="1">
      <c r="A400" s="52"/>
      <c r="B400" s="199">
        <v>398</v>
      </c>
      <c r="C400" t="s" s="33">
        <v>1866</v>
      </c>
      <c r="D400" s="132">
        <v>43456</v>
      </c>
      <c r="E400" t="s" s="33">
        <v>942</v>
      </c>
      <c r="F400" t="s" s="33">
        <v>1153</v>
      </c>
      <c r="G400" t="s" s="33">
        <v>1867</v>
      </c>
      <c r="H400" s="39">
        <v>458.48</v>
      </c>
      <c r="I400" s="199">
        <v>3483117</v>
      </c>
      <c r="J400" s="477">
        <v>7597.096928982730</v>
      </c>
    </row>
    <row r="401" ht="13.55" customHeight="1">
      <c r="A401" s="52"/>
      <c r="B401" s="199">
        <v>399</v>
      </c>
      <c r="C401" t="s" s="33">
        <v>1866</v>
      </c>
      <c r="D401" s="132">
        <v>43456</v>
      </c>
      <c r="E401" t="s" s="33">
        <v>942</v>
      </c>
      <c r="F401" t="s" s="33">
        <v>1011</v>
      </c>
      <c r="G401" t="s" s="33">
        <v>1868</v>
      </c>
      <c r="H401" s="39">
        <v>446.73</v>
      </c>
      <c r="I401" s="199">
        <v>3393851</v>
      </c>
      <c r="J401" s="477">
        <v>7597.096680321450</v>
      </c>
    </row>
    <row r="402" ht="13.55" customHeight="1">
      <c r="A402" s="52"/>
      <c r="B402" s="199">
        <v>400</v>
      </c>
      <c r="C402" t="s" s="33">
        <v>1869</v>
      </c>
      <c r="D402" s="132">
        <v>43539</v>
      </c>
      <c r="E402" t="s" s="33">
        <v>1174</v>
      </c>
      <c r="F402" t="s" s="33">
        <v>1083</v>
      </c>
      <c r="G402" t="s" s="33">
        <v>1870</v>
      </c>
      <c r="H402" s="39">
        <v>297.82</v>
      </c>
      <c r="I402" s="199">
        <v>2681019</v>
      </c>
      <c r="J402" s="477">
        <v>9002.145591296759</v>
      </c>
    </row>
    <row r="403" ht="13.55" customHeight="1">
      <c r="A403" s="52"/>
      <c r="B403" s="199">
        <v>401</v>
      </c>
      <c r="C403" t="s" s="33">
        <v>1871</v>
      </c>
      <c r="D403" s="132">
        <v>43549</v>
      </c>
      <c r="E403" t="s" s="33">
        <v>1060</v>
      </c>
      <c r="F403" t="s" s="33">
        <v>1872</v>
      </c>
      <c r="G403" t="s" s="33">
        <v>1873</v>
      </c>
      <c r="H403" s="39">
        <v>446.73</v>
      </c>
      <c r="I403" s="199">
        <v>2557356</v>
      </c>
      <c r="J403" s="477">
        <v>5724.612181854810</v>
      </c>
    </row>
    <row r="404" ht="13.55" customHeight="1">
      <c r="A404" s="52"/>
      <c r="B404" s="199">
        <v>402</v>
      </c>
      <c r="C404" t="s" s="33">
        <v>1874</v>
      </c>
      <c r="D404" s="132">
        <v>43558</v>
      </c>
      <c r="E404" t="s" s="33">
        <v>1220</v>
      </c>
      <c r="F404" t="s" s="33">
        <v>977</v>
      </c>
      <c r="G404" t="s" s="33">
        <v>1875</v>
      </c>
      <c r="H404" s="39">
        <v>446.73</v>
      </c>
      <c r="I404" s="199">
        <v>2866845</v>
      </c>
      <c r="J404" s="477">
        <v>6417.399771674170</v>
      </c>
    </row>
    <row r="405" ht="13.55" customHeight="1">
      <c r="A405" s="52"/>
      <c r="B405" s="199">
        <v>403</v>
      </c>
      <c r="C405" t="s" s="33">
        <v>1876</v>
      </c>
      <c r="D405" s="132">
        <v>43560</v>
      </c>
      <c r="E405" t="s" s="33">
        <v>1177</v>
      </c>
      <c r="F405" t="s" s="33">
        <v>1877</v>
      </c>
      <c r="G405" t="s" s="33">
        <v>1878</v>
      </c>
      <c r="H405" s="39">
        <v>461.38</v>
      </c>
      <c r="I405" s="199">
        <v>2524429</v>
      </c>
      <c r="J405" s="477">
        <v>5471.474706315830</v>
      </c>
    </row>
    <row r="406" ht="13.55" customHeight="1">
      <c r="A406" s="52"/>
      <c r="B406" s="199">
        <v>404</v>
      </c>
      <c r="C406" t="s" s="33">
        <v>1879</v>
      </c>
      <c r="D406" s="132">
        <v>43595</v>
      </c>
      <c r="E406" t="s" s="33">
        <v>1421</v>
      </c>
      <c r="F406" t="s" s="33">
        <v>1211</v>
      </c>
      <c r="G406" t="s" s="33">
        <v>1880</v>
      </c>
      <c r="H406" s="39">
        <v>919.12</v>
      </c>
      <c r="I406" s="199">
        <v>7045956</v>
      </c>
      <c r="J406" s="477">
        <v>7665.980503089910</v>
      </c>
    </row>
    <row r="407" ht="13.55" customHeight="1">
      <c r="A407" s="52"/>
      <c r="B407" s="199">
        <v>405</v>
      </c>
      <c r="C407" t="s" s="33">
        <v>1881</v>
      </c>
      <c r="D407" s="132">
        <v>43601</v>
      </c>
      <c r="E407" t="s" s="33">
        <v>1156</v>
      </c>
      <c r="F407" t="s" s="33">
        <v>1882</v>
      </c>
      <c r="G407" t="s" s="33">
        <v>1883</v>
      </c>
      <c r="H407" s="39">
        <v>950</v>
      </c>
      <c r="I407" s="199">
        <v>5486856</v>
      </c>
      <c r="J407" s="477">
        <v>5775.637894736840</v>
      </c>
    </row>
    <row r="408" ht="13.55" customHeight="1">
      <c r="A408" s="52"/>
      <c r="B408" s="199">
        <v>406</v>
      </c>
      <c r="C408" t="s" s="33">
        <v>1884</v>
      </c>
      <c r="D408" s="132">
        <v>43607</v>
      </c>
      <c r="E408" t="s" s="33">
        <v>1177</v>
      </c>
      <c r="F408" t="s" s="33">
        <v>1061</v>
      </c>
      <c r="G408" t="s" s="33">
        <v>1885</v>
      </c>
      <c r="H408" s="39">
        <v>446.73</v>
      </c>
      <c r="I408" s="199">
        <v>2667202</v>
      </c>
      <c r="J408" s="477">
        <v>5970.501197591390</v>
      </c>
    </row>
    <row r="409" ht="13.55" customHeight="1">
      <c r="A409" s="52"/>
      <c r="B409" s="199">
        <v>407</v>
      </c>
      <c r="C409" t="s" s="33">
        <v>1884</v>
      </c>
      <c r="D409" s="132">
        <v>43607</v>
      </c>
      <c r="E409" t="s" s="33">
        <v>1177</v>
      </c>
      <c r="F409" t="s" s="33">
        <v>1044</v>
      </c>
      <c r="G409" t="s" s="33">
        <v>1886</v>
      </c>
      <c r="H409" s="39">
        <v>446.73</v>
      </c>
      <c r="I409" s="199">
        <v>2667202</v>
      </c>
      <c r="J409" s="477">
        <v>5970.501197591390</v>
      </c>
    </row>
    <row r="410" ht="13.55" customHeight="1">
      <c r="A410" s="52"/>
      <c r="B410" s="199">
        <v>408</v>
      </c>
      <c r="C410" t="s" s="33">
        <v>1887</v>
      </c>
      <c r="D410" s="132">
        <v>43624</v>
      </c>
      <c r="E410" t="s" s="33">
        <v>1174</v>
      </c>
      <c r="F410" t="s" s="33">
        <v>1532</v>
      </c>
      <c r="G410" t="s" s="33">
        <v>1888</v>
      </c>
      <c r="H410" s="39">
        <v>461.38</v>
      </c>
      <c r="I410" s="199">
        <v>2986483</v>
      </c>
      <c r="J410" s="477">
        <v>6472.935541202480</v>
      </c>
    </row>
    <row r="411" ht="13.55" customHeight="1">
      <c r="A411" s="52"/>
      <c r="B411" s="199">
        <v>409</v>
      </c>
      <c r="C411" t="s" s="33">
        <v>1889</v>
      </c>
      <c r="D411" s="132">
        <v>43629</v>
      </c>
      <c r="E411" t="s" s="33">
        <v>1349</v>
      </c>
      <c r="F411" t="s" s="33">
        <v>1890</v>
      </c>
      <c r="G411" t="s" s="33">
        <v>1891</v>
      </c>
      <c r="H411" s="39">
        <v>446.73</v>
      </c>
      <c r="I411" s="199">
        <v>3293373</v>
      </c>
      <c r="J411" s="477">
        <v>7372.1778255322</v>
      </c>
    </row>
    <row r="412" ht="13.55" customHeight="1">
      <c r="A412" s="52"/>
      <c r="B412" s="199">
        <v>410</v>
      </c>
      <c r="C412" t="s" s="33">
        <v>1892</v>
      </c>
      <c r="D412" s="132">
        <v>43629</v>
      </c>
      <c r="E412" t="s" s="33">
        <v>942</v>
      </c>
      <c r="F412" t="s" s="33">
        <v>1118</v>
      </c>
      <c r="G412" t="s" s="33">
        <v>1893</v>
      </c>
      <c r="H412" s="39">
        <v>446.73</v>
      </c>
      <c r="I412" s="199">
        <v>2807356</v>
      </c>
      <c r="J412" s="477">
        <v>6284.234324983770</v>
      </c>
    </row>
    <row r="413" ht="13.55" customHeight="1">
      <c r="A413" s="52"/>
      <c r="B413" s="199">
        <v>411</v>
      </c>
      <c r="C413" t="s" s="33">
        <v>1894</v>
      </c>
      <c r="D413" s="132">
        <v>43658</v>
      </c>
      <c r="E413" t="s" s="33">
        <v>967</v>
      </c>
      <c r="F413" t="s" s="33">
        <v>1108</v>
      </c>
      <c r="G413" t="s" s="33">
        <v>1895</v>
      </c>
      <c r="H413" s="39">
        <v>712.49</v>
      </c>
      <c r="I413" s="199">
        <v>4749372</v>
      </c>
      <c r="J413" s="477">
        <v>6665.878819351850</v>
      </c>
    </row>
    <row r="414" ht="13.55" customHeight="1">
      <c r="A414" s="52"/>
      <c r="B414" s="199">
        <v>412</v>
      </c>
      <c r="C414" t="s" s="33">
        <v>1896</v>
      </c>
      <c r="D414" s="132">
        <v>43658</v>
      </c>
      <c r="E414" t="s" s="33">
        <v>1156</v>
      </c>
      <c r="F414" t="s" s="33">
        <v>1052</v>
      </c>
      <c r="G414" t="s" s="33">
        <v>1897</v>
      </c>
      <c r="H414" s="39">
        <v>712.49</v>
      </c>
      <c r="I414" s="199">
        <v>4749372</v>
      </c>
      <c r="J414" s="477">
        <v>6665.878819351850</v>
      </c>
    </row>
    <row r="415" ht="13.55" customHeight="1">
      <c r="A415" s="52"/>
      <c r="B415" s="199">
        <v>413</v>
      </c>
      <c r="C415" t="s" s="33">
        <v>1898</v>
      </c>
      <c r="D415" s="132">
        <v>43675</v>
      </c>
      <c r="E415" t="s" s="33">
        <v>1159</v>
      </c>
      <c r="F415" t="s" s="33">
        <v>1741</v>
      </c>
      <c r="G415" t="s" s="33">
        <v>1899</v>
      </c>
      <c r="H415" s="39">
        <v>919.12</v>
      </c>
      <c r="I415" s="199">
        <v>6321692</v>
      </c>
      <c r="J415" s="477">
        <v>6877.983288362780</v>
      </c>
    </row>
    <row r="416" ht="13.55" customHeight="1">
      <c r="A416" s="52"/>
      <c r="B416" s="199">
        <v>414</v>
      </c>
      <c r="C416" t="s" s="33">
        <v>1900</v>
      </c>
      <c r="D416" s="132">
        <v>43694</v>
      </c>
      <c r="E416" t="s" s="33">
        <v>1421</v>
      </c>
      <c r="F416" t="s" s="33">
        <v>1778</v>
      </c>
      <c r="G416" t="s" s="33">
        <v>1901</v>
      </c>
      <c r="H416" s="39">
        <v>919.12</v>
      </c>
      <c r="I416" s="199">
        <v>5226692</v>
      </c>
      <c r="J416" s="477">
        <v>5686.626338236570</v>
      </c>
    </row>
    <row r="417" ht="13.55" customHeight="1">
      <c r="A417" s="52"/>
      <c r="B417" s="199">
        <v>415</v>
      </c>
      <c r="C417" t="s" s="33">
        <v>1902</v>
      </c>
      <c r="D417" s="132">
        <v>43724</v>
      </c>
      <c r="E417" t="s" s="33">
        <v>1349</v>
      </c>
      <c r="F417" t="s" s="33">
        <v>1903</v>
      </c>
      <c r="G417" t="s" s="33">
        <v>1904</v>
      </c>
      <c r="H417" s="39">
        <v>297.82</v>
      </c>
      <c r="I417" s="199">
        <v>2050000</v>
      </c>
      <c r="J417" s="477">
        <v>6883.3523604862</v>
      </c>
    </row>
    <row r="418" ht="13.55" customHeight="1">
      <c r="A418" s="52"/>
      <c r="B418" s="199">
        <v>416</v>
      </c>
      <c r="C418" t="s" s="33">
        <v>1905</v>
      </c>
      <c r="D418" s="132">
        <v>43727</v>
      </c>
      <c r="E418" t="s" s="33">
        <v>1286</v>
      </c>
      <c r="F418" t="s" s="33">
        <v>1387</v>
      </c>
      <c r="G418" t="s" s="33">
        <v>1906</v>
      </c>
      <c r="H418" s="39">
        <v>446.73</v>
      </c>
      <c r="I418" s="199">
        <v>4593765</v>
      </c>
      <c r="J418" s="477">
        <v>10283.0904573232</v>
      </c>
    </row>
    <row r="419" ht="13.55" customHeight="1">
      <c r="A419" s="52"/>
      <c r="B419" s="199">
        <v>417</v>
      </c>
      <c r="C419" t="s" s="33">
        <v>1907</v>
      </c>
      <c r="D419" s="132">
        <v>43754</v>
      </c>
      <c r="E419" t="s" s="33">
        <v>1220</v>
      </c>
      <c r="F419" t="s" s="33">
        <v>1011</v>
      </c>
      <c r="G419" t="s" s="33">
        <v>1908</v>
      </c>
      <c r="H419" s="39">
        <v>446.73</v>
      </c>
      <c r="I419" s="199">
        <v>3621531</v>
      </c>
      <c r="J419" s="477">
        <v>8106.755758511850</v>
      </c>
    </row>
    <row r="420" ht="13.55" customHeight="1">
      <c r="A420" s="52"/>
      <c r="B420" s="199">
        <v>418</v>
      </c>
      <c r="C420" t="s" s="33">
        <v>1909</v>
      </c>
      <c r="D420" s="132">
        <v>43754</v>
      </c>
      <c r="E420" t="s" s="33">
        <v>942</v>
      </c>
      <c r="F420" t="s" s="33">
        <v>1802</v>
      </c>
      <c r="G420" t="s" s="33">
        <v>1910</v>
      </c>
      <c r="H420" s="39">
        <v>446.73</v>
      </c>
      <c r="I420" s="199">
        <v>3640404</v>
      </c>
      <c r="J420" s="477">
        <v>8149.002753340940</v>
      </c>
    </row>
    <row r="421" ht="13.55" customHeight="1">
      <c r="A421" s="52"/>
      <c r="B421" s="199">
        <v>419</v>
      </c>
      <c r="C421" t="s" s="33">
        <v>1911</v>
      </c>
      <c r="D421" s="132">
        <v>43797</v>
      </c>
      <c r="E421" t="s" s="33">
        <v>1174</v>
      </c>
      <c r="F421" t="s" s="33">
        <v>997</v>
      </c>
      <c r="G421" t="s" s="33">
        <v>1912</v>
      </c>
      <c r="H421" s="39">
        <v>297.82</v>
      </c>
      <c r="I421" s="199">
        <v>2471021</v>
      </c>
      <c r="J421" s="477">
        <v>8297.028406419990</v>
      </c>
    </row>
    <row r="422" ht="13.55" customHeight="1">
      <c r="A422" s="52"/>
      <c r="B422" s="199">
        <v>420</v>
      </c>
      <c r="C422" t="s" s="33">
        <v>1911</v>
      </c>
      <c r="D422" s="132">
        <v>43797</v>
      </c>
      <c r="E422" t="s" s="33">
        <v>1174</v>
      </c>
      <c r="F422" t="s" s="33">
        <v>1276</v>
      </c>
      <c r="G422" t="s" s="33">
        <v>1913</v>
      </c>
      <c r="H422" s="39">
        <v>297.82</v>
      </c>
      <c r="I422" s="199">
        <v>2471021</v>
      </c>
      <c r="J422" s="477">
        <v>8297.028406419990</v>
      </c>
    </row>
    <row r="423" ht="13.55" customHeight="1">
      <c r="A423" s="52"/>
      <c r="B423" s="199">
        <v>421</v>
      </c>
      <c r="C423" t="s" s="33">
        <v>1914</v>
      </c>
      <c r="D423" s="132">
        <v>43797</v>
      </c>
      <c r="E423" t="s" s="33">
        <v>1177</v>
      </c>
      <c r="F423" t="s" s="33">
        <v>1124</v>
      </c>
      <c r="G423" t="s" s="33">
        <v>1915</v>
      </c>
      <c r="H423" s="39">
        <v>446.73</v>
      </c>
      <c r="I423" s="199">
        <v>3201356</v>
      </c>
      <c r="J423" s="477">
        <v>7166.198822555010</v>
      </c>
    </row>
    <row r="424" ht="13.55" customHeight="1">
      <c r="A424" s="52"/>
      <c r="B424" s="199">
        <v>422</v>
      </c>
      <c r="C424" t="s" s="33">
        <v>1916</v>
      </c>
      <c r="D424" s="132">
        <v>43806</v>
      </c>
      <c r="E424" t="s" s="33">
        <v>1159</v>
      </c>
      <c r="F424" t="s" s="33">
        <v>1917</v>
      </c>
      <c r="G424" t="s" s="33">
        <v>1918</v>
      </c>
      <c r="H424" s="39">
        <v>919.12</v>
      </c>
      <c r="I424" s="199">
        <v>6517794</v>
      </c>
      <c r="J424" s="477">
        <v>7091.3417181652</v>
      </c>
    </row>
    <row r="425" ht="13.55" customHeight="1">
      <c r="A425" s="52"/>
      <c r="B425" s="199">
        <v>423</v>
      </c>
      <c r="C425" t="s" s="33">
        <v>1919</v>
      </c>
      <c r="D425" s="132">
        <v>43806</v>
      </c>
      <c r="E425" t="s" s="33">
        <v>1146</v>
      </c>
      <c r="F425" t="s" s="33">
        <v>1920</v>
      </c>
      <c r="G425" t="s" s="33">
        <v>1921</v>
      </c>
      <c r="H425" s="39">
        <v>919.12</v>
      </c>
      <c r="I425" s="199">
        <v>6421692</v>
      </c>
      <c r="J425" s="477">
        <v>6986.783009835490</v>
      </c>
    </row>
    <row r="426" ht="13.55" customHeight="1">
      <c r="A426" s="52"/>
      <c r="B426" s="199">
        <v>424</v>
      </c>
      <c r="C426" t="s" s="33">
        <v>1922</v>
      </c>
      <c r="D426" s="132">
        <v>43822</v>
      </c>
      <c r="E426" t="s" s="33">
        <v>1123</v>
      </c>
      <c r="F426" t="s" s="33">
        <v>1017</v>
      </c>
      <c r="G426" t="s" s="33">
        <v>1923</v>
      </c>
      <c r="H426" s="39">
        <v>446.73</v>
      </c>
      <c r="I426" s="199">
        <v>3756963</v>
      </c>
      <c r="J426" s="477">
        <v>8409.918742864820</v>
      </c>
    </row>
    <row r="427" ht="13.55" customHeight="1">
      <c r="A427" s="52"/>
      <c r="B427" s="199">
        <v>425</v>
      </c>
      <c r="C427" t="s" s="33">
        <v>1924</v>
      </c>
      <c r="D427" s="132">
        <v>43833</v>
      </c>
      <c r="E427" t="s" s="33">
        <v>1156</v>
      </c>
      <c r="F427" t="s" s="33">
        <v>1006</v>
      </c>
      <c r="G427" t="s" s="33">
        <v>1925</v>
      </c>
      <c r="H427" s="39">
        <v>950</v>
      </c>
      <c r="I427" s="199">
        <v>4848786</v>
      </c>
      <c r="J427" s="477">
        <v>5103.9852631579</v>
      </c>
    </row>
    <row r="428" ht="13.55" customHeight="1">
      <c r="A428" s="52"/>
      <c r="B428" s="199">
        <v>426</v>
      </c>
      <c r="C428" t="s" s="33">
        <v>1922</v>
      </c>
      <c r="D428" s="132">
        <v>43833</v>
      </c>
      <c r="E428" t="s" s="33">
        <v>957</v>
      </c>
      <c r="F428" t="s" s="33">
        <v>1025</v>
      </c>
      <c r="G428" t="s" s="33">
        <v>1926</v>
      </c>
      <c r="H428" s="39">
        <v>446.73</v>
      </c>
      <c r="I428" s="199">
        <v>3665963</v>
      </c>
      <c r="J428" s="477">
        <v>8206.216282765879</v>
      </c>
    </row>
    <row r="429" ht="13.55" customHeight="1">
      <c r="A429" s="52"/>
      <c r="B429" s="199">
        <v>427</v>
      </c>
      <c r="C429" t="s" s="33">
        <v>1927</v>
      </c>
      <c r="D429" s="132">
        <v>43840</v>
      </c>
      <c r="E429" t="s" s="33">
        <v>942</v>
      </c>
      <c r="F429" t="s" s="33">
        <v>1108</v>
      </c>
      <c r="G429" t="s" s="33">
        <v>1928</v>
      </c>
      <c r="H429" s="39">
        <v>446.73</v>
      </c>
      <c r="I429" s="199">
        <v>2681356</v>
      </c>
      <c r="J429" s="477">
        <v>6002.184764846780</v>
      </c>
    </row>
    <row r="430" ht="13.55" customHeight="1">
      <c r="A430" s="52"/>
      <c r="B430" s="199">
        <v>428</v>
      </c>
      <c r="C430" t="s" s="33">
        <v>1929</v>
      </c>
      <c r="D430" s="132">
        <v>43846</v>
      </c>
      <c r="E430" t="s" s="33">
        <v>1159</v>
      </c>
      <c r="F430" t="s" s="33">
        <v>1930</v>
      </c>
      <c r="G430" t="s" s="33">
        <v>1931</v>
      </c>
      <c r="H430" s="39">
        <v>919.12</v>
      </c>
      <c r="I430" s="199">
        <v>5527326</v>
      </c>
      <c r="J430" s="477">
        <v>6013.715292888850</v>
      </c>
    </row>
    <row r="431" ht="13.55" customHeight="1">
      <c r="A431" s="52"/>
      <c r="B431" s="199">
        <v>429</v>
      </c>
      <c r="C431" t="s" s="33">
        <v>1929</v>
      </c>
      <c r="D431" s="132">
        <v>43846</v>
      </c>
      <c r="E431" t="s" s="33">
        <v>1159</v>
      </c>
      <c r="F431" t="s" s="33">
        <v>1468</v>
      </c>
      <c r="G431" t="s" s="33">
        <v>1932</v>
      </c>
      <c r="H431" s="39">
        <v>919.12</v>
      </c>
      <c r="I431" s="199">
        <v>5527326</v>
      </c>
      <c r="J431" s="477">
        <v>6013.715292888850</v>
      </c>
    </row>
    <row r="432" ht="13.55" customHeight="1">
      <c r="A432" s="52"/>
      <c r="B432" s="199">
        <v>430</v>
      </c>
      <c r="C432" t="s" s="33">
        <v>1933</v>
      </c>
      <c r="D432" s="132">
        <v>43846</v>
      </c>
      <c r="E432" t="s" s="33">
        <v>1195</v>
      </c>
      <c r="F432" t="s" s="33">
        <v>1044</v>
      </c>
      <c r="G432" t="s" s="33">
        <v>1934</v>
      </c>
      <c r="H432" s="39">
        <v>297.82</v>
      </c>
      <c r="I432" s="199">
        <v>2514891</v>
      </c>
      <c r="J432" s="477">
        <v>8444.332146934390</v>
      </c>
    </row>
    <row r="433" ht="13.55" customHeight="1">
      <c r="A433" s="52"/>
      <c r="B433" s="199">
        <v>431</v>
      </c>
      <c r="C433" t="s" s="33">
        <v>1935</v>
      </c>
      <c r="D433" s="132">
        <v>43847</v>
      </c>
      <c r="E433" t="s" s="33">
        <v>1195</v>
      </c>
      <c r="F433" t="s" s="33">
        <v>943</v>
      </c>
      <c r="G433" t="s" s="33">
        <v>1936</v>
      </c>
      <c r="H433" s="39">
        <v>297.82</v>
      </c>
      <c r="I433" s="199">
        <v>2526853</v>
      </c>
      <c r="J433" s="477">
        <v>8484.497347391040</v>
      </c>
    </row>
    <row r="434" ht="13.55" customHeight="1">
      <c r="A434" s="52"/>
      <c r="B434" s="199">
        <v>432</v>
      </c>
      <c r="C434" t="s" s="33">
        <v>1937</v>
      </c>
      <c r="D434" s="132">
        <v>43850</v>
      </c>
      <c r="E434" t="s" s="33">
        <v>942</v>
      </c>
      <c r="F434" t="s" s="33">
        <v>1357</v>
      </c>
      <c r="G434" t="s" s="33">
        <v>1938</v>
      </c>
      <c r="H434" s="39">
        <v>446.73</v>
      </c>
      <c r="I434" s="199">
        <v>2822337</v>
      </c>
      <c r="J434" s="477">
        <v>6317.769122288630</v>
      </c>
    </row>
    <row r="435" ht="13.55" customHeight="1">
      <c r="A435" s="52"/>
      <c r="B435" s="199">
        <v>433</v>
      </c>
      <c r="C435" t="s" s="33">
        <v>1939</v>
      </c>
      <c r="D435" s="132">
        <v>43852</v>
      </c>
      <c r="E435" t="s" s="33">
        <v>1177</v>
      </c>
      <c r="F435" t="s" s="33">
        <v>1025</v>
      </c>
      <c r="G435" t="s" s="33">
        <v>1940</v>
      </c>
      <c r="H435" s="39">
        <v>297.82</v>
      </c>
      <c r="I435" s="199">
        <v>1850000</v>
      </c>
      <c r="J435" s="477">
        <v>6211.805788731450</v>
      </c>
    </row>
    <row r="436" ht="13.55" customHeight="1">
      <c r="A436" s="52"/>
      <c r="B436" s="199">
        <v>434</v>
      </c>
      <c r="C436" t="s" s="33">
        <v>1941</v>
      </c>
      <c r="D436" s="132">
        <v>43869</v>
      </c>
      <c r="E436" t="s" s="33">
        <v>1060</v>
      </c>
      <c r="F436" t="s" s="33">
        <v>1802</v>
      </c>
      <c r="G436" t="s" s="33">
        <v>1942</v>
      </c>
      <c r="H436" s="39">
        <v>446.73</v>
      </c>
      <c r="I436" s="199">
        <v>3621531</v>
      </c>
      <c r="J436" s="477">
        <v>8106.755758511850</v>
      </c>
    </row>
    <row r="437" ht="13.55" customHeight="1">
      <c r="A437" s="52"/>
      <c r="B437" s="199">
        <v>435</v>
      </c>
      <c r="C437" t="s" s="33">
        <v>1943</v>
      </c>
      <c r="D437" s="132">
        <v>43875</v>
      </c>
      <c r="E437" t="s" s="33">
        <v>1156</v>
      </c>
      <c r="F437" t="s" s="33">
        <v>1055</v>
      </c>
      <c r="G437" t="s" s="33">
        <v>1944</v>
      </c>
      <c r="H437" s="39">
        <v>950</v>
      </c>
      <c r="I437" s="199">
        <v>7117852</v>
      </c>
      <c r="J437" s="477">
        <v>7492.475789473680</v>
      </c>
    </row>
    <row r="438" ht="13.55" customHeight="1">
      <c r="A438" s="52"/>
      <c r="B438" s="199">
        <v>436</v>
      </c>
      <c r="C438" t="s" s="33">
        <v>1945</v>
      </c>
      <c r="D438" s="132">
        <v>43878</v>
      </c>
      <c r="E438" t="s" s="33">
        <v>1195</v>
      </c>
      <c r="F438" t="s" s="33">
        <v>1006</v>
      </c>
      <c r="G438" t="s" s="33">
        <v>1946</v>
      </c>
      <c r="H438" s="39">
        <v>297.82</v>
      </c>
      <c r="I438" s="199">
        <v>2104237</v>
      </c>
      <c r="J438" s="477">
        <v>7065.465717547510</v>
      </c>
    </row>
    <row r="439" ht="13.55" customHeight="1">
      <c r="A439" s="52"/>
      <c r="B439" s="199">
        <v>437</v>
      </c>
      <c r="C439" t="s" s="33">
        <v>1947</v>
      </c>
      <c r="D439" s="132">
        <v>43972</v>
      </c>
      <c r="E439" t="s" s="33">
        <v>1159</v>
      </c>
      <c r="F439" t="s" s="33">
        <v>1948</v>
      </c>
      <c r="G439" t="s" s="33">
        <v>1949</v>
      </c>
      <c r="H439" s="39">
        <v>919.12</v>
      </c>
      <c r="I439" s="199">
        <v>5045956</v>
      </c>
      <c r="J439" s="477">
        <v>5489.986073635650</v>
      </c>
    </row>
    <row r="440" ht="13.55" customHeight="1">
      <c r="A440" s="52"/>
      <c r="B440" s="199">
        <v>438</v>
      </c>
      <c r="C440" t="s" s="33">
        <v>1950</v>
      </c>
      <c r="D440" s="132">
        <v>43987</v>
      </c>
      <c r="E440" t="s" s="33">
        <v>1421</v>
      </c>
      <c r="F440" t="s" s="33">
        <v>1160</v>
      </c>
      <c r="G440" t="s" s="33">
        <v>1951</v>
      </c>
      <c r="H440" s="39">
        <v>919.12</v>
      </c>
      <c r="I440" s="199">
        <v>8600000</v>
      </c>
      <c r="J440" s="477">
        <v>9356.776046653320</v>
      </c>
    </row>
    <row r="441" ht="13.55" customHeight="1">
      <c r="A441" s="52"/>
      <c r="B441" s="199">
        <v>439</v>
      </c>
      <c r="C441" t="s" s="33">
        <v>1952</v>
      </c>
      <c r="D441" s="132">
        <v>43988</v>
      </c>
      <c r="E441" t="s" s="33">
        <v>1156</v>
      </c>
      <c r="F441" t="s" s="33">
        <v>961</v>
      </c>
      <c r="G441" t="s" s="33">
        <v>1953</v>
      </c>
      <c r="H441" s="39">
        <v>950</v>
      </c>
      <c r="I441" s="199">
        <v>6000000</v>
      </c>
      <c r="J441" s="477">
        <v>6315.789473684210</v>
      </c>
    </row>
    <row r="442" ht="13.55" customHeight="1">
      <c r="A442" s="52"/>
      <c r="B442" s="199">
        <v>440</v>
      </c>
      <c r="C442" t="s" s="33">
        <v>1954</v>
      </c>
      <c r="D442" s="132">
        <v>43992</v>
      </c>
      <c r="E442" t="s" s="33">
        <v>1156</v>
      </c>
      <c r="F442" t="s" s="33">
        <v>1204</v>
      </c>
      <c r="G442" t="s" s="33">
        <v>1955</v>
      </c>
      <c r="H442" s="39">
        <v>975</v>
      </c>
      <c r="I442" s="199">
        <v>5100750</v>
      </c>
      <c r="J442" s="477">
        <v>5231.538461538460</v>
      </c>
    </row>
    <row r="443" ht="13.55" customHeight="1">
      <c r="A443" s="52"/>
      <c r="B443" s="199">
        <v>441</v>
      </c>
      <c r="C443" t="s" s="33">
        <v>1956</v>
      </c>
      <c r="D443" s="132">
        <v>44000</v>
      </c>
      <c r="E443" t="s" s="33">
        <v>1286</v>
      </c>
      <c r="F443" t="s" s="33">
        <v>958</v>
      </c>
      <c r="G443" t="s" s="33">
        <v>1957</v>
      </c>
      <c r="H443" s="39">
        <v>446.73</v>
      </c>
      <c r="I443" s="199">
        <v>4179025</v>
      </c>
      <c r="J443" s="477">
        <v>9354.699706758</v>
      </c>
    </row>
    <row r="444" ht="13.55" customHeight="1">
      <c r="A444" s="52"/>
      <c r="B444" s="199">
        <v>442</v>
      </c>
      <c r="C444" t="s" s="33">
        <v>1958</v>
      </c>
      <c r="D444" s="132">
        <v>44027</v>
      </c>
      <c r="E444" t="s" s="33">
        <v>1159</v>
      </c>
      <c r="F444" t="s" s="33">
        <v>1920</v>
      </c>
      <c r="G444" t="s" s="33">
        <v>1959</v>
      </c>
      <c r="H444" s="39">
        <v>919.12</v>
      </c>
      <c r="I444" s="199">
        <v>6910000</v>
      </c>
      <c r="J444" s="477">
        <v>7518.060753764470</v>
      </c>
    </row>
    <row r="445" ht="13.55" customHeight="1">
      <c r="A445" s="52"/>
      <c r="B445" s="199">
        <v>443</v>
      </c>
      <c r="C445" t="s" s="33">
        <v>1960</v>
      </c>
      <c r="D445" s="132">
        <v>44029</v>
      </c>
      <c r="E445" t="s" s="33">
        <v>1138</v>
      </c>
      <c r="F445" t="s" s="33">
        <v>1243</v>
      </c>
      <c r="G445" t="s" s="33">
        <v>1961</v>
      </c>
      <c r="H445" s="39">
        <v>446.73</v>
      </c>
      <c r="I445" s="199">
        <v>3372337</v>
      </c>
      <c r="J445" s="477">
        <v>7548.937837172340</v>
      </c>
    </row>
    <row r="446" ht="13.55" customHeight="1">
      <c r="A446" s="52"/>
      <c r="B446" s="199">
        <v>444</v>
      </c>
      <c r="C446" t="s" s="33">
        <v>1962</v>
      </c>
      <c r="D446" s="132">
        <v>44039</v>
      </c>
      <c r="E446" t="s" s="33">
        <v>1421</v>
      </c>
      <c r="F446" t="s" s="33">
        <v>1963</v>
      </c>
      <c r="G446" t="s" s="33">
        <v>1964</v>
      </c>
      <c r="H446" s="39">
        <v>1065.49</v>
      </c>
      <c r="I446" s="199">
        <v>6800000</v>
      </c>
      <c r="J446" s="477">
        <v>6382.040188082480</v>
      </c>
    </row>
    <row r="447" ht="13.55" customHeight="1">
      <c r="A447" s="52"/>
      <c r="B447" s="199">
        <v>445</v>
      </c>
      <c r="C447" t="s" s="33">
        <v>1965</v>
      </c>
      <c r="D447" s="132">
        <v>44047</v>
      </c>
      <c r="E447" t="s" s="33">
        <v>1286</v>
      </c>
      <c r="F447" t="s" s="33">
        <v>1251</v>
      </c>
      <c r="G447" t="s" s="33">
        <v>1966</v>
      </c>
      <c r="H447" s="39">
        <v>446.73</v>
      </c>
      <c r="I447" s="199">
        <v>4180000</v>
      </c>
      <c r="J447" s="477">
        <v>9356.882233116199</v>
      </c>
    </row>
    <row r="448" ht="13.55" customHeight="1">
      <c r="A448" s="52"/>
      <c r="B448" s="199">
        <v>446</v>
      </c>
      <c r="C448" t="s" s="33">
        <v>1967</v>
      </c>
      <c r="D448" s="132">
        <v>44097</v>
      </c>
      <c r="E448" t="s" s="33">
        <v>1421</v>
      </c>
      <c r="F448" t="s" s="33">
        <v>1689</v>
      </c>
      <c r="G448" t="s" s="33">
        <v>1968</v>
      </c>
      <c r="H448" s="39">
        <v>919.12</v>
      </c>
      <c r="I448" s="199">
        <v>7596800</v>
      </c>
      <c r="J448" s="477">
        <v>8265.297240839060</v>
      </c>
    </row>
    <row r="449" ht="13.55" customHeight="1">
      <c r="A449" s="52"/>
      <c r="B449" s="199">
        <v>447</v>
      </c>
      <c r="C449" t="s" s="33">
        <v>1969</v>
      </c>
      <c r="D449" s="132">
        <v>44139</v>
      </c>
      <c r="E449" t="s" s="33">
        <v>1349</v>
      </c>
      <c r="F449" t="s" s="33">
        <v>1970</v>
      </c>
      <c r="G449" t="s" s="33">
        <v>1971</v>
      </c>
      <c r="H449" s="39">
        <v>446.73</v>
      </c>
      <c r="I449" s="199">
        <v>3125878</v>
      </c>
      <c r="J449" s="477">
        <v>6997.242182078660</v>
      </c>
    </row>
    <row r="450" ht="13.55" customHeight="1">
      <c r="A450" s="52"/>
      <c r="B450" s="199">
        <v>448</v>
      </c>
      <c r="C450" t="s" s="33">
        <v>1972</v>
      </c>
      <c r="D450" s="132">
        <v>44152</v>
      </c>
      <c r="E450" t="s" s="33">
        <v>1286</v>
      </c>
      <c r="F450" t="s" s="33">
        <v>1163</v>
      </c>
      <c r="G450" t="s" s="33">
        <v>1973</v>
      </c>
      <c r="H450" s="39">
        <v>446.73</v>
      </c>
      <c r="I450" s="199">
        <v>3322337</v>
      </c>
      <c r="J450" s="477">
        <v>7437.013408546550</v>
      </c>
    </row>
    <row r="451" ht="13.55" customHeight="1">
      <c r="A451" s="52"/>
      <c r="B451" s="199">
        <v>449</v>
      </c>
      <c r="C451" t="s" s="33">
        <v>1974</v>
      </c>
      <c r="D451" s="132">
        <v>44252</v>
      </c>
      <c r="E451" t="s" s="33">
        <v>1156</v>
      </c>
      <c r="F451" t="s" s="33">
        <v>948</v>
      </c>
      <c r="G451" t="s" s="33">
        <v>1975</v>
      </c>
      <c r="H451" s="39">
        <v>950</v>
      </c>
      <c r="I451" s="199">
        <v>4990000</v>
      </c>
      <c r="J451" s="477">
        <v>5252.631578947370</v>
      </c>
    </row>
    <row r="452" ht="13.55" customHeight="1">
      <c r="A452" s="52"/>
      <c r="B452" s="199">
        <v>450</v>
      </c>
      <c r="C452" t="s" s="33">
        <v>1976</v>
      </c>
      <c r="D452" s="132">
        <v>44252</v>
      </c>
      <c r="E452" t="s" s="33">
        <v>1174</v>
      </c>
      <c r="F452" t="s" s="33">
        <v>1100</v>
      </c>
      <c r="G452" t="s" s="33">
        <v>1977</v>
      </c>
      <c r="H452" s="39">
        <v>297.82</v>
      </c>
      <c r="I452" s="199">
        <v>1700000</v>
      </c>
      <c r="J452" s="477">
        <v>5708.145859915390</v>
      </c>
    </row>
    <row r="453" ht="13.55" customHeight="1">
      <c r="A453" s="52"/>
      <c r="B453" s="199">
        <v>451</v>
      </c>
      <c r="C453" t="s" s="33">
        <v>1978</v>
      </c>
      <c r="D453" s="132">
        <v>44270</v>
      </c>
      <c r="E453" t="s" s="33">
        <v>1159</v>
      </c>
      <c r="F453" t="s" s="33">
        <v>1787</v>
      </c>
      <c r="G453" t="s" s="33">
        <v>1979</v>
      </c>
      <c r="H453" s="39">
        <v>919.12</v>
      </c>
      <c r="I453" s="199">
        <v>17500000</v>
      </c>
      <c r="J453" s="477">
        <v>19039.9512577248</v>
      </c>
    </row>
    <row r="454" ht="13.55" customHeight="1">
      <c r="A454" s="52"/>
      <c r="B454" s="199">
        <v>452</v>
      </c>
      <c r="C454" t="s" s="33">
        <v>1980</v>
      </c>
      <c r="D454" s="132">
        <v>44274</v>
      </c>
      <c r="E454" t="s" s="33">
        <v>1156</v>
      </c>
      <c r="F454" t="s" s="33">
        <v>1031</v>
      </c>
      <c r="G454" t="s" s="33">
        <v>1981</v>
      </c>
      <c r="H454" s="39">
        <v>712.49</v>
      </c>
      <c r="I454" s="199">
        <v>4749372</v>
      </c>
      <c r="J454" s="477">
        <v>6665.878819351850</v>
      </c>
    </row>
    <row r="455" ht="13.55" customHeight="1">
      <c r="A455" s="52"/>
      <c r="B455" s="199">
        <v>453</v>
      </c>
      <c r="C455" t="s" s="33">
        <v>1982</v>
      </c>
      <c r="D455" s="132">
        <v>44299</v>
      </c>
      <c r="E455" t="s" s="33">
        <v>1159</v>
      </c>
      <c r="F455" t="s" s="33">
        <v>1983</v>
      </c>
      <c r="G455" t="s" s="33">
        <v>1984</v>
      </c>
      <c r="H455" s="39">
        <v>467</v>
      </c>
      <c r="I455" s="199">
        <v>4000000</v>
      </c>
      <c r="J455" s="477">
        <v>8565.310492505350</v>
      </c>
    </row>
    <row r="456" ht="13.55" customHeight="1">
      <c r="A456" s="52"/>
      <c r="B456" s="199">
        <v>454</v>
      </c>
      <c r="C456" t="s" s="33">
        <v>1985</v>
      </c>
      <c r="D456" s="132">
        <v>44436</v>
      </c>
      <c r="E456" t="s" s="33">
        <v>1220</v>
      </c>
      <c r="F456" t="s" s="33">
        <v>1153</v>
      </c>
      <c r="G456" t="s" s="33">
        <v>1986</v>
      </c>
      <c r="H456" s="39">
        <v>458.48</v>
      </c>
      <c r="I456" s="199">
        <v>2822974</v>
      </c>
      <c r="J456" s="477">
        <v>6157.245681381960</v>
      </c>
    </row>
    <row r="457" ht="13.55" customHeight="1">
      <c r="A457" s="52"/>
      <c r="B457" s="199">
        <v>455</v>
      </c>
      <c r="C457" t="s" s="33">
        <v>1987</v>
      </c>
      <c r="D457" s="132">
        <v>44469</v>
      </c>
      <c r="E457" t="s" s="33">
        <v>1286</v>
      </c>
      <c r="F457" t="s" s="33">
        <v>1276</v>
      </c>
      <c r="G457" t="s" s="33">
        <v>1988</v>
      </c>
      <c r="H457" s="39">
        <v>446.73</v>
      </c>
      <c r="I457" s="199">
        <v>3757337</v>
      </c>
      <c r="J457" s="477">
        <v>8410.755937590940</v>
      </c>
    </row>
    <row r="458" ht="13.55" customHeight="1">
      <c r="A458" s="52"/>
      <c r="B458" s="199">
        <v>456</v>
      </c>
      <c r="C458" t="s" s="33">
        <v>1989</v>
      </c>
      <c r="D458" s="478">
        <v>44496</v>
      </c>
      <c r="E458" t="s" s="33">
        <v>1159</v>
      </c>
      <c r="F458" t="s" s="33">
        <v>1147</v>
      </c>
      <c r="G458" t="s" s="33">
        <v>1990</v>
      </c>
      <c r="H458" s="39">
        <v>919.12</v>
      </c>
      <c r="I458" s="199">
        <v>5785860</v>
      </c>
      <c r="J458" s="477">
        <v>6294.999564801110</v>
      </c>
    </row>
    <row r="459" ht="13.55" customHeight="1">
      <c r="A459" s="52"/>
      <c r="B459" s="479"/>
      <c r="C459" t="s" s="151">
        <v>1991</v>
      </c>
      <c r="D459" s="479"/>
      <c r="E459" s="479"/>
      <c r="F459" s="479"/>
      <c r="G459" s="479"/>
      <c r="H459" s="480">
        <v>222760.920000001</v>
      </c>
      <c r="I459" s="480">
        <v>1492304708</v>
      </c>
      <c r="J459" s="153"/>
    </row>
    <row r="460" ht="13.55" customHeight="1">
      <c r="A460" s="26"/>
      <c r="B460" s="109"/>
      <c r="C460" s="109"/>
      <c r="D460" s="109"/>
      <c r="E460" s="125"/>
      <c r="F460" s="125"/>
      <c r="G460" s="125"/>
      <c r="H460" s="125"/>
      <c r="I460" s="109"/>
      <c r="J460" s="109"/>
    </row>
    <row r="461" ht="30" customHeight="1">
      <c r="A461" s="26"/>
      <c r="B461" s="26"/>
      <c r="C461" s="26"/>
      <c r="D461" s="52"/>
      <c r="E461" t="s" s="151">
        <v>1992</v>
      </c>
      <c r="F461" t="s" s="151">
        <v>305</v>
      </c>
      <c r="G461" t="s" s="151">
        <v>1993</v>
      </c>
      <c r="H461" t="s" s="481">
        <v>1994</v>
      </c>
      <c r="I461" s="94"/>
      <c r="J461" s="26"/>
    </row>
    <row r="462" ht="13.55" customHeight="1">
      <c r="A462" s="26"/>
      <c r="B462" s="26"/>
      <c r="C462" s="26"/>
      <c r="D462" s="52"/>
      <c r="E462" s="152">
        <v>294</v>
      </c>
      <c r="F462" s="152">
        <v>142963</v>
      </c>
      <c r="G462" s="152">
        <v>104.51</v>
      </c>
      <c r="H462" s="96">
        <f>G462*10000000/F462</f>
        <v>7310.283080237540</v>
      </c>
      <c r="I462" s="94"/>
      <c r="J462" s="26"/>
    </row>
    <row r="463" ht="13.55" customHeight="1">
      <c r="A463" s="26"/>
      <c r="B463" s="26"/>
      <c r="C463" s="26"/>
      <c r="D463" s="52"/>
      <c r="E463" s="152">
        <v>162</v>
      </c>
      <c r="F463" s="152">
        <v>79798</v>
      </c>
      <c r="G463" s="152">
        <v>44.72</v>
      </c>
      <c r="H463" s="96">
        <f>G463*10000000/F463</f>
        <v>5604.1504799619</v>
      </c>
      <c r="I463" s="94"/>
      <c r="J463" s="26"/>
    </row>
    <row r="464" ht="13.55" customHeight="1">
      <c r="A464" s="26"/>
      <c r="B464" s="26"/>
      <c r="C464" s="26"/>
      <c r="D464" s="52"/>
      <c r="E464" s="156">
        <f>SUM(E462:E463)</f>
        <v>456</v>
      </c>
      <c r="F464" s="156">
        <f>SUM(F462:F463)</f>
        <v>222761</v>
      </c>
      <c r="G464" s="156">
        <f>SUM(G462:G463)</f>
        <v>149.23</v>
      </c>
      <c r="H464" s="90">
        <f>G464*10000000/F464</f>
        <v>6699.108012623390</v>
      </c>
      <c r="I464" s="94"/>
      <c r="J464"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5.xml><?xml version="1.0" encoding="utf-8"?>
<worksheet xmlns:r="http://schemas.openxmlformats.org/officeDocument/2006/relationships" xmlns="http://schemas.openxmlformats.org/spreadsheetml/2006/main">
  <dimension ref="A1:E896"/>
  <sheetViews>
    <sheetView workbookViewId="0" showGridLines="0" defaultGridColor="1"/>
  </sheetViews>
  <sheetFormatPr defaultColWidth="9.16667" defaultRowHeight="14.5" customHeight="1" outlineLevelRow="0" outlineLevelCol="0"/>
  <cols>
    <col min="1" max="3" width="9.17188" style="482" customWidth="1"/>
    <col min="4" max="4" width="18.5" style="482" customWidth="1"/>
    <col min="5" max="5" width="26.1719" style="482" customWidth="1"/>
    <col min="6" max="16384" width="9.17188" style="482" customWidth="1"/>
  </cols>
  <sheetData>
    <row r="1" ht="13.55" customHeight="1">
      <c r="A1" s="26"/>
      <c r="B1" s="26"/>
      <c r="C1" s="26"/>
      <c r="D1" s="26"/>
      <c r="E1" s="26"/>
    </row>
    <row r="2" ht="13.55" customHeight="1">
      <c r="A2" s="26"/>
      <c r="B2" s="26"/>
      <c r="C2" s="26"/>
      <c r="D2" s="26"/>
      <c r="E2" s="26"/>
    </row>
    <row r="3" ht="13.55" customHeight="1">
      <c r="A3" s="26"/>
      <c r="B3" s="26"/>
      <c r="C3" s="26"/>
      <c r="D3" s="51"/>
      <c r="E3" s="51"/>
    </row>
    <row r="4" ht="13.55" customHeight="1">
      <c r="A4" s="26"/>
      <c r="B4" s="26"/>
      <c r="C4" s="52"/>
      <c r="D4" t="s" s="33">
        <v>1995</v>
      </c>
      <c r="E4" t="s" s="483">
        <v>1996</v>
      </c>
    </row>
    <row r="5" ht="13.55" customHeight="1">
      <c r="A5" s="26"/>
      <c r="B5" s="26"/>
      <c r="C5" s="52"/>
      <c r="D5" t="s" s="33">
        <v>1997</v>
      </c>
      <c r="E5" t="s" s="484">
        <v>1998</v>
      </c>
    </row>
    <row r="6" ht="13.55" customHeight="1">
      <c r="A6" s="26"/>
      <c r="B6" s="26"/>
      <c r="C6" s="52"/>
      <c r="D6" t="s" s="33">
        <v>1999</v>
      </c>
      <c r="E6" t="s" s="484">
        <v>2000</v>
      </c>
    </row>
    <row r="7" ht="13.55" customHeight="1">
      <c r="A7" s="26"/>
      <c r="B7" s="26"/>
      <c r="C7" s="52"/>
      <c r="D7" t="s" s="33">
        <v>2001</v>
      </c>
      <c r="E7" t="s" s="484">
        <v>2002</v>
      </c>
    </row>
    <row r="8" ht="13.55" customHeight="1">
      <c r="A8" s="26"/>
      <c r="B8" s="26"/>
      <c r="C8" s="52"/>
      <c r="D8" s="153"/>
      <c r="E8" s="153"/>
    </row>
    <row r="9" ht="13.55" customHeight="1">
      <c r="A9" s="26"/>
      <c r="B9" s="26"/>
      <c r="C9" s="52"/>
      <c r="D9" t="s" s="33">
        <v>2003</v>
      </c>
      <c r="E9" s="152">
        <v>25.91</v>
      </c>
    </row>
    <row r="10" ht="13.55" customHeight="1">
      <c r="A10" s="26"/>
      <c r="B10" s="26"/>
      <c r="C10" s="52"/>
      <c r="D10" t="s" s="33">
        <v>2004</v>
      </c>
      <c r="E10" s="152">
        <v>62.14</v>
      </c>
    </row>
    <row r="11" ht="13.55" customHeight="1">
      <c r="A11" s="26"/>
      <c r="B11" s="26"/>
      <c r="C11" s="52"/>
      <c r="D11" t="s" s="33">
        <v>331</v>
      </c>
      <c r="E11" s="156">
        <f>E9+E10</f>
        <v>88.05</v>
      </c>
    </row>
    <row r="12" ht="13.55" customHeight="1">
      <c r="A12" s="26"/>
      <c r="B12" s="26"/>
      <c r="C12" s="52"/>
      <c r="D12" s="153"/>
      <c r="E12" s="154"/>
    </row>
    <row r="13" ht="13.55" customHeight="1">
      <c r="A13" s="26"/>
      <c r="B13" s="26"/>
      <c r="C13" s="52"/>
      <c r="D13" t="s" s="33">
        <v>326</v>
      </c>
      <c r="E13" s="152">
        <f>108.94+30.77</f>
        <v>139.71</v>
      </c>
    </row>
    <row r="14" ht="13.55" customHeight="1">
      <c r="A14" s="26"/>
      <c r="B14" s="26"/>
      <c r="C14" s="52"/>
      <c r="D14" t="s" s="33">
        <v>2005</v>
      </c>
      <c r="E14" s="152">
        <v>108.94</v>
      </c>
    </row>
    <row r="15" ht="13.55" customHeight="1">
      <c r="A15" s="26"/>
      <c r="B15" s="26"/>
      <c r="C15" s="52"/>
      <c r="D15" t="s" s="33">
        <v>2006</v>
      </c>
      <c r="E15" s="156">
        <f>E13-E14</f>
        <v>30.77</v>
      </c>
    </row>
    <row r="16" ht="13.55" customHeight="1">
      <c r="A16" s="26"/>
      <c r="B16" s="26"/>
      <c r="C16" s="52"/>
      <c r="D16" s="153"/>
      <c r="E16" s="154"/>
    </row>
    <row r="17" ht="13.55" customHeight="1">
      <c r="A17" s="26"/>
      <c r="B17" s="26"/>
      <c r="C17" s="52"/>
      <c r="D17" t="s" s="33">
        <v>2007</v>
      </c>
      <c r="E17" s="156">
        <v>29.72</v>
      </c>
    </row>
    <row r="18" ht="13.55" customHeight="1">
      <c r="A18" s="26"/>
      <c r="B18" s="26"/>
      <c r="C18" s="52"/>
      <c r="D18" s="153"/>
      <c r="E18" s="154"/>
    </row>
    <row r="19" ht="13.55" customHeight="1">
      <c r="A19" s="26"/>
      <c r="B19" s="26"/>
      <c r="C19" s="52"/>
      <c r="D19" t="s" s="33">
        <v>2008</v>
      </c>
      <c r="E19" s="156">
        <f>E11-E15-E17</f>
        <v>27.56</v>
      </c>
    </row>
    <row r="20" ht="13.55" customHeight="1">
      <c r="A20" s="26"/>
      <c r="B20" s="26"/>
      <c r="C20" s="26"/>
      <c r="D20" s="109"/>
      <c r="E20" s="109"/>
    </row>
    <row r="21" ht="13.55" customHeight="1">
      <c r="A21" s="26"/>
      <c r="B21" s="26"/>
      <c r="C21" s="26"/>
      <c r="D21" s="26"/>
      <c r="E21" s="26"/>
    </row>
    <row r="22" ht="13.55" customHeight="1">
      <c r="A22" s="26"/>
      <c r="B22" s="26"/>
      <c r="C22" s="26"/>
      <c r="D22" s="26"/>
      <c r="E22" s="26"/>
    </row>
    <row r="23" ht="13.55" customHeight="1">
      <c r="A23" s="26"/>
      <c r="B23" s="26"/>
      <c r="C23" s="26"/>
      <c r="D23" s="26"/>
      <c r="E23" s="26"/>
    </row>
    <row r="24" ht="13.55" customHeight="1">
      <c r="A24" s="26"/>
      <c r="B24" s="26"/>
      <c r="C24" s="26"/>
      <c r="D24" s="26"/>
      <c r="E24" s="26"/>
    </row>
    <row r="25" ht="13.55" customHeight="1">
      <c r="A25" s="26"/>
      <c r="B25" s="26"/>
      <c r="C25" s="26"/>
      <c r="D25" s="26"/>
      <c r="E25" s="26"/>
    </row>
    <row r="26" ht="13.55" customHeight="1">
      <c r="A26" s="26"/>
      <c r="B26" s="26"/>
      <c r="C26" s="26"/>
      <c r="D26" s="26"/>
      <c r="E26" s="26"/>
    </row>
    <row r="27" ht="13.55" customHeight="1">
      <c r="A27" s="26"/>
      <c r="B27" s="26"/>
      <c r="C27" s="26"/>
      <c r="D27" s="26"/>
      <c r="E27" s="26"/>
    </row>
    <row r="28" ht="13.55" customHeight="1">
      <c r="A28" s="26"/>
      <c r="B28" s="26"/>
      <c r="C28" s="26"/>
      <c r="D28" s="26"/>
      <c r="E28" s="26"/>
    </row>
    <row r="29" ht="13.55" customHeight="1">
      <c r="A29" s="26"/>
      <c r="B29" s="26"/>
      <c r="C29" s="26"/>
      <c r="D29" s="26"/>
      <c r="E29" s="26"/>
    </row>
    <row r="30" ht="13.55" customHeight="1">
      <c r="A30" s="26"/>
      <c r="B30" s="26"/>
      <c r="C30" s="26"/>
      <c r="D30" s="26"/>
      <c r="E30" s="26"/>
    </row>
    <row r="31" ht="13.55" customHeight="1">
      <c r="A31" s="26"/>
      <c r="B31" s="26"/>
      <c r="C31" s="26"/>
      <c r="D31" s="26"/>
      <c r="E31" s="26"/>
    </row>
    <row r="32" ht="13.55" customHeight="1">
      <c r="A32" s="26"/>
      <c r="B32" s="26"/>
      <c r="C32" s="26"/>
      <c r="D32" s="26"/>
      <c r="E32" s="26"/>
    </row>
    <row r="33" ht="13.55" customHeight="1">
      <c r="A33" s="26"/>
      <c r="B33" s="26"/>
      <c r="C33" s="26"/>
      <c r="D33" s="26"/>
      <c r="E33" s="26"/>
    </row>
    <row r="34" ht="13.55" customHeight="1">
      <c r="A34" s="26"/>
      <c r="B34" s="26"/>
      <c r="C34" s="26"/>
      <c r="D34" s="26"/>
      <c r="E34" s="26"/>
    </row>
    <row r="35" ht="13.55" customHeight="1">
      <c r="A35" s="26"/>
      <c r="B35" s="26"/>
      <c r="C35" s="26"/>
      <c r="D35" s="26"/>
      <c r="E35" s="26"/>
    </row>
    <row r="36" ht="13.55" customHeight="1">
      <c r="A36" s="26"/>
      <c r="B36" s="26"/>
      <c r="C36" s="26"/>
      <c r="D36" s="26"/>
      <c r="E36" s="26"/>
    </row>
    <row r="37" ht="13.55" customHeight="1">
      <c r="A37" s="26"/>
      <c r="B37" s="26"/>
      <c r="C37" s="26"/>
      <c r="D37" s="26"/>
      <c r="E37" s="26"/>
    </row>
    <row r="38" ht="13.55" customHeight="1">
      <c r="A38" s="26"/>
      <c r="B38" s="26"/>
      <c r="C38" s="26"/>
      <c r="D38" s="26"/>
      <c r="E38" s="26"/>
    </row>
    <row r="39" ht="13.55" customHeight="1">
      <c r="A39" s="26"/>
      <c r="B39" s="26"/>
      <c r="C39" s="26"/>
      <c r="D39" s="26"/>
      <c r="E39" s="26"/>
    </row>
    <row r="40" ht="13.55" customHeight="1">
      <c r="A40" s="26"/>
      <c r="B40" s="26"/>
      <c r="C40" s="26"/>
      <c r="D40" s="26"/>
      <c r="E40" s="26"/>
    </row>
    <row r="41" ht="13.55" customHeight="1">
      <c r="A41" s="26"/>
      <c r="B41" s="26"/>
      <c r="C41" s="26"/>
      <c r="D41" s="26"/>
      <c r="E41" s="26"/>
    </row>
    <row r="42" ht="13.55" customHeight="1">
      <c r="A42" s="26"/>
      <c r="B42" s="26"/>
      <c r="C42" s="26"/>
      <c r="D42" s="26"/>
      <c r="E42" s="26"/>
    </row>
    <row r="43" ht="13.55" customHeight="1">
      <c r="A43" s="26"/>
      <c r="B43" s="26"/>
      <c r="C43" s="26"/>
      <c r="D43" s="26"/>
      <c r="E43" s="26"/>
    </row>
    <row r="44" ht="13.55" customHeight="1">
      <c r="A44" s="26"/>
      <c r="B44" s="26"/>
      <c r="C44" s="26"/>
      <c r="D44" s="26"/>
      <c r="E44" s="26"/>
    </row>
    <row r="45" ht="13.55" customHeight="1">
      <c r="A45" s="26"/>
      <c r="B45" s="26"/>
      <c r="C45" s="26"/>
      <c r="D45" s="26"/>
      <c r="E45" s="26"/>
    </row>
    <row r="46" ht="13.55" customHeight="1">
      <c r="A46" s="26"/>
      <c r="B46" s="26"/>
      <c r="C46" s="26"/>
      <c r="D46" s="26"/>
      <c r="E46" s="26"/>
    </row>
    <row r="47" ht="13.55" customHeight="1">
      <c r="A47" s="26"/>
      <c r="B47" s="26"/>
      <c r="C47" s="26"/>
      <c r="D47" s="26"/>
      <c r="E47" s="26"/>
    </row>
    <row r="48" ht="13.55" customHeight="1">
      <c r="A48" s="26"/>
      <c r="B48" s="26"/>
      <c r="C48" s="26"/>
      <c r="D48" s="26"/>
      <c r="E48" s="26"/>
    </row>
    <row r="49" ht="13.55" customHeight="1">
      <c r="A49" s="26"/>
      <c r="B49" s="26"/>
      <c r="C49" s="26"/>
      <c r="D49" s="26"/>
      <c r="E49" s="26"/>
    </row>
    <row r="50" ht="13.55" customHeight="1">
      <c r="A50" s="26"/>
      <c r="B50" s="26"/>
      <c r="C50" s="26"/>
      <c r="D50" s="26"/>
      <c r="E50" s="26"/>
    </row>
    <row r="51" ht="13.55" customHeight="1">
      <c r="A51" s="26"/>
      <c r="B51" s="26"/>
      <c r="C51" s="26"/>
      <c r="D51" s="26"/>
      <c r="E51" s="26"/>
    </row>
    <row r="52" ht="13.55" customHeight="1">
      <c r="A52" s="26"/>
      <c r="B52" s="26"/>
      <c r="C52" s="26"/>
      <c r="D52" s="26"/>
      <c r="E52" s="26"/>
    </row>
    <row r="53" ht="13.55" customHeight="1">
      <c r="A53" s="26"/>
      <c r="B53" s="26"/>
      <c r="C53" s="26"/>
      <c r="D53" s="26"/>
      <c r="E53" s="26"/>
    </row>
    <row r="54" ht="13.55" customHeight="1">
      <c r="A54" s="26"/>
      <c r="B54" s="26"/>
      <c r="C54" s="26"/>
      <c r="D54" s="26"/>
      <c r="E54" s="26"/>
    </row>
    <row r="55" ht="13.55" customHeight="1">
      <c r="A55" s="26"/>
      <c r="B55" s="26"/>
      <c r="C55" s="26"/>
      <c r="D55" s="26"/>
      <c r="E55" s="26"/>
    </row>
    <row r="56" ht="13.55" customHeight="1">
      <c r="A56" s="26"/>
      <c r="B56" s="26"/>
      <c r="C56" s="26"/>
      <c r="D56" s="26"/>
      <c r="E56" s="26"/>
    </row>
    <row r="57" ht="13.55" customHeight="1">
      <c r="A57" s="26"/>
      <c r="B57" s="26"/>
      <c r="C57" s="26"/>
      <c r="D57" s="26"/>
      <c r="E57" s="26"/>
    </row>
    <row r="58" ht="13.55" customHeight="1">
      <c r="A58" s="26"/>
      <c r="B58" s="26"/>
      <c r="C58" s="26"/>
      <c r="D58" s="26"/>
      <c r="E58" s="26"/>
    </row>
    <row r="59" ht="13.55" customHeight="1">
      <c r="A59" s="26"/>
      <c r="B59" s="26"/>
      <c r="C59" s="26"/>
      <c r="D59" s="26"/>
      <c r="E59" s="26"/>
    </row>
    <row r="60" ht="13.55" customHeight="1">
      <c r="A60" s="26"/>
      <c r="B60" s="26"/>
      <c r="C60" s="26"/>
      <c r="D60" s="26"/>
      <c r="E60" s="26"/>
    </row>
    <row r="61" ht="13.55" customHeight="1">
      <c r="A61" s="26"/>
      <c r="B61" s="26"/>
      <c r="C61" s="26"/>
      <c r="D61" s="26"/>
      <c r="E61" s="26"/>
    </row>
    <row r="62" ht="13.55" customHeight="1">
      <c r="A62" s="26"/>
      <c r="B62" s="26"/>
      <c r="C62" s="26"/>
      <c r="D62" s="26"/>
      <c r="E62" s="26"/>
    </row>
    <row r="63" ht="13.55" customHeight="1">
      <c r="A63" s="26"/>
      <c r="B63" s="26"/>
      <c r="C63" s="26"/>
      <c r="D63" s="26"/>
      <c r="E63" s="26"/>
    </row>
    <row r="64" ht="13.55" customHeight="1">
      <c r="A64" s="26"/>
      <c r="B64" s="26"/>
      <c r="C64" s="26"/>
      <c r="D64" s="26"/>
      <c r="E64" s="26"/>
    </row>
    <row r="65" ht="13.55" customHeight="1">
      <c r="A65" s="26"/>
      <c r="B65" s="26"/>
      <c r="C65" s="26"/>
      <c r="D65" s="26"/>
      <c r="E65" s="26"/>
    </row>
    <row r="66" ht="13.55" customHeight="1">
      <c r="A66" s="26"/>
      <c r="B66" s="26"/>
      <c r="C66" s="26"/>
      <c r="D66" s="26"/>
      <c r="E66" s="26"/>
    </row>
    <row r="67" ht="13.55" customHeight="1">
      <c r="A67" s="26"/>
      <c r="B67" s="26"/>
      <c r="C67" s="26"/>
      <c r="D67" s="26"/>
      <c r="E67" s="26"/>
    </row>
    <row r="68" ht="13.55" customHeight="1">
      <c r="A68" s="26"/>
      <c r="B68" s="26"/>
      <c r="C68" s="26"/>
      <c r="D68" s="26"/>
      <c r="E68" s="26"/>
    </row>
    <row r="69" ht="13.55" customHeight="1">
      <c r="A69" s="26"/>
      <c r="B69" s="26"/>
      <c r="C69" s="26"/>
      <c r="D69" s="26"/>
      <c r="E69" s="26"/>
    </row>
    <row r="70" ht="13.55" customHeight="1">
      <c r="A70" s="26"/>
      <c r="B70" s="26"/>
      <c r="C70" s="26"/>
      <c r="D70" s="26"/>
      <c r="E70" s="26"/>
    </row>
    <row r="71" ht="13.55" customHeight="1">
      <c r="A71" s="26"/>
      <c r="B71" s="26"/>
      <c r="C71" s="26"/>
      <c r="D71" s="26"/>
      <c r="E71" s="26"/>
    </row>
    <row r="72" ht="13.55" customHeight="1">
      <c r="A72" s="26"/>
      <c r="B72" s="26"/>
      <c r="C72" s="26"/>
      <c r="D72" s="26"/>
      <c r="E72" s="26"/>
    </row>
    <row r="73" ht="13.55" customHeight="1">
      <c r="A73" s="26"/>
      <c r="B73" s="26"/>
      <c r="C73" s="26"/>
      <c r="D73" s="26"/>
      <c r="E73" s="26"/>
    </row>
    <row r="74" ht="13.55" customHeight="1">
      <c r="A74" s="26"/>
      <c r="B74" s="26"/>
      <c r="C74" s="26"/>
      <c r="D74" s="26"/>
      <c r="E74" s="26"/>
    </row>
    <row r="75" ht="13.55" customHeight="1">
      <c r="A75" s="26"/>
      <c r="B75" s="26"/>
      <c r="C75" s="26"/>
      <c r="D75" s="26"/>
      <c r="E75" s="26"/>
    </row>
    <row r="76" ht="13.55" customHeight="1">
      <c r="A76" s="26"/>
      <c r="B76" s="26"/>
      <c r="C76" s="26"/>
      <c r="D76" s="26"/>
      <c r="E76" s="26"/>
    </row>
    <row r="77" ht="13.55" customHeight="1">
      <c r="A77" s="26"/>
      <c r="B77" s="26"/>
      <c r="C77" s="26"/>
      <c r="D77" s="26"/>
      <c r="E77" s="26"/>
    </row>
    <row r="78" ht="13.55" customHeight="1">
      <c r="A78" s="26"/>
      <c r="B78" s="26"/>
      <c r="C78" s="26"/>
      <c r="D78" s="26"/>
      <c r="E78" s="26"/>
    </row>
    <row r="79" ht="13.55" customHeight="1">
      <c r="A79" s="26"/>
      <c r="B79" s="26"/>
      <c r="C79" s="26"/>
      <c r="D79" s="26"/>
      <c r="E79" s="26"/>
    </row>
    <row r="80" ht="13.55" customHeight="1">
      <c r="A80" s="26"/>
      <c r="B80" s="26"/>
      <c r="C80" s="26"/>
      <c r="D80" s="26"/>
      <c r="E80" s="26"/>
    </row>
    <row r="81" ht="13.55" customHeight="1">
      <c r="A81" s="26"/>
      <c r="B81" s="26"/>
      <c r="C81" s="26"/>
      <c r="D81" s="26"/>
      <c r="E81" s="26"/>
    </row>
    <row r="82" ht="13.55" customHeight="1">
      <c r="A82" s="26"/>
      <c r="B82" s="26"/>
      <c r="C82" s="26"/>
      <c r="D82" s="26"/>
      <c r="E82" s="26"/>
    </row>
    <row r="83" ht="13.55" customHeight="1">
      <c r="A83" s="26"/>
      <c r="B83" s="26"/>
      <c r="C83" s="26"/>
      <c r="D83" s="26"/>
      <c r="E83" s="26"/>
    </row>
    <row r="84" ht="13.55" customHeight="1">
      <c r="A84" s="26"/>
      <c r="B84" s="26"/>
      <c r="C84" s="26"/>
      <c r="D84" s="26"/>
      <c r="E84" s="26"/>
    </row>
    <row r="85" ht="13.55" customHeight="1">
      <c r="A85" s="26"/>
      <c r="B85" s="26"/>
      <c r="C85" s="26"/>
      <c r="D85" s="26"/>
      <c r="E85" s="26"/>
    </row>
    <row r="86" ht="13.55" customHeight="1">
      <c r="A86" s="26"/>
      <c r="B86" s="26"/>
      <c r="C86" s="26"/>
      <c r="D86" s="26"/>
      <c r="E86" s="26"/>
    </row>
    <row r="87" ht="13.55" customHeight="1">
      <c r="A87" s="26"/>
      <c r="B87" s="26"/>
      <c r="C87" s="26"/>
      <c r="D87" s="26"/>
      <c r="E87" s="26"/>
    </row>
    <row r="88" ht="13.55" customHeight="1">
      <c r="A88" s="26"/>
      <c r="B88" s="26"/>
      <c r="C88" s="26"/>
      <c r="D88" s="26"/>
      <c r="E88" s="26"/>
    </row>
    <row r="89" ht="13.55" customHeight="1">
      <c r="A89" s="26"/>
      <c r="B89" s="26"/>
      <c r="C89" s="26"/>
      <c r="D89" s="26"/>
      <c r="E89" s="26"/>
    </row>
    <row r="90" ht="13.55" customHeight="1">
      <c r="A90" s="26"/>
      <c r="B90" s="26"/>
      <c r="C90" s="26"/>
      <c r="D90" s="26"/>
      <c r="E90" s="26"/>
    </row>
    <row r="91" ht="13.55" customHeight="1">
      <c r="A91" s="26"/>
      <c r="B91" s="26"/>
      <c r="C91" s="26"/>
      <c r="D91" s="26"/>
      <c r="E91" s="26"/>
    </row>
    <row r="92" ht="13.55" customHeight="1">
      <c r="A92" s="26"/>
      <c r="B92" s="26"/>
      <c r="C92" s="26"/>
      <c r="D92" s="26"/>
      <c r="E92" s="26"/>
    </row>
    <row r="93" ht="13.55" customHeight="1">
      <c r="A93" s="26"/>
      <c r="B93" s="26"/>
      <c r="C93" s="26"/>
      <c r="D93" s="26"/>
      <c r="E93" s="26"/>
    </row>
    <row r="94" ht="13.55" customHeight="1">
      <c r="A94" s="26"/>
      <c r="B94" s="26"/>
      <c r="C94" s="26"/>
      <c r="D94" s="26"/>
      <c r="E94" s="26"/>
    </row>
    <row r="95" ht="13.55" customHeight="1">
      <c r="A95" s="26"/>
      <c r="B95" s="26"/>
      <c r="C95" s="26"/>
      <c r="D95" s="26"/>
      <c r="E95" s="26"/>
    </row>
    <row r="96" ht="13.55" customHeight="1">
      <c r="A96" s="26"/>
      <c r="B96" s="26"/>
      <c r="C96" s="26"/>
      <c r="D96" s="26"/>
      <c r="E96" s="26"/>
    </row>
    <row r="97" ht="13.55" customHeight="1">
      <c r="A97" s="26"/>
      <c r="B97" s="26"/>
      <c r="C97" s="26"/>
      <c r="D97" s="26"/>
      <c r="E97" s="26"/>
    </row>
    <row r="98" ht="13.55" customHeight="1">
      <c r="A98" s="26"/>
      <c r="B98" s="26"/>
      <c r="C98" s="26"/>
      <c r="D98" s="26"/>
      <c r="E98" s="26"/>
    </row>
    <row r="99" ht="13.55" customHeight="1">
      <c r="A99" s="26"/>
      <c r="B99" s="26"/>
      <c r="C99" s="26"/>
      <c r="D99" s="26"/>
      <c r="E99" s="26"/>
    </row>
    <row r="100" ht="13.55" customHeight="1">
      <c r="A100" s="26"/>
      <c r="B100" s="26"/>
      <c r="C100" s="26"/>
      <c r="D100" s="26"/>
      <c r="E100" s="26"/>
    </row>
    <row r="101" ht="13.55" customHeight="1">
      <c r="A101" s="26"/>
      <c r="B101" s="26"/>
      <c r="C101" s="26"/>
      <c r="D101" s="26"/>
      <c r="E101" s="26"/>
    </row>
    <row r="102" ht="13.55" customHeight="1">
      <c r="A102" s="26"/>
      <c r="B102" s="26"/>
      <c r="C102" s="26"/>
      <c r="D102" s="26"/>
      <c r="E102" s="26"/>
    </row>
    <row r="103" ht="13.55" customHeight="1">
      <c r="A103" s="26"/>
      <c r="B103" s="26"/>
      <c r="C103" s="26"/>
      <c r="D103" s="26"/>
      <c r="E103" s="26"/>
    </row>
    <row r="104" ht="13.55" customHeight="1">
      <c r="A104" s="26"/>
      <c r="B104" s="26"/>
      <c r="C104" s="26"/>
      <c r="D104" s="26"/>
      <c r="E104" s="26"/>
    </row>
    <row r="105" ht="13.55" customHeight="1">
      <c r="A105" s="26"/>
      <c r="B105" s="26"/>
      <c r="C105" s="26"/>
      <c r="D105" s="26"/>
      <c r="E105" s="26"/>
    </row>
    <row r="106" ht="13.55" customHeight="1">
      <c r="A106" s="26"/>
      <c r="B106" s="26"/>
      <c r="C106" s="26"/>
      <c r="D106" s="26"/>
      <c r="E106" s="26"/>
    </row>
    <row r="107" ht="13.55" customHeight="1">
      <c r="A107" s="26"/>
      <c r="B107" s="26"/>
      <c r="C107" s="26"/>
      <c r="D107" s="26"/>
      <c r="E107" s="26"/>
    </row>
    <row r="108" ht="13.55" customHeight="1">
      <c r="A108" s="26"/>
      <c r="B108" s="26"/>
      <c r="C108" s="26"/>
      <c r="D108" s="26"/>
      <c r="E108" s="26"/>
    </row>
    <row r="109" ht="13.55" customHeight="1">
      <c r="A109" s="26"/>
      <c r="B109" s="26"/>
      <c r="C109" s="26"/>
      <c r="D109" s="26"/>
      <c r="E109" s="26"/>
    </row>
    <row r="110" ht="13.55" customHeight="1">
      <c r="A110" s="26"/>
      <c r="B110" s="26"/>
      <c r="C110" s="26"/>
      <c r="D110" s="26"/>
      <c r="E110" s="26"/>
    </row>
    <row r="111" ht="13.55" customHeight="1">
      <c r="A111" s="26"/>
      <c r="B111" s="26"/>
      <c r="C111" s="26"/>
      <c r="D111" s="26"/>
      <c r="E111" s="26"/>
    </row>
    <row r="112" ht="13.55" customHeight="1">
      <c r="A112" s="26"/>
      <c r="B112" s="26"/>
      <c r="C112" s="26"/>
      <c r="D112" s="26"/>
      <c r="E112" s="26"/>
    </row>
    <row r="113" ht="13.55" customHeight="1">
      <c r="A113" s="26"/>
      <c r="B113" s="26"/>
      <c r="C113" s="26"/>
      <c r="D113" s="26"/>
      <c r="E113" s="26"/>
    </row>
    <row r="114" ht="13.55" customHeight="1">
      <c r="A114" s="26"/>
      <c r="B114" s="26"/>
      <c r="C114" s="26"/>
      <c r="D114" s="26"/>
      <c r="E114" s="26"/>
    </row>
    <row r="115" ht="13.55" customHeight="1">
      <c r="A115" s="26"/>
      <c r="B115" s="26"/>
      <c r="C115" s="26"/>
      <c r="D115" s="26"/>
      <c r="E115" s="26"/>
    </row>
    <row r="116" ht="13.55" customHeight="1">
      <c r="A116" s="26"/>
      <c r="B116" s="26"/>
      <c r="C116" s="26"/>
      <c r="D116" s="26"/>
      <c r="E116" s="26"/>
    </row>
    <row r="117" ht="13.55" customHeight="1">
      <c r="A117" s="26"/>
      <c r="B117" s="26"/>
      <c r="C117" s="26"/>
      <c r="D117" s="26"/>
      <c r="E117" s="26"/>
    </row>
    <row r="118" ht="13.55" customHeight="1">
      <c r="A118" s="26"/>
      <c r="B118" s="26"/>
      <c r="C118" s="26"/>
      <c r="D118" s="26"/>
      <c r="E118" s="26"/>
    </row>
    <row r="119" ht="13.55" customHeight="1">
      <c r="A119" s="26"/>
      <c r="B119" s="26"/>
      <c r="C119" s="26"/>
      <c r="D119" s="26"/>
      <c r="E119" s="26"/>
    </row>
    <row r="120" ht="13.55" customHeight="1">
      <c r="A120" s="26"/>
      <c r="B120" s="26"/>
      <c r="C120" s="26"/>
      <c r="D120" s="26"/>
      <c r="E120" s="26"/>
    </row>
    <row r="121" ht="13.55" customHeight="1">
      <c r="A121" s="26"/>
      <c r="B121" s="26"/>
      <c r="C121" s="26"/>
      <c r="D121" s="26"/>
      <c r="E121" s="26"/>
    </row>
    <row r="122" ht="13.55" customHeight="1">
      <c r="A122" s="26"/>
      <c r="B122" s="26"/>
      <c r="C122" s="26"/>
      <c r="D122" s="26"/>
      <c r="E122" s="26"/>
    </row>
    <row r="123" ht="13.55" customHeight="1">
      <c r="A123" s="26"/>
      <c r="B123" s="26"/>
      <c r="C123" s="26"/>
      <c r="D123" s="26"/>
      <c r="E123" s="26"/>
    </row>
    <row r="124" ht="13.55" customHeight="1">
      <c r="A124" s="26"/>
      <c r="B124" s="26"/>
      <c r="C124" s="26"/>
      <c r="D124" s="26"/>
      <c r="E124" s="26"/>
    </row>
    <row r="125" ht="13.55" customHeight="1">
      <c r="A125" s="26"/>
      <c r="B125" s="26"/>
      <c r="C125" s="26"/>
      <c r="D125" s="26"/>
      <c r="E125" s="26"/>
    </row>
    <row r="126" ht="13.55" customHeight="1">
      <c r="A126" s="26"/>
      <c r="B126" s="26"/>
      <c r="C126" s="26"/>
      <c r="D126" s="26"/>
      <c r="E126" s="26"/>
    </row>
    <row r="127" ht="13.55" customHeight="1">
      <c r="A127" s="26"/>
      <c r="B127" s="26"/>
      <c r="C127" s="26"/>
      <c r="D127" s="26"/>
      <c r="E127" s="26"/>
    </row>
    <row r="128" ht="13.55" customHeight="1">
      <c r="A128" s="26"/>
      <c r="B128" s="26"/>
      <c r="C128" s="26"/>
      <c r="D128" s="26"/>
      <c r="E128" s="26"/>
    </row>
    <row r="129" ht="13.55" customHeight="1">
      <c r="A129" s="26"/>
      <c r="B129" s="26"/>
      <c r="C129" s="26"/>
      <c r="D129" s="26"/>
      <c r="E129" s="26"/>
    </row>
    <row r="130" ht="13.55" customHeight="1">
      <c r="A130" s="26"/>
      <c r="B130" s="26"/>
      <c r="C130" s="26"/>
      <c r="D130" s="26"/>
      <c r="E130" s="26"/>
    </row>
    <row r="131" ht="13.55" customHeight="1">
      <c r="A131" s="26"/>
      <c r="B131" s="26"/>
      <c r="C131" s="26"/>
      <c r="D131" s="26"/>
      <c r="E131" s="26"/>
    </row>
    <row r="132" ht="13.55" customHeight="1">
      <c r="A132" s="26"/>
      <c r="B132" s="26"/>
      <c r="C132" s="26"/>
      <c r="D132" s="26"/>
      <c r="E132" s="26"/>
    </row>
    <row r="133" ht="13.55" customHeight="1">
      <c r="A133" s="26"/>
      <c r="B133" s="26"/>
      <c r="C133" s="26"/>
      <c r="D133" s="26"/>
      <c r="E133" s="26"/>
    </row>
    <row r="134" ht="13.55" customHeight="1">
      <c r="A134" s="26"/>
      <c r="B134" s="26"/>
      <c r="C134" s="26"/>
      <c r="D134" s="26"/>
      <c r="E134" s="26"/>
    </row>
    <row r="135" ht="13.55" customHeight="1">
      <c r="A135" s="26"/>
      <c r="B135" s="26"/>
      <c r="C135" s="26"/>
      <c r="D135" s="26"/>
      <c r="E135" s="26"/>
    </row>
    <row r="136" ht="13.55" customHeight="1">
      <c r="A136" s="26"/>
      <c r="B136" s="26"/>
      <c r="C136" s="26"/>
      <c r="D136" s="26"/>
      <c r="E136" s="26"/>
    </row>
    <row r="137" ht="13.55" customHeight="1">
      <c r="A137" s="26"/>
      <c r="B137" s="26"/>
      <c r="C137" s="26"/>
      <c r="D137" s="26"/>
      <c r="E137" s="26"/>
    </row>
    <row r="138" ht="13.55" customHeight="1">
      <c r="A138" s="26"/>
      <c r="B138" s="26"/>
      <c r="C138" s="26"/>
      <c r="D138" s="26"/>
      <c r="E138" s="26"/>
    </row>
    <row r="139" ht="13.55" customHeight="1">
      <c r="A139" s="26"/>
      <c r="B139" s="26"/>
      <c r="C139" s="26"/>
      <c r="D139" s="26"/>
      <c r="E139" s="26"/>
    </row>
    <row r="140" ht="13.55" customHeight="1">
      <c r="A140" s="26"/>
      <c r="B140" s="26"/>
      <c r="C140" s="26"/>
      <c r="D140" s="26"/>
      <c r="E140" s="26"/>
    </row>
    <row r="141" ht="13.55" customHeight="1">
      <c r="A141" s="26"/>
      <c r="B141" s="26"/>
      <c r="C141" s="26"/>
      <c r="D141" s="26"/>
      <c r="E141" s="26"/>
    </row>
    <row r="142" ht="13.55" customHeight="1">
      <c r="A142" s="26"/>
      <c r="B142" s="26"/>
      <c r="C142" s="26"/>
      <c r="D142" s="26"/>
      <c r="E142" s="26"/>
    </row>
    <row r="143" ht="13.55" customHeight="1">
      <c r="A143" s="26"/>
      <c r="B143" s="26"/>
      <c r="C143" s="26"/>
      <c r="D143" s="26"/>
      <c r="E143" s="26"/>
    </row>
    <row r="144" ht="13.55" customHeight="1">
      <c r="A144" s="26"/>
      <c r="B144" s="26"/>
      <c r="C144" s="26"/>
      <c r="D144" s="26"/>
      <c r="E144" s="26"/>
    </row>
    <row r="145" ht="13.55" customHeight="1">
      <c r="A145" s="26"/>
      <c r="B145" s="26"/>
      <c r="C145" s="26"/>
      <c r="D145" s="26"/>
      <c r="E145" s="26"/>
    </row>
    <row r="146" ht="13.55" customHeight="1">
      <c r="A146" s="26"/>
      <c r="B146" s="26"/>
      <c r="C146" s="26"/>
      <c r="D146" s="26"/>
      <c r="E146" s="26"/>
    </row>
    <row r="147" ht="13.55" customHeight="1">
      <c r="A147" s="26"/>
      <c r="B147" s="26"/>
      <c r="C147" s="26"/>
      <c r="D147" s="26"/>
      <c r="E147" s="26"/>
    </row>
    <row r="148" ht="13.55" customHeight="1">
      <c r="A148" s="26"/>
      <c r="B148" s="26"/>
      <c r="C148" s="26"/>
      <c r="D148" s="26"/>
      <c r="E148" s="26"/>
    </row>
    <row r="149" ht="13.55" customHeight="1">
      <c r="A149" s="26"/>
      <c r="B149" s="26"/>
      <c r="C149" s="26"/>
      <c r="D149" s="26"/>
      <c r="E149" s="26"/>
    </row>
    <row r="150" ht="13.55" customHeight="1">
      <c r="A150" s="26"/>
      <c r="B150" s="26"/>
      <c r="C150" s="26"/>
      <c r="D150" s="26"/>
      <c r="E150" s="26"/>
    </row>
    <row r="151" ht="13.55" customHeight="1">
      <c r="A151" s="26"/>
      <c r="B151" s="26"/>
      <c r="C151" s="26"/>
      <c r="D151" s="26"/>
      <c r="E151" s="26"/>
    </row>
    <row r="152" ht="13.55" customHeight="1">
      <c r="A152" s="26"/>
      <c r="B152" s="26"/>
      <c r="C152" s="26"/>
      <c r="D152" s="26"/>
      <c r="E152" s="26"/>
    </row>
    <row r="153" ht="13.55" customHeight="1">
      <c r="A153" s="26"/>
      <c r="B153" s="26"/>
      <c r="C153" s="26"/>
      <c r="D153" s="26"/>
      <c r="E153" s="26"/>
    </row>
    <row r="154" ht="13.55" customHeight="1">
      <c r="A154" s="26"/>
      <c r="B154" s="26"/>
      <c r="C154" s="26"/>
      <c r="D154" s="26"/>
      <c r="E154" s="26"/>
    </row>
    <row r="155" ht="13.55" customHeight="1">
      <c r="A155" s="26"/>
      <c r="B155" s="26"/>
      <c r="C155" s="26"/>
      <c r="D155" s="26"/>
      <c r="E155" s="26"/>
    </row>
    <row r="156" ht="13.55" customHeight="1">
      <c r="A156" s="26"/>
      <c r="B156" s="26"/>
      <c r="C156" s="26"/>
      <c r="D156" s="26"/>
      <c r="E156" s="26"/>
    </row>
    <row r="157" ht="13.55" customHeight="1">
      <c r="A157" s="26"/>
      <c r="B157" s="26"/>
      <c r="C157" s="26"/>
      <c r="D157" s="26"/>
      <c r="E157" s="26"/>
    </row>
    <row r="158" ht="13.55" customHeight="1">
      <c r="A158" s="26"/>
      <c r="B158" s="26"/>
      <c r="C158" s="26"/>
      <c r="D158" s="26"/>
      <c r="E158" s="26"/>
    </row>
    <row r="159" ht="13.55" customHeight="1">
      <c r="A159" s="26"/>
      <c r="B159" s="26"/>
      <c r="C159" s="26"/>
      <c r="D159" s="26"/>
      <c r="E159" s="26"/>
    </row>
    <row r="160" ht="13.55" customHeight="1">
      <c r="A160" s="26"/>
      <c r="B160" s="26"/>
      <c r="C160" s="26"/>
      <c r="D160" s="26"/>
      <c r="E160" s="26"/>
    </row>
    <row r="161" ht="13.55" customHeight="1">
      <c r="A161" s="26"/>
      <c r="B161" s="26"/>
      <c r="C161" s="26"/>
      <c r="D161" s="26"/>
      <c r="E161" s="26"/>
    </row>
    <row r="162" ht="13.55" customHeight="1">
      <c r="A162" s="26"/>
      <c r="B162" s="26"/>
      <c r="C162" s="26"/>
      <c r="D162" s="26"/>
      <c r="E162" s="26"/>
    </row>
    <row r="163" ht="13.55" customHeight="1">
      <c r="A163" s="26"/>
      <c r="B163" s="26"/>
      <c r="C163" s="26"/>
      <c r="D163" s="26"/>
      <c r="E163" s="26"/>
    </row>
    <row r="164" ht="13.55" customHeight="1">
      <c r="A164" s="26"/>
      <c r="B164" s="26"/>
      <c r="C164" s="26"/>
      <c r="D164" s="26"/>
      <c r="E164" s="26"/>
    </row>
    <row r="165" ht="13.55" customHeight="1">
      <c r="A165" s="26"/>
      <c r="B165" s="26"/>
      <c r="C165" s="26"/>
      <c r="D165" s="26"/>
      <c r="E165" s="26"/>
    </row>
    <row r="166" ht="13.55" customHeight="1">
      <c r="A166" s="26"/>
      <c r="B166" s="26"/>
      <c r="C166" s="26"/>
      <c r="D166" s="26"/>
      <c r="E166" s="26"/>
    </row>
    <row r="167" ht="13.55" customHeight="1">
      <c r="A167" s="26"/>
      <c r="B167" s="26"/>
      <c r="C167" s="26"/>
      <c r="D167" s="26"/>
      <c r="E167" s="26"/>
    </row>
    <row r="168" ht="13.55" customHeight="1">
      <c r="A168" s="26"/>
      <c r="B168" s="26"/>
      <c r="C168" s="26"/>
      <c r="D168" s="26"/>
      <c r="E168" s="26"/>
    </row>
    <row r="169" ht="13.55" customHeight="1">
      <c r="A169" s="26"/>
      <c r="B169" s="26"/>
      <c r="C169" s="26"/>
      <c r="D169" s="26"/>
      <c r="E169" s="26"/>
    </row>
    <row r="170" ht="13.55" customHeight="1">
      <c r="A170" s="26"/>
      <c r="B170" s="26"/>
      <c r="C170" s="26"/>
      <c r="D170" s="26"/>
      <c r="E170" s="26"/>
    </row>
    <row r="171" ht="13.55" customHeight="1">
      <c r="A171" s="26"/>
      <c r="B171" s="26"/>
      <c r="C171" s="26"/>
      <c r="D171" s="26"/>
      <c r="E171" s="26"/>
    </row>
    <row r="172" ht="13.55" customHeight="1">
      <c r="A172" s="26"/>
      <c r="B172" s="26"/>
      <c r="C172" s="26"/>
      <c r="D172" s="26"/>
      <c r="E172" s="26"/>
    </row>
    <row r="173" ht="13.55" customHeight="1">
      <c r="A173" s="26"/>
      <c r="B173" s="26"/>
      <c r="C173" s="26"/>
      <c r="D173" s="26"/>
      <c r="E173" s="26"/>
    </row>
    <row r="174" ht="13.55" customHeight="1">
      <c r="A174" s="26"/>
      <c r="B174" s="26"/>
      <c r="C174" s="26"/>
      <c r="D174" s="26"/>
      <c r="E174" s="26"/>
    </row>
    <row r="175" ht="13.55" customHeight="1">
      <c r="A175" s="26"/>
      <c r="B175" s="26"/>
      <c r="C175" s="26"/>
      <c r="D175" s="26"/>
      <c r="E175" s="26"/>
    </row>
    <row r="176" ht="13.55" customHeight="1">
      <c r="A176" s="26"/>
      <c r="B176" s="26"/>
      <c r="C176" s="26"/>
      <c r="D176" s="26"/>
      <c r="E176" s="26"/>
    </row>
    <row r="177" ht="13.55" customHeight="1">
      <c r="A177" s="26"/>
      <c r="B177" s="26"/>
      <c r="C177" s="26"/>
      <c r="D177" s="26"/>
      <c r="E177" s="26"/>
    </row>
    <row r="178" ht="13.55" customHeight="1">
      <c r="A178" s="26"/>
      <c r="B178" s="26"/>
      <c r="C178" s="26"/>
      <c r="D178" s="26"/>
      <c r="E178" s="26"/>
    </row>
    <row r="179" ht="13.55" customHeight="1">
      <c r="A179" s="26"/>
      <c r="B179" s="26"/>
      <c r="C179" s="26"/>
      <c r="D179" s="26"/>
      <c r="E179" s="26"/>
    </row>
    <row r="180" ht="13.55" customHeight="1">
      <c r="A180" s="26"/>
      <c r="B180" s="26"/>
      <c r="C180" s="26"/>
      <c r="D180" s="26"/>
      <c r="E180" s="26"/>
    </row>
    <row r="181" ht="13.55" customHeight="1">
      <c r="A181" s="26"/>
      <c r="B181" s="26"/>
      <c r="C181" s="26"/>
      <c r="D181" s="26"/>
      <c r="E181" s="26"/>
    </row>
    <row r="182" ht="13.55" customHeight="1">
      <c r="A182" s="26"/>
      <c r="B182" s="26"/>
      <c r="C182" s="26"/>
      <c r="D182" s="26"/>
      <c r="E182" s="26"/>
    </row>
    <row r="183" ht="13.55" customHeight="1">
      <c r="A183" s="26"/>
      <c r="B183" s="26"/>
      <c r="C183" s="26"/>
      <c r="D183" s="26"/>
      <c r="E183" s="26"/>
    </row>
    <row r="184" ht="13.55" customHeight="1">
      <c r="A184" s="26"/>
      <c r="B184" s="26"/>
      <c r="C184" s="26"/>
      <c r="D184" s="26"/>
      <c r="E184" s="26"/>
    </row>
    <row r="185" ht="13.55" customHeight="1">
      <c r="A185" s="26"/>
      <c r="B185" s="26"/>
      <c r="C185" s="26"/>
      <c r="D185" s="26"/>
      <c r="E185" s="26"/>
    </row>
    <row r="186" ht="13.55" customHeight="1">
      <c r="A186" s="26"/>
      <c r="B186" s="26"/>
      <c r="C186" s="26"/>
      <c r="D186" s="26"/>
      <c r="E186" s="26"/>
    </row>
    <row r="187" ht="13.55" customHeight="1">
      <c r="A187" s="26"/>
      <c r="B187" s="26"/>
      <c r="C187" s="26"/>
      <c r="D187" s="26"/>
      <c r="E187" s="26"/>
    </row>
    <row r="188" ht="13.55" customHeight="1">
      <c r="A188" s="26"/>
      <c r="B188" s="26"/>
      <c r="C188" s="26"/>
      <c r="D188" s="26"/>
      <c r="E188" s="26"/>
    </row>
    <row r="189" ht="13.55" customHeight="1">
      <c r="A189" s="26"/>
      <c r="B189" s="26"/>
      <c r="C189" s="26"/>
      <c r="D189" s="26"/>
      <c r="E189" s="26"/>
    </row>
    <row r="190" ht="13.55" customHeight="1">
      <c r="A190" s="26"/>
      <c r="B190" s="26"/>
      <c r="C190" s="26"/>
      <c r="D190" s="26"/>
      <c r="E190" s="26"/>
    </row>
    <row r="191" ht="13.55" customHeight="1">
      <c r="A191" s="26"/>
      <c r="B191" s="26"/>
      <c r="C191" s="26"/>
      <c r="D191" s="26"/>
      <c r="E191" s="26"/>
    </row>
    <row r="192" ht="13.55" customHeight="1">
      <c r="A192" s="26"/>
      <c r="B192" s="26"/>
      <c r="C192" s="26"/>
      <c r="D192" s="26"/>
      <c r="E192" s="26"/>
    </row>
    <row r="193" ht="13.55" customHeight="1">
      <c r="A193" s="26"/>
      <c r="B193" s="26"/>
      <c r="C193" s="26"/>
      <c r="D193" s="26"/>
      <c r="E193" s="26"/>
    </row>
    <row r="194" ht="13.55" customHeight="1">
      <c r="A194" s="26"/>
      <c r="B194" s="26"/>
      <c r="C194" s="26"/>
      <c r="D194" s="26"/>
      <c r="E194" s="26"/>
    </row>
    <row r="195" ht="13.55" customHeight="1">
      <c r="A195" s="26"/>
      <c r="B195" s="26"/>
      <c r="C195" s="26"/>
      <c r="D195" s="26"/>
      <c r="E195" s="26"/>
    </row>
    <row r="196" ht="13.55" customHeight="1">
      <c r="A196" s="26"/>
      <c r="B196" s="26"/>
      <c r="C196" s="26"/>
      <c r="D196" s="26"/>
      <c r="E196" s="26"/>
    </row>
    <row r="197" ht="13.55" customHeight="1">
      <c r="A197" s="26"/>
      <c r="B197" s="26"/>
      <c r="C197" s="26"/>
      <c r="D197" s="26"/>
      <c r="E197" s="26"/>
    </row>
    <row r="198" ht="13.55" customHeight="1">
      <c r="A198" s="26"/>
      <c r="B198" s="26"/>
      <c r="C198" s="26"/>
      <c r="D198" s="26"/>
      <c r="E198" s="26"/>
    </row>
    <row r="199" ht="13.55" customHeight="1">
      <c r="A199" s="26"/>
      <c r="B199" s="26"/>
      <c r="C199" s="26"/>
      <c r="D199" s="26"/>
      <c r="E199" s="26"/>
    </row>
    <row r="200" ht="13.55" customHeight="1">
      <c r="A200" s="26"/>
      <c r="B200" s="26"/>
      <c r="C200" s="26"/>
      <c r="D200" s="26"/>
      <c r="E200" s="26"/>
    </row>
    <row r="201" ht="13.55" customHeight="1">
      <c r="A201" s="26"/>
      <c r="B201" s="26"/>
      <c r="C201" s="26"/>
      <c r="D201" s="26"/>
      <c r="E201" s="26"/>
    </row>
    <row r="202" ht="13.55" customHeight="1">
      <c r="A202" s="26"/>
      <c r="B202" s="26"/>
      <c r="C202" s="26"/>
      <c r="D202" s="26"/>
      <c r="E202" s="26"/>
    </row>
    <row r="203" ht="13.55" customHeight="1">
      <c r="A203" s="26"/>
      <c r="B203" s="26"/>
      <c r="C203" s="26"/>
      <c r="D203" s="26"/>
      <c r="E203" s="26"/>
    </row>
    <row r="204" ht="13.55" customHeight="1">
      <c r="A204" s="26"/>
      <c r="B204" s="26"/>
      <c r="C204" s="26"/>
      <c r="D204" s="26"/>
      <c r="E204" s="26"/>
    </row>
    <row r="205" ht="13.55" customHeight="1">
      <c r="A205" s="26"/>
      <c r="B205" s="26"/>
      <c r="C205" s="26"/>
      <c r="D205" s="26"/>
      <c r="E205" s="26"/>
    </row>
    <row r="206" ht="13.55" customHeight="1">
      <c r="A206" s="26"/>
      <c r="B206" s="26"/>
      <c r="C206" s="26"/>
      <c r="D206" s="26"/>
      <c r="E206" s="26"/>
    </row>
    <row r="207" ht="13.55" customHeight="1">
      <c r="A207" s="26"/>
      <c r="B207" s="26"/>
      <c r="C207" s="26"/>
      <c r="D207" s="26"/>
      <c r="E207" s="26"/>
    </row>
    <row r="208" ht="13.55" customHeight="1">
      <c r="A208" s="26"/>
      <c r="B208" s="26"/>
      <c r="C208" s="26"/>
      <c r="D208" s="26"/>
      <c r="E208" s="26"/>
    </row>
    <row r="209" ht="13.55" customHeight="1">
      <c r="A209" s="26"/>
      <c r="B209" s="26"/>
      <c r="C209" s="26"/>
      <c r="D209" s="26"/>
      <c r="E209" s="26"/>
    </row>
    <row r="210" ht="13.55" customHeight="1">
      <c r="A210" s="26"/>
      <c r="B210" s="26"/>
      <c r="C210" s="26"/>
      <c r="D210" s="26"/>
      <c r="E210" s="26"/>
    </row>
    <row r="211" ht="13.55" customHeight="1">
      <c r="A211" s="26"/>
      <c r="B211" s="26"/>
      <c r="C211" s="26"/>
      <c r="D211" s="26"/>
      <c r="E211" s="26"/>
    </row>
    <row r="212" ht="13.55" customHeight="1">
      <c r="A212" s="26"/>
      <c r="B212" s="26"/>
      <c r="C212" s="26"/>
      <c r="D212" s="26"/>
      <c r="E212" s="26"/>
    </row>
    <row r="213" ht="13.55" customHeight="1">
      <c r="A213" s="26"/>
      <c r="B213" s="26"/>
      <c r="C213" s="26"/>
      <c r="D213" s="26"/>
      <c r="E213" s="26"/>
    </row>
    <row r="214" ht="13.55" customHeight="1">
      <c r="A214" s="26"/>
      <c r="B214" s="26"/>
      <c r="C214" s="26"/>
      <c r="D214" s="26"/>
      <c r="E214" s="26"/>
    </row>
    <row r="215" ht="13.55" customHeight="1">
      <c r="A215" s="26"/>
      <c r="B215" s="26"/>
      <c r="C215" s="26"/>
      <c r="D215" s="26"/>
      <c r="E215" s="26"/>
    </row>
    <row r="216" ht="13.55" customHeight="1">
      <c r="A216" s="26"/>
      <c r="B216" s="26"/>
      <c r="C216" s="26"/>
      <c r="D216" s="26"/>
      <c r="E216" s="26"/>
    </row>
    <row r="217" ht="13.55" customHeight="1">
      <c r="A217" s="26"/>
      <c r="B217" s="26"/>
      <c r="C217" s="26"/>
      <c r="D217" s="26"/>
      <c r="E217" s="26"/>
    </row>
    <row r="218" ht="13.55" customHeight="1">
      <c r="A218" s="26"/>
      <c r="B218" s="26"/>
      <c r="C218" s="26"/>
      <c r="D218" s="26"/>
      <c r="E218" s="26"/>
    </row>
    <row r="219" ht="13.55" customHeight="1">
      <c r="A219" s="26"/>
      <c r="B219" s="26"/>
      <c r="C219" s="26"/>
      <c r="D219" s="26"/>
      <c r="E219" s="26"/>
    </row>
    <row r="220" ht="13.55" customHeight="1">
      <c r="A220" s="26"/>
      <c r="B220" s="26"/>
      <c r="C220" s="26"/>
      <c r="D220" s="26"/>
      <c r="E220" s="26"/>
    </row>
    <row r="221" ht="13.55" customHeight="1">
      <c r="A221" s="26"/>
      <c r="B221" s="26"/>
      <c r="C221" s="26"/>
      <c r="D221" s="26"/>
      <c r="E221" s="26"/>
    </row>
    <row r="222" ht="13.55" customHeight="1">
      <c r="A222" s="26"/>
      <c r="B222" s="26"/>
      <c r="C222" s="26"/>
      <c r="D222" s="26"/>
      <c r="E222" s="26"/>
    </row>
    <row r="223" ht="13.55" customHeight="1">
      <c r="A223" s="26"/>
      <c r="B223" s="26"/>
      <c r="C223" s="26"/>
      <c r="D223" s="26"/>
      <c r="E223" s="26"/>
    </row>
    <row r="224" ht="13.55" customHeight="1">
      <c r="A224" s="26"/>
      <c r="B224" s="26"/>
      <c r="C224" s="26"/>
      <c r="D224" s="26"/>
      <c r="E224" s="26"/>
    </row>
    <row r="225" ht="13.55" customHeight="1">
      <c r="A225" s="26"/>
      <c r="B225" s="26"/>
      <c r="C225" s="26"/>
      <c r="D225" s="26"/>
      <c r="E225" s="26"/>
    </row>
    <row r="226" ht="13.55" customHeight="1">
      <c r="A226" s="26"/>
      <c r="B226" s="26"/>
      <c r="C226" s="26"/>
      <c r="D226" s="26"/>
      <c r="E226" s="26"/>
    </row>
    <row r="227" ht="13.55" customHeight="1">
      <c r="A227" s="26"/>
      <c r="B227" s="26"/>
      <c r="C227" s="26"/>
      <c r="D227" s="26"/>
      <c r="E227" s="26"/>
    </row>
    <row r="228" ht="13.55" customHeight="1">
      <c r="A228" s="26"/>
      <c r="B228" s="26"/>
      <c r="C228" s="26"/>
      <c r="D228" s="26"/>
      <c r="E228" s="26"/>
    </row>
    <row r="229" ht="13.55" customHeight="1">
      <c r="A229" s="26"/>
      <c r="B229" s="26"/>
      <c r="C229" s="26"/>
      <c r="D229" s="26"/>
      <c r="E229" s="26"/>
    </row>
    <row r="230" ht="13.55" customHeight="1">
      <c r="A230" s="26"/>
      <c r="B230" s="26"/>
      <c r="C230" s="26"/>
      <c r="D230" s="26"/>
      <c r="E230" s="26"/>
    </row>
    <row r="231" ht="13.55" customHeight="1">
      <c r="A231" s="26"/>
      <c r="B231" s="26"/>
      <c r="C231" s="26"/>
      <c r="D231" s="26"/>
      <c r="E231" s="26"/>
    </row>
    <row r="232" ht="13.55" customHeight="1">
      <c r="A232" s="26"/>
      <c r="B232" s="26"/>
      <c r="C232" s="26"/>
      <c r="D232" s="26"/>
      <c r="E232" s="26"/>
    </row>
    <row r="233" ht="13.55" customHeight="1">
      <c r="A233" s="26"/>
      <c r="B233" s="26"/>
      <c r="C233" s="26"/>
      <c r="D233" s="26"/>
      <c r="E233" s="26"/>
    </row>
    <row r="234" ht="13.55" customHeight="1">
      <c r="A234" s="26"/>
      <c r="B234" s="26"/>
      <c r="C234" s="26"/>
      <c r="D234" s="26"/>
      <c r="E234" s="26"/>
    </row>
    <row r="235" ht="13.55" customHeight="1">
      <c r="A235" s="26"/>
      <c r="B235" s="26"/>
      <c r="C235" s="26"/>
      <c r="D235" s="26"/>
      <c r="E235" s="26"/>
    </row>
    <row r="236" ht="13.55" customHeight="1">
      <c r="A236" s="26"/>
      <c r="B236" s="26"/>
      <c r="C236" s="26"/>
      <c r="D236" s="26"/>
      <c r="E236" s="26"/>
    </row>
    <row r="237" ht="13.55" customHeight="1">
      <c r="A237" s="26"/>
      <c r="B237" s="26"/>
      <c r="C237" s="26"/>
      <c r="D237" s="26"/>
      <c r="E237" s="26"/>
    </row>
    <row r="238" ht="13.55" customHeight="1">
      <c r="A238" s="26"/>
      <c r="B238" s="26"/>
      <c r="C238" s="26"/>
      <c r="D238" s="26"/>
      <c r="E238" s="26"/>
    </row>
    <row r="239" ht="13.55" customHeight="1">
      <c r="A239" s="26"/>
      <c r="B239" s="26"/>
      <c r="C239" s="26"/>
      <c r="D239" s="26"/>
      <c r="E239" s="26"/>
    </row>
    <row r="240" ht="13.55" customHeight="1">
      <c r="A240" s="26"/>
      <c r="B240" s="26"/>
      <c r="C240" s="26"/>
      <c r="D240" s="26"/>
      <c r="E240" s="26"/>
    </row>
    <row r="241" ht="13.55" customHeight="1">
      <c r="A241" s="26"/>
      <c r="B241" s="26"/>
      <c r="C241" s="26"/>
      <c r="D241" s="26"/>
      <c r="E241" s="26"/>
    </row>
    <row r="242" ht="13.55" customHeight="1">
      <c r="A242" s="26"/>
      <c r="B242" s="26"/>
      <c r="C242" s="26"/>
      <c r="D242" s="26"/>
      <c r="E242" s="26"/>
    </row>
    <row r="243" ht="13.55" customHeight="1">
      <c r="A243" s="26"/>
      <c r="B243" s="26"/>
      <c r="C243" s="26"/>
      <c r="D243" s="26"/>
      <c r="E243" s="26"/>
    </row>
    <row r="244" ht="13.55" customHeight="1">
      <c r="A244" s="26"/>
      <c r="B244" s="26"/>
      <c r="C244" s="26"/>
      <c r="D244" s="26"/>
      <c r="E244" s="26"/>
    </row>
    <row r="245" ht="13.55" customHeight="1">
      <c r="A245" s="26"/>
      <c r="B245" s="26"/>
      <c r="C245" s="26"/>
      <c r="D245" s="26"/>
      <c r="E245" s="26"/>
    </row>
    <row r="246" ht="13.55" customHeight="1">
      <c r="A246" s="26"/>
      <c r="B246" s="26"/>
      <c r="C246" s="26"/>
      <c r="D246" s="26"/>
      <c r="E246" s="26"/>
    </row>
    <row r="247" ht="13.55" customHeight="1">
      <c r="A247" s="26"/>
      <c r="B247" s="26"/>
      <c r="C247" s="26"/>
      <c r="D247" s="26"/>
      <c r="E247" s="26"/>
    </row>
    <row r="248" ht="13.55" customHeight="1">
      <c r="A248" s="26"/>
      <c r="B248" s="26"/>
      <c r="C248" s="26"/>
      <c r="D248" s="26"/>
      <c r="E248" s="26"/>
    </row>
    <row r="249" ht="13.55" customHeight="1">
      <c r="A249" s="26"/>
      <c r="B249" s="26"/>
      <c r="C249" s="26"/>
      <c r="D249" s="26"/>
      <c r="E249" s="26"/>
    </row>
    <row r="250" ht="13.55" customHeight="1">
      <c r="A250" s="26"/>
      <c r="B250" s="26"/>
      <c r="C250" s="26"/>
      <c r="D250" s="26"/>
      <c r="E250" s="26"/>
    </row>
    <row r="251" ht="13.55" customHeight="1">
      <c r="A251" s="26"/>
      <c r="B251" s="26"/>
      <c r="C251" s="26"/>
      <c r="D251" s="26"/>
      <c r="E251" s="26"/>
    </row>
    <row r="252" ht="13.55" customHeight="1">
      <c r="A252" s="26"/>
      <c r="B252" s="26"/>
      <c r="C252" s="26"/>
      <c r="D252" s="26"/>
      <c r="E252" s="26"/>
    </row>
    <row r="253" ht="13.55" customHeight="1">
      <c r="A253" s="26"/>
      <c r="B253" s="26"/>
      <c r="C253" s="26"/>
      <c r="D253" s="26"/>
      <c r="E253" s="26"/>
    </row>
    <row r="254" ht="13.55" customHeight="1">
      <c r="A254" s="26"/>
      <c r="B254" s="26"/>
      <c r="C254" s="26"/>
      <c r="D254" s="26"/>
      <c r="E254" s="26"/>
    </row>
    <row r="255" ht="13.55" customHeight="1">
      <c r="A255" s="26"/>
      <c r="B255" s="26"/>
      <c r="C255" s="26"/>
      <c r="D255" s="26"/>
      <c r="E255" s="26"/>
    </row>
    <row r="256" ht="13.55" customHeight="1">
      <c r="A256" s="26"/>
      <c r="B256" s="26"/>
      <c r="C256" s="26"/>
      <c r="D256" s="26"/>
      <c r="E256" s="26"/>
    </row>
    <row r="257" ht="13.55" customHeight="1">
      <c r="A257" s="26"/>
      <c r="B257" s="26"/>
      <c r="C257" s="26"/>
      <c r="D257" s="26"/>
      <c r="E257" s="26"/>
    </row>
    <row r="258" ht="13.55" customHeight="1">
      <c r="A258" s="26"/>
      <c r="B258" s="26"/>
      <c r="C258" s="26"/>
      <c r="D258" s="26"/>
      <c r="E258" s="26"/>
    </row>
    <row r="259" ht="13.55" customHeight="1">
      <c r="A259" s="26"/>
      <c r="B259" s="26"/>
      <c r="C259" s="26"/>
      <c r="D259" s="26"/>
      <c r="E259" s="26"/>
    </row>
    <row r="260" ht="13.55" customHeight="1">
      <c r="A260" s="26"/>
      <c r="B260" s="26"/>
      <c r="C260" s="26"/>
      <c r="D260" s="26"/>
      <c r="E260" s="26"/>
    </row>
    <row r="261" ht="13.55" customHeight="1">
      <c r="A261" s="26"/>
      <c r="B261" s="26"/>
      <c r="C261" s="26"/>
      <c r="D261" s="26"/>
      <c r="E261" s="26"/>
    </row>
    <row r="262" ht="13.55" customHeight="1">
      <c r="A262" s="26"/>
      <c r="B262" s="26"/>
      <c r="C262" s="26"/>
      <c r="D262" s="26"/>
      <c r="E262" s="26"/>
    </row>
    <row r="263" ht="13.55" customHeight="1">
      <c r="A263" s="26"/>
      <c r="B263" s="26"/>
      <c r="C263" s="26"/>
      <c r="D263" s="26"/>
      <c r="E263" s="26"/>
    </row>
    <row r="264" ht="13.55" customHeight="1">
      <c r="A264" s="26"/>
      <c r="B264" s="26"/>
      <c r="C264" s="26"/>
      <c r="D264" s="26"/>
      <c r="E264" s="26"/>
    </row>
    <row r="265" ht="13.55" customHeight="1">
      <c r="A265" s="26"/>
      <c r="B265" s="26"/>
      <c r="C265" s="26"/>
      <c r="D265" s="26"/>
      <c r="E265" s="26"/>
    </row>
    <row r="266" ht="13.55" customHeight="1">
      <c r="A266" s="26"/>
      <c r="B266" s="26"/>
      <c r="C266" s="26"/>
      <c r="D266" s="26"/>
      <c r="E266" s="26"/>
    </row>
    <row r="267" ht="13.55" customHeight="1">
      <c r="A267" s="26"/>
      <c r="B267" s="26"/>
      <c r="C267" s="26"/>
      <c r="D267" s="26"/>
      <c r="E267" s="26"/>
    </row>
    <row r="268" ht="13.55" customHeight="1">
      <c r="A268" s="26"/>
      <c r="B268" s="26"/>
      <c r="C268" s="26"/>
      <c r="D268" s="26"/>
      <c r="E268" s="26"/>
    </row>
    <row r="269" ht="13.55" customHeight="1">
      <c r="A269" s="26"/>
      <c r="B269" s="26"/>
      <c r="C269" s="26"/>
      <c r="D269" s="26"/>
      <c r="E269" s="26"/>
    </row>
    <row r="270" ht="13.55" customHeight="1">
      <c r="A270" s="26"/>
      <c r="B270" s="26"/>
      <c r="C270" s="26"/>
      <c r="D270" s="26"/>
      <c r="E270" s="26"/>
    </row>
    <row r="271" ht="13.55" customHeight="1">
      <c r="A271" s="26"/>
      <c r="B271" s="26"/>
      <c r="C271" s="26"/>
      <c r="D271" s="26"/>
      <c r="E271" s="26"/>
    </row>
    <row r="272" ht="13.55" customHeight="1">
      <c r="A272" s="26"/>
      <c r="B272" s="26"/>
      <c r="C272" s="26"/>
      <c r="D272" s="26"/>
      <c r="E272" s="26"/>
    </row>
    <row r="273" ht="13.55" customHeight="1">
      <c r="A273" s="26"/>
      <c r="B273" s="26"/>
      <c r="C273" s="26"/>
      <c r="D273" s="26"/>
      <c r="E273" s="26"/>
    </row>
    <row r="274" ht="13.55" customHeight="1">
      <c r="A274" s="26"/>
      <c r="B274" s="26"/>
      <c r="C274" s="26"/>
      <c r="D274" s="26"/>
      <c r="E274" s="26"/>
    </row>
    <row r="275" ht="13.55" customHeight="1">
      <c r="A275" s="26"/>
      <c r="B275" s="26"/>
      <c r="C275" s="26"/>
      <c r="D275" s="26"/>
      <c r="E275" s="26"/>
    </row>
    <row r="276" ht="13.55" customHeight="1">
      <c r="A276" s="26"/>
      <c r="B276" s="26"/>
      <c r="C276" s="26"/>
      <c r="D276" s="26"/>
      <c r="E276" s="26"/>
    </row>
    <row r="277" ht="13.55" customHeight="1">
      <c r="A277" s="26"/>
      <c r="B277" s="26"/>
      <c r="C277" s="26"/>
      <c r="D277" s="26"/>
      <c r="E277" s="26"/>
    </row>
    <row r="278" ht="13.55" customHeight="1">
      <c r="A278" s="26"/>
      <c r="B278" s="26"/>
      <c r="C278" s="26"/>
      <c r="D278" s="26"/>
      <c r="E278" s="26"/>
    </row>
    <row r="279" ht="13.55" customHeight="1">
      <c r="A279" s="26"/>
      <c r="B279" s="26"/>
      <c r="C279" s="26"/>
      <c r="D279" s="26"/>
      <c r="E279" s="26"/>
    </row>
    <row r="280" ht="13.55" customHeight="1">
      <c r="A280" s="26"/>
      <c r="B280" s="26"/>
      <c r="C280" s="26"/>
      <c r="D280" s="26"/>
      <c r="E280" s="26"/>
    </row>
    <row r="281" ht="13.55" customHeight="1">
      <c r="A281" s="26"/>
      <c r="B281" s="26"/>
      <c r="C281" s="26"/>
      <c r="D281" s="26"/>
      <c r="E281" s="26"/>
    </row>
    <row r="282" ht="13.55" customHeight="1">
      <c r="A282" s="26"/>
      <c r="B282" s="26"/>
      <c r="C282" s="26"/>
      <c r="D282" s="26"/>
      <c r="E282" s="26"/>
    </row>
    <row r="283" ht="13.55" customHeight="1">
      <c r="A283" s="26"/>
      <c r="B283" s="26"/>
      <c r="C283" s="26"/>
      <c r="D283" s="26"/>
      <c r="E283" s="26"/>
    </row>
    <row r="284" ht="13.55" customHeight="1">
      <c r="A284" s="26"/>
      <c r="B284" s="26"/>
      <c r="C284" s="26"/>
      <c r="D284" s="26"/>
      <c r="E284" s="26"/>
    </row>
    <row r="285" ht="13.55" customHeight="1">
      <c r="A285" s="26"/>
      <c r="B285" s="26"/>
      <c r="C285" s="26"/>
      <c r="D285" s="26"/>
      <c r="E285" s="26"/>
    </row>
    <row r="286" ht="13.55" customHeight="1">
      <c r="A286" s="26"/>
      <c r="B286" s="26"/>
      <c r="C286" s="26"/>
      <c r="D286" s="26"/>
      <c r="E286" s="26"/>
    </row>
    <row r="287" ht="13.55" customHeight="1">
      <c r="A287" s="26"/>
      <c r="B287" s="26"/>
      <c r="C287" s="26"/>
      <c r="D287" s="26"/>
      <c r="E287" s="26"/>
    </row>
    <row r="288" ht="13.55" customHeight="1">
      <c r="A288" s="26"/>
      <c r="B288" s="26"/>
      <c r="C288" s="26"/>
      <c r="D288" s="26"/>
      <c r="E288" s="26"/>
    </row>
    <row r="289" ht="13.55" customHeight="1">
      <c r="A289" s="26"/>
      <c r="B289" s="26"/>
      <c r="C289" s="26"/>
      <c r="D289" s="26"/>
      <c r="E289" s="26"/>
    </row>
    <row r="290" ht="13.55" customHeight="1">
      <c r="A290" s="26"/>
      <c r="B290" s="26"/>
      <c r="C290" s="26"/>
      <c r="D290" s="26"/>
      <c r="E290" s="26"/>
    </row>
    <row r="291" ht="13.55" customHeight="1">
      <c r="A291" s="26"/>
      <c r="B291" s="26"/>
      <c r="C291" s="26"/>
      <c r="D291" s="26"/>
      <c r="E291" s="26"/>
    </row>
    <row r="292" ht="13.55" customHeight="1">
      <c r="A292" s="26"/>
      <c r="B292" s="26"/>
      <c r="C292" s="26"/>
      <c r="D292" s="26"/>
      <c r="E292" s="26"/>
    </row>
    <row r="293" ht="13.55" customHeight="1">
      <c r="A293" s="26"/>
      <c r="B293" s="26"/>
      <c r="C293" s="26"/>
      <c r="D293" s="26"/>
      <c r="E293" s="26"/>
    </row>
    <row r="294" ht="13.55" customHeight="1">
      <c r="A294" s="26"/>
      <c r="B294" s="26"/>
      <c r="C294" s="26"/>
      <c r="D294" s="26"/>
      <c r="E294" s="26"/>
    </row>
    <row r="295" ht="13.55" customHeight="1">
      <c r="A295" s="26"/>
      <c r="B295" s="26"/>
      <c r="C295" s="26"/>
      <c r="D295" s="26"/>
      <c r="E295" s="26"/>
    </row>
    <row r="296" ht="13.55" customHeight="1">
      <c r="A296" s="26"/>
      <c r="B296" s="26"/>
      <c r="C296" s="26"/>
      <c r="D296" s="26"/>
      <c r="E296" s="26"/>
    </row>
    <row r="297" ht="13.55" customHeight="1">
      <c r="A297" s="26"/>
      <c r="B297" s="26"/>
      <c r="C297" s="26"/>
      <c r="D297" s="26"/>
      <c r="E297" s="26"/>
    </row>
    <row r="298" ht="13.55" customHeight="1">
      <c r="A298" s="26"/>
      <c r="B298" s="26"/>
      <c r="C298" s="26"/>
      <c r="D298" s="26"/>
      <c r="E298" s="26"/>
    </row>
    <row r="299" ht="13.55" customHeight="1">
      <c r="A299" s="26"/>
      <c r="B299" s="26"/>
      <c r="C299" s="26"/>
      <c r="D299" s="26"/>
      <c r="E299" s="26"/>
    </row>
    <row r="300" ht="13.55" customHeight="1">
      <c r="A300" s="26"/>
      <c r="B300" s="26"/>
      <c r="C300" s="26"/>
      <c r="D300" s="26"/>
      <c r="E300" s="26"/>
    </row>
    <row r="301" ht="13.55" customHeight="1">
      <c r="A301" s="26"/>
      <c r="B301" s="26"/>
      <c r="C301" s="26"/>
      <c r="D301" s="26"/>
      <c r="E301" s="26"/>
    </row>
    <row r="302" ht="13.55" customHeight="1">
      <c r="A302" s="26"/>
      <c r="B302" s="26"/>
      <c r="C302" s="26"/>
      <c r="D302" s="26"/>
      <c r="E302" s="26"/>
    </row>
    <row r="303" ht="13.55" customHeight="1">
      <c r="A303" s="26"/>
      <c r="B303" s="26"/>
      <c r="C303" s="26"/>
      <c r="D303" s="26"/>
      <c r="E303" s="26"/>
    </row>
    <row r="304" ht="13.55" customHeight="1">
      <c r="A304" s="26"/>
      <c r="B304" s="26"/>
      <c r="C304" s="26"/>
      <c r="D304" s="26"/>
      <c r="E304" s="26"/>
    </row>
    <row r="305" ht="13.55" customHeight="1">
      <c r="A305" s="26"/>
      <c r="B305" s="26"/>
      <c r="C305" s="26"/>
      <c r="D305" s="26"/>
      <c r="E305" s="26"/>
    </row>
    <row r="306" ht="13.55" customHeight="1">
      <c r="A306" s="26"/>
      <c r="B306" s="26"/>
      <c r="C306" s="26"/>
      <c r="D306" s="26"/>
      <c r="E306" s="26"/>
    </row>
    <row r="307" ht="13.55" customHeight="1">
      <c r="A307" s="26"/>
      <c r="B307" s="26"/>
      <c r="C307" s="26"/>
      <c r="D307" s="26"/>
      <c r="E307" s="26"/>
    </row>
    <row r="308" ht="13.55" customHeight="1">
      <c r="A308" s="26"/>
      <c r="B308" s="26"/>
      <c r="C308" s="26"/>
      <c r="D308" s="26"/>
      <c r="E308" s="26"/>
    </row>
    <row r="309" ht="13.55" customHeight="1">
      <c r="A309" s="26"/>
      <c r="B309" s="26"/>
      <c r="C309" s="26"/>
      <c r="D309" s="26"/>
      <c r="E309" s="26"/>
    </row>
    <row r="310" ht="13.55" customHeight="1">
      <c r="A310" s="26"/>
      <c r="B310" s="26"/>
      <c r="C310" s="26"/>
      <c r="D310" s="26"/>
      <c r="E310" s="26"/>
    </row>
    <row r="311" ht="13.55" customHeight="1">
      <c r="A311" s="26"/>
      <c r="B311" s="26"/>
      <c r="C311" s="26"/>
      <c r="D311" s="26"/>
      <c r="E311" s="26"/>
    </row>
    <row r="312" ht="13.55" customHeight="1">
      <c r="A312" s="26"/>
      <c r="B312" s="26"/>
      <c r="C312" s="26"/>
      <c r="D312" s="26"/>
      <c r="E312" s="26"/>
    </row>
    <row r="313" ht="13.55" customHeight="1">
      <c r="A313" s="26"/>
      <c r="B313" s="26"/>
      <c r="C313" s="26"/>
      <c r="D313" s="26"/>
      <c r="E313" s="26"/>
    </row>
    <row r="314" ht="13.55" customHeight="1">
      <c r="A314" s="26"/>
      <c r="B314" s="26"/>
      <c r="C314" s="26"/>
      <c r="D314" s="26"/>
      <c r="E314" s="26"/>
    </row>
    <row r="315" ht="13.55" customHeight="1">
      <c r="A315" s="26"/>
      <c r="B315" s="26"/>
      <c r="C315" s="26"/>
      <c r="D315" s="26"/>
      <c r="E315" s="26"/>
    </row>
    <row r="316" ht="13.55" customHeight="1">
      <c r="A316" s="26"/>
      <c r="B316" s="26"/>
      <c r="C316" s="26"/>
      <c r="D316" s="26"/>
      <c r="E316" s="26"/>
    </row>
    <row r="317" ht="13.55" customHeight="1">
      <c r="A317" s="26"/>
      <c r="B317" s="26"/>
      <c r="C317" s="26"/>
      <c r="D317" s="26"/>
      <c r="E317" s="26"/>
    </row>
    <row r="318" ht="13.55" customHeight="1">
      <c r="A318" s="26"/>
      <c r="B318" s="26"/>
      <c r="C318" s="26"/>
      <c r="D318" s="26"/>
      <c r="E318" s="26"/>
    </row>
    <row r="319" ht="13.55" customHeight="1">
      <c r="A319" s="26"/>
      <c r="B319" s="26"/>
      <c r="C319" s="26"/>
      <c r="D319" s="26"/>
      <c r="E319" s="26"/>
    </row>
    <row r="320" ht="13.55" customHeight="1">
      <c r="A320" s="26"/>
      <c r="B320" s="26"/>
      <c r="C320" s="26"/>
      <c r="D320" s="26"/>
      <c r="E320" s="26"/>
    </row>
    <row r="321" ht="13.55" customHeight="1">
      <c r="A321" s="26"/>
      <c r="B321" s="26"/>
      <c r="C321" s="26"/>
      <c r="D321" s="26"/>
      <c r="E321" s="26"/>
    </row>
    <row r="322" ht="13.55" customHeight="1">
      <c r="A322" s="26"/>
      <c r="B322" s="26"/>
      <c r="C322" s="26"/>
      <c r="D322" s="26"/>
      <c r="E322" s="26"/>
    </row>
    <row r="323" ht="13.55" customHeight="1">
      <c r="A323" s="26"/>
      <c r="B323" s="26"/>
      <c r="C323" s="26"/>
      <c r="D323" s="26"/>
      <c r="E323" s="26"/>
    </row>
    <row r="324" ht="13.55" customHeight="1">
      <c r="A324" s="26"/>
      <c r="B324" s="26"/>
      <c r="C324" s="26"/>
      <c r="D324" s="26"/>
      <c r="E324" s="26"/>
    </row>
    <row r="325" ht="13.55" customHeight="1">
      <c r="A325" s="26"/>
      <c r="B325" s="26"/>
      <c r="C325" s="26"/>
      <c r="D325" s="26"/>
      <c r="E325" s="26"/>
    </row>
    <row r="326" ht="13.55" customHeight="1">
      <c r="A326" s="26"/>
      <c r="B326" s="26"/>
      <c r="C326" s="26"/>
      <c r="D326" s="26"/>
      <c r="E326" s="26"/>
    </row>
    <row r="327" ht="13.55" customHeight="1">
      <c r="A327" s="26"/>
      <c r="B327" s="26"/>
      <c r="C327" s="26"/>
      <c r="D327" s="26"/>
      <c r="E327" s="26"/>
    </row>
    <row r="328" ht="13.55" customHeight="1">
      <c r="A328" s="26"/>
      <c r="B328" s="26"/>
      <c r="C328" s="26"/>
      <c r="D328" s="26"/>
      <c r="E328" s="26"/>
    </row>
    <row r="329" ht="13.55" customHeight="1">
      <c r="A329" s="26"/>
      <c r="B329" s="26"/>
      <c r="C329" s="26"/>
      <c r="D329" s="26"/>
      <c r="E329" s="26"/>
    </row>
    <row r="330" ht="13.55" customHeight="1">
      <c r="A330" s="26"/>
      <c r="B330" s="26"/>
      <c r="C330" s="26"/>
      <c r="D330" s="26"/>
      <c r="E330" s="26"/>
    </row>
    <row r="331" ht="13.55" customHeight="1">
      <c r="A331" s="26"/>
      <c r="B331" s="26"/>
      <c r="C331" s="26"/>
      <c r="D331" s="26"/>
      <c r="E331" s="26"/>
    </row>
    <row r="332" ht="13.55" customHeight="1">
      <c r="A332" s="26"/>
      <c r="B332" s="26"/>
      <c r="C332" s="26"/>
      <c r="D332" s="26"/>
      <c r="E332" s="26"/>
    </row>
    <row r="333" ht="13.55" customHeight="1">
      <c r="A333" s="26"/>
      <c r="B333" s="26"/>
      <c r="C333" s="26"/>
      <c r="D333" s="26"/>
      <c r="E333" s="26"/>
    </row>
    <row r="334" ht="13.55" customHeight="1">
      <c r="A334" s="26"/>
      <c r="B334" s="26"/>
      <c r="C334" s="26"/>
      <c r="D334" s="26"/>
      <c r="E334" s="26"/>
    </row>
    <row r="335" ht="13.55" customHeight="1">
      <c r="A335" s="26"/>
      <c r="B335" s="26"/>
      <c r="C335" s="26"/>
      <c r="D335" s="26"/>
      <c r="E335" s="26"/>
    </row>
    <row r="336" ht="13.55" customHeight="1">
      <c r="A336" s="26"/>
      <c r="B336" s="26"/>
      <c r="C336" s="26"/>
      <c r="D336" s="26"/>
      <c r="E336" s="26"/>
    </row>
    <row r="337" ht="13.55" customHeight="1">
      <c r="A337" s="26"/>
      <c r="B337" s="26"/>
      <c r="C337" s="26"/>
      <c r="D337" s="26"/>
      <c r="E337" s="26"/>
    </row>
    <row r="338" ht="13.55" customHeight="1">
      <c r="A338" s="26"/>
      <c r="B338" s="26"/>
      <c r="C338" s="26"/>
      <c r="D338" s="26"/>
      <c r="E338" s="26"/>
    </row>
    <row r="339" ht="13.55" customHeight="1">
      <c r="A339" s="26"/>
      <c r="B339" s="26"/>
      <c r="C339" s="26"/>
      <c r="D339" s="26"/>
      <c r="E339" s="26"/>
    </row>
    <row r="340" ht="13.55" customHeight="1">
      <c r="A340" s="26"/>
      <c r="B340" s="26"/>
      <c r="C340" s="26"/>
      <c r="D340" s="26"/>
      <c r="E340" s="26"/>
    </row>
    <row r="341" ht="13.55" customHeight="1">
      <c r="A341" s="26"/>
      <c r="B341" s="26"/>
      <c r="C341" s="26"/>
      <c r="D341" s="26"/>
      <c r="E341" s="26"/>
    </row>
    <row r="342" ht="13.55" customHeight="1">
      <c r="A342" s="26"/>
      <c r="B342" s="26"/>
      <c r="C342" s="26"/>
      <c r="D342" s="26"/>
      <c r="E342" s="26"/>
    </row>
    <row r="343" ht="13.55" customHeight="1">
      <c r="A343" s="26"/>
      <c r="B343" s="26"/>
      <c r="C343" s="26"/>
      <c r="D343" s="26"/>
      <c r="E343" s="26"/>
    </row>
    <row r="344" ht="13.55" customHeight="1">
      <c r="A344" s="26"/>
      <c r="B344" s="26"/>
      <c r="C344" s="26"/>
      <c r="D344" s="26"/>
      <c r="E344" s="26"/>
    </row>
    <row r="345" ht="13.55" customHeight="1">
      <c r="A345" s="26"/>
      <c r="B345" s="26"/>
      <c r="C345" s="26"/>
      <c r="D345" s="26"/>
      <c r="E345" s="26"/>
    </row>
    <row r="346" ht="13.55" customHeight="1">
      <c r="A346" s="26"/>
      <c r="B346" s="26"/>
      <c r="C346" s="26"/>
      <c r="D346" s="26"/>
      <c r="E346" s="26"/>
    </row>
    <row r="347" ht="13.55" customHeight="1">
      <c r="A347" s="26"/>
      <c r="B347" s="26"/>
      <c r="C347" s="26"/>
      <c r="D347" s="26"/>
      <c r="E347" s="26"/>
    </row>
    <row r="348" ht="13.55" customHeight="1">
      <c r="A348" s="26"/>
      <c r="B348" s="26"/>
      <c r="C348" s="26"/>
      <c r="D348" s="26"/>
      <c r="E348" s="26"/>
    </row>
    <row r="349" ht="13.55" customHeight="1">
      <c r="A349" s="26"/>
      <c r="B349" s="26"/>
      <c r="C349" s="26"/>
      <c r="D349" s="26"/>
      <c r="E349" s="26"/>
    </row>
    <row r="350" ht="13.55" customHeight="1">
      <c r="A350" s="26"/>
      <c r="B350" s="26"/>
      <c r="C350" s="26"/>
      <c r="D350" s="26"/>
      <c r="E350" s="26"/>
    </row>
    <row r="351" ht="13.55" customHeight="1">
      <c r="A351" s="26"/>
      <c r="B351" s="26"/>
      <c r="C351" s="26"/>
      <c r="D351" s="26"/>
      <c r="E351" s="26"/>
    </row>
    <row r="352" ht="13.55" customHeight="1">
      <c r="A352" s="26"/>
      <c r="B352" s="26"/>
      <c r="C352" s="26"/>
      <c r="D352" s="26"/>
      <c r="E352" s="26"/>
    </row>
    <row r="353" ht="13.55" customHeight="1">
      <c r="A353" s="26"/>
      <c r="B353" s="26"/>
      <c r="C353" s="26"/>
      <c r="D353" s="26"/>
      <c r="E353" s="26"/>
    </row>
    <row r="354" ht="13.55" customHeight="1">
      <c r="A354" s="26"/>
      <c r="B354" s="26"/>
      <c r="C354" s="26"/>
      <c r="D354" s="26"/>
      <c r="E354" s="26"/>
    </row>
    <row r="355" ht="13.55" customHeight="1">
      <c r="A355" s="26"/>
      <c r="B355" s="26"/>
      <c r="C355" s="26"/>
      <c r="D355" s="26"/>
      <c r="E355" s="26"/>
    </row>
    <row r="356" ht="13.55" customHeight="1">
      <c r="A356" s="26"/>
      <c r="B356" s="26"/>
      <c r="C356" s="26"/>
      <c r="D356" s="26"/>
      <c r="E356" s="26"/>
    </row>
    <row r="357" ht="13.55" customHeight="1">
      <c r="A357" s="26"/>
      <c r="B357" s="26"/>
      <c r="C357" s="26"/>
      <c r="D357" s="26"/>
      <c r="E357" s="26"/>
    </row>
    <row r="358" ht="13.55" customHeight="1">
      <c r="A358" s="26"/>
      <c r="B358" s="26"/>
      <c r="C358" s="26"/>
      <c r="D358" s="26"/>
      <c r="E358" s="26"/>
    </row>
    <row r="359" ht="13.55" customHeight="1">
      <c r="A359" s="26"/>
      <c r="B359" s="26"/>
      <c r="C359" s="26"/>
      <c r="D359" s="26"/>
      <c r="E359" s="26"/>
    </row>
    <row r="360" ht="13.55" customHeight="1">
      <c r="A360" s="26"/>
      <c r="B360" s="26"/>
      <c r="C360" s="26"/>
      <c r="D360" s="26"/>
      <c r="E360" s="26"/>
    </row>
    <row r="361" ht="13.55" customHeight="1">
      <c r="A361" s="26"/>
      <c r="B361" s="26"/>
      <c r="C361" s="26"/>
      <c r="D361" s="26"/>
      <c r="E361" s="26"/>
    </row>
    <row r="362" ht="13.55" customHeight="1">
      <c r="A362" s="26"/>
      <c r="B362" s="26"/>
      <c r="C362" s="26"/>
      <c r="D362" s="26"/>
      <c r="E362" s="26"/>
    </row>
    <row r="363" ht="13.55" customHeight="1">
      <c r="A363" s="26"/>
      <c r="B363" s="26"/>
      <c r="C363" s="26"/>
      <c r="D363" s="26"/>
      <c r="E363" s="26"/>
    </row>
    <row r="364" ht="13.55" customHeight="1">
      <c r="A364" s="26"/>
      <c r="B364" s="26"/>
      <c r="C364" s="26"/>
      <c r="D364" s="26"/>
      <c r="E364" s="26"/>
    </row>
    <row r="365" ht="13.55" customHeight="1">
      <c r="A365" s="26"/>
      <c r="B365" s="26"/>
      <c r="C365" s="26"/>
      <c r="D365" s="26"/>
      <c r="E365" s="26"/>
    </row>
    <row r="366" ht="13.55" customHeight="1">
      <c r="A366" s="26"/>
      <c r="B366" s="26"/>
      <c r="C366" s="26"/>
      <c r="D366" s="26"/>
      <c r="E366" s="26"/>
    </row>
    <row r="367" ht="13.55" customHeight="1">
      <c r="A367" s="26"/>
      <c r="B367" s="26"/>
      <c r="C367" s="26"/>
      <c r="D367" s="26"/>
      <c r="E367" s="26"/>
    </row>
    <row r="368" ht="13.55" customHeight="1">
      <c r="A368" s="26"/>
      <c r="B368" s="26"/>
      <c r="C368" s="26"/>
      <c r="D368" s="26"/>
      <c r="E368" s="26"/>
    </row>
    <row r="369" ht="13.55" customHeight="1">
      <c r="A369" s="26"/>
      <c r="B369" s="26"/>
      <c r="C369" s="26"/>
      <c r="D369" s="26"/>
      <c r="E369" s="26"/>
    </row>
    <row r="370" ht="13.55" customHeight="1">
      <c r="A370" s="26"/>
      <c r="B370" s="26"/>
      <c r="C370" s="26"/>
      <c r="D370" s="26"/>
      <c r="E370" s="26"/>
    </row>
    <row r="371" ht="13.55" customHeight="1">
      <c r="A371" s="26"/>
      <c r="B371" s="26"/>
      <c r="C371" s="26"/>
      <c r="D371" s="26"/>
      <c r="E371" s="26"/>
    </row>
    <row r="372" ht="13.55" customHeight="1">
      <c r="A372" s="26"/>
      <c r="B372" s="26"/>
      <c r="C372" s="26"/>
      <c r="D372" s="26"/>
      <c r="E372" s="26"/>
    </row>
    <row r="373" ht="13.55" customHeight="1">
      <c r="A373" s="26"/>
      <c r="B373" s="26"/>
      <c r="C373" s="26"/>
      <c r="D373" s="26"/>
      <c r="E373" s="26"/>
    </row>
    <row r="374" ht="13.55" customHeight="1">
      <c r="A374" s="26"/>
      <c r="B374" s="26"/>
      <c r="C374" s="26"/>
      <c r="D374" s="26"/>
      <c r="E374" s="26"/>
    </row>
    <row r="375" ht="13.55" customHeight="1">
      <c r="A375" s="26"/>
      <c r="B375" s="26"/>
      <c r="C375" s="26"/>
      <c r="D375" s="26"/>
      <c r="E375" s="26"/>
    </row>
    <row r="376" ht="13.55" customHeight="1">
      <c r="A376" s="26"/>
      <c r="B376" s="26"/>
      <c r="C376" s="26"/>
      <c r="D376" s="26"/>
      <c r="E376" s="26"/>
    </row>
    <row r="377" ht="13.55" customHeight="1">
      <c r="A377" s="26"/>
      <c r="B377" s="26"/>
      <c r="C377" s="26"/>
      <c r="D377" s="26"/>
      <c r="E377" s="26"/>
    </row>
    <row r="378" ht="13.55" customHeight="1">
      <c r="A378" s="26"/>
      <c r="B378" s="26"/>
      <c r="C378" s="26"/>
      <c r="D378" s="26"/>
      <c r="E378" s="26"/>
    </row>
    <row r="379" ht="13.55" customHeight="1">
      <c r="A379" s="26"/>
      <c r="B379" s="26"/>
      <c r="C379" s="26"/>
      <c r="D379" s="26"/>
      <c r="E379" s="26"/>
    </row>
    <row r="380" ht="13.55" customHeight="1">
      <c r="A380" s="26"/>
      <c r="B380" s="26"/>
      <c r="C380" s="26"/>
      <c r="D380" s="26"/>
      <c r="E380" s="26"/>
    </row>
    <row r="381" ht="13.55" customHeight="1">
      <c r="A381" s="26"/>
      <c r="B381" s="26"/>
      <c r="C381" s="26"/>
      <c r="D381" s="26"/>
      <c r="E381" s="26"/>
    </row>
    <row r="382" ht="13.55" customHeight="1">
      <c r="A382" s="26"/>
      <c r="B382" s="26"/>
      <c r="C382" s="26"/>
      <c r="D382" s="26"/>
      <c r="E382" s="26"/>
    </row>
    <row r="383" ht="13.55" customHeight="1">
      <c r="A383" s="26"/>
      <c r="B383" s="26"/>
      <c r="C383" s="26"/>
      <c r="D383" s="26"/>
      <c r="E383" s="26"/>
    </row>
    <row r="384" ht="13.55" customHeight="1">
      <c r="A384" s="26"/>
      <c r="B384" s="26"/>
      <c r="C384" s="26"/>
      <c r="D384" s="26"/>
      <c r="E384" s="26"/>
    </row>
    <row r="385" ht="13.55" customHeight="1">
      <c r="A385" s="26"/>
      <c r="B385" s="26"/>
      <c r="C385" s="26"/>
      <c r="D385" s="26"/>
      <c r="E385" s="26"/>
    </row>
    <row r="386" ht="13.55" customHeight="1">
      <c r="A386" s="26"/>
      <c r="B386" s="26"/>
      <c r="C386" s="26"/>
      <c r="D386" s="26"/>
      <c r="E386" s="26"/>
    </row>
    <row r="387" ht="13.55" customHeight="1">
      <c r="A387" s="26"/>
      <c r="B387" s="26"/>
      <c r="C387" s="26"/>
      <c r="D387" s="26"/>
      <c r="E387" s="26"/>
    </row>
    <row r="388" ht="13.55" customHeight="1">
      <c r="A388" s="26"/>
      <c r="B388" s="26"/>
      <c r="C388" s="26"/>
      <c r="D388" s="26"/>
      <c r="E388" s="26"/>
    </row>
    <row r="389" ht="13.55" customHeight="1">
      <c r="A389" s="26"/>
      <c r="B389" s="26"/>
      <c r="C389" s="26"/>
      <c r="D389" s="26"/>
      <c r="E389" s="26"/>
    </row>
    <row r="390" ht="13.55" customHeight="1">
      <c r="A390" s="26"/>
      <c r="B390" s="26"/>
      <c r="C390" s="26"/>
      <c r="D390" s="26"/>
      <c r="E390" s="26"/>
    </row>
    <row r="391" ht="13.55" customHeight="1">
      <c r="A391" s="26"/>
      <c r="B391" s="26"/>
      <c r="C391" s="26"/>
      <c r="D391" s="26"/>
      <c r="E391" s="26"/>
    </row>
    <row r="392" ht="13.55" customHeight="1">
      <c r="A392" s="26"/>
      <c r="B392" s="26"/>
      <c r="C392" s="26"/>
      <c r="D392" s="26"/>
      <c r="E392" s="26"/>
    </row>
    <row r="393" ht="13.55" customHeight="1">
      <c r="A393" s="26"/>
      <c r="B393" s="26"/>
      <c r="C393" s="26"/>
      <c r="D393" s="26"/>
      <c r="E393" s="26"/>
    </row>
    <row r="394" ht="13.55" customHeight="1">
      <c r="A394" s="26"/>
      <c r="B394" s="26"/>
      <c r="C394" s="26"/>
      <c r="D394" s="26"/>
      <c r="E394" s="26"/>
    </row>
    <row r="395" ht="13.55" customHeight="1">
      <c r="A395" s="26"/>
      <c r="B395" s="26"/>
      <c r="C395" s="26"/>
      <c r="D395" s="26"/>
      <c r="E395" s="26"/>
    </row>
    <row r="396" ht="13.55" customHeight="1">
      <c r="A396" s="26"/>
      <c r="B396" s="26"/>
      <c r="C396" s="26"/>
      <c r="D396" s="26"/>
      <c r="E396" s="26"/>
    </row>
    <row r="397" ht="13.55" customHeight="1">
      <c r="A397" s="26"/>
      <c r="B397" s="26"/>
      <c r="C397" s="26"/>
      <c r="D397" s="26"/>
      <c r="E397" s="26"/>
    </row>
    <row r="398" ht="13.55" customHeight="1">
      <c r="A398" s="26"/>
      <c r="B398" s="26"/>
      <c r="C398" s="26"/>
      <c r="D398" s="26"/>
      <c r="E398" s="26"/>
    </row>
    <row r="399" ht="13.55" customHeight="1">
      <c r="A399" s="26"/>
      <c r="B399" s="26"/>
      <c r="C399" s="26"/>
      <c r="D399" s="26"/>
      <c r="E399" s="26"/>
    </row>
    <row r="400" ht="13.55" customHeight="1">
      <c r="A400" s="26"/>
      <c r="B400" s="26"/>
      <c r="C400" s="26"/>
      <c r="D400" s="26"/>
      <c r="E400" s="26"/>
    </row>
    <row r="401" ht="13.55" customHeight="1">
      <c r="A401" s="26"/>
      <c r="B401" s="26"/>
      <c r="C401" s="26"/>
      <c r="D401" s="26"/>
      <c r="E401" s="26"/>
    </row>
    <row r="402" ht="13.55" customHeight="1">
      <c r="A402" s="26"/>
      <c r="B402" s="26"/>
      <c r="C402" s="26"/>
      <c r="D402" s="26"/>
      <c r="E402" s="26"/>
    </row>
    <row r="403" ht="13.55" customHeight="1">
      <c r="A403" s="26"/>
      <c r="B403" s="26"/>
      <c r="C403" s="26"/>
      <c r="D403" s="26"/>
      <c r="E403" s="26"/>
    </row>
    <row r="404" ht="13.55" customHeight="1">
      <c r="A404" s="26"/>
      <c r="B404" s="26"/>
      <c r="C404" s="26"/>
      <c r="D404" s="26"/>
      <c r="E404" s="26"/>
    </row>
    <row r="405" ht="13.55" customHeight="1">
      <c r="A405" s="26"/>
      <c r="B405" s="26"/>
      <c r="C405" s="26"/>
      <c r="D405" s="26"/>
      <c r="E405" s="26"/>
    </row>
    <row r="406" ht="13.55" customHeight="1">
      <c r="A406" s="26"/>
      <c r="B406" s="26"/>
      <c r="C406" s="26"/>
      <c r="D406" s="26"/>
      <c r="E406" s="26"/>
    </row>
    <row r="407" ht="13.55" customHeight="1">
      <c r="A407" s="26"/>
      <c r="B407" s="26"/>
      <c r="C407" s="26"/>
      <c r="D407" s="26"/>
      <c r="E407" s="26"/>
    </row>
    <row r="408" ht="13.55" customHeight="1">
      <c r="A408" s="26"/>
      <c r="B408" s="26"/>
      <c r="C408" s="26"/>
      <c r="D408" s="26"/>
      <c r="E408" s="26"/>
    </row>
    <row r="409" ht="13.55" customHeight="1">
      <c r="A409" s="26"/>
      <c r="B409" s="26"/>
      <c r="C409" s="26"/>
      <c r="D409" s="26"/>
      <c r="E409" s="26"/>
    </row>
    <row r="410" ht="13.55" customHeight="1">
      <c r="A410" s="26"/>
      <c r="B410" s="26"/>
      <c r="C410" s="26"/>
      <c r="D410" s="26"/>
      <c r="E410" s="26"/>
    </row>
    <row r="411" ht="13.55" customHeight="1">
      <c r="A411" s="26"/>
      <c r="B411" s="26"/>
      <c r="C411" s="26"/>
      <c r="D411" s="26"/>
      <c r="E411" s="26"/>
    </row>
    <row r="412" ht="13.55" customHeight="1">
      <c r="A412" s="26"/>
      <c r="B412" s="26"/>
      <c r="C412" s="26"/>
      <c r="D412" s="26"/>
      <c r="E412" s="26"/>
    </row>
    <row r="413" ht="13.55" customHeight="1">
      <c r="A413" s="26"/>
      <c r="B413" s="26"/>
      <c r="C413" s="26"/>
      <c r="D413" s="26"/>
      <c r="E413" s="26"/>
    </row>
    <row r="414" ht="13.55" customHeight="1">
      <c r="A414" s="26"/>
      <c r="B414" s="26"/>
      <c r="C414" s="26"/>
      <c r="D414" s="26"/>
      <c r="E414" s="26"/>
    </row>
    <row r="415" ht="13.55" customHeight="1">
      <c r="A415" s="26"/>
      <c r="B415" s="26"/>
      <c r="C415" s="26"/>
      <c r="D415" s="26"/>
      <c r="E415" s="26"/>
    </row>
    <row r="416" ht="13.55" customHeight="1">
      <c r="A416" s="26"/>
      <c r="B416" s="26"/>
      <c r="C416" s="26"/>
      <c r="D416" s="26"/>
      <c r="E416" s="26"/>
    </row>
    <row r="417" ht="13.55" customHeight="1">
      <c r="A417" s="26"/>
      <c r="B417" s="26"/>
      <c r="C417" s="26"/>
      <c r="D417" s="26"/>
      <c r="E417" s="26"/>
    </row>
    <row r="418" ht="13.55" customHeight="1">
      <c r="A418" s="26"/>
      <c r="B418" s="26"/>
      <c r="C418" s="26"/>
      <c r="D418" s="26"/>
      <c r="E418" s="26"/>
    </row>
    <row r="419" ht="13.55" customHeight="1">
      <c r="A419" s="26"/>
      <c r="B419" s="26"/>
      <c r="C419" s="26"/>
      <c r="D419" s="26"/>
      <c r="E419" s="26"/>
    </row>
    <row r="420" ht="13.55" customHeight="1">
      <c r="A420" s="26"/>
      <c r="B420" s="26"/>
      <c r="C420" s="26"/>
      <c r="D420" s="26"/>
      <c r="E420" s="26"/>
    </row>
    <row r="421" ht="13.55" customHeight="1">
      <c r="A421" s="26"/>
      <c r="B421" s="26"/>
      <c r="C421" s="26"/>
      <c r="D421" s="26"/>
      <c r="E421" s="26"/>
    </row>
    <row r="422" ht="13.55" customHeight="1">
      <c r="A422" s="26"/>
      <c r="B422" s="26"/>
      <c r="C422" s="26"/>
      <c r="D422" s="26"/>
      <c r="E422" s="26"/>
    </row>
    <row r="423" ht="13.55" customHeight="1">
      <c r="A423" s="26"/>
      <c r="B423" s="26"/>
      <c r="C423" s="26"/>
      <c r="D423" s="26"/>
      <c r="E423" s="26"/>
    </row>
    <row r="424" ht="13.55" customHeight="1">
      <c r="A424" s="26"/>
      <c r="B424" s="26"/>
      <c r="C424" s="26"/>
      <c r="D424" s="26"/>
      <c r="E424" s="26"/>
    </row>
    <row r="425" ht="13.55" customHeight="1">
      <c r="A425" s="26"/>
      <c r="B425" s="26"/>
      <c r="C425" s="26"/>
      <c r="D425" s="26"/>
      <c r="E425" s="26"/>
    </row>
    <row r="426" ht="13.55" customHeight="1">
      <c r="A426" s="26"/>
      <c r="B426" s="26"/>
      <c r="C426" s="26"/>
      <c r="D426" s="26"/>
      <c r="E426" s="26"/>
    </row>
    <row r="427" ht="13.55" customHeight="1">
      <c r="A427" s="26"/>
      <c r="B427" s="26"/>
      <c r="C427" s="26"/>
      <c r="D427" s="26"/>
      <c r="E427" s="26"/>
    </row>
    <row r="428" ht="13.55" customHeight="1">
      <c r="A428" s="26"/>
      <c r="B428" s="26"/>
      <c r="C428" s="26"/>
      <c r="D428" s="26"/>
      <c r="E428" s="26"/>
    </row>
    <row r="429" ht="13.55" customHeight="1">
      <c r="A429" s="26"/>
      <c r="B429" s="26"/>
      <c r="C429" s="26"/>
      <c r="D429" s="26"/>
      <c r="E429" s="26"/>
    </row>
    <row r="430" ht="13.55" customHeight="1">
      <c r="A430" s="26"/>
      <c r="B430" s="26"/>
      <c r="C430" s="26"/>
      <c r="D430" s="26"/>
      <c r="E430" s="26"/>
    </row>
    <row r="431" ht="13.55" customHeight="1">
      <c r="A431" s="26"/>
      <c r="B431" s="26"/>
      <c r="C431" s="26"/>
      <c r="D431" s="26"/>
      <c r="E431" s="26"/>
    </row>
    <row r="432" ht="13.55" customHeight="1">
      <c r="A432" s="26"/>
      <c r="B432" s="26"/>
      <c r="C432" s="26"/>
      <c r="D432" s="26"/>
      <c r="E432" s="26"/>
    </row>
    <row r="433" ht="13.55" customHeight="1">
      <c r="A433" s="26"/>
      <c r="B433" s="26"/>
      <c r="C433" s="26"/>
      <c r="D433" s="26"/>
      <c r="E433" s="26"/>
    </row>
    <row r="434" ht="13.55" customHeight="1">
      <c r="A434" s="26"/>
      <c r="B434" s="26"/>
      <c r="C434" s="26"/>
      <c r="D434" s="26"/>
      <c r="E434" s="26"/>
    </row>
    <row r="435" ht="13.55" customHeight="1">
      <c r="A435" s="26"/>
      <c r="B435" s="26"/>
      <c r="C435" s="26"/>
      <c r="D435" s="26"/>
      <c r="E435" s="26"/>
    </row>
    <row r="436" ht="13.55" customHeight="1">
      <c r="A436" s="26"/>
      <c r="B436" s="26"/>
      <c r="C436" s="26"/>
      <c r="D436" s="26"/>
      <c r="E436" s="26"/>
    </row>
    <row r="437" ht="13.55" customHeight="1">
      <c r="A437" s="26"/>
      <c r="B437" s="26"/>
      <c r="C437" s="26"/>
      <c r="D437" s="26"/>
      <c r="E437" s="26"/>
    </row>
    <row r="438" ht="13.55" customHeight="1">
      <c r="A438" s="26"/>
      <c r="B438" s="26"/>
      <c r="C438" s="26"/>
      <c r="D438" s="26"/>
      <c r="E438" s="26"/>
    </row>
    <row r="439" ht="13.55" customHeight="1">
      <c r="A439" s="26"/>
      <c r="B439" s="26"/>
      <c r="C439" s="26"/>
      <c r="D439" s="26"/>
      <c r="E439" s="26"/>
    </row>
    <row r="440" ht="13.55" customHeight="1">
      <c r="A440" s="26"/>
      <c r="B440" s="26"/>
      <c r="C440" s="26"/>
      <c r="D440" s="26"/>
      <c r="E440" s="26"/>
    </row>
    <row r="441" ht="13.55" customHeight="1">
      <c r="A441" s="26"/>
      <c r="B441" s="26"/>
      <c r="C441" s="26"/>
      <c r="D441" s="26"/>
      <c r="E441" s="26"/>
    </row>
    <row r="442" ht="13.55" customHeight="1">
      <c r="A442" s="26"/>
      <c r="B442" s="26"/>
      <c r="C442" s="26"/>
      <c r="D442" s="26"/>
      <c r="E442" s="26"/>
    </row>
    <row r="443" ht="13.55" customHeight="1">
      <c r="A443" s="26"/>
      <c r="B443" s="26"/>
      <c r="C443" s="26"/>
      <c r="D443" s="26"/>
      <c r="E443" s="26"/>
    </row>
    <row r="444" ht="13.55" customHeight="1">
      <c r="A444" s="26"/>
      <c r="B444" s="26"/>
      <c r="C444" s="26"/>
      <c r="D444" s="26"/>
      <c r="E444" s="26"/>
    </row>
    <row r="445" ht="13.55" customHeight="1">
      <c r="A445" s="26"/>
      <c r="B445" s="26"/>
      <c r="C445" s="26"/>
      <c r="D445" s="26"/>
      <c r="E445" s="26"/>
    </row>
    <row r="446" ht="13.55" customHeight="1">
      <c r="A446" s="26"/>
      <c r="B446" s="26"/>
      <c r="C446" s="26"/>
      <c r="D446" s="26"/>
      <c r="E446" s="26"/>
    </row>
    <row r="447" ht="13.55" customHeight="1">
      <c r="A447" s="26"/>
      <c r="B447" s="26"/>
      <c r="C447" s="26"/>
      <c r="D447" s="26"/>
      <c r="E447" s="26"/>
    </row>
    <row r="448" ht="13.55" customHeight="1">
      <c r="A448" s="26"/>
      <c r="B448" s="26"/>
      <c r="C448" s="26"/>
      <c r="D448" s="26"/>
      <c r="E448" s="26"/>
    </row>
    <row r="449" ht="13.55" customHeight="1">
      <c r="A449" s="26"/>
      <c r="B449" s="26"/>
      <c r="C449" s="26"/>
      <c r="D449" s="26"/>
      <c r="E449" s="26"/>
    </row>
    <row r="450" ht="13.55" customHeight="1">
      <c r="A450" s="26"/>
      <c r="B450" s="26"/>
      <c r="C450" s="26"/>
      <c r="D450" s="26"/>
      <c r="E450" s="26"/>
    </row>
    <row r="451" ht="13.55" customHeight="1">
      <c r="A451" s="26"/>
      <c r="B451" s="26"/>
      <c r="C451" s="26"/>
      <c r="D451" s="26"/>
      <c r="E451" s="26"/>
    </row>
    <row r="452" ht="13.55" customHeight="1">
      <c r="A452" s="26"/>
      <c r="B452" s="26"/>
      <c r="C452" s="26"/>
      <c r="D452" s="26"/>
      <c r="E452" s="26"/>
    </row>
    <row r="453" ht="13.55" customHeight="1">
      <c r="A453" s="26"/>
      <c r="B453" s="26"/>
      <c r="C453" s="26"/>
      <c r="D453" s="26"/>
      <c r="E453" s="26"/>
    </row>
    <row r="454" ht="13.55" customHeight="1">
      <c r="A454" s="26"/>
      <c r="B454" s="26"/>
      <c r="C454" s="26"/>
      <c r="D454" s="26"/>
      <c r="E454" s="26"/>
    </row>
    <row r="455" ht="13.55" customHeight="1">
      <c r="A455" s="26"/>
      <c r="B455" s="26"/>
      <c r="C455" s="26"/>
      <c r="D455" s="26"/>
      <c r="E455" s="26"/>
    </row>
    <row r="456" ht="13.55" customHeight="1">
      <c r="A456" s="26"/>
      <c r="B456" s="26"/>
      <c r="C456" s="26"/>
      <c r="D456" s="26"/>
      <c r="E456" s="26"/>
    </row>
    <row r="457" ht="13.55" customHeight="1">
      <c r="A457" s="26"/>
      <c r="B457" s="26"/>
      <c r="C457" s="26"/>
      <c r="D457" s="26"/>
      <c r="E457" s="26"/>
    </row>
    <row r="458" ht="13.55" customHeight="1">
      <c r="A458" s="26"/>
      <c r="B458" s="26"/>
      <c r="C458" s="26"/>
      <c r="D458" s="26"/>
      <c r="E458" s="26"/>
    </row>
    <row r="459" ht="13.55" customHeight="1">
      <c r="A459" s="26"/>
      <c r="B459" s="26"/>
      <c r="C459" s="26"/>
      <c r="D459" s="26"/>
      <c r="E459" s="26"/>
    </row>
    <row r="460" ht="13.55" customHeight="1">
      <c r="A460" s="26"/>
      <c r="B460" s="26"/>
      <c r="C460" s="26"/>
      <c r="D460" s="26"/>
      <c r="E460" s="26"/>
    </row>
    <row r="461" ht="13.55" customHeight="1">
      <c r="A461" s="26"/>
      <c r="B461" s="26"/>
      <c r="C461" s="26"/>
      <c r="D461" s="26"/>
      <c r="E461" s="26"/>
    </row>
    <row r="462" ht="13.55" customHeight="1">
      <c r="A462" s="26"/>
      <c r="B462" s="26"/>
      <c r="C462" s="26"/>
      <c r="D462" s="26"/>
      <c r="E462" s="26"/>
    </row>
    <row r="463" ht="13.55" customHeight="1">
      <c r="A463" s="26"/>
      <c r="B463" s="26"/>
      <c r="C463" s="26"/>
      <c r="D463" s="26"/>
      <c r="E463" s="26"/>
    </row>
    <row r="464" ht="13.55" customHeight="1">
      <c r="A464" s="26"/>
      <c r="B464" s="26"/>
      <c r="C464" s="26"/>
      <c r="D464" s="26"/>
      <c r="E464" s="26"/>
    </row>
    <row r="465" ht="13.55" customHeight="1">
      <c r="A465" s="26"/>
      <c r="B465" s="26"/>
      <c r="C465" s="26"/>
      <c r="D465" s="26"/>
      <c r="E465" s="26"/>
    </row>
    <row r="466" ht="13.55" customHeight="1">
      <c r="A466" s="26"/>
      <c r="B466" s="26"/>
      <c r="C466" s="26"/>
      <c r="D466" s="26"/>
      <c r="E466" s="26"/>
    </row>
    <row r="467" ht="13.55" customHeight="1">
      <c r="A467" s="26"/>
      <c r="B467" s="26"/>
      <c r="C467" s="26"/>
      <c r="D467" s="26"/>
      <c r="E467" s="26"/>
    </row>
    <row r="468" ht="13.55" customHeight="1">
      <c r="A468" s="26"/>
      <c r="B468" s="26"/>
      <c r="C468" s="26"/>
      <c r="D468" s="26"/>
      <c r="E468" s="26"/>
    </row>
    <row r="469" ht="13.55" customHeight="1">
      <c r="A469" s="26"/>
      <c r="B469" s="26"/>
      <c r="C469" s="26"/>
      <c r="D469" s="26"/>
      <c r="E469" s="26"/>
    </row>
    <row r="470" ht="13.55" customHeight="1">
      <c r="A470" s="26"/>
      <c r="B470" s="26"/>
      <c r="C470" s="26"/>
      <c r="D470" s="26"/>
      <c r="E470" s="26"/>
    </row>
    <row r="471" ht="13.55" customHeight="1">
      <c r="A471" s="26"/>
      <c r="B471" s="26"/>
      <c r="C471" s="26"/>
      <c r="D471" s="26"/>
      <c r="E471" s="26"/>
    </row>
    <row r="472" ht="13.55" customHeight="1">
      <c r="A472" s="26"/>
      <c r="B472" s="26"/>
      <c r="C472" s="26"/>
      <c r="D472" s="26"/>
      <c r="E472" s="26"/>
    </row>
    <row r="473" ht="13.55" customHeight="1">
      <c r="A473" s="26"/>
      <c r="B473" s="26"/>
      <c r="C473" s="26"/>
      <c r="D473" s="26"/>
      <c r="E473" s="26"/>
    </row>
    <row r="474" ht="13.55" customHeight="1">
      <c r="A474" s="26"/>
      <c r="B474" s="26"/>
      <c r="C474" s="26"/>
      <c r="D474" s="26"/>
      <c r="E474" s="26"/>
    </row>
    <row r="475" ht="13.55" customHeight="1">
      <c r="A475" s="26"/>
      <c r="B475" s="26"/>
      <c r="C475" s="26"/>
      <c r="D475" s="26"/>
      <c r="E475" s="26"/>
    </row>
    <row r="476" ht="13.55" customHeight="1">
      <c r="A476" s="26"/>
      <c r="B476" s="26"/>
      <c r="C476" s="26"/>
      <c r="D476" s="26"/>
      <c r="E476" s="26"/>
    </row>
    <row r="477" ht="13.55" customHeight="1">
      <c r="A477" s="26"/>
      <c r="B477" s="26"/>
      <c r="C477" s="26"/>
      <c r="D477" s="26"/>
      <c r="E477" s="26"/>
    </row>
    <row r="478" ht="13.55" customHeight="1">
      <c r="A478" s="26"/>
      <c r="B478" s="26"/>
      <c r="C478" s="26"/>
      <c r="D478" s="26"/>
      <c r="E478" s="26"/>
    </row>
    <row r="479" ht="13.55" customHeight="1">
      <c r="A479" s="26"/>
      <c r="B479" s="26"/>
      <c r="C479" s="26"/>
      <c r="D479" s="26"/>
      <c r="E479" s="26"/>
    </row>
    <row r="480" ht="13.55" customHeight="1">
      <c r="A480" s="26"/>
      <c r="B480" s="26"/>
      <c r="C480" s="26"/>
      <c r="D480" s="26"/>
      <c r="E480" s="26"/>
    </row>
    <row r="481" ht="13.55" customHeight="1">
      <c r="A481" s="26"/>
      <c r="B481" s="26"/>
      <c r="C481" s="26"/>
      <c r="D481" s="26"/>
      <c r="E481" s="26"/>
    </row>
    <row r="482" ht="13.55" customHeight="1">
      <c r="A482" s="26"/>
      <c r="B482" s="26"/>
      <c r="C482" s="26"/>
      <c r="D482" s="26"/>
      <c r="E482" s="26"/>
    </row>
    <row r="483" ht="13.55" customHeight="1">
      <c r="A483" s="26"/>
      <c r="B483" s="26"/>
      <c r="C483" s="26"/>
      <c r="D483" s="26"/>
      <c r="E483" s="26"/>
    </row>
    <row r="484" ht="13.55" customHeight="1">
      <c r="A484" s="26"/>
      <c r="B484" s="26"/>
      <c r="C484" s="26"/>
      <c r="D484" s="26"/>
      <c r="E484" s="26"/>
    </row>
    <row r="485" ht="13.55" customHeight="1">
      <c r="A485" s="26"/>
      <c r="B485" s="26"/>
      <c r="C485" s="26"/>
      <c r="D485" s="26"/>
      <c r="E485" s="26"/>
    </row>
    <row r="486" ht="13.55" customHeight="1">
      <c r="A486" s="26"/>
      <c r="B486" s="26"/>
      <c r="C486" s="26"/>
      <c r="D486" s="26"/>
      <c r="E486" s="26"/>
    </row>
    <row r="487" ht="13.55" customHeight="1">
      <c r="A487" s="26"/>
      <c r="B487" s="26"/>
      <c r="C487" s="26"/>
      <c r="D487" s="26"/>
      <c r="E487" s="26"/>
    </row>
    <row r="488" ht="13.55" customHeight="1">
      <c r="A488" s="26"/>
      <c r="B488" s="26"/>
      <c r="C488" s="26"/>
      <c r="D488" s="26"/>
      <c r="E488" s="26"/>
    </row>
    <row r="489" ht="13.55" customHeight="1">
      <c r="A489" s="26"/>
      <c r="B489" s="26"/>
      <c r="C489" s="26"/>
      <c r="D489" s="26"/>
      <c r="E489" s="26"/>
    </row>
    <row r="490" ht="13.55" customHeight="1">
      <c r="A490" s="26"/>
      <c r="B490" s="26"/>
      <c r="C490" s="26"/>
      <c r="D490" s="26"/>
      <c r="E490" s="26"/>
    </row>
    <row r="491" ht="13.55" customHeight="1">
      <c r="A491" s="26"/>
      <c r="B491" s="26"/>
      <c r="C491" s="26"/>
      <c r="D491" s="26"/>
      <c r="E491" s="26"/>
    </row>
    <row r="492" ht="13.55" customHeight="1">
      <c r="A492" s="26"/>
      <c r="B492" s="26"/>
      <c r="C492" s="26"/>
      <c r="D492" s="26"/>
      <c r="E492" s="26"/>
    </row>
    <row r="493" ht="13.55" customHeight="1">
      <c r="A493" s="26"/>
      <c r="B493" s="26"/>
      <c r="C493" s="26"/>
      <c r="D493" s="26"/>
      <c r="E493" s="26"/>
    </row>
    <row r="494" ht="13.55" customHeight="1">
      <c r="A494" s="26"/>
      <c r="B494" s="26"/>
      <c r="C494" s="26"/>
      <c r="D494" s="26"/>
      <c r="E494" s="26"/>
    </row>
    <row r="495" ht="13.55" customHeight="1">
      <c r="A495" s="26"/>
      <c r="B495" s="26"/>
      <c r="C495" s="26"/>
      <c r="D495" s="26"/>
      <c r="E495" s="26"/>
    </row>
    <row r="496" ht="13.55" customHeight="1">
      <c r="A496" s="26"/>
      <c r="B496" s="26"/>
      <c r="C496" s="26"/>
      <c r="D496" s="26"/>
      <c r="E496" s="26"/>
    </row>
    <row r="497" ht="13.55" customHeight="1">
      <c r="A497" s="26"/>
      <c r="B497" s="26"/>
      <c r="C497" s="26"/>
      <c r="D497" s="26"/>
      <c r="E497" s="26"/>
    </row>
    <row r="498" ht="13.55" customHeight="1">
      <c r="A498" s="26"/>
      <c r="B498" s="26"/>
      <c r="C498" s="26"/>
      <c r="D498" s="26"/>
      <c r="E498" s="26"/>
    </row>
    <row r="499" ht="13.55" customHeight="1">
      <c r="A499" s="26"/>
      <c r="B499" s="26"/>
      <c r="C499" s="26"/>
      <c r="D499" s="26"/>
      <c r="E499" s="26"/>
    </row>
    <row r="500" ht="13.55" customHeight="1">
      <c r="A500" s="26"/>
      <c r="B500" s="26"/>
      <c r="C500" s="26"/>
      <c r="D500" s="26"/>
      <c r="E500" s="26"/>
    </row>
    <row r="501" ht="13.55" customHeight="1">
      <c r="A501" s="26"/>
      <c r="B501" s="26"/>
      <c r="C501" s="26"/>
      <c r="D501" s="26"/>
      <c r="E501" s="26"/>
    </row>
    <row r="502" ht="13.55" customHeight="1">
      <c r="A502" s="26"/>
      <c r="B502" s="26"/>
      <c r="C502" s="26"/>
      <c r="D502" s="26"/>
      <c r="E502" s="26"/>
    </row>
    <row r="503" ht="13.55" customHeight="1">
      <c r="A503" s="26"/>
      <c r="B503" s="26"/>
      <c r="C503" s="26"/>
      <c r="D503" s="26"/>
      <c r="E503" s="26"/>
    </row>
    <row r="504" ht="13.55" customHeight="1">
      <c r="A504" s="26"/>
      <c r="B504" s="26"/>
      <c r="C504" s="26"/>
      <c r="D504" s="26"/>
      <c r="E504" s="26"/>
    </row>
    <row r="505" ht="13.55" customHeight="1">
      <c r="A505" s="26"/>
      <c r="B505" s="26"/>
      <c r="C505" s="26"/>
      <c r="D505" s="26"/>
      <c r="E505" s="26"/>
    </row>
    <row r="506" ht="13.55" customHeight="1">
      <c r="A506" s="26"/>
      <c r="B506" s="26"/>
      <c r="C506" s="26"/>
      <c r="D506" s="26"/>
      <c r="E506" s="26"/>
    </row>
    <row r="507" ht="13.55" customHeight="1">
      <c r="A507" s="26"/>
      <c r="B507" s="26"/>
      <c r="C507" s="26"/>
      <c r="D507" s="26"/>
      <c r="E507" s="26"/>
    </row>
    <row r="508" ht="13.55" customHeight="1">
      <c r="A508" s="26"/>
      <c r="B508" s="26"/>
      <c r="C508" s="26"/>
      <c r="D508" s="26"/>
      <c r="E508" s="26"/>
    </row>
    <row r="509" ht="13.55" customHeight="1">
      <c r="A509" s="26"/>
      <c r="B509" s="26"/>
      <c r="C509" s="26"/>
      <c r="D509" s="26"/>
      <c r="E509" s="26"/>
    </row>
    <row r="510" ht="13.55" customHeight="1">
      <c r="A510" s="26"/>
      <c r="B510" s="26"/>
      <c r="C510" s="26"/>
      <c r="D510" s="26"/>
      <c r="E510" s="26"/>
    </row>
    <row r="511" ht="13.55" customHeight="1">
      <c r="A511" s="26"/>
      <c r="B511" s="26"/>
      <c r="C511" s="26"/>
      <c r="D511" s="26"/>
      <c r="E511" s="26"/>
    </row>
    <row r="512" ht="13.55" customHeight="1">
      <c r="A512" s="26"/>
      <c r="B512" s="26"/>
      <c r="C512" s="26"/>
      <c r="D512" s="26"/>
      <c r="E512" s="26"/>
    </row>
    <row r="513" ht="13.55" customHeight="1">
      <c r="A513" s="26"/>
      <c r="B513" s="26"/>
      <c r="C513" s="26"/>
      <c r="D513" s="26"/>
      <c r="E513" s="26"/>
    </row>
    <row r="514" ht="13.55" customHeight="1">
      <c r="A514" s="26"/>
      <c r="B514" s="26"/>
      <c r="C514" s="26"/>
      <c r="D514" s="26"/>
      <c r="E514" s="26"/>
    </row>
    <row r="515" ht="13.55" customHeight="1">
      <c r="A515" s="26"/>
      <c r="B515" s="26"/>
      <c r="C515" s="26"/>
      <c r="D515" s="26"/>
      <c r="E515" s="26"/>
    </row>
    <row r="516" ht="13.55" customHeight="1">
      <c r="A516" s="26"/>
      <c r="B516" s="26"/>
      <c r="C516" s="26"/>
      <c r="D516" s="26"/>
      <c r="E516" s="26"/>
    </row>
    <row r="517" ht="13.55" customHeight="1">
      <c r="A517" s="26"/>
      <c r="B517" s="26"/>
      <c r="C517" s="26"/>
      <c r="D517" s="26"/>
      <c r="E517" s="26"/>
    </row>
    <row r="518" ht="13.55" customHeight="1">
      <c r="A518" s="26"/>
      <c r="B518" s="26"/>
      <c r="C518" s="26"/>
      <c r="D518" s="26"/>
      <c r="E518" s="26"/>
    </row>
    <row r="519" ht="13.55" customHeight="1">
      <c r="A519" s="26"/>
      <c r="B519" s="26"/>
      <c r="C519" s="26"/>
      <c r="D519" s="26"/>
      <c r="E519" s="26"/>
    </row>
    <row r="520" ht="13.55" customHeight="1">
      <c r="A520" s="26"/>
      <c r="B520" s="26"/>
      <c r="C520" s="26"/>
      <c r="D520" s="26"/>
      <c r="E520" s="26"/>
    </row>
    <row r="521" ht="13.55" customHeight="1">
      <c r="A521" s="26"/>
      <c r="B521" s="26"/>
      <c r="C521" s="26"/>
      <c r="D521" s="26"/>
      <c r="E521" s="26"/>
    </row>
    <row r="522" ht="13.55" customHeight="1">
      <c r="A522" s="26"/>
      <c r="B522" s="26"/>
      <c r="C522" s="26"/>
      <c r="D522" s="26"/>
      <c r="E522" s="26"/>
    </row>
    <row r="523" ht="13.55" customHeight="1">
      <c r="A523" s="26"/>
      <c r="B523" s="26"/>
      <c r="C523" s="26"/>
      <c r="D523" s="26"/>
      <c r="E523" s="26"/>
    </row>
    <row r="524" ht="13.55" customHeight="1">
      <c r="A524" s="26"/>
      <c r="B524" s="26"/>
      <c r="C524" s="26"/>
      <c r="D524" s="26"/>
      <c r="E524" s="26"/>
    </row>
    <row r="525" ht="13.55" customHeight="1">
      <c r="A525" s="26"/>
      <c r="B525" s="26"/>
      <c r="C525" s="26"/>
      <c r="D525" s="26"/>
      <c r="E525" s="26"/>
    </row>
    <row r="526" ht="13.55" customHeight="1">
      <c r="A526" s="26"/>
      <c r="B526" s="26"/>
      <c r="C526" s="26"/>
      <c r="D526" s="26"/>
      <c r="E526" s="26"/>
    </row>
    <row r="527" ht="13.55" customHeight="1">
      <c r="A527" s="26"/>
      <c r="B527" s="26"/>
      <c r="C527" s="26"/>
      <c r="D527" s="26"/>
      <c r="E527" s="26"/>
    </row>
    <row r="528" ht="13.55" customHeight="1">
      <c r="A528" s="26"/>
      <c r="B528" s="26"/>
      <c r="C528" s="26"/>
      <c r="D528" s="26"/>
      <c r="E528" s="26"/>
    </row>
    <row r="529" ht="13.55" customHeight="1">
      <c r="A529" s="26"/>
      <c r="B529" s="26"/>
      <c r="C529" s="26"/>
      <c r="D529" s="26"/>
      <c r="E529" s="26"/>
    </row>
    <row r="530" ht="13.55" customHeight="1">
      <c r="A530" s="26"/>
      <c r="B530" s="26"/>
      <c r="C530" s="26"/>
      <c r="D530" s="26"/>
      <c r="E530" s="26"/>
    </row>
    <row r="531" ht="13.55" customHeight="1">
      <c r="A531" s="26"/>
      <c r="B531" s="26"/>
      <c r="C531" s="26"/>
      <c r="D531" s="26"/>
      <c r="E531" s="26"/>
    </row>
    <row r="532" ht="13.55" customHeight="1">
      <c r="A532" s="26"/>
      <c r="B532" s="26"/>
      <c r="C532" s="26"/>
      <c r="D532" s="26"/>
      <c r="E532" s="26"/>
    </row>
    <row r="533" ht="13.55" customHeight="1">
      <c r="A533" s="26"/>
      <c r="B533" s="26"/>
      <c r="C533" s="26"/>
      <c r="D533" s="26"/>
      <c r="E533" s="26"/>
    </row>
    <row r="534" ht="13.55" customHeight="1">
      <c r="A534" s="26"/>
      <c r="B534" s="26"/>
      <c r="C534" s="26"/>
      <c r="D534" s="26"/>
      <c r="E534" s="26"/>
    </row>
    <row r="535" ht="13.55" customHeight="1">
      <c r="A535" s="26"/>
      <c r="B535" s="26"/>
      <c r="C535" s="26"/>
      <c r="D535" s="26"/>
      <c r="E535" s="26"/>
    </row>
    <row r="536" ht="13.55" customHeight="1">
      <c r="A536" s="26"/>
      <c r="B536" s="26"/>
      <c r="C536" s="26"/>
      <c r="D536" s="26"/>
      <c r="E536" s="26"/>
    </row>
    <row r="537" ht="13.55" customHeight="1">
      <c r="A537" s="26"/>
      <c r="B537" s="26"/>
      <c r="C537" s="26"/>
      <c r="D537" s="26"/>
      <c r="E537" s="26"/>
    </row>
    <row r="538" ht="13.55" customHeight="1">
      <c r="A538" s="26"/>
      <c r="B538" s="26"/>
      <c r="C538" s="26"/>
      <c r="D538" s="26"/>
      <c r="E538" s="26"/>
    </row>
    <row r="539" ht="13.55" customHeight="1">
      <c r="A539" s="26"/>
      <c r="B539" s="26"/>
      <c r="C539" s="26"/>
      <c r="D539" s="26"/>
      <c r="E539" s="26"/>
    </row>
    <row r="540" ht="13.55" customHeight="1">
      <c r="A540" s="26"/>
      <c r="B540" s="26"/>
      <c r="C540" s="26"/>
      <c r="D540" s="26"/>
      <c r="E540" s="26"/>
    </row>
    <row r="541" ht="13.55" customHeight="1">
      <c r="A541" s="26"/>
      <c r="B541" s="26"/>
      <c r="C541" s="26"/>
      <c r="D541" s="26"/>
      <c r="E541" s="26"/>
    </row>
    <row r="542" ht="13.55" customHeight="1">
      <c r="A542" s="26"/>
      <c r="B542" s="26"/>
      <c r="C542" s="26"/>
      <c r="D542" s="26"/>
      <c r="E542" s="26"/>
    </row>
    <row r="543" ht="13.55" customHeight="1">
      <c r="A543" s="26"/>
      <c r="B543" s="26"/>
      <c r="C543" s="26"/>
      <c r="D543" s="26"/>
      <c r="E543" s="26"/>
    </row>
    <row r="544" ht="13.55" customHeight="1">
      <c r="A544" s="26"/>
      <c r="B544" s="26"/>
      <c r="C544" s="26"/>
      <c r="D544" s="26"/>
      <c r="E544" s="26"/>
    </row>
    <row r="545" ht="13.55" customHeight="1">
      <c r="A545" s="26"/>
      <c r="B545" s="26"/>
      <c r="C545" s="26"/>
      <c r="D545" s="26"/>
      <c r="E545" s="26"/>
    </row>
    <row r="546" ht="13.55" customHeight="1">
      <c r="A546" s="26"/>
      <c r="B546" s="26"/>
      <c r="C546" s="26"/>
      <c r="D546" s="26"/>
      <c r="E546" s="26"/>
    </row>
    <row r="547" ht="13.55" customHeight="1">
      <c r="A547" s="26"/>
      <c r="B547" s="26"/>
      <c r="C547" s="26"/>
      <c r="D547" s="26"/>
      <c r="E547" s="26"/>
    </row>
    <row r="548" ht="13.55" customHeight="1">
      <c r="A548" s="26"/>
      <c r="B548" s="26"/>
      <c r="C548" s="26"/>
      <c r="D548" s="26"/>
      <c r="E548" s="26"/>
    </row>
    <row r="549" ht="13.55" customHeight="1">
      <c r="A549" s="26"/>
      <c r="B549" s="26"/>
      <c r="C549" s="26"/>
      <c r="D549" s="26"/>
      <c r="E549" s="26"/>
    </row>
    <row r="550" ht="13.55" customHeight="1">
      <c r="A550" s="26"/>
      <c r="B550" s="26"/>
      <c r="C550" s="26"/>
      <c r="D550" s="26"/>
      <c r="E550" s="26"/>
    </row>
    <row r="551" ht="13.55" customHeight="1">
      <c r="A551" s="26"/>
      <c r="B551" s="26"/>
      <c r="C551" s="26"/>
      <c r="D551" s="26"/>
      <c r="E551" s="26"/>
    </row>
    <row r="552" ht="13.55" customHeight="1">
      <c r="A552" s="26"/>
      <c r="B552" s="26"/>
      <c r="C552" s="26"/>
      <c r="D552" s="26"/>
      <c r="E552" s="26"/>
    </row>
    <row r="553" ht="13.55" customHeight="1">
      <c r="A553" s="26"/>
      <c r="B553" s="26"/>
      <c r="C553" s="26"/>
      <c r="D553" s="26"/>
      <c r="E553" s="26"/>
    </row>
    <row r="554" ht="13.55" customHeight="1">
      <c r="A554" s="26"/>
      <c r="B554" s="26"/>
      <c r="C554" s="26"/>
      <c r="D554" s="26"/>
      <c r="E554" s="26"/>
    </row>
    <row r="555" ht="13.55" customHeight="1">
      <c r="A555" s="26"/>
      <c r="B555" s="26"/>
      <c r="C555" s="26"/>
      <c r="D555" s="26"/>
      <c r="E555" s="26"/>
    </row>
    <row r="556" ht="13.55" customHeight="1">
      <c r="A556" s="26"/>
      <c r="B556" s="26"/>
      <c r="C556" s="26"/>
      <c r="D556" s="26"/>
      <c r="E556" s="26"/>
    </row>
    <row r="557" ht="13.55" customHeight="1">
      <c r="A557" s="26"/>
      <c r="B557" s="26"/>
      <c r="C557" s="26"/>
      <c r="D557" s="26"/>
      <c r="E557" s="26"/>
    </row>
    <row r="558" ht="13.55" customHeight="1">
      <c r="A558" s="26"/>
      <c r="B558" s="26"/>
      <c r="C558" s="26"/>
      <c r="D558" s="26"/>
      <c r="E558" s="26"/>
    </row>
    <row r="559" ht="13.55" customHeight="1">
      <c r="A559" s="26"/>
      <c r="B559" s="26"/>
      <c r="C559" s="26"/>
      <c r="D559" s="26"/>
      <c r="E559" s="26"/>
    </row>
    <row r="560" ht="13.55" customHeight="1">
      <c r="A560" s="26"/>
      <c r="B560" s="26"/>
      <c r="C560" s="26"/>
      <c r="D560" s="26"/>
      <c r="E560" s="26"/>
    </row>
    <row r="561" ht="13.55" customHeight="1">
      <c r="A561" s="26"/>
      <c r="B561" s="26"/>
      <c r="C561" s="26"/>
      <c r="D561" s="26"/>
      <c r="E561" s="26"/>
    </row>
    <row r="562" ht="13.55" customHeight="1">
      <c r="A562" s="26"/>
      <c r="B562" s="26"/>
      <c r="C562" s="26"/>
      <c r="D562" s="26"/>
      <c r="E562" s="26"/>
    </row>
    <row r="563" ht="13.55" customHeight="1">
      <c r="A563" s="26"/>
      <c r="B563" s="26"/>
      <c r="C563" s="26"/>
      <c r="D563" s="26"/>
      <c r="E563" s="26"/>
    </row>
    <row r="564" ht="13.55" customHeight="1">
      <c r="A564" s="26"/>
      <c r="B564" s="26"/>
      <c r="C564" s="26"/>
      <c r="D564" s="26"/>
      <c r="E564" s="26"/>
    </row>
    <row r="565" ht="13.55" customHeight="1">
      <c r="A565" s="26"/>
      <c r="B565" s="26"/>
      <c r="C565" s="26"/>
      <c r="D565" s="26"/>
      <c r="E565" s="26"/>
    </row>
    <row r="566" ht="13.55" customHeight="1">
      <c r="A566" s="26"/>
      <c r="B566" s="26"/>
      <c r="C566" s="26"/>
      <c r="D566" s="26"/>
      <c r="E566" s="26"/>
    </row>
    <row r="567" ht="13.55" customHeight="1">
      <c r="A567" s="26"/>
      <c r="B567" s="26"/>
      <c r="C567" s="26"/>
      <c r="D567" s="26"/>
      <c r="E567" s="26"/>
    </row>
    <row r="568" ht="13.55" customHeight="1">
      <c r="A568" s="26"/>
      <c r="B568" s="26"/>
      <c r="C568" s="26"/>
      <c r="D568" s="26"/>
      <c r="E568" s="26"/>
    </row>
    <row r="569" ht="13.55" customHeight="1">
      <c r="A569" s="26"/>
      <c r="B569" s="26"/>
      <c r="C569" s="26"/>
      <c r="D569" s="26"/>
      <c r="E569" s="26"/>
    </row>
    <row r="570" ht="13.55" customHeight="1">
      <c r="A570" s="26"/>
      <c r="B570" s="26"/>
      <c r="C570" s="26"/>
      <c r="D570" s="26"/>
      <c r="E570" s="26"/>
    </row>
    <row r="571" ht="13.55" customHeight="1">
      <c r="A571" s="26"/>
      <c r="B571" s="26"/>
      <c r="C571" s="26"/>
      <c r="D571" s="26"/>
      <c r="E571" s="26"/>
    </row>
    <row r="572" ht="13.55" customHeight="1">
      <c r="A572" s="26"/>
      <c r="B572" s="26"/>
      <c r="C572" s="26"/>
      <c r="D572" s="26"/>
      <c r="E572" s="26"/>
    </row>
    <row r="573" ht="13.55" customHeight="1">
      <c r="A573" s="26"/>
      <c r="B573" s="26"/>
      <c r="C573" s="26"/>
      <c r="D573" s="26"/>
      <c r="E573" s="26"/>
    </row>
    <row r="574" ht="13.55" customHeight="1">
      <c r="A574" s="26"/>
      <c r="B574" s="26"/>
      <c r="C574" s="26"/>
      <c r="D574" s="26"/>
      <c r="E574" s="26"/>
    </row>
    <row r="575" ht="13.55" customHeight="1">
      <c r="A575" s="26"/>
      <c r="B575" s="26"/>
      <c r="C575" s="26"/>
      <c r="D575" s="26"/>
      <c r="E575" s="26"/>
    </row>
    <row r="576" ht="13.55" customHeight="1">
      <c r="A576" s="26"/>
      <c r="B576" s="26"/>
      <c r="C576" s="26"/>
      <c r="D576" s="26"/>
      <c r="E576" s="26"/>
    </row>
    <row r="577" ht="13.55" customHeight="1">
      <c r="A577" s="26"/>
      <c r="B577" s="26"/>
      <c r="C577" s="26"/>
      <c r="D577" s="26"/>
      <c r="E577" s="26"/>
    </row>
    <row r="578" ht="13.55" customHeight="1">
      <c r="A578" s="26"/>
      <c r="B578" s="26"/>
      <c r="C578" s="26"/>
      <c r="D578" s="26"/>
      <c r="E578" s="26"/>
    </row>
    <row r="579" ht="13.55" customHeight="1">
      <c r="A579" s="26"/>
      <c r="B579" s="26"/>
      <c r="C579" s="26"/>
      <c r="D579" s="26"/>
      <c r="E579" s="26"/>
    </row>
    <row r="580" ht="13.55" customHeight="1">
      <c r="A580" s="26"/>
      <c r="B580" s="26"/>
      <c r="C580" s="26"/>
      <c r="D580" s="26"/>
      <c r="E580" s="26"/>
    </row>
    <row r="581" ht="13.55" customHeight="1">
      <c r="A581" s="26"/>
      <c r="B581" s="26"/>
      <c r="C581" s="26"/>
      <c r="D581" s="26"/>
      <c r="E581" s="26"/>
    </row>
    <row r="582" ht="13.55" customHeight="1">
      <c r="A582" s="26"/>
      <c r="B582" s="26"/>
      <c r="C582" s="26"/>
      <c r="D582" s="26"/>
      <c r="E582" s="26"/>
    </row>
    <row r="583" ht="13.55" customHeight="1">
      <c r="A583" s="26"/>
      <c r="B583" s="26"/>
      <c r="C583" s="26"/>
      <c r="D583" s="26"/>
      <c r="E583" s="26"/>
    </row>
    <row r="584" ht="13.55" customHeight="1">
      <c r="A584" s="26"/>
      <c r="B584" s="26"/>
      <c r="C584" s="26"/>
      <c r="D584" s="26"/>
      <c r="E584" s="26"/>
    </row>
    <row r="585" ht="13.55" customHeight="1">
      <c r="A585" s="26"/>
      <c r="B585" s="26"/>
      <c r="C585" s="26"/>
      <c r="D585" s="26"/>
      <c r="E585" s="26"/>
    </row>
    <row r="586" ht="13.55" customHeight="1">
      <c r="A586" s="26"/>
      <c r="B586" s="26"/>
      <c r="C586" s="26"/>
      <c r="D586" s="26"/>
      <c r="E586" s="26"/>
    </row>
    <row r="587" ht="13.55" customHeight="1">
      <c r="A587" s="26"/>
      <c r="B587" s="26"/>
      <c r="C587" s="26"/>
      <c r="D587" s="26"/>
      <c r="E587" s="26"/>
    </row>
    <row r="588" ht="13.55" customHeight="1">
      <c r="A588" s="26"/>
      <c r="B588" s="26"/>
      <c r="C588" s="26"/>
      <c r="D588" s="26"/>
      <c r="E588" s="26"/>
    </row>
    <row r="589" ht="13.55" customHeight="1">
      <c r="A589" s="26"/>
      <c r="B589" s="26"/>
      <c r="C589" s="26"/>
      <c r="D589" s="26"/>
      <c r="E589" s="26"/>
    </row>
    <row r="590" ht="13.55" customHeight="1">
      <c r="A590" s="26"/>
      <c r="B590" s="26"/>
      <c r="C590" s="26"/>
      <c r="D590" s="26"/>
      <c r="E590" s="26"/>
    </row>
    <row r="591" ht="13.55" customHeight="1">
      <c r="A591" s="26"/>
      <c r="B591" s="26"/>
      <c r="C591" s="26"/>
      <c r="D591" s="26"/>
      <c r="E591" s="26"/>
    </row>
    <row r="592" ht="13.55" customHeight="1">
      <c r="A592" s="26"/>
      <c r="B592" s="26"/>
      <c r="C592" s="26"/>
      <c r="D592" s="26"/>
      <c r="E592" s="26"/>
    </row>
    <row r="593" ht="13.55" customHeight="1">
      <c r="A593" s="26"/>
      <c r="B593" s="26"/>
      <c r="C593" s="26"/>
      <c r="D593" s="26"/>
      <c r="E593" s="26"/>
    </row>
    <row r="594" ht="13.55" customHeight="1">
      <c r="A594" s="26"/>
      <c r="B594" s="26"/>
      <c r="C594" s="26"/>
      <c r="D594" s="26"/>
      <c r="E594" s="26"/>
    </row>
    <row r="595" ht="13.55" customHeight="1">
      <c r="A595" s="26"/>
      <c r="B595" s="26"/>
      <c r="C595" s="26"/>
      <c r="D595" s="26"/>
      <c r="E595" s="26"/>
    </row>
    <row r="596" ht="13.55" customHeight="1">
      <c r="A596" s="26"/>
      <c r="B596" s="26"/>
      <c r="C596" s="26"/>
      <c r="D596" s="26"/>
      <c r="E596" s="26"/>
    </row>
    <row r="597" ht="13.55" customHeight="1">
      <c r="A597" s="26"/>
      <c r="B597" s="26"/>
      <c r="C597" s="26"/>
      <c r="D597" s="26"/>
      <c r="E597" s="26"/>
    </row>
    <row r="598" ht="13.55" customHeight="1">
      <c r="A598" s="26"/>
      <c r="B598" s="26"/>
      <c r="C598" s="26"/>
      <c r="D598" s="26"/>
      <c r="E598" s="26"/>
    </row>
    <row r="599" ht="13.55" customHeight="1">
      <c r="A599" s="26"/>
      <c r="B599" s="26"/>
      <c r="C599" s="26"/>
      <c r="D599" s="26"/>
      <c r="E599" s="26"/>
    </row>
    <row r="600" ht="13.55" customHeight="1">
      <c r="A600" s="26"/>
      <c r="B600" s="26"/>
      <c r="C600" s="26"/>
      <c r="D600" s="26"/>
      <c r="E600" s="26"/>
    </row>
    <row r="601" ht="13.55" customHeight="1">
      <c r="A601" s="26"/>
      <c r="B601" s="26"/>
      <c r="C601" s="26"/>
      <c r="D601" s="26"/>
      <c r="E601" s="26"/>
    </row>
    <row r="602" ht="13.55" customHeight="1">
      <c r="A602" s="26"/>
      <c r="B602" s="26"/>
      <c r="C602" s="26"/>
      <c r="D602" s="26"/>
      <c r="E602" s="26"/>
    </row>
    <row r="603" ht="13.55" customHeight="1">
      <c r="A603" s="26"/>
      <c r="B603" s="26"/>
      <c r="C603" s="26"/>
      <c r="D603" s="26"/>
      <c r="E603" s="26"/>
    </row>
    <row r="604" ht="13.55" customHeight="1">
      <c r="A604" s="26"/>
      <c r="B604" s="26"/>
      <c r="C604" s="26"/>
      <c r="D604" s="26"/>
      <c r="E604" s="26"/>
    </row>
    <row r="605" ht="13.55" customHeight="1">
      <c r="A605" s="26"/>
      <c r="B605" s="26"/>
      <c r="C605" s="26"/>
      <c r="D605" s="26"/>
      <c r="E605" s="26"/>
    </row>
    <row r="606" ht="13.55" customHeight="1">
      <c r="A606" s="26"/>
      <c r="B606" s="26"/>
      <c r="C606" s="26"/>
      <c r="D606" s="26"/>
      <c r="E606" s="26"/>
    </row>
    <row r="607" ht="13.55" customHeight="1">
      <c r="A607" s="26"/>
      <c r="B607" s="26"/>
      <c r="C607" s="26"/>
      <c r="D607" s="26"/>
      <c r="E607" s="26"/>
    </row>
    <row r="608" ht="13.55" customHeight="1">
      <c r="A608" s="26"/>
      <c r="B608" s="26"/>
      <c r="C608" s="26"/>
      <c r="D608" s="26"/>
      <c r="E608" s="26"/>
    </row>
    <row r="609" ht="13.55" customHeight="1">
      <c r="A609" s="26"/>
      <c r="B609" s="26"/>
      <c r="C609" s="26"/>
      <c r="D609" s="26"/>
      <c r="E609" s="26"/>
    </row>
    <row r="610" ht="13.55" customHeight="1">
      <c r="A610" s="26"/>
      <c r="B610" s="26"/>
      <c r="C610" s="26"/>
      <c r="D610" s="26"/>
      <c r="E610" s="26"/>
    </row>
    <row r="611" ht="13.55" customHeight="1">
      <c r="A611" s="26"/>
      <c r="B611" s="26"/>
      <c r="C611" s="26"/>
      <c r="D611" s="26"/>
      <c r="E611" s="26"/>
    </row>
    <row r="612" ht="13.55" customHeight="1">
      <c r="A612" s="26"/>
      <c r="B612" s="26"/>
      <c r="C612" s="26"/>
      <c r="D612" s="26"/>
      <c r="E612" s="26"/>
    </row>
    <row r="613" ht="13.55" customHeight="1">
      <c r="A613" s="26"/>
      <c r="B613" s="26"/>
      <c r="C613" s="26"/>
      <c r="D613" s="26"/>
      <c r="E613" s="26"/>
    </row>
    <row r="614" ht="13.55" customHeight="1">
      <c r="A614" s="26"/>
      <c r="B614" s="26"/>
      <c r="C614" s="26"/>
      <c r="D614" s="26"/>
      <c r="E614" s="26"/>
    </row>
    <row r="615" ht="13.55" customHeight="1">
      <c r="A615" s="26"/>
      <c r="B615" s="26"/>
      <c r="C615" s="26"/>
      <c r="D615" s="26"/>
      <c r="E615" s="26"/>
    </row>
    <row r="616" ht="13.55" customHeight="1">
      <c r="A616" s="26"/>
      <c r="B616" s="26"/>
      <c r="C616" s="26"/>
      <c r="D616" s="26"/>
      <c r="E616" s="26"/>
    </row>
    <row r="617" ht="13.55" customHeight="1">
      <c r="A617" s="26"/>
      <c r="B617" s="26"/>
      <c r="C617" s="26"/>
      <c r="D617" s="26"/>
      <c r="E617" s="26"/>
    </row>
    <row r="618" ht="13.55" customHeight="1">
      <c r="A618" s="26"/>
      <c r="B618" s="26"/>
      <c r="C618" s="26"/>
      <c r="D618" s="26"/>
      <c r="E618" s="26"/>
    </row>
    <row r="619" ht="13.55" customHeight="1">
      <c r="A619" s="26"/>
      <c r="B619" s="26"/>
      <c r="C619" s="26"/>
      <c r="D619" s="26"/>
      <c r="E619" s="26"/>
    </row>
    <row r="620" ht="13.55" customHeight="1">
      <c r="A620" s="26"/>
      <c r="B620" s="26"/>
      <c r="C620" s="26"/>
      <c r="D620" s="26"/>
      <c r="E620" s="26"/>
    </row>
    <row r="621" ht="13.55" customHeight="1">
      <c r="A621" s="26"/>
      <c r="B621" s="26"/>
      <c r="C621" s="26"/>
      <c r="D621" s="26"/>
      <c r="E621" s="26"/>
    </row>
    <row r="622" ht="13.55" customHeight="1">
      <c r="A622" s="26"/>
      <c r="B622" s="26"/>
      <c r="C622" s="26"/>
      <c r="D622" s="26"/>
      <c r="E622" s="26"/>
    </row>
    <row r="623" ht="13.55" customHeight="1">
      <c r="A623" s="26"/>
      <c r="B623" s="26"/>
      <c r="C623" s="26"/>
      <c r="D623" s="26"/>
      <c r="E623" s="26"/>
    </row>
    <row r="624" ht="13.55" customHeight="1">
      <c r="A624" s="26"/>
      <c r="B624" s="26"/>
      <c r="C624" s="26"/>
      <c r="D624" s="26"/>
      <c r="E624" s="26"/>
    </row>
    <row r="625" ht="13.55" customHeight="1">
      <c r="A625" s="26"/>
      <c r="B625" s="26"/>
      <c r="C625" s="26"/>
      <c r="D625" s="26"/>
      <c r="E625" s="26"/>
    </row>
    <row r="626" ht="13.55" customHeight="1">
      <c r="A626" s="26"/>
      <c r="B626" s="26"/>
      <c r="C626" s="26"/>
      <c r="D626" s="26"/>
      <c r="E626" s="26"/>
    </row>
    <row r="627" ht="13.55" customHeight="1">
      <c r="A627" s="26"/>
      <c r="B627" s="26"/>
      <c r="C627" s="26"/>
      <c r="D627" s="26"/>
      <c r="E627" s="26"/>
    </row>
    <row r="628" ht="13.55" customHeight="1">
      <c r="A628" s="26"/>
      <c r="B628" s="26"/>
      <c r="C628" s="26"/>
      <c r="D628" s="26"/>
      <c r="E628" s="26"/>
    </row>
    <row r="629" ht="13.55" customHeight="1">
      <c r="A629" s="26"/>
      <c r="B629" s="26"/>
      <c r="C629" s="26"/>
      <c r="D629" s="26"/>
      <c r="E629" s="26"/>
    </row>
    <row r="630" ht="13.55" customHeight="1">
      <c r="A630" s="26"/>
      <c r="B630" s="26"/>
      <c r="C630" s="26"/>
      <c r="D630" s="26"/>
      <c r="E630" s="26"/>
    </row>
    <row r="631" ht="13.55" customHeight="1">
      <c r="A631" s="26"/>
      <c r="B631" s="26"/>
      <c r="C631" s="26"/>
      <c r="D631" s="26"/>
      <c r="E631" s="26"/>
    </row>
    <row r="632" ht="13.55" customHeight="1">
      <c r="A632" s="26"/>
      <c r="B632" s="26"/>
      <c r="C632" s="26"/>
      <c r="D632" s="26"/>
      <c r="E632" s="26"/>
    </row>
    <row r="633" ht="13.55" customHeight="1">
      <c r="A633" s="26"/>
      <c r="B633" s="26"/>
      <c r="C633" s="26"/>
      <c r="D633" s="26"/>
      <c r="E633" s="26"/>
    </row>
    <row r="634" ht="13.55" customHeight="1">
      <c r="A634" s="26"/>
      <c r="B634" s="26"/>
      <c r="C634" s="26"/>
      <c r="D634" s="26"/>
      <c r="E634" s="26"/>
    </row>
    <row r="635" ht="13.55" customHeight="1">
      <c r="A635" s="26"/>
      <c r="B635" s="26"/>
      <c r="C635" s="26"/>
      <c r="D635" s="26"/>
      <c r="E635" s="26"/>
    </row>
    <row r="636" ht="13.55" customHeight="1">
      <c r="A636" s="26"/>
      <c r="B636" s="26"/>
      <c r="C636" s="26"/>
      <c r="D636" s="26"/>
      <c r="E636" s="26"/>
    </row>
    <row r="637" ht="13.55" customHeight="1">
      <c r="A637" s="26"/>
      <c r="B637" s="26"/>
      <c r="C637" s="26"/>
      <c r="D637" s="26"/>
      <c r="E637" s="26"/>
    </row>
    <row r="638" ht="13.55" customHeight="1">
      <c r="A638" s="26"/>
      <c r="B638" s="26"/>
      <c r="C638" s="26"/>
      <c r="D638" s="26"/>
      <c r="E638" s="26"/>
    </row>
    <row r="639" ht="13.55" customHeight="1">
      <c r="A639" s="26"/>
      <c r="B639" s="26"/>
      <c r="C639" s="26"/>
      <c r="D639" s="26"/>
      <c r="E639" s="26"/>
    </row>
    <row r="640" ht="13.55" customHeight="1">
      <c r="A640" s="26"/>
      <c r="B640" s="26"/>
      <c r="C640" s="26"/>
      <c r="D640" s="26"/>
      <c r="E640" s="26"/>
    </row>
    <row r="641" ht="13.55" customHeight="1">
      <c r="A641" s="26"/>
      <c r="B641" s="26"/>
      <c r="C641" s="26"/>
      <c r="D641" s="26"/>
      <c r="E641" s="26"/>
    </row>
    <row r="642" ht="13.55" customHeight="1">
      <c r="A642" s="26"/>
      <c r="B642" s="26"/>
      <c r="C642" s="26"/>
      <c r="D642" s="26"/>
      <c r="E642" s="26"/>
    </row>
    <row r="643" ht="13.55" customHeight="1">
      <c r="A643" s="26"/>
      <c r="B643" s="26"/>
      <c r="C643" s="26"/>
      <c r="D643" s="26"/>
      <c r="E643" s="26"/>
    </row>
    <row r="644" ht="13.55" customHeight="1">
      <c r="A644" s="26"/>
      <c r="B644" s="26"/>
      <c r="C644" s="26"/>
      <c r="D644" s="26"/>
      <c r="E644" s="26"/>
    </row>
    <row r="645" ht="13.55" customHeight="1">
      <c r="A645" s="26"/>
      <c r="B645" s="26"/>
      <c r="C645" s="26"/>
      <c r="D645" s="26"/>
      <c r="E645" s="26"/>
    </row>
    <row r="646" ht="13.55" customHeight="1">
      <c r="A646" s="26"/>
      <c r="B646" s="26"/>
      <c r="C646" s="26"/>
      <c r="D646" s="26"/>
      <c r="E646" s="26"/>
    </row>
    <row r="647" ht="13.55" customHeight="1">
      <c r="A647" s="26"/>
      <c r="B647" s="26"/>
      <c r="C647" s="26"/>
      <c r="D647" s="26"/>
      <c r="E647" s="26"/>
    </row>
    <row r="648" ht="13.55" customHeight="1">
      <c r="A648" s="26"/>
      <c r="B648" s="26"/>
      <c r="C648" s="26"/>
      <c r="D648" s="26"/>
      <c r="E648" s="26"/>
    </row>
    <row r="649" ht="13.55" customHeight="1">
      <c r="A649" s="26"/>
      <c r="B649" s="26"/>
      <c r="C649" s="26"/>
      <c r="D649" s="26"/>
      <c r="E649" s="26"/>
    </row>
    <row r="650" ht="13.55" customHeight="1">
      <c r="A650" s="26"/>
      <c r="B650" s="26"/>
      <c r="C650" s="26"/>
      <c r="D650" s="26"/>
      <c r="E650" s="26"/>
    </row>
    <row r="651" ht="13.55" customHeight="1">
      <c r="A651" s="26"/>
      <c r="B651" s="26"/>
      <c r="C651" s="26"/>
      <c r="D651" s="26"/>
      <c r="E651" s="26"/>
    </row>
    <row r="652" ht="13.55" customHeight="1">
      <c r="A652" s="26"/>
      <c r="B652" s="26"/>
      <c r="C652" s="26"/>
      <c r="D652" s="26"/>
      <c r="E652" s="26"/>
    </row>
    <row r="653" ht="13.55" customHeight="1">
      <c r="A653" s="26"/>
      <c r="B653" s="26"/>
      <c r="C653" s="26"/>
      <c r="D653" s="26"/>
      <c r="E653" s="26"/>
    </row>
    <row r="654" ht="13.55" customHeight="1">
      <c r="A654" s="26"/>
      <c r="B654" s="26"/>
      <c r="C654" s="26"/>
      <c r="D654" s="26"/>
      <c r="E654" s="26"/>
    </row>
    <row r="655" ht="13.55" customHeight="1">
      <c r="A655" s="26"/>
      <c r="B655" s="26"/>
      <c r="C655" s="26"/>
      <c r="D655" s="26"/>
      <c r="E655" s="26"/>
    </row>
    <row r="656" ht="13.55" customHeight="1">
      <c r="A656" s="26"/>
      <c r="B656" s="26"/>
      <c r="C656" s="26"/>
      <c r="D656" s="26"/>
      <c r="E656" s="26"/>
    </row>
    <row r="657" ht="13.55" customHeight="1">
      <c r="A657" s="26"/>
      <c r="B657" s="26"/>
      <c r="C657" s="26"/>
      <c r="D657" s="26"/>
      <c r="E657" s="26"/>
    </row>
    <row r="658" ht="13.55" customHeight="1">
      <c r="A658" s="26"/>
      <c r="B658" s="26"/>
      <c r="C658" s="26"/>
      <c r="D658" s="26"/>
      <c r="E658" s="26"/>
    </row>
    <row r="659" ht="13.55" customHeight="1">
      <c r="A659" s="26"/>
      <c r="B659" s="26"/>
      <c r="C659" s="26"/>
      <c r="D659" s="26"/>
      <c r="E659" s="26"/>
    </row>
    <row r="660" ht="13.55" customHeight="1">
      <c r="A660" s="26"/>
      <c r="B660" s="26"/>
      <c r="C660" s="26"/>
      <c r="D660" s="26"/>
      <c r="E660" s="26"/>
    </row>
    <row r="661" ht="13.55" customHeight="1">
      <c r="A661" s="26"/>
      <c r="B661" s="26"/>
      <c r="C661" s="26"/>
      <c r="D661" s="26"/>
      <c r="E661" s="26"/>
    </row>
    <row r="662" ht="13.55" customHeight="1">
      <c r="A662" s="26"/>
      <c r="B662" s="26"/>
      <c r="C662" s="26"/>
      <c r="D662" s="26"/>
      <c r="E662" s="26"/>
    </row>
    <row r="663" ht="13.55" customHeight="1">
      <c r="A663" s="26"/>
      <c r="B663" s="26"/>
      <c r="C663" s="26"/>
      <c r="D663" s="26"/>
      <c r="E663" s="26"/>
    </row>
    <row r="664" ht="13.55" customHeight="1">
      <c r="A664" s="26"/>
      <c r="B664" s="26"/>
      <c r="C664" s="26"/>
      <c r="D664" s="26"/>
      <c r="E664" s="26"/>
    </row>
    <row r="665" ht="13.55" customHeight="1">
      <c r="A665" s="26"/>
      <c r="B665" s="26"/>
      <c r="C665" s="26"/>
      <c r="D665" s="26"/>
      <c r="E665" s="26"/>
    </row>
    <row r="666" ht="13.55" customHeight="1">
      <c r="A666" s="26"/>
      <c r="B666" s="26"/>
      <c r="C666" s="26"/>
      <c r="D666" s="26"/>
      <c r="E666" s="26"/>
    </row>
    <row r="667" ht="13.55" customHeight="1">
      <c r="A667" s="26"/>
      <c r="B667" s="26"/>
      <c r="C667" s="26"/>
      <c r="D667" s="26"/>
      <c r="E667" s="26"/>
    </row>
    <row r="668" ht="13.55" customHeight="1">
      <c r="A668" s="26"/>
      <c r="B668" s="26"/>
      <c r="C668" s="26"/>
      <c r="D668" s="26"/>
      <c r="E668" s="26"/>
    </row>
    <row r="669" ht="13.55" customHeight="1">
      <c r="A669" s="26"/>
      <c r="B669" s="26"/>
      <c r="C669" s="26"/>
      <c r="D669" s="26"/>
      <c r="E669" s="26"/>
    </row>
    <row r="670" ht="13.55" customHeight="1">
      <c r="A670" s="26"/>
      <c r="B670" s="26"/>
      <c r="C670" s="26"/>
      <c r="D670" s="26"/>
      <c r="E670" s="26"/>
    </row>
    <row r="671" ht="13.55" customHeight="1">
      <c r="A671" s="26"/>
      <c r="B671" s="26"/>
      <c r="C671" s="26"/>
      <c r="D671" s="26"/>
      <c r="E671" s="26"/>
    </row>
    <row r="672" ht="13.55" customHeight="1">
      <c r="A672" s="26"/>
      <c r="B672" s="26"/>
      <c r="C672" s="26"/>
      <c r="D672" s="26"/>
      <c r="E672" s="26"/>
    </row>
    <row r="673" ht="13.55" customHeight="1">
      <c r="A673" s="26"/>
      <c r="B673" s="26"/>
      <c r="C673" s="26"/>
      <c r="D673" s="26"/>
      <c r="E673" s="26"/>
    </row>
    <row r="674" ht="13.55" customHeight="1">
      <c r="A674" s="26"/>
      <c r="B674" s="26"/>
      <c r="C674" s="26"/>
      <c r="D674" s="26"/>
      <c r="E674" s="26"/>
    </row>
    <row r="675" ht="13.55" customHeight="1">
      <c r="A675" s="26"/>
      <c r="B675" s="26"/>
      <c r="C675" s="26"/>
      <c r="D675" s="26"/>
      <c r="E675" s="26"/>
    </row>
    <row r="676" ht="13.55" customHeight="1">
      <c r="A676" s="26"/>
      <c r="B676" s="26"/>
      <c r="C676" s="26"/>
      <c r="D676" s="26"/>
      <c r="E676" s="26"/>
    </row>
    <row r="677" ht="13.55" customHeight="1">
      <c r="A677" s="26"/>
      <c r="B677" s="26"/>
      <c r="C677" s="26"/>
      <c r="D677" s="26"/>
      <c r="E677" s="26"/>
    </row>
    <row r="678" ht="13.55" customHeight="1">
      <c r="A678" s="26"/>
      <c r="B678" s="26"/>
      <c r="C678" s="26"/>
      <c r="D678" s="26"/>
      <c r="E678" s="26"/>
    </row>
    <row r="679" ht="13.55" customHeight="1">
      <c r="A679" s="26"/>
      <c r="B679" s="26"/>
      <c r="C679" s="26"/>
      <c r="D679" s="26"/>
      <c r="E679" s="26"/>
    </row>
    <row r="680" ht="13.55" customHeight="1">
      <c r="A680" s="26"/>
      <c r="B680" s="26"/>
      <c r="C680" s="26"/>
      <c r="D680" s="26"/>
      <c r="E680" s="26"/>
    </row>
    <row r="681" ht="13.55" customHeight="1">
      <c r="A681" s="26"/>
      <c r="B681" s="26"/>
      <c r="C681" s="26"/>
      <c r="D681" s="26"/>
      <c r="E681" s="26"/>
    </row>
    <row r="682" ht="13.55" customHeight="1">
      <c r="A682" s="26"/>
      <c r="B682" s="26"/>
      <c r="C682" s="26"/>
      <c r="D682" s="26"/>
      <c r="E682" s="26"/>
    </row>
    <row r="683" ht="13.55" customHeight="1">
      <c r="A683" s="26"/>
      <c r="B683" s="26"/>
      <c r="C683" s="26"/>
      <c r="D683" s="26"/>
      <c r="E683" s="26"/>
    </row>
    <row r="684" ht="13.55" customHeight="1">
      <c r="A684" s="26"/>
      <c r="B684" s="26"/>
      <c r="C684" s="26"/>
      <c r="D684" s="26"/>
      <c r="E684" s="26"/>
    </row>
    <row r="685" ht="13.55" customHeight="1">
      <c r="A685" s="26"/>
      <c r="B685" s="26"/>
      <c r="C685" s="26"/>
      <c r="D685" s="26"/>
      <c r="E685" s="26"/>
    </row>
    <row r="686" ht="13.55" customHeight="1">
      <c r="A686" s="26"/>
      <c r="B686" s="26"/>
      <c r="C686" s="26"/>
      <c r="D686" s="26"/>
      <c r="E686" s="26"/>
    </row>
    <row r="687" ht="13.55" customHeight="1">
      <c r="A687" s="26"/>
      <c r="B687" s="26"/>
      <c r="C687" s="26"/>
      <c r="D687" s="26"/>
      <c r="E687" s="26"/>
    </row>
    <row r="688" ht="13.55" customHeight="1">
      <c r="A688" s="26"/>
      <c r="B688" s="26"/>
      <c r="C688" s="26"/>
      <c r="D688" s="26"/>
      <c r="E688" s="26"/>
    </row>
    <row r="689" ht="13.55" customHeight="1">
      <c r="A689" s="26"/>
      <c r="B689" s="26"/>
      <c r="C689" s="26"/>
      <c r="D689" s="26"/>
      <c r="E689" s="26"/>
    </row>
    <row r="690" ht="13.55" customHeight="1">
      <c r="A690" s="26"/>
      <c r="B690" s="26"/>
      <c r="C690" s="26"/>
      <c r="D690" s="26"/>
      <c r="E690" s="26"/>
    </row>
    <row r="691" ht="13.55" customHeight="1">
      <c r="A691" s="26"/>
      <c r="B691" s="26"/>
      <c r="C691" s="26"/>
      <c r="D691" s="26"/>
      <c r="E691" s="26"/>
    </row>
    <row r="692" ht="13.55" customHeight="1">
      <c r="A692" s="26"/>
      <c r="B692" s="26"/>
      <c r="C692" s="26"/>
      <c r="D692" s="26"/>
      <c r="E692" s="26"/>
    </row>
    <row r="693" ht="13.55" customHeight="1">
      <c r="A693" s="26"/>
      <c r="B693" s="26"/>
      <c r="C693" s="26"/>
      <c r="D693" s="26"/>
      <c r="E693" s="26"/>
    </row>
    <row r="694" ht="13.55" customHeight="1">
      <c r="A694" s="26"/>
      <c r="B694" s="26"/>
      <c r="C694" s="26"/>
      <c r="D694" s="26"/>
      <c r="E694" s="26"/>
    </row>
    <row r="695" ht="13.55" customHeight="1">
      <c r="A695" s="26"/>
      <c r="B695" s="26"/>
      <c r="C695" s="26"/>
      <c r="D695" s="26"/>
      <c r="E695" s="26"/>
    </row>
    <row r="696" ht="13.55" customHeight="1">
      <c r="A696" s="26"/>
      <c r="B696" s="26"/>
      <c r="C696" s="26"/>
      <c r="D696" s="26"/>
      <c r="E696" s="26"/>
    </row>
    <row r="697" ht="13.55" customHeight="1">
      <c r="A697" s="26"/>
      <c r="B697" s="26"/>
      <c r="C697" s="26"/>
      <c r="D697" s="26"/>
      <c r="E697" s="26"/>
    </row>
    <row r="698" ht="13.55" customHeight="1">
      <c r="A698" s="26"/>
      <c r="B698" s="26"/>
      <c r="C698" s="26"/>
      <c r="D698" s="26"/>
      <c r="E698" s="26"/>
    </row>
    <row r="699" ht="13.55" customHeight="1">
      <c r="A699" s="26"/>
      <c r="B699" s="26"/>
      <c r="C699" s="26"/>
      <c r="D699" s="26"/>
      <c r="E699" s="26"/>
    </row>
    <row r="700" ht="13.55" customHeight="1">
      <c r="A700" s="26"/>
      <c r="B700" s="26"/>
      <c r="C700" s="26"/>
      <c r="D700" s="26"/>
      <c r="E700" s="26"/>
    </row>
    <row r="701" ht="13.55" customHeight="1">
      <c r="A701" s="26"/>
      <c r="B701" s="26"/>
      <c r="C701" s="26"/>
      <c r="D701" s="26"/>
      <c r="E701" s="26"/>
    </row>
    <row r="702" ht="13.55" customHeight="1">
      <c r="A702" s="26"/>
      <c r="B702" s="26"/>
      <c r="C702" s="26"/>
      <c r="D702" s="26"/>
      <c r="E702" s="26"/>
    </row>
    <row r="703" ht="13.55" customHeight="1">
      <c r="A703" s="26"/>
      <c r="B703" s="26"/>
      <c r="C703" s="26"/>
      <c r="D703" s="26"/>
      <c r="E703" s="26"/>
    </row>
    <row r="704" ht="13.55" customHeight="1">
      <c r="A704" s="26"/>
      <c r="B704" s="26"/>
      <c r="C704" s="26"/>
      <c r="D704" s="26"/>
      <c r="E704" s="26"/>
    </row>
    <row r="705" ht="13.55" customHeight="1">
      <c r="A705" s="26"/>
      <c r="B705" s="26"/>
      <c r="C705" s="26"/>
      <c r="D705" s="26"/>
      <c r="E705" s="26"/>
    </row>
    <row r="706" ht="13.55" customHeight="1">
      <c r="A706" s="26"/>
      <c r="B706" s="26"/>
      <c r="C706" s="26"/>
      <c r="D706" s="26"/>
      <c r="E706" s="26"/>
    </row>
    <row r="707" ht="13.55" customHeight="1">
      <c r="A707" s="26"/>
      <c r="B707" s="26"/>
      <c r="C707" s="26"/>
      <c r="D707" s="26"/>
      <c r="E707" s="26"/>
    </row>
    <row r="708" ht="13.55" customHeight="1">
      <c r="A708" s="26"/>
      <c r="B708" s="26"/>
      <c r="C708" s="26"/>
      <c r="D708" s="26"/>
      <c r="E708" s="26"/>
    </row>
    <row r="709" ht="13.55" customHeight="1">
      <c r="A709" s="26"/>
      <c r="B709" s="26"/>
      <c r="C709" s="26"/>
      <c r="D709" s="26"/>
      <c r="E709" s="26"/>
    </row>
    <row r="710" ht="13.55" customHeight="1">
      <c r="A710" s="26"/>
      <c r="B710" s="26"/>
      <c r="C710" s="26"/>
      <c r="D710" s="26"/>
      <c r="E710" s="26"/>
    </row>
    <row r="711" ht="13.55" customHeight="1">
      <c r="A711" s="26"/>
      <c r="B711" s="26"/>
      <c r="C711" s="26"/>
      <c r="D711" s="26"/>
      <c r="E711" s="26"/>
    </row>
    <row r="712" ht="13.55" customHeight="1">
      <c r="A712" s="26"/>
      <c r="B712" s="26"/>
      <c r="C712" s="26"/>
      <c r="D712" s="26"/>
      <c r="E712" s="26"/>
    </row>
    <row r="713" ht="13.55" customHeight="1">
      <c r="A713" s="26"/>
      <c r="B713" s="26"/>
      <c r="C713" s="26"/>
      <c r="D713" s="26"/>
      <c r="E713" s="26"/>
    </row>
    <row r="714" ht="13.55" customHeight="1">
      <c r="A714" s="26"/>
      <c r="B714" s="26"/>
      <c r="C714" s="26"/>
      <c r="D714" s="26"/>
      <c r="E714" s="26"/>
    </row>
    <row r="715" ht="13.55" customHeight="1">
      <c r="A715" s="26"/>
      <c r="B715" s="26"/>
      <c r="C715" s="26"/>
      <c r="D715" s="26"/>
      <c r="E715" s="26"/>
    </row>
    <row r="716" ht="13.55" customHeight="1">
      <c r="A716" s="26"/>
      <c r="B716" s="26"/>
      <c r="C716" s="26"/>
      <c r="D716" s="26"/>
      <c r="E716" s="26"/>
    </row>
    <row r="717" ht="13.55" customHeight="1">
      <c r="A717" s="26"/>
      <c r="B717" s="26"/>
      <c r="C717" s="26"/>
      <c r="D717" s="26"/>
      <c r="E717" s="26"/>
    </row>
    <row r="718" ht="13.55" customHeight="1">
      <c r="A718" s="26"/>
      <c r="B718" s="26"/>
      <c r="C718" s="26"/>
      <c r="D718" s="26"/>
      <c r="E718" s="26"/>
    </row>
    <row r="719" ht="13.55" customHeight="1">
      <c r="A719" s="26"/>
      <c r="B719" s="26"/>
      <c r="C719" s="26"/>
      <c r="D719" s="26"/>
      <c r="E719" s="26"/>
    </row>
    <row r="720" ht="13.55" customHeight="1">
      <c r="A720" s="26"/>
      <c r="B720" s="26"/>
      <c r="C720" s="26"/>
      <c r="D720" s="26"/>
      <c r="E720" s="26"/>
    </row>
    <row r="721" ht="13.55" customHeight="1">
      <c r="A721" s="26"/>
      <c r="B721" s="26"/>
      <c r="C721" s="26"/>
      <c r="D721" s="26"/>
      <c r="E721" s="26"/>
    </row>
    <row r="722" ht="13.55" customHeight="1">
      <c r="A722" s="26"/>
      <c r="B722" s="26"/>
      <c r="C722" s="26"/>
      <c r="D722" s="26"/>
      <c r="E722" s="26"/>
    </row>
    <row r="723" ht="13.55" customHeight="1">
      <c r="A723" s="26"/>
      <c r="B723" s="26"/>
      <c r="C723" s="26"/>
      <c r="D723" s="26"/>
      <c r="E723" s="26"/>
    </row>
    <row r="724" ht="13.55" customHeight="1">
      <c r="A724" s="26"/>
      <c r="B724" s="26"/>
      <c r="C724" s="26"/>
      <c r="D724" s="26"/>
      <c r="E724" s="26"/>
    </row>
    <row r="725" ht="13.55" customHeight="1">
      <c r="A725" s="26"/>
      <c r="B725" s="26"/>
      <c r="C725" s="26"/>
      <c r="D725" s="26"/>
      <c r="E725" s="26"/>
    </row>
    <row r="726" ht="13.55" customHeight="1">
      <c r="A726" s="26"/>
      <c r="B726" s="26"/>
      <c r="C726" s="26"/>
      <c r="D726" s="26"/>
      <c r="E726" s="26"/>
    </row>
    <row r="727" ht="13.55" customHeight="1">
      <c r="A727" s="26"/>
      <c r="B727" s="26"/>
      <c r="C727" s="26"/>
      <c r="D727" s="26"/>
      <c r="E727" s="26"/>
    </row>
    <row r="728" ht="13.55" customHeight="1">
      <c r="A728" s="26"/>
      <c r="B728" s="26"/>
      <c r="C728" s="26"/>
      <c r="D728" s="26"/>
      <c r="E728" s="26"/>
    </row>
    <row r="729" ht="13.55" customHeight="1">
      <c r="A729" s="26"/>
      <c r="B729" s="26"/>
      <c r="C729" s="26"/>
      <c r="D729" s="26"/>
      <c r="E729" s="26"/>
    </row>
    <row r="730" ht="13.55" customHeight="1">
      <c r="A730" s="26"/>
      <c r="B730" s="26"/>
      <c r="C730" s="26"/>
      <c r="D730" s="26"/>
      <c r="E730" s="26"/>
    </row>
    <row r="731" ht="13.55" customHeight="1">
      <c r="A731" s="26"/>
      <c r="B731" s="26"/>
      <c r="C731" s="26"/>
      <c r="D731" s="26"/>
      <c r="E731" s="26"/>
    </row>
    <row r="732" ht="13.55" customHeight="1">
      <c r="A732" s="26"/>
      <c r="B732" s="26"/>
      <c r="C732" s="26"/>
      <c r="D732" s="26"/>
      <c r="E732" s="26"/>
    </row>
    <row r="733" ht="13.55" customHeight="1">
      <c r="A733" s="26"/>
      <c r="B733" s="26"/>
      <c r="C733" s="26"/>
      <c r="D733" s="26"/>
      <c r="E733" s="26"/>
    </row>
    <row r="734" ht="13.55" customHeight="1">
      <c r="A734" s="26"/>
      <c r="B734" s="26"/>
      <c r="C734" s="26"/>
      <c r="D734" s="26"/>
      <c r="E734" s="26"/>
    </row>
    <row r="735" ht="13.55" customHeight="1">
      <c r="A735" s="26"/>
      <c r="B735" s="26"/>
      <c r="C735" s="26"/>
      <c r="D735" s="26"/>
      <c r="E735" s="26"/>
    </row>
    <row r="736" ht="13.55" customHeight="1">
      <c r="A736" s="26"/>
      <c r="B736" s="26"/>
      <c r="C736" s="26"/>
      <c r="D736" s="26"/>
      <c r="E736" s="26"/>
    </row>
    <row r="737" ht="13.55" customHeight="1">
      <c r="A737" s="26"/>
      <c r="B737" s="26"/>
      <c r="C737" s="26"/>
      <c r="D737" s="26"/>
      <c r="E737" s="26"/>
    </row>
    <row r="738" ht="13.55" customHeight="1">
      <c r="A738" s="26"/>
      <c r="B738" s="26"/>
      <c r="C738" s="26"/>
      <c r="D738" s="26"/>
      <c r="E738" s="26"/>
    </row>
    <row r="739" ht="13.55" customHeight="1">
      <c r="A739" s="26"/>
      <c r="B739" s="26"/>
      <c r="C739" s="26"/>
      <c r="D739" s="26"/>
      <c r="E739" s="26"/>
    </row>
    <row r="740" ht="13.55" customHeight="1">
      <c r="A740" s="26"/>
      <c r="B740" s="26"/>
      <c r="C740" s="26"/>
      <c r="D740" s="26"/>
      <c r="E740" s="26"/>
    </row>
    <row r="741" ht="13.55" customHeight="1">
      <c r="A741" s="26"/>
      <c r="B741" s="26"/>
      <c r="C741" s="26"/>
      <c r="D741" s="26"/>
      <c r="E741" s="26"/>
    </row>
    <row r="742" ht="13.55" customHeight="1">
      <c r="A742" s="26"/>
      <c r="B742" s="26"/>
      <c r="C742" s="26"/>
      <c r="D742" s="26"/>
      <c r="E742" s="26"/>
    </row>
    <row r="743" ht="13.55" customHeight="1">
      <c r="A743" s="26"/>
      <c r="B743" s="26"/>
      <c r="C743" s="26"/>
      <c r="D743" s="26"/>
      <c r="E743" s="26"/>
    </row>
    <row r="744" ht="13.55" customHeight="1">
      <c r="A744" s="26"/>
      <c r="B744" s="26"/>
      <c r="C744" s="26"/>
      <c r="D744" s="26"/>
      <c r="E744" s="26"/>
    </row>
    <row r="745" ht="13.55" customHeight="1">
      <c r="A745" s="26"/>
      <c r="B745" s="26"/>
      <c r="C745" s="26"/>
      <c r="D745" s="26"/>
      <c r="E745" s="26"/>
    </row>
    <row r="746" ht="13.55" customHeight="1">
      <c r="A746" s="26"/>
      <c r="B746" s="26"/>
      <c r="C746" s="26"/>
      <c r="D746" s="26"/>
      <c r="E746" s="26"/>
    </row>
    <row r="747" ht="13.55" customHeight="1">
      <c r="A747" s="26"/>
      <c r="B747" s="26"/>
      <c r="C747" s="26"/>
      <c r="D747" s="26"/>
      <c r="E747" s="26"/>
    </row>
    <row r="748" ht="13.55" customHeight="1">
      <c r="A748" s="26"/>
      <c r="B748" s="26"/>
      <c r="C748" s="26"/>
      <c r="D748" s="26"/>
      <c r="E748" s="26"/>
    </row>
    <row r="749" ht="13.55" customHeight="1">
      <c r="A749" s="26"/>
      <c r="B749" s="26"/>
      <c r="C749" s="26"/>
      <c r="D749" s="26"/>
      <c r="E749" s="26"/>
    </row>
    <row r="750" ht="13.55" customHeight="1">
      <c r="A750" s="26"/>
      <c r="B750" s="26"/>
      <c r="C750" s="26"/>
      <c r="D750" s="26"/>
      <c r="E750" s="26"/>
    </row>
    <row r="751" ht="13.55" customHeight="1">
      <c r="A751" s="26"/>
      <c r="B751" s="26"/>
      <c r="C751" s="26"/>
      <c r="D751" s="26"/>
      <c r="E751" s="26"/>
    </row>
    <row r="752" ht="13.55" customHeight="1">
      <c r="A752" s="26"/>
      <c r="B752" s="26"/>
      <c r="C752" s="26"/>
      <c r="D752" s="26"/>
      <c r="E752" s="26"/>
    </row>
    <row r="753" ht="13.55" customHeight="1">
      <c r="A753" s="26"/>
      <c r="B753" s="26"/>
      <c r="C753" s="26"/>
      <c r="D753" s="26"/>
      <c r="E753" s="26"/>
    </row>
    <row r="754" ht="13.55" customHeight="1">
      <c r="A754" s="26"/>
      <c r="B754" s="26"/>
      <c r="C754" s="26"/>
      <c r="D754" s="26"/>
      <c r="E754" s="26"/>
    </row>
    <row r="755" ht="13.55" customHeight="1">
      <c r="A755" s="26"/>
      <c r="B755" s="26"/>
      <c r="C755" s="26"/>
      <c r="D755" s="26"/>
      <c r="E755" s="26"/>
    </row>
    <row r="756" ht="13.55" customHeight="1">
      <c r="A756" s="26"/>
      <c r="B756" s="26"/>
      <c r="C756" s="26"/>
      <c r="D756" s="26"/>
      <c r="E756" s="26"/>
    </row>
    <row r="757" ht="13.55" customHeight="1">
      <c r="A757" s="26"/>
      <c r="B757" s="26"/>
      <c r="C757" s="26"/>
      <c r="D757" s="26"/>
      <c r="E757" s="26"/>
    </row>
    <row r="758" ht="13.55" customHeight="1">
      <c r="A758" s="26"/>
      <c r="B758" s="26"/>
      <c r="C758" s="26"/>
      <c r="D758" s="26"/>
      <c r="E758" s="26"/>
    </row>
    <row r="759" ht="13.55" customHeight="1">
      <c r="A759" s="26"/>
      <c r="B759" s="26"/>
      <c r="C759" s="26"/>
      <c r="D759" s="26"/>
      <c r="E759" s="26"/>
    </row>
    <row r="760" ht="13.55" customHeight="1">
      <c r="A760" s="26"/>
      <c r="B760" s="26"/>
      <c r="C760" s="26"/>
      <c r="D760" s="26"/>
      <c r="E760" s="26"/>
    </row>
    <row r="761" ht="13.55" customHeight="1">
      <c r="A761" s="26"/>
      <c r="B761" s="26"/>
      <c r="C761" s="26"/>
      <c r="D761" s="26"/>
      <c r="E761" s="26"/>
    </row>
    <row r="762" ht="13.55" customHeight="1">
      <c r="A762" s="26"/>
      <c r="B762" s="26"/>
      <c r="C762" s="26"/>
      <c r="D762" s="26"/>
      <c r="E762" s="26"/>
    </row>
    <row r="763" ht="13.55" customHeight="1">
      <c r="A763" s="26"/>
      <c r="B763" s="26"/>
      <c r="C763" s="26"/>
      <c r="D763" s="26"/>
      <c r="E763" s="26"/>
    </row>
    <row r="764" ht="13.55" customHeight="1">
      <c r="A764" s="26"/>
      <c r="B764" s="26"/>
      <c r="C764" s="26"/>
      <c r="D764" s="26"/>
      <c r="E764" s="26"/>
    </row>
    <row r="765" ht="13.55" customHeight="1">
      <c r="A765" s="26"/>
      <c r="B765" s="26"/>
      <c r="C765" s="26"/>
      <c r="D765" s="26"/>
      <c r="E765" s="26"/>
    </row>
    <row r="766" ht="13.55" customHeight="1">
      <c r="A766" s="26"/>
      <c r="B766" s="26"/>
      <c r="C766" s="26"/>
      <c r="D766" s="26"/>
      <c r="E766" s="26"/>
    </row>
    <row r="767" ht="13.55" customHeight="1">
      <c r="A767" s="26"/>
      <c r="B767" s="26"/>
      <c r="C767" s="26"/>
      <c r="D767" s="26"/>
      <c r="E767" s="26"/>
    </row>
    <row r="768" ht="13.55" customHeight="1">
      <c r="A768" s="26"/>
      <c r="B768" s="26"/>
      <c r="C768" s="26"/>
      <c r="D768" s="26"/>
      <c r="E768" s="26"/>
    </row>
    <row r="769" ht="13.55" customHeight="1">
      <c r="A769" s="26"/>
      <c r="B769" s="26"/>
      <c r="C769" s="26"/>
      <c r="D769" s="26"/>
      <c r="E769" s="26"/>
    </row>
    <row r="770" ht="13.55" customHeight="1">
      <c r="A770" s="26"/>
      <c r="B770" s="26"/>
      <c r="C770" s="26"/>
      <c r="D770" s="26"/>
      <c r="E770" s="26"/>
    </row>
    <row r="771" ht="13.55" customHeight="1">
      <c r="A771" s="26"/>
      <c r="B771" s="26"/>
      <c r="C771" s="26"/>
      <c r="D771" s="26"/>
      <c r="E771" s="26"/>
    </row>
    <row r="772" ht="13.55" customHeight="1">
      <c r="A772" s="26"/>
      <c r="B772" s="26"/>
      <c r="C772" s="26"/>
      <c r="D772" s="26"/>
      <c r="E772" s="26"/>
    </row>
    <row r="773" ht="13.55" customHeight="1">
      <c r="A773" s="26"/>
      <c r="B773" s="26"/>
      <c r="C773" s="26"/>
      <c r="D773" s="26"/>
      <c r="E773" s="26"/>
    </row>
    <row r="774" ht="13.55" customHeight="1">
      <c r="A774" s="26"/>
      <c r="B774" s="26"/>
      <c r="C774" s="26"/>
      <c r="D774" s="26"/>
      <c r="E774" s="26"/>
    </row>
    <row r="775" ht="13.55" customHeight="1">
      <c r="A775" s="26"/>
      <c r="B775" s="26"/>
      <c r="C775" s="26"/>
      <c r="D775" s="26"/>
      <c r="E775" s="26"/>
    </row>
    <row r="776" ht="13.55" customHeight="1">
      <c r="A776" s="26"/>
      <c r="B776" s="26"/>
      <c r="C776" s="26"/>
      <c r="D776" s="26"/>
      <c r="E776" s="26"/>
    </row>
    <row r="777" ht="13.55" customHeight="1">
      <c r="A777" s="26"/>
      <c r="B777" s="26"/>
      <c r="C777" s="26"/>
      <c r="D777" s="26"/>
      <c r="E777" s="26"/>
    </row>
    <row r="778" ht="13.55" customHeight="1">
      <c r="A778" s="26"/>
      <c r="B778" s="26"/>
      <c r="C778" s="26"/>
      <c r="D778" s="26"/>
      <c r="E778" s="26"/>
    </row>
    <row r="779" ht="13.55" customHeight="1">
      <c r="A779" s="26"/>
      <c r="B779" s="26"/>
      <c r="C779" s="26"/>
      <c r="D779" s="26"/>
      <c r="E779" s="26"/>
    </row>
    <row r="780" ht="13.55" customHeight="1">
      <c r="A780" s="26"/>
      <c r="B780" s="26"/>
      <c r="C780" s="26"/>
      <c r="D780" s="26"/>
      <c r="E780" s="26"/>
    </row>
    <row r="781" ht="13.55" customHeight="1">
      <c r="A781" s="26"/>
      <c r="B781" s="26"/>
      <c r="C781" s="26"/>
      <c r="D781" s="26"/>
      <c r="E781" s="26"/>
    </row>
    <row r="782" ht="13.55" customHeight="1">
      <c r="A782" s="26"/>
      <c r="B782" s="26"/>
      <c r="C782" s="26"/>
      <c r="D782" s="26"/>
      <c r="E782" s="26"/>
    </row>
    <row r="783" ht="13.55" customHeight="1">
      <c r="A783" s="26"/>
      <c r="B783" s="26"/>
      <c r="C783" s="26"/>
      <c r="D783" s="26"/>
      <c r="E783" s="26"/>
    </row>
    <row r="784" ht="13.55" customHeight="1">
      <c r="A784" s="26"/>
      <c r="B784" s="26"/>
      <c r="C784" s="26"/>
      <c r="D784" s="26"/>
      <c r="E784" s="26"/>
    </row>
    <row r="785" ht="13.55" customHeight="1">
      <c r="A785" s="26"/>
      <c r="B785" s="26"/>
      <c r="C785" s="26"/>
      <c r="D785" s="26"/>
      <c r="E785" s="26"/>
    </row>
    <row r="786" ht="13.55" customHeight="1">
      <c r="A786" s="26"/>
      <c r="B786" s="26"/>
      <c r="C786" s="26"/>
      <c r="D786" s="26"/>
      <c r="E786" s="26"/>
    </row>
    <row r="787" ht="13.55" customHeight="1">
      <c r="A787" s="26"/>
      <c r="B787" s="26"/>
      <c r="C787" s="26"/>
      <c r="D787" s="26"/>
      <c r="E787" s="26"/>
    </row>
    <row r="788" ht="13.55" customHeight="1">
      <c r="A788" s="26"/>
      <c r="B788" s="26"/>
      <c r="C788" s="26"/>
      <c r="D788" s="26"/>
      <c r="E788" s="26"/>
    </row>
    <row r="789" ht="13.55" customHeight="1">
      <c r="A789" s="26"/>
      <c r="B789" s="26"/>
      <c r="C789" s="26"/>
      <c r="D789" s="26"/>
      <c r="E789" s="26"/>
    </row>
    <row r="790" ht="13.55" customHeight="1">
      <c r="A790" s="26"/>
      <c r="B790" s="26"/>
      <c r="C790" s="26"/>
      <c r="D790" s="26"/>
      <c r="E790" s="26"/>
    </row>
    <row r="791" ht="13.55" customHeight="1">
      <c r="A791" s="26"/>
      <c r="B791" s="26"/>
      <c r="C791" s="26"/>
      <c r="D791" s="26"/>
      <c r="E791" s="26"/>
    </row>
    <row r="792" ht="13.55" customHeight="1">
      <c r="A792" s="26"/>
      <c r="B792" s="26"/>
      <c r="C792" s="26"/>
      <c r="D792" s="26"/>
      <c r="E792" s="26"/>
    </row>
    <row r="793" ht="13.55" customHeight="1">
      <c r="A793" s="26"/>
      <c r="B793" s="26"/>
      <c r="C793" s="26"/>
      <c r="D793" s="26"/>
      <c r="E793" s="26"/>
    </row>
    <row r="794" ht="13.55" customHeight="1">
      <c r="A794" s="26"/>
      <c r="B794" s="26"/>
      <c r="C794" s="26"/>
      <c r="D794" s="26"/>
      <c r="E794" s="26"/>
    </row>
    <row r="795" ht="13.55" customHeight="1">
      <c r="A795" s="26"/>
      <c r="B795" s="26"/>
      <c r="C795" s="26"/>
      <c r="D795" s="26"/>
      <c r="E795" s="26"/>
    </row>
    <row r="796" ht="13.55" customHeight="1">
      <c r="A796" s="26"/>
      <c r="B796" s="26"/>
      <c r="C796" s="26"/>
      <c r="D796" s="26"/>
      <c r="E796" s="26"/>
    </row>
    <row r="797" ht="13.55" customHeight="1">
      <c r="A797" s="26"/>
      <c r="B797" s="26"/>
      <c r="C797" s="26"/>
      <c r="D797" s="26"/>
      <c r="E797" s="26"/>
    </row>
    <row r="798" ht="13.55" customHeight="1">
      <c r="A798" s="26"/>
      <c r="B798" s="26"/>
      <c r="C798" s="26"/>
      <c r="D798" s="26"/>
      <c r="E798" s="26"/>
    </row>
    <row r="799" ht="13.55" customHeight="1">
      <c r="A799" s="26"/>
      <c r="B799" s="26"/>
      <c r="C799" s="26"/>
      <c r="D799" s="26"/>
      <c r="E799" s="26"/>
    </row>
    <row r="800" ht="13.55" customHeight="1">
      <c r="A800" s="26"/>
      <c r="B800" s="26"/>
      <c r="C800" s="26"/>
      <c r="D800" s="26"/>
      <c r="E800" s="26"/>
    </row>
    <row r="801" ht="13.55" customHeight="1">
      <c r="A801" s="26"/>
      <c r="B801" s="26"/>
      <c r="C801" s="26"/>
      <c r="D801" s="26"/>
      <c r="E801" s="26"/>
    </row>
    <row r="802" ht="13.55" customHeight="1">
      <c r="A802" s="26"/>
      <c r="B802" s="26"/>
      <c r="C802" s="26"/>
      <c r="D802" s="26"/>
      <c r="E802" s="26"/>
    </row>
    <row r="803" ht="13.55" customHeight="1">
      <c r="A803" s="26"/>
      <c r="B803" s="26"/>
      <c r="C803" s="26"/>
      <c r="D803" s="26"/>
      <c r="E803" s="26"/>
    </row>
    <row r="804" ht="13.55" customHeight="1">
      <c r="A804" s="26"/>
      <c r="B804" s="26"/>
      <c r="C804" s="26"/>
      <c r="D804" s="26"/>
      <c r="E804" s="26"/>
    </row>
    <row r="805" ht="13.55" customHeight="1">
      <c r="A805" s="26"/>
      <c r="B805" s="26"/>
      <c r="C805" s="26"/>
      <c r="D805" s="26"/>
      <c r="E805" s="26"/>
    </row>
    <row r="806" ht="13.55" customHeight="1">
      <c r="A806" s="26"/>
      <c r="B806" s="26"/>
      <c r="C806" s="26"/>
      <c r="D806" s="26"/>
      <c r="E806" s="26"/>
    </row>
    <row r="807" ht="13.55" customHeight="1">
      <c r="A807" s="26"/>
      <c r="B807" s="26"/>
      <c r="C807" s="26"/>
      <c r="D807" s="26"/>
      <c r="E807" s="26"/>
    </row>
    <row r="808" ht="13.55" customHeight="1">
      <c r="A808" s="26"/>
      <c r="B808" s="26"/>
      <c r="C808" s="26"/>
      <c r="D808" s="26"/>
      <c r="E808" s="26"/>
    </row>
    <row r="809" ht="13.55" customHeight="1">
      <c r="A809" s="26"/>
      <c r="B809" s="26"/>
      <c r="C809" s="26"/>
      <c r="D809" s="26"/>
      <c r="E809" s="26"/>
    </row>
    <row r="810" ht="13.55" customHeight="1">
      <c r="A810" s="26"/>
      <c r="B810" s="26"/>
      <c r="C810" s="26"/>
      <c r="D810" s="26"/>
      <c r="E810" s="26"/>
    </row>
    <row r="811" ht="13.55" customHeight="1">
      <c r="A811" s="26"/>
      <c r="B811" s="26"/>
      <c r="C811" s="26"/>
      <c r="D811" s="26"/>
      <c r="E811" s="26"/>
    </row>
    <row r="812" ht="13.55" customHeight="1">
      <c r="A812" s="26"/>
      <c r="B812" s="26"/>
      <c r="C812" s="26"/>
      <c r="D812" s="26"/>
      <c r="E812" s="26"/>
    </row>
    <row r="813" ht="13.55" customHeight="1">
      <c r="A813" s="26"/>
      <c r="B813" s="26"/>
      <c r="C813" s="26"/>
      <c r="D813" s="26"/>
      <c r="E813" s="26"/>
    </row>
    <row r="814" ht="13.55" customHeight="1">
      <c r="A814" s="26"/>
      <c r="B814" s="26"/>
      <c r="C814" s="26"/>
      <c r="D814" s="26"/>
      <c r="E814" s="26"/>
    </row>
    <row r="815" ht="13.55" customHeight="1">
      <c r="A815" s="26"/>
      <c r="B815" s="26"/>
      <c r="C815" s="26"/>
      <c r="D815" s="26"/>
      <c r="E815" s="26"/>
    </row>
    <row r="816" ht="13.55" customHeight="1">
      <c r="A816" s="26"/>
      <c r="B816" s="26"/>
      <c r="C816" s="26"/>
      <c r="D816" s="26"/>
      <c r="E816" s="26"/>
    </row>
    <row r="817" ht="13.55" customHeight="1">
      <c r="A817" s="26"/>
      <c r="B817" s="26"/>
      <c r="C817" s="26"/>
      <c r="D817" s="26"/>
      <c r="E817" s="26"/>
    </row>
    <row r="818" ht="13.55" customHeight="1">
      <c r="A818" s="26"/>
      <c r="B818" s="26"/>
      <c r="C818" s="26"/>
      <c r="D818" s="26"/>
      <c r="E818" s="26"/>
    </row>
    <row r="819" ht="13.55" customHeight="1">
      <c r="A819" s="26"/>
      <c r="B819" s="26"/>
      <c r="C819" s="26"/>
      <c r="D819" s="26"/>
      <c r="E819" s="26"/>
    </row>
    <row r="820" ht="13.55" customHeight="1">
      <c r="A820" s="26"/>
      <c r="B820" s="26"/>
      <c r="C820" s="26"/>
      <c r="D820" s="26"/>
      <c r="E820" s="26"/>
    </row>
    <row r="821" ht="13.55" customHeight="1">
      <c r="A821" s="26"/>
      <c r="B821" s="26"/>
      <c r="C821" s="26"/>
      <c r="D821" s="26"/>
      <c r="E821" s="26"/>
    </row>
    <row r="822" ht="13.55" customHeight="1">
      <c r="A822" s="26"/>
      <c r="B822" s="26"/>
      <c r="C822" s="26"/>
      <c r="D822" s="26"/>
      <c r="E822" s="26"/>
    </row>
    <row r="823" ht="13.55" customHeight="1">
      <c r="A823" s="26"/>
      <c r="B823" s="26"/>
      <c r="C823" s="26"/>
      <c r="D823" s="26"/>
      <c r="E823" s="26"/>
    </row>
    <row r="824" ht="13.55" customHeight="1">
      <c r="A824" s="26"/>
      <c r="B824" s="26"/>
      <c r="C824" s="26"/>
      <c r="D824" s="26"/>
      <c r="E824" s="26"/>
    </row>
    <row r="825" ht="13.55" customHeight="1">
      <c r="A825" s="26"/>
      <c r="B825" s="26"/>
      <c r="C825" s="26"/>
      <c r="D825" s="26"/>
      <c r="E825" s="26"/>
    </row>
    <row r="826" ht="13.55" customHeight="1">
      <c r="A826" s="26"/>
      <c r="B826" s="26"/>
      <c r="C826" s="26"/>
      <c r="D826" s="26"/>
      <c r="E826" s="26"/>
    </row>
    <row r="827" ht="13.55" customHeight="1">
      <c r="A827" s="26"/>
      <c r="B827" s="26"/>
      <c r="C827" s="26"/>
      <c r="D827" s="26"/>
      <c r="E827" s="26"/>
    </row>
    <row r="828" ht="13.55" customHeight="1">
      <c r="A828" s="26"/>
      <c r="B828" s="26"/>
      <c r="C828" s="26"/>
      <c r="D828" s="26"/>
      <c r="E828" s="26"/>
    </row>
    <row r="829" ht="13.55" customHeight="1">
      <c r="A829" s="26"/>
      <c r="B829" s="26"/>
      <c r="C829" s="26"/>
      <c r="D829" s="26"/>
      <c r="E829" s="26"/>
    </row>
    <row r="830" ht="13.55" customHeight="1">
      <c r="A830" s="26"/>
      <c r="B830" s="26"/>
      <c r="C830" s="26"/>
      <c r="D830" s="26"/>
      <c r="E830" s="26"/>
    </row>
    <row r="831" ht="13.55" customHeight="1">
      <c r="A831" s="26"/>
      <c r="B831" s="26"/>
      <c r="C831" s="26"/>
      <c r="D831" s="26"/>
      <c r="E831" s="26"/>
    </row>
    <row r="832" ht="13.55" customHeight="1">
      <c r="A832" s="26"/>
      <c r="B832" s="26"/>
      <c r="C832" s="26"/>
      <c r="D832" s="26"/>
      <c r="E832" s="26"/>
    </row>
    <row r="833" ht="13.55" customHeight="1">
      <c r="A833" s="26"/>
      <c r="B833" s="26"/>
      <c r="C833" s="26"/>
      <c r="D833" s="26"/>
      <c r="E833" s="26"/>
    </row>
    <row r="834" ht="13.55" customHeight="1">
      <c r="A834" s="26"/>
      <c r="B834" s="26"/>
      <c r="C834" s="26"/>
      <c r="D834" s="26"/>
      <c r="E834" s="26"/>
    </row>
    <row r="835" ht="13.55" customHeight="1">
      <c r="A835" s="26"/>
      <c r="B835" s="26"/>
      <c r="C835" s="26"/>
      <c r="D835" s="26"/>
      <c r="E835" s="26"/>
    </row>
    <row r="836" ht="13.55" customHeight="1">
      <c r="A836" s="26"/>
      <c r="B836" s="26"/>
      <c r="C836" s="26"/>
      <c r="D836" s="26"/>
      <c r="E836" s="26"/>
    </row>
    <row r="837" ht="13.55" customHeight="1">
      <c r="A837" s="26"/>
      <c r="B837" s="26"/>
      <c r="C837" s="26"/>
      <c r="D837" s="26"/>
      <c r="E837" s="26"/>
    </row>
    <row r="838" ht="13.55" customHeight="1">
      <c r="A838" s="26"/>
      <c r="B838" s="26"/>
      <c r="C838" s="26"/>
      <c r="D838" s="26"/>
      <c r="E838" s="26"/>
    </row>
    <row r="839" ht="13.55" customHeight="1">
      <c r="A839" s="26"/>
      <c r="B839" s="26"/>
      <c r="C839" s="26"/>
      <c r="D839" s="26"/>
      <c r="E839" s="26"/>
    </row>
    <row r="840" ht="13.55" customHeight="1">
      <c r="A840" s="26"/>
      <c r="B840" s="26"/>
      <c r="C840" s="26"/>
      <c r="D840" s="26"/>
      <c r="E840" s="26"/>
    </row>
    <row r="841" ht="13.55" customHeight="1">
      <c r="A841" s="26"/>
      <c r="B841" s="26"/>
      <c r="C841" s="26"/>
      <c r="D841" s="26"/>
      <c r="E841" s="26"/>
    </row>
    <row r="842" ht="13.55" customHeight="1">
      <c r="A842" s="26"/>
      <c r="B842" s="26"/>
      <c r="C842" s="26"/>
      <c r="D842" s="26"/>
      <c r="E842" s="26"/>
    </row>
    <row r="843" ht="13.55" customHeight="1">
      <c r="A843" s="26"/>
      <c r="B843" s="26"/>
      <c r="C843" s="26"/>
      <c r="D843" s="26"/>
      <c r="E843" s="26"/>
    </row>
    <row r="844" ht="13.55" customHeight="1">
      <c r="A844" s="26"/>
      <c r="B844" s="26"/>
      <c r="C844" s="26"/>
      <c r="D844" s="26"/>
      <c r="E844" s="26"/>
    </row>
    <row r="845" ht="13.55" customHeight="1">
      <c r="A845" s="26"/>
      <c r="B845" s="26"/>
      <c r="C845" s="26"/>
      <c r="D845" s="26"/>
      <c r="E845" s="26"/>
    </row>
    <row r="846" ht="13.55" customHeight="1">
      <c r="A846" s="26"/>
      <c r="B846" s="26"/>
      <c r="C846" s="26"/>
      <c r="D846" s="26"/>
      <c r="E846" s="26"/>
    </row>
    <row r="847" ht="13.55" customHeight="1">
      <c r="A847" s="26"/>
      <c r="B847" s="26"/>
      <c r="C847" s="26"/>
      <c r="D847" s="26"/>
      <c r="E847" s="26"/>
    </row>
    <row r="848" ht="13.55" customHeight="1">
      <c r="A848" s="26"/>
      <c r="B848" s="26"/>
      <c r="C848" s="26"/>
      <c r="D848" s="26"/>
      <c r="E848" s="26"/>
    </row>
    <row r="849" ht="13.55" customHeight="1">
      <c r="A849" s="26"/>
      <c r="B849" s="26"/>
      <c r="C849" s="26"/>
      <c r="D849" s="26"/>
      <c r="E849" s="26"/>
    </row>
    <row r="850" ht="13.55" customHeight="1">
      <c r="A850" s="26"/>
      <c r="B850" s="26"/>
      <c r="C850" s="26"/>
      <c r="D850" s="26"/>
      <c r="E850" s="26"/>
    </row>
    <row r="851" ht="13.55" customHeight="1">
      <c r="A851" s="26"/>
      <c r="B851" s="26"/>
      <c r="C851" s="26"/>
      <c r="D851" s="26"/>
      <c r="E851" s="26"/>
    </row>
    <row r="852" ht="13.55" customHeight="1">
      <c r="A852" s="26"/>
      <c r="B852" s="26"/>
      <c r="C852" s="26"/>
      <c r="D852" s="26"/>
      <c r="E852" s="26"/>
    </row>
    <row r="853" ht="13.55" customHeight="1">
      <c r="A853" s="26"/>
      <c r="B853" s="26"/>
      <c r="C853" s="26"/>
      <c r="D853" s="26"/>
      <c r="E853" s="26"/>
    </row>
    <row r="854" ht="13.55" customHeight="1">
      <c r="A854" s="26"/>
      <c r="B854" s="26"/>
      <c r="C854" s="26"/>
      <c r="D854" s="26"/>
      <c r="E854" s="26"/>
    </row>
    <row r="855" ht="13.55" customHeight="1">
      <c r="A855" s="26"/>
      <c r="B855" s="26"/>
      <c r="C855" s="26"/>
      <c r="D855" s="26"/>
      <c r="E855" s="26"/>
    </row>
    <row r="856" ht="13.55" customHeight="1">
      <c r="A856" s="26"/>
      <c r="B856" s="26"/>
      <c r="C856" s="26"/>
      <c r="D856" s="26"/>
      <c r="E856" s="26"/>
    </row>
    <row r="857" ht="13.55" customHeight="1">
      <c r="A857" s="26"/>
      <c r="B857" s="26"/>
      <c r="C857" s="26"/>
      <c r="D857" s="26"/>
      <c r="E857" s="26"/>
    </row>
    <row r="858" ht="13.55" customHeight="1">
      <c r="A858" s="26"/>
      <c r="B858" s="26"/>
      <c r="C858" s="26"/>
      <c r="D858" s="26"/>
      <c r="E858" s="26"/>
    </row>
    <row r="859" ht="13.55" customHeight="1">
      <c r="A859" s="26"/>
      <c r="B859" s="26"/>
      <c r="C859" s="26"/>
      <c r="D859" s="26"/>
      <c r="E859" s="26"/>
    </row>
    <row r="860" ht="13.55" customHeight="1">
      <c r="A860" s="26"/>
      <c r="B860" s="26"/>
      <c r="C860" s="26"/>
      <c r="D860" s="26"/>
      <c r="E860" s="26"/>
    </row>
    <row r="861" ht="13.55" customHeight="1">
      <c r="A861" s="26"/>
      <c r="B861" s="26"/>
      <c r="C861" s="26"/>
      <c r="D861" s="26"/>
      <c r="E861" s="26"/>
    </row>
    <row r="862" ht="13.55" customHeight="1">
      <c r="A862" s="26"/>
      <c r="B862" s="26"/>
      <c r="C862" s="26"/>
      <c r="D862" s="26"/>
      <c r="E862" s="26"/>
    </row>
    <row r="863" ht="13.55" customHeight="1">
      <c r="A863" s="26"/>
      <c r="B863" s="26"/>
      <c r="C863" s="26"/>
      <c r="D863" s="26"/>
      <c r="E863" s="26"/>
    </row>
    <row r="864" ht="13.55" customHeight="1">
      <c r="A864" s="26"/>
      <c r="B864" s="26"/>
      <c r="C864" s="26"/>
      <c r="D864" s="26"/>
      <c r="E864" s="26"/>
    </row>
    <row r="865" ht="13.55" customHeight="1">
      <c r="A865" s="26"/>
      <c r="B865" s="26"/>
      <c r="C865" s="26"/>
      <c r="D865" s="26"/>
      <c r="E865" s="26"/>
    </row>
    <row r="866" ht="13.55" customHeight="1">
      <c r="A866" s="26"/>
      <c r="B866" s="26"/>
      <c r="C866" s="26"/>
      <c r="D866" s="26"/>
      <c r="E866" s="26"/>
    </row>
    <row r="867" ht="13.55" customHeight="1">
      <c r="A867" s="26"/>
      <c r="B867" s="26"/>
      <c r="C867" s="26"/>
      <c r="D867" s="26"/>
      <c r="E867" s="26"/>
    </row>
    <row r="868" ht="13.55" customHeight="1">
      <c r="A868" s="26"/>
      <c r="B868" s="26"/>
      <c r="C868" s="26"/>
      <c r="D868" s="26"/>
      <c r="E868" s="26"/>
    </row>
    <row r="869" ht="13.55" customHeight="1">
      <c r="A869" s="26"/>
      <c r="B869" s="26"/>
      <c r="C869" s="26"/>
      <c r="D869" s="26"/>
      <c r="E869" s="26"/>
    </row>
    <row r="870" ht="13.55" customHeight="1">
      <c r="A870" s="26"/>
      <c r="B870" s="26"/>
      <c r="C870" s="26"/>
      <c r="D870" s="26"/>
      <c r="E870" s="26"/>
    </row>
    <row r="871" ht="13.55" customHeight="1">
      <c r="A871" s="26"/>
      <c r="B871" s="26"/>
      <c r="C871" s="26"/>
      <c r="D871" s="26"/>
      <c r="E871" s="26"/>
    </row>
    <row r="872" ht="13.55" customHeight="1">
      <c r="A872" s="26"/>
      <c r="B872" s="26"/>
      <c r="C872" s="26"/>
      <c r="D872" s="26"/>
      <c r="E872" s="26"/>
    </row>
    <row r="873" ht="13.55" customHeight="1">
      <c r="A873" s="26"/>
      <c r="B873" s="26"/>
      <c r="C873" s="26"/>
      <c r="D873" s="26"/>
      <c r="E873" s="26"/>
    </row>
    <row r="874" ht="13.55" customHeight="1">
      <c r="A874" s="26"/>
      <c r="B874" s="26"/>
      <c r="C874" s="26"/>
      <c r="D874" s="26"/>
      <c r="E874" s="26"/>
    </row>
    <row r="875" ht="13.55" customHeight="1">
      <c r="A875" s="26"/>
      <c r="B875" s="26"/>
      <c r="C875" s="26"/>
      <c r="D875" s="26"/>
      <c r="E875" s="26"/>
    </row>
    <row r="876" ht="13.55" customHeight="1">
      <c r="A876" s="26"/>
      <c r="B876" s="26"/>
      <c r="C876" s="26"/>
      <c r="D876" s="26"/>
      <c r="E876" s="26"/>
    </row>
    <row r="877" ht="13.55" customHeight="1">
      <c r="A877" s="26"/>
      <c r="B877" s="26"/>
      <c r="C877" s="26"/>
      <c r="D877" s="26"/>
      <c r="E877" s="26"/>
    </row>
    <row r="878" ht="13.55" customHeight="1">
      <c r="A878" s="26"/>
      <c r="B878" s="26"/>
      <c r="C878" s="26"/>
      <c r="D878" s="26"/>
      <c r="E878" s="26"/>
    </row>
    <row r="879" ht="13.55" customHeight="1">
      <c r="A879" s="26"/>
      <c r="B879" s="26"/>
      <c r="C879" s="26"/>
      <c r="D879" s="26"/>
      <c r="E879" s="26"/>
    </row>
    <row r="880" ht="13.55" customHeight="1">
      <c r="A880" s="26"/>
      <c r="B880" s="26"/>
      <c r="C880" s="26"/>
      <c r="D880" s="26"/>
      <c r="E880" s="26"/>
    </row>
    <row r="881" ht="13.55" customHeight="1">
      <c r="A881" s="26"/>
      <c r="B881" s="26"/>
      <c r="C881" s="26"/>
      <c r="D881" s="26"/>
      <c r="E881" s="26"/>
    </row>
    <row r="882" ht="13.55" customHeight="1">
      <c r="A882" s="26"/>
      <c r="B882" s="26"/>
      <c r="C882" s="26"/>
      <c r="D882" s="26"/>
      <c r="E882" s="26"/>
    </row>
    <row r="883" ht="13.55" customHeight="1">
      <c r="A883" s="26"/>
      <c r="B883" s="26"/>
      <c r="C883" s="26"/>
      <c r="D883" s="26"/>
      <c r="E883" s="26"/>
    </row>
    <row r="884" ht="13.55" customHeight="1">
      <c r="A884" s="26"/>
      <c r="B884" s="26"/>
      <c r="C884" s="26"/>
      <c r="D884" s="26"/>
      <c r="E884" s="26"/>
    </row>
    <row r="885" ht="13.55" customHeight="1">
      <c r="A885" s="26"/>
      <c r="B885" s="26"/>
      <c r="C885" s="26"/>
      <c r="D885" s="26"/>
      <c r="E885" s="26"/>
    </row>
    <row r="886" ht="13.55" customHeight="1">
      <c r="A886" s="26"/>
      <c r="B886" s="26"/>
      <c r="C886" s="26"/>
      <c r="D886" s="26"/>
      <c r="E886" s="26"/>
    </row>
    <row r="887" ht="13.55" customHeight="1">
      <c r="A887" s="26"/>
      <c r="B887" s="26"/>
      <c r="C887" s="26"/>
      <c r="D887" s="26"/>
      <c r="E887" s="26"/>
    </row>
    <row r="888" ht="13.55" customHeight="1">
      <c r="A888" s="26"/>
      <c r="B888" s="26"/>
      <c r="C888" s="26"/>
      <c r="D888" s="26"/>
      <c r="E888" s="26"/>
    </row>
    <row r="889" ht="13.55" customHeight="1">
      <c r="A889" s="26"/>
      <c r="B889" s="26"/>
      <c r="C889" s="26"/>
      <c r="D889" s="26"/>
      <c r="E889" s="26"/>
    </row>
    <row r="890" ht="13.55" customHeight="1">
      <c r="A890" s="26"/>
      <c r="B890" s="26"/>
      <c r="C890" s="26"/>
      <c r="D890" s="26"/>
      <c r="E890" s="26"/>
    </row>
    <row r="891" ht="13.55" customHeight="1">
      <c r="A891" s="26"/>
      <c r="B891" s="26"/>
      <c r="C891" s="26"/>
      <c r="D891" s="26"/>
      <c r="E891" s="26"/>
    </row>
    <row r="892" ht="13.55" customHeight="1">
      <c r="A892" s="26"/>
      <c r="B892" s="26"/>
      <c r="C892" s="26"/>
      <c r="D892" s="26"/>
      <c r="E892" s="26"/>
    </row>
    <row r="893" ht="13.55" customHeight="1">
      <c r="A893" s="26"/>
      <c r="B893" s="26"/>
      <c r="C893" s="26"/>
      <c r="D893" s="26"/>
      <c r="E893" s="26"/>
    </row>
    <row r="894" ht="13.55" customHeight="1">
      <c r="A894" s="26"/>
      <c r="B894" s="26"/>
      <c r="C894" s="26"/>
      <c r="D894" s="26"/>
      <c r="E894" s="26"/>
    </row>
    <row r="895" ht="13.55" customHeight="1">
      <c r="A895" s="26"/>
      <c r="B895" s="26"/>
      <c r="C895" s="26"/>
      <c r="D895" s="26"/>
      <c r="E895" s="26"/>
    </row>
    <row r="896" ht="13.55" customHeight="1">
      <c r="A896" s="26"/>
      <c r="B896" s="92"/>
      <c r="C896" s="26"/>
      <c r="D896" s="26"/>
      <c r="E896"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6.xml><?xml version="1.0" encoding="utf-8"?>
<worksheet xmlns:r="http://schemas.openxmlformats.org/officeDocument/2006/relationships" xmlns="http://schemas.openxmlformats.org/spreadsheetml/2006/main">
  <dimension ref="A1:H107"/>
  <sheetViews>
    <sheetView workbookViewId="0" showGridLines="0" defaultGridColor="1"/>
  </sheetViews>
  <sheetFormatPr defaultColWidth="9.16667" defaultRowHeight="10.5" customHeight="1" outlineLevelRow="0" outlineLevelCol="0"/>
  <cols>
    <col min="1" max="1" width="22.6719" style="485" customWidth="1"/>
    <col min="2" max="2" width="11.5" style="485" customWidth="1"/>
    <col min="3" max="3" width="9.67188" style="485" customWidth="1"/>
    <col min="4" max="4" width="8.5" style="485" customWidth="1"/>
    <col min="5" max="5" width="7.17188" style="485" customWidth="1"/>
    <col min="6" max="7" width="11.6719" style="485" customWidth="1"/>
    <col min="8" max="8" width="10.6719" style="485" customWidth="1"/>
    <col min="9" max="16384" width="9.17188" style="485" customWidth="1"/>
  </cols>
  <sheetData>
    <row r="1" ht="10.5" customHeight="1">
      <c r="A1" t="s" s="486">
        <v>933</v>
      </c>
      <c r="B1" t="s" s="486">
        <v>934</v>
      </c>
      <c r="C1" t="s" s="486">
        <v>935</v>
      </c>
      <c r="D1" t="s" s="486">
        <v>936</v>
      </c>
      <c r="E1" t="s" s="486">
        <v>938</v>
      </c>
      <c r="F1" t="s" s="486">
        <v>939</v>
      </c>
      <c r="G1" t="s" s="486">
        <v>329</v>
      </c>
      <c r="H1" t="s" s="486">
        <v>457</v>
      </c>
    </row>
    <row r="2" ht="11.2" customHeight="1">
      <c r="A2" t="s" s="486">
        <v>2009</v>
      </c>
      <c r="B2" s="487">
        <v>41281</v>
      </c>
      <c r="C2" t="s" s="486">
        <v>957</v>
      </c>
      <c r="D2" t="s" s="486">
        <v>1287</v>
      </c>
      <c r="E2" s="488">
        <v>446.73</v>
      </c>
      <c r="F2" s="488">
        <v>2030530</v>
      </c>
      <c r="G2" s="488">
        <v>2044355</v>
      </c>
      <c r="H2" s="488">
        <v>-13825</v>
      </c>
    </row>
    <row r="3" ht="11.2" customHeight="1">
      <c r="A3" t="s" s="486">
        <v>990</v>
      </c>
      <c r="B3" s="487">
        <v>41285</v>
      </c>
      <c r="C3" t="s" s="486">
        <v>957</v>
      </c>
      <c r="D3" t="s" s="486">
        <v>991</v>
      </c>
      <c r="E3" s="488">
        <v>446.73</v>
      </c>
      <c r="F3" s="488">
        <v>2498426</v>
      </c>
      <c r="G3" s="488">
        <v>2510803</v>
      </c>
      <c r="H3" s="488">
        <v>-12377</v>
      </c>
    </row>
    <row r="4" ht="11.2" customHeight="1">
      <c r="A4" t="s" s="486">
        <v>996</v>
      </c>
      <c r="B4" s="487">
        <v>41286</v>
      </c>
      <c r="C4" t="s" s="486">
        <v>942</v>
      </c>
      <c r="D4" t="s" s="486">
        <v>997</v>
      </c>
      <c r="E4" s="488">
        <v>446.73</v>
      </c>
      <c r="F4" s="488">
        <v>2605529</v>
      </c>
      <c r="G4" s="488">
        <v>2528177</v>
      </c>
      <c r="H4" s="488">
        <v>77352</v>
      </c>
    </row>
    <row r="5" ht="11.2" customHeight="1">
      <c r="A5" t="s" s="486">
        <v>2010</v>
      </c>
      <c r="B5" s="487">
        <v>41289</v>
      </c>
      <c r="C5" t="s" s="486">
        <v>942</v>
      </c>
      <c r="D5" t="s" s="486">
        <v>1276</v>
      </c>
      <c r="E5" s="488">
        <v>446.73</v>
      </c>
      <c r="F5" s="488">
        <v>2005530</v>
      </c>
      <c r="G5" s="488">
        <v>1983195</v>
      </c>
      <c r="H5" s="488">
        <v>22335</v>
      </c>
    </row>
    <row r="6" ht="11.2" customHeight="1">
      <c r="A6" t="s" s="486">
        <v>2011</v>
      </c>
      <c r="B6" s="487">
        <v>41289</v>
      </c>
      <c r="C6" t="s" s="486">
        <v>942</v>
      </c>
      <c r="D6" t="s" s="486">
        <v>1192</v>
      </c>
      <c r="E6" s="488">
        <v>446.73</v>
      </c>
      <c r="F6" s="488">
        <v>2005530</v>
      </c>
      <c r="G6" s="488">
        <v>1983193</v>
      </c>
      <c r="H6" s="488">
        <v>22337</v>
      </c>
    </row>
    <row r="7" ht="11.2" customHeight="1">
      <c r="A7" t="s" s="486">
        <v>1043</v>
      </c>
      <c r="B7" s="487">
        <v>41302</v>
      </c>
      <c r="C7" t="s" s="486">
        <v>957</v>
      </c>
      <c r="D7" t="s" s="486">
        <v>1044</v>
      </c>
      <c r="E7" s="488">
        <v>446.73</v>
      </c>
      <c r="F7" s="488">
        <v>2699343</v>
      </c>
      <c r="G7" s="488">
        <v>2565436</v>
      </c>
      <c r="H7" s="488">
        <v>133907</v>
      </c>
    </row>
    <row r="8" ht="11.2" customHeight="1">
      <c r="A8" t="s" s="486">
        <v>2012</v>
      </c>
      <c r="B8" s="489">
        <v>41318</v>
      </c>
      <c r="C8" t="s" s="486">
        <v>1220</v>
      </c>
      <c r="D8" t="s" s="486">
        <v>1287</v>
      </c>
      <c r="E8" s="488">
        <v>447</v>
      </c>
      <c r="F8" s="488">
        <v>1526356</v>
      </c>
      <c r="G8" s="488">
        <v>501697</v>
      </c>
      <c r="H8" s="488">
        <v>1024659</v>
      </c>
    </row>
    <row r="9" ht="11.2" customHeight="1">
      <c r="A9" t="s" s="486">
        <v>2013</v>
      </c>
      <c r="B9" s="487">
        <v>41358</v>
      </c>
      <c r="C9" t="s" s="486">
        <v>1060</v>
      </c>
      <c r="D9" t="s" s="486">
        <v>1039</v>
      </c>
      <c r="E9" s="488">
        <v>446.73</v>
      </c>
      <c r="F9" s="488">
        <v>2180669</v>
      </c>
      <c r="G9" s="488">
        <v>2158374</v>
      </c>
      <c r="H9" s="488">
        <v>22295</v>
      </c>
    </row>
    <row r="10" ht="11.2" customHeight="1">
      <c r="A10" t="s" s="486">
        <v>1077</v>
      </c>
      <c r="B10" s="487">
        <v>41363</v>
      </c>
      <c r="C10" t="s" s="486">
        <v>957</v>
      </c>
      <c r="D10" t="s" s="486">
        <v>1078</v>
      </c>
      <c r="E10" s="488">
        <v>446.73</v>
      </c>
      <c r="F10" s="488">
        <v>2609997</v>
      </c>
      <c r="G10" s="488">
        <v>2622813</v>
      </c>
      <c r="H10" s="488">
        <v>-12816</v>
      </c>
    </row>
    <row r="11" ht="11.2" customHeight="1">
      <c r="A11" t="s" s="486">
        <v>2014</v>
      </c>
      <c r="B11" s="487">
        <v>41422</v>
      </c>
      <c r="C11" t="s" s="486">
        <v>1123</v>
      </c>
      <c r="D11" t="s" s="486">
        <v>1139</v>
      </c>
      <c r="E11" s="488">
        <v>446.73</v>
      </c>
      <c r="F11" s="488">
        <v>1111445</v>
      </c>
      <c r="G11" s="488">
        <v>1089107</v>
      </c>
      <c r="H11" s="488">
        <v>22338</v>
      </c>
    </row>
    <row r="12" ht="11.2" customHeight="1">
      <c r="A12" t="s" s="486">
        <v>2015</v>
      </c>
      <c r="B12" s="489">
        <v>41482</v>
      </c>
      <c r="C12" t="s" s="486">
        <v>1138</v>
      </c>
      <c r="D12" t="s" s="486">
        <v>1061</v>
      </c>
      <c r="E12" s="488">
        <v>447</v>
      </c>
      <c r="F12" s="488">
        <v>1523277</v>
      </c>
      <c r="G12" s="488">
        <v>1510574</v>
      </c>
      <c r="H12" s="488">
        <v>12703</v>
      </c>
    </row>
    <row r="13" ht="11.2" customHeight="1">
      <c r="A13" t="s" s="486">
        <v>2016</v>
      </c>
      <c r="B13" s="487">
        <v>41510</v>
      </c>
      <c r="C13" t="s" s="486">
        <v>1138</v>
      </c>
      <c r="D13" t="s" s="486">
        <v>971</v>
      </c>
      <c r="E13" s="488">
        <v>446.73</v>
      </c>
      <c r="F13" s="488">
        <v>2200483</v>
      </c>
      <c r="G13" s="488">
        <v>2075178</v>
      </c>
      <c r="H13" s="488">
        <v>125305</v>
      </c>
    </row>
    <row r="14" ht="11.2" customHeight="1">
      <c r="A14" t="s" s="486">
        <v>1173</v>
      </c>
      <c r="B14" s="489">
        <v>41531</v>
      </c>
      <c r="C14" t="s" s="486">
        <v>1174</v>
      </c>
      <c r="D14" t="s" s="486">
        <v>1061</v>
      </c>
      <c r="E14" s="488">
        <v>298</v>
      </c>
      <c r="F14" s="488">
        <v>1955114</v>
      </c>
      <c r="G14" s="488">
        <v>1844489</v>
      </c>
      <c r="H14" s="488">
        <v>110625</v>
      </c>
    </row>
    <row r="15" ht="11.2" customHeight="1">
      <c r="A15" t="s" s="486">
        <v>1179</v>
      </c>
      <c r="B15" s="487">
        <v>41539</v>
      </c>
      <c r="C15" t="s" s="486">
        <v>1123</v>
      </c>
      <c r="D15" t="s" s="486">
        <v>1047</v>
      </c>
      <c r="E15" s="488">
        <v>446.73</v>
      </c>
      <c r="F15" s="488">
        <v>2878572</v>
      </c>
      <c r="G15" s="488">
        <v>2908783</v>
      </c>
      <c r="H15" s="488">
        <v>-30211</v>
      </c>
    </row>
    <row r="16" ht="11.2" customHeight="1">
      <c r="A16" t="s" s="486">
        <v>1185</v>
      </c>
      <c r="B16" s="487">
        <v>41551</v>
      </c>
      <c r="C16" t="s" s="486">
        <v>1156</v>
      </c>
      <c r="D16" t="s" s="486">
        <v>1100</v>
      </c>
      <c r="E16" s="488">
        <v>712.49</v>
      </c>
      <c r="F16" s="488">
        <v>4388762</v>
      </c>
      <c r="G16" s="488">
        <v>4156311</v>
      </c>
      <c r="H16" s="488">
        <v>232451</v>
      </c>
    </row>
    <row r="17" ht="11.2" customHeight="1">
      <c r="A17" t="s" s="486">
        <v>1215</v>
      </c>
      <c r="B17" s="487">
        <v>41594</v>
      </c>
      <c r="C17" t="s" s="486">
        <v>1123</v>
      </c>
      <c r="D17" t="s" s="486">
        <v>1088</v>
      </c>
      <c r="E17" s="488">
        <v>446.73</v>
      </c>
      <c r="F17" s="488">
        <v>3076807</v>
      </c>
      <c r="G17" s="488">
        <v>2932352</v>
      </c>
      <c r="H17" s="488">
        <v>144455</v>
      </c>
    </row>
    <row r="18" ht="11.2" customHeight="1">
      <c r="A18" t="s" s="486">
        <v>1219</v>
      </c>
      <c r="B18" s="487">
        <v>41605</v>
      </c>
      <c r="C18" t="s" s="486">
        <v>1220</v>
      </c>
      <c r="D18" t="s" s="486">
        <v>958</v>
      </c>
      <c r="E18" s="488">
        <v>446.73</v>
      </c>
      <c r="F18" s="488">
        <v>2537836</v>
      </c>
      <c r="G18" s="488">
        <v>2515499</v>
      </c>
      <c r="H18" s="488">
        <v>22337</v>
      </c>
    </row>
    <row r="19" ht="11.2" customHeight="1">
      <c r="A19" t="s" s="486">
        <v>1775</v>
      </c>
      <c r="B19" s="487">
        <v>41606</v>
      </c>
      <c r="C19" t="s" s="486">
        <v>1123</v>
      </c>
      <c r="D19" t="s" s="486">
        <v>1204</v>
      </c>
      <c r="E19" s="488">
        <v>446.73</v>
      </c>
      <c r="F19" s="488">
        <v>1473092</v>
      </c>
      <c r="G19" s="488">
        <v>1451028</v>
      </c>
      <c r="H19" s="488">
        <v>22064</v>
      </c>
    </row>
    <row r="20" ht="11.2" customHeight="1">
      <c r="A20" t="s" s="486">
        <v>1245</v>
      </c>
      <c r="B20" s="489">
        <v>41649</v>
      </c>
      <c r="C20" t="s" s="486">
        <v>1220</v>
      </c>
      <c r="D20" t="s" s="486">
        <v>1022</v>
      </c>
      <c r="E20" s="488">
        <v>447</v>
      </c>
      <c r="F20" s="488">
        <v>2921504</v>
      </c>
      <c r="G20" s="488">
        <v>2898524</v>
      </c>
      <c r="H20" s="488">
        <v>22980</v>
      </c>
    </row>
    <row r="21" ht="11.2" customHeight="1">
      <c r="A21" t="s" s="486">
        <v>1250</v>
      </c>
      <c r="B21" s="487">
        <v>41657</v>
      </c>
      <c r="C21" t="s" s="486">
        <v>1220</v>
      </c>
      <c r="D21" t="s" s="486">
        <v>1251</v>
      </c>
      <c r="E21" s="488">
        <v>446.73</v>
      </c>
      <c r="F21" s="488">
        <v>2658156</v>
      </c>
      <c r="G21" s="488">
        <v>2510358</v>
      </c>
      <c r="H21" s="488">
        <v>147798</v>
      </c>
    </row>
    <row r="22" ht="11.2" customHeight="1">
      <c r="A22" t="s" s="486">
        <v>1267</v>
      </c>
      <c r="B22" s="487">
        <v>41677</v>
      </c>
      <c r="C22" t="s" s="486">
        <v>1195</v>
      </c>
      <c r="D22" t="s" s="486">
        <v>980</v>
      </c>
      <c r="E22" s="488">
        <v>297.82</v>
      </c>
      <c r="F22" s="488">
        <v>2053007</v>
      </c>
      <c r="G22" s="488">
        <v>2086745</v>
      </c>
      <c r="H22" s="488">
        <v>-33738</v>
      </c>
    </row>
    <row r="23" ht="11.2" customHeight="1">
      <c r="A23" t="s" s="486">
        <v>2017</v>
      </c>
      <c r="B23" s="487">
        <v>41678</v>
      </c>
      <c r="C23" t="s" s="486">
        <v>1195</v>
      </c>
      <c r="D23" t="s" s="486">
        <v>1072</v>
      </c>
      <c r="E23" s="488">
        <v>297.82</v>
      </c>
      <c r="F23" s="488">
        <v>1359886</v>
      </c>
      <c r="G23" s="488">
        <v>1344994</v>
      </c>
      <c r="H23" s="488">
        <v>14892</v>
      </c>
    </row>
    <row r="24" ht="11.2" customHeight="1">
      <c r="A24" t="s" s="486">
        <v>1269</v>
      </c>
      <c r="B24" s="487">
        <v>41684</v>
      </c>
      <c r="C24" t="s" s="486">
        <v>1220</v>
      </c>
      <c r="D24" t="s" s="486">
        <v>1163</v>
      </c>
      <c r="E24" s="488">
        <v>446.73</v>
      </c>
      <c r="F24" s="488">
        <v>2656356</v>
      </c>
      <c r="G24" s="488">
        <v>2500000</v>
      </c>
      <c r="H24" s="488">
        <v>156356</v>
      </c>
    </row>
    <row r="25" ht="11.2" customHeight="1">
      <c r="A25" t="s" s="486">
        <v>2018</v>
      </c>
      <c r="B25" s="489">
        <v>41723</v>
      </c>
      <c r="C25" t="s" s="486">
        <v>1156</v>
      </c>
      <c r="D25" t="s" s="486">
        <v>943</v>
      </c>
      <c r="E25" s="488">
        <v>950</v>
      </c>
      <c r="F25" s="488">
        <v>1961376</v>
      </c>
      <c r="G25" s="488">
        <v>1929034</v>
      </c>
      <c r="H25" s="488">
        <v>32342</v>
      </c>
    </row>
    <row r="26" ht="11.2" customHeight="1">
      <c r="A26" t="s" s="486">
        <v>1306</v>
      </c>
      <c r="B26" s="487">
        <v>41765</v>
      </c>
      <c r="C26" t="s" s="486">
        <v>1286</v>
      </c>
      <c r="D26" t="s" s="486">
        <v>1044</v>
      </c>
      <c r="E26" s="488">
        <v>446.73</v>
      </c>
      <c r="F26" s="488">
        <v>3091856</v>
      </c>
      <c r="G26" s="488">
        <v>3038342</v>
      </c>
      <c r="H26" s="488">
        <v>53514</v>
      </c>
    </row>
    <row r="27" ht="11.2" customHeight="1">
      <c r="A27" t="s" s="486">
        <v>1410</v>
      </c>
      <c r="B27" s="487">
        <v>41961</v>
      </c>
      <c r="C27" t="s" s="486">
        <v>1349</v>
      </c>
      <c r="D27" t="s" s="486">
        <v>1411</v>
      </c>
      <c r="E27" s="488">
        <v>446.73</v>
      </c>
      <c r="F27" s="488">
        <v>2731356</v>
      </c>
      <c r="G27" s="488">
        <v>2576982</v>
      </c>
      <c r="H27" s="488">
        <v>154374</v>
      </c>
    </row>
    <row r="28" ht="11.2" customHeight="1">
      <c r="A28" t="s" s="486">
        <v>1417</v>
      </c>
      <c r="B28" s="489">
        <v>41996</v>
      </c>
      <c r="C28" t="s" s="486">
        <v>1146</v>
      </c>
      <c r="D28" t="s" s="486">
        <v>1418</v>
      </c>
      <c r="E28" s="488">
        <v>919</v>
      </c>
      <c r="F28" s="488">
        <v>5121692</v>
      </c>
      <c r="G28" s="488">
        <v>4628380</v>
      </c>
      <c r="H28" s="488">
        <v>493312</v>
      </c>
    </row>
    <row r="29" ht="11.2" customHeight="1">
      <c r="A29" t="s" s="486">
        <v>2019</v>
      </c>
      <c r="B29" s="489">
        <v>42018</v>
      </c>
      <c r="C29" t="s" s="486">
        <v>1177</v>
      </c>
      <c r="D29" t="s" s="486">
        <v>1192</v>
      </c>
      <c r="E29" s="488">
        <v>298</v>
      </c>
      <c r="F29" s="488">
        <v>504237</v>
      </c>
      <c r="G29" s="488">
        <v>488957</v>
      </c>
      <c r="H29" s="488">
        <v>15280</v>
      </c>
    </row>
    <row r="30" ht="11.2" customHeight="1">
      <c r="A30" t="s" s="486">
        <v>2020</v>
      </c>
      <c r="B30" s="487">
        <v>42059</v>
      </c>
      <c r="C30" t="s" s="486">
        <v>1195</v>
      </c>
      <c r="D30" t="s" s="486">
        <v>2021</v>
      </c>
      <c r="E30" s="488">
        <v>473.51</v>
      </c>
      <c r="F30" s="488">
        <v>1703330</v>
      </c>
      <c r="G30" s="488">
        <v>1679652</v>
      </c>
      <c r="H30" s="488">
        <v>23678</v>
      </c>
    </row>
    <row r="31" ht="11.2" customHeight="1">
      <c r="A31" t="s" s="486">
        <v>950</v>
      </c>
      <c r="B31" s="487">
        <v>42084</v>
      </c>
      <c r="C31" t="s" s="486">
        <v>1174</v>
      </c>
      <c r="D31" t="s" s="486">
        <v>1440</v>
      </c>
      <c r="E31" s="488">
        <v>461.38</v>
      </c>
      <c r="F31" s="488">
        <v>3158146</v>
      </c>
      <c r="G31" s="488">
        <v>2985243</v>
      </c>
      <c r="H31" s="488">
        <v>172903</v>
      </c>
    </row>
    <row r="32" ht="11.2" customHeight="1">
      <c r="A32" t="s" s="486">
        <v>1449</v>
      </c>
      <c r="B32" s="487">
        <v>42135</v>
      </c>
      <c r="C32" t="s" s="486">
        <v>1286</v>
      </c>
      <c r="D32" t="s" s="486">
        <v>1133</v>
      </c>
      <c r="E32" s="488">
        <v>446.73</v>
      </c>
      <c r="F32" s="488">
        <v>3106356</v>
      </c>
      <c r="G32" s="488">
        <v>2962624</v>
      </c>
      <c r="H32" s="488">
        <v>143732</v>
      </c>
    </row>
    <row r="33" ht="11.2" customHeight="1">
      <c r="A33" t="s" s="486">
        <v>1454</v>
      </c>
      <c r="B33" s="487">
        <v>42160</v>
      </c>
      <c r="C33" t="s" s="486">
        <v>1177</v>
      </c>
      <c r="D33" t="s" s="486">
        <v>1455</v>
      </c>
      <c r="E33" s="488">
        <v>461.38</v>
      </c>
      <c r="F33" s="488">
        <v>3098212</v>
      </c>
      <c r="G33" s="488">
        <v>2781467</v>
      </c>
      <c r="H33" s="488">
        <v>316745</v>
      </c>
    </row>
    <row r="34" ht="11.2" customHeight="1">
      <c r="A34" t="s" s="486">
        <v>1462</v>
      </c>
      <c r="B34" s="487">
        <v>42213</v>
      </c>
      <c r="C34" t="s" s="486">
        <v>1174</v>
      </c>
      <c r="D34" t="s" s="486">
        <v>1463</v>
      </c>
      <c r="E34" s="488">
        <v>461.38</v>
      </c>
      <c r="F34" s="488">
        <v>2357260</v>
      </c>
      <c r="G34" s="488">
        <v>2330673</v>
      </c>
      <c r="H34" s="488">
        <v>26587</v>
      </c>
    </row>
    <row r="35" ht="11.2" customHeight="1">
      <c r="A35" t="s" s="486">
        <v>950</v>
      </c>
      <c r="B35" s="487">
        <v>42233</v>
      </c>
      <c r="C35" t="s" s="486">
        <v>1174</v>
      </c>
      <c r="D35" t="s" s="486">
        <v>1470</v>
      </c>
      <c r="E35" s="488">
        <v>461.38</v>
      </c>
      <c r="F35" s="488">
        <v>2319732</v>
      </c>
      <c r="G35" s="488">
        <v>2296662</v>
      </c>
      <c r="H35" s="488">
        <v>23070</v>
      </c>
    </row>
    <row r="36" ht="11.2" customHeight="1">
      <c r="A36" t="s" s="486">
        <v>1472</v>
      </c>
      <c r="B36" s="487">
        <v>42233</v>
      </c>
      <c r="C36" t="s" s="486">
        <v>1174</v>
      </c>
      <c r="D36" t="s" s="486">
        <v>1473</v>
      </c>
      <c r="E36" s="488">
        <v>461.38</v>
      </c>
      <c r="F36" s="488">
        <v>2319732</v>
      </c>
      <c r="G36" s="488">
        <v>2296662</v>
      </c>
      <c r="H36" s="488">
        <v>23070</v>
      </c>
    </row>
    <row r="37" ht="11.2" customHeight="1">
      <c r="A37" t="s" s="486">
        <v>1475</v>
      </c>
      <c r="B37" s="487">
        <v>42235</v>
      </c>
      <c r="C37" t="s" s="486">
        <v>1174</v>
      </c>
      <c r="D37" t="s" s="486">
        <v>1476</v>
      </c>
      <c r="E37" s="488">
        <v>461.38</v>
      </c>
      <c r="F37" s="488">
        <v>3158146</v>
      </c>
      <c r="G37" s="488">
        <v>2985246</v>
      </c>
      <c r="H37" s="488">
        <v>172900</v>
      </c>
    </row>
    <row r="38" ht="11.2" customHeight="1">
      <c r="A38" t="s" s="486">
        <v>1478</v>
      </c>
      <c r="B38" s="487">
        <v>42237</v>
      </c>
      <c r="C38" t="s" s="486">
        <v>1195</v>
      </c>
      <c r="D38" t="s" s="486">
        <v>948</v>
      </c>
      <c r="E38" s="488">
        <v>297.82</v>
      </c>
      <c r="F38" s="488">
        <v>2034429</v>
      </c>
      <c r="G38" s="488">
        <v>1933497</v>
      </c>
      <c r="H38" s="488">
        <v>100932</v>
      </c>
    </row>
    <row r="39" ht="11.2" customHeight="1">
      <c r="A39" t="s" s="486">
        <v>1482</v>
      </c>
      <c r="B39" s="489">
        <v>42247</v>
      </c>
      <c r="C39" t="s" s="486">
        <v>1174</v>
      </c>
      <c r="D39" t="s" s="486">
        <v>1483</v>
      </c>
      <c r="E39" s="488">
        <v>461</v>
      </c>
      <c r="F39" s="488">
        <v>3158146</v>
      </c>
      <c r="G39" s="488">
        <v>2985245</v>
      </c>
      <c r="H39" s="488">
        <v>172901</v>
      </c>
    </row>
    <row r="40" ht="11.2" customHeight="1">
      <c r="A40" t="s" s="486">
        <v>2022</v>
      </c>
      <c r="B40" s="487">
        <v>42266</v>
      </c>
      <c r="C40" t="s" s="486">
        <v>1174</v>
      </c>
      <c r="D40" t="s" s="486">
        <v>1722</v>
      </c>
      <c r="E40" s="488">
        <v>461.38</v>
      </c>
      <c r="F40" s="488">
        <v>323069</v>
      </c>
      <c r="G40" s="488">
        <v>287908</v>
      </c>
      <c r="H40" s="488">
        <v>35161</v>
      </c>
    </row>
    <row r="41" ht="11.2" customHeight="1">
      <c r="A41" t="s" s="486">
        <v>2022</v>
      </c>
      <c r="B41" s="487">
        <v>42266</v>
      </c>
      <c r="C41" t="s" s="486">
        <v>1174</v>
      </c>
      <c r="D41" t="s" s="486">
        <v>1619</v>
      </c>
      <c r="E41" s="488">
        <v>461.38</v>
      </c>
      <c r="F41" s="488">
        <v>323069</v>
      </c>
      <c r="G41" s="488">
        <v>287908</v>
      </c>
      <c r="H41" s="488">
        <v>35161</v>
      </c>
    </row>
    <row r="42" ht="11.2" customHeight="1">
      <c r="A42" t="s" s="486">
        <v>1501</v>
      </c>
      <c r="B42" s="487">
        <v>42305</v>
      </c>
      <c r="C42" t="s" s="486">
        <v>1174</v>
      </c>
      <c r="D42" t="s" s="486">
        <v>1452</v>
      </c>
      <c r="E42" s="488">
        <v>461.38</v>
      </c>
      <c r="F42" s="488">
        <v>3082572</v>
      </c>
      <c r="G42" s="488">
        <v>3059502</v>
      </c>
      <c r="H42" s="488">
        <v>23070</v>
      </c>
    </row>
    <row r="43" ht="11.2" customHeight="1">
      <c r="A43" t="s" s="486">
        <v>1514</v>
      </c>
      <c r="B43" s="487">
        <v>42324</v>
      </c>
      <c r="C43" t="s" s="486">
        <v>1138</v>
      </c>
      <c r="D43" t="s" s="486">
        <v>1470</v>
      </c>
      <c r="E43" s="488">
        <v>461.38</v>
      </c>
      <c r="F43" s="488">
        <v>3278592</v>
      </c>
      <c r="G43" s="488">
        <v>3244687</v>
      </c>
      <c r="H43" s="488">
        <v>33905</v>
      </c>
    </row>
    <row r="44" ht="11.2" customHeight="1">
      <c r="A44" t="s" s="486">
        <v>2023</v>
      </c>
      <c r="B44" s="487">
        <v>42329</v>
      </c>
      <c r="C44" t="s" s="486">
        <v>1174</v>
      </c>
      <c r="D44" t="s" s="486">
        <v>1683</v>
      </c>
      <c r="E44" s="488">
        <v>461.38</v>
      </c>
      <c r="F44" s="488">
        <v>1161483</v>
      </c>
      <c r="G44" s="488">
        <v>1138415</v>
      </c>
      <c r="H44" s="488">
        <v>23068</v>
      </c>
    </row>
    <row r="45" ht="11.2" customHeight="1">
      <c r="A45" t="s" s="486">
        <v>1521</v>
      </c>
      <c r="B45" s="487">
        <v>42336</v>
      </c>
      <c r="C45" t="s" s="486">
        <v>1174</v>
      </c>
      <c r="D45" t="s" s="486">
        <v>1522</v>
      </c>
      <c r="E45" s="488">
        <v>461.38</v>
      </c>
      <c r="F45" s="488">
        <v>3532901</v>
      </c>
      <c r="G45" s="488">
        <v>2719529</v>
      </c>
      <c r="H45" s="488">
        <v>813372</v>
      </c>
    </row>
    <row r="46" ht="11.2" customHeight="1">
      <c r="A46" t="s" s="486">
        <v>1537</v>
      </c>
      <c r="B46" s="487">
        <v>42353</v>
      </c>
      <c r="C46" t="s" s="486">
        <v>1195</v>
      </c>
      <c r="D46" t="s" s="486">
        <v>1532</v>
      </c>
      <c r="E46" s="488">
        <v>461.38</v>
      </c>
      <c r="F46" s="488">
        <v>3036930</v>
      </c>
      <c r="G46" s="488">
        <v>3009642</v>
      </c>
      <c r="H46" s="488">
        <v>27288</v>
      </c>
    </row>
    <row r="47" ht="11.2" customHeight="1">
      <c r="A47" t="s" s="486">
        <v>1539</v>
      </c>
      <c r="B47" s="487">
        <v>42366</v>
      </c>
      <c r="C47" t="s" s="486">
        <v>1174</v>
      </c>
      <c r="D47" t="s" s="486">
        <v>1025</v>
      </c>
      <c r="E47" s="488">
        <v>297.82</v>
      </c>
      <c r="F47" s="488">
        <v>2001321</v>
      </c>
      <c r="G47" s="488">
        <v>1521460</v>
      </c>
      <c r="H47" s="488">
        <v>479861</v>
      </c>
    </row>
    <row r="48" ht="11.2" customHeight="1">
      <c r="A48" t="s" s="486">
        <v>1539</v>
      </c>
      <c r="B48" s="487">
        <v>42366</v>
      </c>
      <c r="C48" t="s" s="486">
        <v>1349</v>
      </c>
      <c r="D48" t="s" s="486">
        <v>1541</v>
      </c>
      <c r="E48" s="488">
        <v>446.73</v>
      </c>
      <c r="F48" s="488">
        <v>2946185</v>
      </c>
      <c r="G48" s="488">
        <v>2226392</v>
      </c>
      <c r="H48" s="488">
        <v>719793</v>
      </c>
    </row>
    <row r="49" ht="11.2" customHeight="1">
      <c r="A49" t="s" s="486">
        <v>1552</v>
      </c>
      <c r="B49" s="487">
        <v>42398</v>
      </c>
      <c r="C49" t="s" s="486">
        <v>1174</v>
      </c>
      <c r="D49" t="s" s="486">
        <v>1438</v>
      </c>
      <c r="E49" s="488">
        <v>461.38</v>
      </c>
      <c r="F49" s="488">
        <v>3204284</v>
      </c>
      <c r="G49" s="488">
        <v>3060809</v>
      </c>
      <c r="H49" s="488">
        <v>143475</v>
      </c>
    </row>
    <row r="50" ht="11.2" customHeight="1">
      <c r="A50" t="s" s="486">
        <v>1561</v>
      </c>
      <c r="B50" s="487">
        <v>42440</v>
      </c>
      <c r="C50" t="s" s="486">
        <v>1174</v>
      </c>
      <c r="D50" t="s" s="486">
        <v>1496</v>
      </c>
      <c r="E50" s="488">
        <v>461.38</v>
      </c>
      <c r="F50" s="488">
        <v>3204284</v>
      </c>
      <c r="G50" s="488">
        <v>3181216</v>
      </c>
      <c r="H50" s="488">
        <v>23068</v>
      </c>
    </row>
    <row r="51" ht="11.2" customHeight="1">
      <c r="A51" t="s" s="486">
        <v>1565</v>
      </c>
      <c r="B51" s="487">
        <v>42450</v>
      </c>
      <c r="C51" t="s" s="486">
        <v>1349</v>
      </c>
      <c r="D51" t="s" s="486">
        <v>1566</v>
      </c>
      <c r="E51" s="488">
        <v>446.73</v>
      </c>
      <c r="F51" s="488">
        <v>2587772</v>
      </c>
      <c r="G51" s="488">
        <v>2598164</v>
      </c>
      <c r="H51" s="488">
        <v>-10392</v>
      </c>
    </row>
    <row r="52" ht="11.2" customHeight="1">
      <c r="A52" t="s" s="486">
        <v>1575</v>
      </c>
      <c r="B52" s="487">
        <v>42464</v>
      </c>
      <c r="C52" t="s" s="486">
        <v>1174</v>
      </c>
      <c r="D52" t="s" s="486">
        <v>1510</v>
      </c>
      <c r="E52" s="488">
        <v>461.38</v>
      </c>
      <c r="F52" s="488">
        <v>3564901</v>
      </c>
      <c r="G52" s="488">
        <v>2982826</v>
      </c>
      <c r="H52" s="488">
        <v>582075</v>
      </c>
    </row>
    <row r="53" ht="11.2" customHeight="1">
      <c r="A53" t="s" s="486">
        <v>2024</v>
      </c>
      <c r="B53" s="487">
        <v>42488</v>
      </c>
      <c r="C53" t="s" s="486">
        <v>1174</v>
      </c>
      <c r="D53" t="s" s="486">
        <v>1617</v>
      </c>
      <c r="E53" s="488">
        <v>461.38</v>
      </c>
      <c r="F53" s="488">
        <v>1060646</v>
      </c>
      <c r="G53" s="488">
        <v>1037575</v>
      </c>
      <c r="H53" s="488">
        <v>23071</v>
      </c>
    </row>
    <row r="54" ht="11.2" customHeight="1">
      <c r="A54" t="s" s="486">
        <v>2025</v>
      </c>
      <c r="B54" s="487">
        <v>42488</v>
      </c>
      <c r="C54" t="s" s="486">
        <v>1159</v>
      </c>
      <c r="D54" t="s" s="486">
        <v>2026</v>
      </c>
      <c r="E54" s="488">
        <v>919.12</v>
      </c>
      <c r="F54" s="488">
        <v>4321692</v>
      </c>
      <c r="G54" s="488">
        <v>3999998</v>
      </c>
      <c r="H54" s="488">
        <v>321694</v>
      </c>
    </row>
    <row r="55" ht="11.2" customHeight="1">
      <c r="A55" t="s" s="486">
        <v>1588</v>
      </c>
      <c r="B55" s="489">
        <v>42489</v>
      </c>
      <c r="C55" t="s" s="486">
        <v>1174</v>
      </c>
      <c r="D55" t="s" s="486">
        <v>1589</v>
      </c>
      <c r="E55" s="488">
        <v>461</v>
      </c>
      <c r="F55" s="488">
        <v>3173856</v>
      </c>
      <c r="G55" s="488">
        <v>673555</v>
      </c>
      <c r="H55" s="488">
        <v>2500301</v>
      </c>
    </row>
    <row r="56" ht="11.2" customHeight="1">
      <c r="A56" t="s" s="486">
        <v>2027</v>
      </c>
      <c r="B56" s="489">
        <v>42515</v>
      </c>
      <c r="C56" t="s" s="486">
        <v>1146</v>
      </c>
      <c r="D56" t="s" s="486">
        <v>2028</v>
      </c>
      <c r="E56" s="488">
        <v>919</v>
      </c>
      <c r="F56" s="488">
        <v>3547648</v>
      </c>
      <c r="G56" s="488">
        <v>3473958</v>
      </c>
      <c r="H56" s="488">
        <v>73690</v>
      </c>
    </row>
    <row r="57" ht="11.2" customHeight="1">
      <c r="A57" t="s" s="486">
        <v>1604</v>
      </c>
      <c r="B57" s="489">
        <v>42531</v>
      </c>
      <c r="C57" t="s" s="486">
        <v>1195</v>
      </c>
      <c r="D57" t="s" s="486">
        <v>1088</v>
      </c>
      <c r="E57" s="488">
        <v>298</v>
      </c>
      <c r="F57" s="488">
        <v>2094315</v>
      </c>
      <c r="G57" s="488">
        <v>1940621</v>
      </c>
      <c r="H57" s="488">
        <v>153694</v>
      </c>
    </row>
    <row r="58" ht="11.2" customHeight="1">
      <c r="A58" t="s" s="486">
        <v>1606</v>
      </c>
      <c r="B58" s="487">
        <v>42543</v>
      </c>
      <c r="C58" t="s" s="486">
        <v>1174</v>
      </c>
      <c r="D58" t="s" s="486">
        <v>1607</v>
      </c>
      <c r="E58" s="488">
        <v>461.38</v>
      </c>
      <c r="F58" s="488">
        <v>3624901</v>
      </c>
      <c r="G58" s="488">
        <v>3042800</v>
      </c>
      <c r="H58" s="488">
        <v>582101</v>
      </c>
    </row>
    <row r="59" ht="11.2" customHeight="1">
      <c r="A59" t="s" s="486">
        <v>1616</v>
      </c>
      <c r="B59" s="487">
        <v>42558</v>
      </c>
      <c r="C59" t="s" s="486">
        <v>1195</v>
      </c>
      <c r="D59" t="s" s="486">
        <v>1619</v>
      </c>
      <c r="E59" s="488">
        <v>461.38</v>
      </c>
      <c r="F59" s="488">
        <v>3344901</v>
      </c>
      <c r="G59" s="488">
        <v>2762801</v>
      </c>
      <c r="H59" s="488">
        <v>582100</v>
      </c>
    </row>
    <row r="60" ht="11.2" customHeight="1">
      <c r="A60" t="s" s="486">
        <v>1636</v>
      </c>
      <c r="B60" s="487">
        <v>42579</v>
      </c>
      <c r="C60" t="s" s="486">
        <v>1195</v>
      </c>
      <c r="D60" t="s" s="486">
        <v>1473</v>
      </c>
      <c r="E60" s="488">
        <v>461.38</v>
      </c>
      <c r="F60" s="488">
        <v>3624901</v>
      </c>
      <c r="G60" s="488">
        <v>3042802</v>
      </c>
      <c r="H60" s="488">
        <v>582099</v>
      </c>
    </row>
    <row r="61" ht="11.2" customHeight="1">
      <c r="A61" t="s" s="486">
        <v>1636</v>
      </c>
      <c r="B61" s="487">
        <v>42579</v>
      </c>
      <c r="C61" t="s" s="486">
        <v>1195</v>
      </c>
      <c r="D61" t="s" s="486">
        <v>1510</v>
      </c>
      <c r="E61" s="488">
        <v>461.38</v>
      </c>
      <c r="F61" s="488">
        <v>3351901</v>
      </c>
      <c r="G61" s="488">
        <v>2769802</v>
      </c>
      <c r="H61" s="488">
        <v>582099</v>
      </c>
    </row>
    <row r="62" ht="11.2" customHeight="1">
      <c r="A62" t="s" s="486">
        <v>1644</v>
      </c>
      <c r="B62" s="487">
        <v>42604</v>
      </c>
      <c r="C62" t="s" s="486">
        <v>1174</v>
      </c>
      <c r="D62" t="s" s="486">
        <v>1458</v>
      </c>
      <c r="E62" s="488">
        <v>461.38</v>
      </c>
      <c r="F62" s="488">
        <v>3624901</v>
      </c>
      <c r="G62" s="488">
        <v>3045520</v>
      </c>
      <c r="H62" s="488">
        <v>579381</v>
      </c>
    </row>
    <row r="63" ht="11.2" customHeight="1">
      <c r="A63" t="s" s="486">
        <v>1644</v>
      </c>
      <c r="B63" s="487">
        <v>42604</v>
      </c>
      <c r="C63" t="s" s="486">
        <v>1174</v>
      </c>
      <c r="D63" t="s" s="486">
        <v>1646</v>
      </c>
      <c r="E63" s="488">
        <v>461.38</v>
      </c>
      <c r="F63" s="488">
        <v>3624901</v>
      </c>
      <c r="G63" s="488">
        <v>3043177</v>
      </c>
      <c r="H63" s="488">
        <v>581724</v>
      </c>
    </row>
    <row r="64" ht="11.2" customHeight="1">
      <c r="A64" t="s" s="486">
        <v>1650</v>
      </c>
      <c r="B64" s="487">
        <v>42635</v>
      </c>
      <c r="C64" t="s" s="486">
        <v>1195</v>
      </c>
      <c r="D64" t="s" s="486">
        <v>1651</v>
      </c>
      <c r="E64" s="488">
        <v>461.38</v>
      </c>
      <c r="F64" s="488">
        <v>3204284</v>
      </c>
      <c r="G64" s="488">
        <v>3042801</v>
      </c>
      <c r="H64" s="488">
        <v>161483</v>
      </c>
    </row>
    <row r="65" ht="11.2" customHeight="1">
      <c r="A65" t="s" s="486">
        <v>2029</v>
      </c>
      <c r="B65" s="487">
        <v>42668</v>
      </c>
      <c r="C65" t="s" s="486">
        <v>1286</v>
      </c>
      <c r="D65" t="s" s="486">
        <v>1872</v>
      </c>
      <c r="E65" s="488">
        <v>446.73</v>
      </c>
      <c r="F65" s="488">
        <v>1691156</v>
      </c>
      <c r="G65" s="488">
        <v>1536549</v>
      </c>
      <c r="H65" s="488">
        <v>154607</v>
      </c>
    </row>
    <row r="66" ht="11.2" customHeight="1">
      <c r="A66" t="s" s="486">
        <v>1662</v>
      </c>
      <c r="B66" s="487">
        <v>42682</v>
      </c>
      <c r="C66" t="s" s="486">
        <v>1195</v>
      </c>
      <c r="D66" t="s" s="486">
        <v>1589</v>
      </c>
      <c r="E66" s="488">
        <v>461.38</v>
      </c>
      <c r="F66" s="488">
        <v>2874901</v>
      </c>
      <c r="G66" s="488">
        <v>2702251</v>
      </c>
      <c r="H66" s="488">
        <v>172650</v>
      </c>
    </row>
    <row r="67" ht="11.2" customHeight="1">
      <c r="A67" t="s" s="486">
        <v>2030</v>
      </c>
      <c r="B67" s="487">
        <v>42684</v>
      </c>
      <c r="C67" t="s" s="486">
        <v>1159</v>
      </c>
      <c r="D67" t="s" s="486">
        <v>1445</v>
      </c>
      <c r="E67" s="488">
        <v>919.12</v>
      </c>
      <c r="F67" s="488">
        <v>4321692</v>
      </c>
      <c r="G67" s="488">
        <v>4045962</v>
      </c>
      <c r="H67" s="488">
        <v>275730</v>
      </c>
    </row>
    <row r="68" ht="11.2" customHeight="1">
      <c r="A68" t="s" s="486">
        <v>2031</v>
      </c>
      <c r="B68" s="487">
        <v>42689</v>
      </c>
      <c r="C68" t="s" s="486">
        <v>1195</v>
      </c>
      <c r="D68" t="s" s="486">
        <v>1683</v>
      </c>
      <c r="E68" s="488">
        <v>461.38</v>
      </c>
      <c r="F68" s="488">
        <v>1517280</v>
      </c>
      <c r="G68" s="488">
        <v>1142801</v>
      </c>
      <c r="H68" s="488">
        <v>374479</v>
      </c>
    </row>
    <row r="69" ht="11.2" customHeight="1">
      <c r="A69" t="s" s="486">
        <v>2032</v>
      </c>
      <c r="B69" s="487">
        <v>42691</v>
      </c>
      <c r="C69" t="s" s="486">
        <v>1195</v>
      </c>
      <c r="D69" t="s" s="486">
        <v>1455</v>
      </c>
      <c r="E69" s="488">
        <v>461.38</v>
      </c>
      <c r="F69" s="488">
        <v>1061483</v>
      </c>
      <c r="G69" s="488">
        <v>900000</v>
      </c>
      <c r="H69" s="488">
        <v>161483</v>
      </c>
    </row>
    <row r="70" ht="11.2" customHeight="1">
      <c r="A70" t="s" s="486">
        <v>2033</v>
      </c>
      <c r="B70" s="487">
        <v>42710</v>
      </c>
      <c r="C70" t="s" s="486">
        <v>1195</v>
      </c>
      <c r="D70" t="s" s="486">
        <v>1746</v>
      </c>
      <c r="E70" s="488">
        <v>461.38</v>
      </c>
      <c r="F70" s="488">
        <v>874479</v>
      </c>
      <c r="G70" s="488">
        <v>758102</v>
      </c>
      <c r="H70" s="488">
        <v>116377</v>
      </c>
    </row>
    <row r="71" ht="11.2" customHeight="1">
      <c r="A71" t="s" s="486">
        <v>2034</v>
      </c>
      <c r="B71" s="487">
        <v>42710</v>
      </c>
      <c r="C71" t="s" s="486">
        <v>1195</v>
      </c>
      <c r="D71" t="s" s="486">
        <v>1877</v>
      </c>
      <c r="E71" s="488">
        <v>461.38</v>
      </c>
      <c r="F71" s="488">
        <v>874479</v>
      </c>
      <c r="G71" s="488">
        <v>307416</v>
      </c>
      <c r="H71" s="488">
        <v>567063</v>
      </c>
    </row>
    <row r="72" ht="11.2" customHeight="1">
      <c r="A72" t="s" s="486">
        <v>1682</v>
      </c>
      <c r="B72" s="487">
        <v>42780</v>
      </c>
      <c r="C72" t="s" s="486">
        <v>1177</v>
      </c>
      <c r="D72" t="s" s="486">
        <v>1683</v>
      </c>
      <c r="E72" s="488">
        <v>461.38</v>
      </c>
      <c r="F72" s="488">
        <v>3417280</v>
      </c>
      <c r="G72" s="488">
        <v>3509217</v>
      </c>
      <c r="H72" s="488">
        <v>-91937</v>
      </c>
    </row>
    <row r="73" ht="11.2" customHeight="1">
      <c r="A73" t="s" s="486">
        <v>1710</v>
      </c>
      <c r="B73" s="489">
        <v>42829</v>
      </c>
      <c r="C73" t="s" s="486">
        <v>1195</v>
      </c>
      <c r="D73" t="s" s="486">
        <v>971</v>
      </c>
      <c r="E73" s="488">
        <v>298</v>
      </c>
      <c r="F73" s="488">
        <v>1759535</v>
      </c>
      <c r="G73" s="488">
        <v>508134</v>
      </c>
      <c r="H73" s="488">
        <v>1251401</v>
      </c>
    </row>
    <row r="74" ht="11.2" customHeight="1">
      <c r="A74" t="s" s="486">
        <v>2035</v>
      </c>
      <c r="B74" s="487">
        <v>42832</v>
      </c>
      <c r="C74" t="s" s="486">
        <v>1177</v>
      </c>
      <c r="D74" t="s" s="486">
        <v>1458</v>
      </c>
      <c r="E74" s="488">
        <v>461.38</v>
      </c>
      <c r="F74" s="488">
        <v>1023069</v>
      </c>
      <c r="G74" s="488">
        <v>980007</v>
      </c>
      <c r="H74" s="488">
        <v>43062</v>
      </c>
    </row>
    <row r="75" ht="11.2" customHeight="1">
      <c r="A75" t="s" s="486">
        <v>2036</v>
      </c>
      <c r="B75" s="489">
        <v>42846</v>
      </c>
      <c r="C75" t="s" s="486">
        <v>1156</v>
      </c>
      <c r="D75" t="s" s="486">
        <v>954</v>
      </c>
      <c r="E75" s="488">
        <v>950</v>
      </c>
      <c r="F75" s="488">
        <v>1560951</v>
      </c>
      <c r="G75" s="488">
        <v>1587537</v>
      </c>
      <c r="H75" s="488">
        <v>-26586</v>
      </c>
    </row>
    <row r="76" ht="11.2" customHeight="1">
      <c r="A76" t="s" s="486">
        <v>1724</v>
      </c>
      <c r="B76" s="487">
        <v>42861</v>
      </c>
      <c r="C76" t="s" s="486">
        <v>1174</v>
      </c>
      <c r="D76" t="s" s="486">
        <v>1243</v>
      </c>
      <c r="E76" s="488">
        <v>297.82</v>
      </c>
      <c r="F76" s="488">
        <v>1804237</v>
      </c>
      <c r="G76" s="488">
        <v>1700000</v>
      </c>
      <c r="H76" s="488">
        <v>104237</v>
      </c>
    </row>
    <row r="77" ht="11.2" customHeight="1">
      <c r="A77" t="s" s="486">
        <v>1726</v>
      </c>
      <c r="B77" s="489">
        <v>42865</v>
      </c>
      <c r="C77" t="s" s="486">
        <v>1138</v>
      </c>
      <c r="D77" t="s" s="486">
        <v>1473</v>
      </c>
      <c r="E77" s="488">
        <v>461</v>
      </c>
      <c r="F77" s="488">
        <v>2884430</v>
      </c>
      <c r="G77" s="488">
        <v>1738602</v>
      </c>
      <c r="H77" s="488">
        <v>1145828</v>
      </c>
    </row>
    <row r="78" ht="11.2" customHeight="1">
      <c r="A78" t="s" s="486">
        <v>2037</v>
      </c>
      <c r="B78" s="487">
        <v>42872</v>
      </c>
      <c r="C78" t="s" s="486">
        <v>1138</v>
      </c>
      <c r="D78" t="s" s="486">
        <v>1722</v>
      </c>
      <c r="E78" s="488">
        <v>461.38</v>
      </c>
      <c r="F78" s="488">
        <v>1550000</v>
      </c>
      <c r="G78" s="488">
        <v>1483254</v>
      </c>
      <c r="H78" s="488">
        <v>66746</v>
      </c>
    </row>
    <row r="79" ht="11.2" customHeight="1">
      <c r="A79" t="s" s="486">
        <v>1740</v>
      </c>
      <c r="B79" s="487">
        <v>42906</v>
      </c>
      <c r="C79" t="s" s="486">
        <v>1421</v>
      </c>
      <c r="D79" t="s" s="486">
        <v>1741</v>
      </c>
      <c r="E79" s="488">
        <v>919.12</v>
      </c>
      <c r="F79" s="488">
        <v>8745956</v>
      </c>
      <c r="G79" s="488">
        <v>3381324</v>
      </c>
      <c r="H79" s="488">
        <v>5364632</v>
      </c>
    </row>
    <row r="80" ht="11.2" customHeight="1">
      <c r="A80" t="s" s="486">
        <v>2038</v>
      </c>
      <c r="B80" s="487">
        <v>42927</v>
      </c>
      <c r="C80" t="s" s="486">
        <v>1195</v>
      </c>
      <c r="D80" t="s" s="486">
        <v>2039</v>
      </c>
      <c r="E80" s="488">
        <v>461.38</v>
      </c>
      <c r="F80" s="488">
        <v>1694901</v>
      </c>
      <c r="G80" s="488">
        <v>1112801</v>
      </c>
      <c r="H80" s="488">
        <v>582100</v>
      </c>
    </row>
    <row r="81" ht="11.2" customHeight="1">
      <c r="A81" t="s" s="486">
        <v>2040</v>
      </c>
      <c r="B81" s="487">
        <v>42992</v>
      </c>
      <c r="C81" t="s" s="486">
        <v>1156</v>
      </c>
      <c r="D81" t="s" s="486">
        <v>1061</v>
      </c>
      <c r="E81" s="490">
        <v>1153.12</v>
      </c>
      <c r="F81" s="488">
        <v>2042178</v>
      </c>
      <c r="G81" s="488">
        <v>2035791</v>
      </c>
      <c r="H81" s="488">
        <v>6387</v>
      </c>
    </row>
    <row r="82" ht="11.2" customHeight="1">
      <c r="A82" t="s" s="486">
        <v>1765</v>
      </c>
      <c r="B82" s="489">
        <v>43024</v>
      </c>
      <c r="C82" t="s" s="486">
        <v>1349</v>
      </c>
      <c r="D82" t="s" s="486">
        <v>1766</v>
      </c>
      <c r="E82" s="488">
        <v>298</v>
      </c>
      <c r="F82" s="488">
        <v>2052443</v>
      </c>
      <c r="G82" s="488">
        <v>1651786</v>
      </c>
      <c r="H82" s="488">
        <v>400657</v>
      </c>
    </row>
    <row r="83" ht="11.2" customHeight="1">
      <c r="A83" t="s" s="486">
        <v>1773</v>
      </c>
      <c r="B83" s="487">
        <v>43031</v>
      </c>
      <c r="C83" t="s" s="486">
        <v>1138</v>
      </c>
      <c r="D83" t="s" s="486">
        <v>1017</v>
      </c>
      <c r="E83" s="488">
        <v>446.73</v>
      </c>
      <c r="F83" s="488">
        <v>2805711</v>
      </c>
      <c r="G83" s="488">
        <v>2354723</v>
      </c>
      <c r="H83" s="488">
        <v>450988</v>
      </c>
    </row>
    <row r="84" ht="11.2" customHeight="1">
      <c r="A84" t="s" s="486">
        <v>2041</v>
      </c>
      <c r="B84" s="489">
        <v>43080</v>
      </c>
      <c r="C84" t="s" s="486">
        <v>1220</v>
      </c>
      <c r="D84" t="s" s="486">
        <v>1133</v>
      </c>
      <c r="E84" s="488">
        <v>447</v>
      </c>
      <c r="F84" s="488">
        <v>1776757</v>
      </c>
      <c r="G84" s="488">
        <v>1414168</v>
      </c>
      <c r="H84" s="488">
        <v>362589</v>
      </c>
    </row>
    <row r="85" ht="11.2" customHeight="1">
      <c r="A85" t="s" s="486">
        <v>1864</v>
      </c>
      <c r="B85" s="489">
        <v>43086</v>
      </c>
      <c r="C85" t="s" s="486">
        <v>1177</v>
      </c>
      <c r="D85" t="s" s="486">
        <v>1589</v>
      </c>
      <c r="E85" s="488">
        <v>461</v>
      </c>
      <c r="F85" s="488">
        <v>1995880</v>
      </c>
      <c r="G85" s="488">
        <v>1319415</v>
      </c>
      <c r="H85" s="488">
        <v>676465</v>
      </c>
    </row>
    <row r="86" ht="11.2" customHeight="1">
      <c r="A86" t="s" s="486">
        <v>2042</v>
      </c>
      <c r="B86" s="489">
        <v>43089</v>
      </c>
      <c r="C86" t="s" s="486">
        <v>1220</v>
      </c>
      <c r="D86" t="s" s="486">
        <v>1678</v>
      </c>
      <c r="E86" s="488">
        <v>447</v>
      </c>
      <c r="F86" s="488">
        <v>1776757</v>
      </c>
      <c r="G86" s="488">
        <v>1414168</v>
      </c>
      <c r="H86" s="488">
        <v>362589</v>
      </c>
    </row>
    <row r="87" ht="11.2" customHeight="1">
      <c r="A87" t="s" s="486">
        <v>1813</v>
      </c>
      <c r="B87" s="487">
        <v>43104</v>
      </c>
      <c r="C87" t="s" s="486">
        <v>1174</v>
      </c>
      <c r="D87" t="s" s="486">
        <v>1000</v>
      </c>
      <c r="E87" s="488">
        <v>297.82</v>
      </c>
      <c r="F87" s="488">
        <v>2225490</v>
      </c>
      <c r="G87" s="488">
        <v>2275997</v>
      </c>
      <c r="H87" s="488">
        <v>-50507</v>
      </c>
    </row>
    <row r="88" ht="11.2" customHeight="1">
      <c r="A88" t="s" s="486">
        <v>1822</v>
      </c>
      <c r="B88" s="487">
        <v>43180</v>
      </c>
      <c r="C88" t="s" s="486">
        <v>1174</v>
      </c>
      <c r="D88" t="s" s="486">
        <v>1055</v>
      </c>
      <c r="E88" s="488">
        <v>297.82</v>
      </c>
      <c r="F88" s="488">
        <v>2117463</v>
      </c>
      <c r="G88" s="488">
        <v>1647246</v>
      </c>
      <c r="H88" s="488">
        <v>470217</v>
      </c>
    </row>
    <row r="89" ht="11.2" customHeight="1">
      <c r="A89" t="s" s="486">
        <v>1826</v>
      </c>
      <c r="B89" s="487">
        <v>43204</v>
      </c>
      <c r="C89" t="s" s="486">
        <v>2043</v>
      </c>
      <c r="D89" t="s" s="486">
        <v>1827</v>
      </c>
      <c r="E89" s="490">
        <v>1065.49</v>
      </c>
      <c r="F89" s="488">
        <v>15327249</v>
      </c>
      <c r="G89" s="488">
        <v>8796920</v>
      </c>
      <c r="H89" s="488">
        <v>6530329</v>
      </c>
    </row>
    <row r="90" ht="11.2" customHeight="1">
      <c r="A90" t="s" s="486">
        <v>1137</v>
      </c>
      <c r="B90" s="489">
        <v>43363</v>
      </c>
      <c r="C90" t="s" s="486">
        <v>957</v>
      </c>
      <c r="D90" t="s" s="486">
        <v>1872</v>
      </c>
      <c r="E90" s="488">
        <v>447</v>
      </c>
      <c r="F90" s="488">
        <v>895847</v>
      </c>
      <c r="G90" s="488">
        <v>600000</v>
      </c>
      <c r="H90" s="488">
        <v>295847</v>
      </c>
    </row>
    <row r="91" ht="11.2" customHeight="1">
      <c r="A91" t="s" s="486">
        <v>1876</v>
      </c>
      <c r="B91" s="487">
        <v>43560</v>
      </c>
      <c r="C91" t="s" s="486">
        <v>1177</v>
      </c>
      <c r="D91" t="s" s="486">
        <v>1877</v>
      </c>
      <c r="E91" s="488">
        <v>461.38</v>
      </c>
      <c r="F91" s="488">
        <v>2524429</v>
      </c>
      <c r="G91" s="488">
        <v>1433225</v>
      </c>
      <c r="H91" s="488">
        <v>1091204</v>
      </c>
    </row>
    <row r="92" ht="11.2" customHeight="1">
      <c r="A92" t="s" s="486">
        <v>1884</v>
      </c>
      <c r="B92" s="487">
        <v>43607</v>
      </c>
      <c r="C92" t="s" s="486">
        <v>1177</v>
      </c>
      <c r="D92" t="s" s="486">
        <v>1044</v>
      </c>
      <c r="E92" s="488">
        <v>446.73</v>
      </c>
      <c r="F92" s="488">
        <v>2667202</v>
      </c>
      <c r="G92" s="488">
        <v>2681556</v>
      </c>
      <c r="H92" s="488">
        <v>-14354</v>
      </c>
    </row>
    <row r="93" ht="11.2" customHeight="1">
      <c r="A93" t="s" s="486">
        <v>1887</v>
      </c>
      <c r="B93" s="487">
        <v>43624</v>
      </c>
      <c r="C93" t="s" s="486">
        <v>1174</v>
      </c>
      <c r="D93" t="s" s="486">
        <v>1532</v>
      </c>
      <c r="E93" s="488">
        <v>461.38</v>
      </c>
      <c r="F93" s="488">
        <v>2986483</v>
      </c>
      <c r="G93" s="488">
        <v>2500000</v>
      </c>
      <c r="H93" s="488">
        <v>486483</v>
      </c>
    </row>
    <row r="94" ht="11.2" customHeight="1">
      <c r="A94" t="s" s="486">
        <v>2044</v>
      </c>
      <c r="B94" s="487">
        <v>43691</v>
      </c>
      <c r="C94" t="s" s="486">
        <v>1156</v>
      </c>
      <c r="D94" t="s" s="486">
        <v>1025</v>
      </c>
      <c r="E94" s="488">
        <v>950</v>
      </c>
      <c r="F94" s="488">
        <v>3257500</v>
      </c>
      <c r="G94" s="488">
        <v>3270294</v>
      </c>
      <c r="H94" s="488">
        <v>-12794</v>
      </c>
    </row>
    <row r="95" ht="11.2" customHeight="1">
      <c r="A95" t="s" s="486">
        <v>2045</v>
      </c>
      <c r="B95" s="487">
        <v>43711</v>
      </c>
      <c r="C95" t="s" s="486">
        <v>942</v>
      </c>
      <c r="D95" t="s" s="486">
        <v>1078</v>
      </c>
      <c r="E95" s="488">
        <v>446.73</v>
      </c>
      <c r="F95" s="488">
        <v>1891173</v>
      </c>
      <c r="G95" s="488">
        <v>1548943</v>
      </c>
      <c r="H95" s="488">
        <v>342230</v>
      </c>
    </row>
    <row r="96" ht="11.2" customHeight="1">
      <c r="A96" t="s" s="486">
        <v>1902</v>
      </c>
      <c r="B96" s="487">
        <v>43724</v>
      </c>
      <c r="C96" t="s" s="486">
        <v>1349</v>
      </c>
      <c r="D96" t="s" s="486">
        <v>1903</v>
      </c>
      <c r="E96" s="488">
        <v>297.82</v>
      </c>
      <c r="F96" s="488">
        <v>2050000</v>
      </c>
      <c r="G96" s="488">
        <v>1397601</v>
      </c>
      <c r="H96" s="488">
        <v>652399</v>
      </c>
    </row>
    <row r="97" ht="11.2" customHeight="1">
      <c r="A97" t="s" s="486">
        <v>1914</v>
      </c>
      <c r="B97" s="487">
        <v>43797</v>
      </c>
      <c r="C97" t="s" s="486">
        <v>1177</v>
      </c>
      <c r="D97" t="s" s="486">
        <v>1124</v>
      </c>
      <c r="E97" s="488">
        <v>446.73</v>
      </c>
      <c r="F97" s="488">
        <v>3201356</v>
      </c>
      <c r="G97" s="488">
        <v>604500</v>
      </c>
      <c r="H97" s="488">
        <v>2596856</v>
      </c>
    </row>
    <row r="98" ht="11.2" customHeight="1">
      <c r="A98" t="s" s="486">
        <v>1919</v>
      </c>
      <c r="B98" s="487">
        <v>43806</v>
      </c>
      <c r="C98" t="s" s="486">
        <v>1146</v>
      </c>
      <c r="D98" t="s" s="486">
        <v>1920</v>
      </c>
      <c r="E98" s="488">
        <v>919.12</v>
      </c>
      <c r="F98" s="488">
        <v>6421692</v>
      </c>
      <c r="G98" s="488">
        <v>4482142</v>
      </c>
      <c r="H98" s="488">
        <v>1939550</v>
      </c>
    </row>
    <row r="99" ht="11.2" customHeight="1">
      <c r="A99" t="s" s="486">
        <v>1927</v>
      </c>
      <c r="B99" s="487">
        <v>43840</v>
      </c>
      <c r="C99" t="s" s="486">
        <v>942</v>
      </c>
      <c r="D99" t="s" s="486">
        <v>1108</v>
      </c>
      <c r="E99" s="488">
        <v>446.73</v>
      </c>
      <c r="F99" s="488">
        <v>2681356</v>
      </c>
      <c r="G99" s="488">
        <v>552000</v>
      </c>
      <c r="H99" s="488">
        <v>2129356</v>
      </c>
    </row>
    <row r="100" ht="11.2" customHeight="1">
      <c r="A100" t="s" s="486">
        <v>1935</v>
      </c>
      <c r="B100" s="487">
        <v>43847</v>
      </c>
      <c r="C100" t="s" s="486">
        <v>1195</v>
      </c>
      <c r="D100" t="s" s="486">
        <v>943</v>
      </c>
      <c r="E100" s="488">
        <v>297.82</v>
      </c>
      <c r="F100" s="488">
        <v>2526853</v>
      </c>
      <c r="G100" s="488">
        <v>2202378</v>
      </c>
      <c r="H100" s="488">
        <v>324475</v>
      </c>
    </row>
    <row r="101" ht="11.2" customHeight="1">
      <c r="A101" t="s" s="486">
        <v>1939</v>
      </c>
      <c r="B101" s="487">
        <v>43852</v>
      </c>
      <c r="C101" t="s" s="486">
        <v>1177</v>
      </c>
      <c r="D101" t="s" s="486">
        <v>1025</v>
      </c>
      <c r="E101" s="488">
        <v>297.82</v>
      </c>
      <c r="F101" s="488">
        <v>1850000</v>
      </c>
      <c r="G101" s="488">
        <v>1874396</v>
      </c>
      <c r="H101" s="488">
        <v>-24396</v>
      </c>
    </row>
    <row r="102" ht="11.2" customHeight="1">
      <c r="A102" t="s" s="486">
        <v>1967</v>
      </c>
      <c r="B102" s="487">
        <v>44097</v>
      </c>
      <c r="C102" t="s" s="486">
        <v>1421</v>
      </c>
      <c r="D102" t="s" s="486">
        <v>1689</v>
      </c>
      <c r="E102" s="488">
        <v>919.12</v>
      </c>
      <c r="F102" s="488">
        <v>7596800</v>
      </c>
      <c r="G102" s="488">
        <v>4045800</v>
      </c>
      <c r="H102" s="488">
        <v>3551000</v>
      </c>
    </row>
    <row r="103" ht="11.2" customHeight="1">
      <c r="A103" t="s" s="486">
        <v>2046</v>
      </c>
      <c r="B103" s="487">
        <v>44161</v>
      </c>
      <c r="C103" t="s" s="486">
        <v>1286</v>
      </c>
      <c r="D103" t="s" s="486">
        <v>1802</v>
      </c>
      <c r="E103" s="488">
        <v>446.73</v>
      </c>
      <c r="F103" s="488">
        <v>800000</v>
      </c>
      <c r="G103" s="488">
        <v>877766</v>
      </c>
      <c r="H103" s="488">
        <v>-77766</v>
      </c>
    </row>
    <row r="104" ht="11.2" customHeight="1">
      <c r="A104" t="s" s="486">
        <v>2047</v>
      </c>
      <c r="B104" s="487">
        <v>44408</v>
      </c>
      <c r="C104" t="s" s="486">
        <v>942</v>
      </c>
      <c r="D104" t="s" s="486">
        <v>1047</v>
      </c>
      <c r="E104" s="488">
        <v>446.73</v>
      </c>
      <c r="F104" s="488">
        <v>783337</v>
      </c>
      <c r="G104" s="488">
        <v>800000</v>
      </c>
      <c r="H104" s="488">
        <v>-16663</v>
      </c>
    </row>
    <row r="105" ht="11.2" customHeight="1">
      <c r="A105" t="s" s="486">
        <v>1989</v>
      </c>
      <c r="B105" s="489">
        <v>44496</v>
      </c>
      <c r="C105" t="s" s="486">
        <v>2043</v>
      </c>
      <c r="D105" t="s" s="486">
        <v>1147</v>
      </c>
      <c r="E105" s="488">
        <v>919.12</v>
      </c>
      <c r="F105" s="488">
        <v>5785860</v>
      </c>
      <c r="G105" s="488">
        <v>0</v>
      </c>
      <c r="H105" s="488">
        <v>5785860</v>
      </c>
    </row>
    <row r="106" ht="11.2" customHeight="1">
      <c r="A106" t="s" s="486">
        <v>2048</v>
      </c>
      <c r="B106" s="489">
        <v>44498</v>
      </c>
      <c r="C106" t="s" s="486">
        <v>942</v>
      </c>
      <c r="D106" t="s" s="486">
        <v>968</v>
      </c>
      <c r="E106" s="488">
        <v>446.73</v>
      </c>
      <c r="F106" s="488">
        <v>2232000</v>
      </c>
      <c r="G106" s="488">
        <v>0</v>
      </c>
      <c r="H106" s="488">
        <v>2232000</v>
      </c>
    </row>
    <row r="107" ht="11.2" customHeight="1">
      <c r="A107" t="s" s="486">
        <v>1991</v>
      </c>
      <c r="B107" s="491"/>
      <c r="C107" s="491"/>
      <c r="D107" s="491"/>
      <c r="E107" s="492">
        <v>52151</v>
      </c>
      <c r="F107" s="492">
        <v>283554068</v>
      </c>
      <c r="G107" s="492">
        <v>228989291</v>
      </c>
      <c r="H107" s="492">
        <v>54564777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7.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8.83333" defaultRowHeight="14.5" customHeight="1" outlineLevelRow="0" outlineLevelCol="0"/>
  <cols>
    <col min="1" max="1" width="8.85156" style="493" customWidth="1"/>
    <col min="2" max="2" width="27.6719" style="493" customWidth="1"/>
    <col min="3" max="3" width="18" style="493" customWidth="1"/>
    <col min="4" max="4" width="19" style="493" customWidth="1"/>
    <col min="5" max="5" width="18.1719" style="493" customWidth="1"/>
    <col min="6" max="7" width="8.85156" style="493" customWidth="1"/>
    <col min="8" max="16384" width="8.85156" style="493" customWidth="1"/>
  </cols>
  <sheetData>
    <row r="1" ht="13.55" customHeight="1">
      <c r="A1" s="26"/>
      <c r="B1" s="26"/>
      <c r="C1" s="26"/>
      <c r="D1" s="26"/>
      <c r="E1" s="26"/>
      <c r="F1" s="26"/>
      <c r="G1" s="26"/>
    </row>
    <row r="2" ht="13.55" customHeight="1">
      <c r="A2" s="26"/>
      <c r="B2" t="s" s="494">
        <v>2049</v>
      </c>
      <c r="C2" s="51"/>
      <c r="D2" s="51"/>
      <c r="E2" s="51"/>
      <c r="F2" s="26"/>
      <c r="G2" s="26"/>
    </row>
    <row r="3" ht="13.55" customHeight="1">
      <c r="A3" s="52"/>
      <c r="B3" t="s" s="495">
        <v>2050</v>
      </c>
      <c r="C3" t="s" s="496">
        <v>2051</v>
      </c>
      <c r="D3" t="s" s="496">
        <v>2052</v>
      </c>
      <c r="E3" t="s" s="496">
        <v>144</v>
      </c>
      <c r="F3" s="94"/>
      <c r="G3" s="26"/>
    </row>
    <row r="4" ht="13.55" customHeight="1">
      <c r="A4" s="52"/>
      <c r="B4" t="s" s="497">
        <v>2053</v>
      </c>
      <c r="C4" s="498">
        <v>52.66</v>
      </c>
      <c r="D4" s="498">
        <f>E4-C4</f>
        <v>6.94</v>
      </c>
      <c r="E4" s="498">
        <v>59.6</v>
      </c>
      <c r="F4" s="94"/>
      <c r="G4" s="26"/>
    </row>
    <row r="5" ht="13.55" customHeight="1">
      <c r="A5" s="52"/>
      <c r="B5" t="s" s="497">
        <v>2054</v>
      </c>
      <c r="C5" s="498">
        <v>2.14</v>
      </c>
      <c r="D5" s="498">
        <f>E5-C5</f>
        <v>0</v>
      </c>
      <c r="E5" s="498">
        <v>2.14</v>
      </c>
      <c r="F5" s="94"/>
      <c r="G5" s="26"/>
    </row>
    <row r="6" ht="13.55" customHeight="1">
      <c r="A6" s="52"/>
      <c r="B6" t="s" s="497">
        <v>2055</v>
      </c>
      <c r="C6" s="498">
        <v>11.36</v>
      </c>
      <c r="D6" s="498">
        <f>E6-C6</f>
        <v>0</v>
      </c>
      <c r="E6" s="498">
        <v>11.36</v>
      </c>
      <c r="F6" s="94"/>
      <c r="G6" s="26"/>
    </row>
    <row r="7" ht="13.55" customHeight="1">
      <c r="A7" s="52"/>
      <c r="B7" t="s" s="497">
        <v>2056</v>
      </c>
      <c r="C7" s="498">
        <v>5.32</v>
      </c>
      <c r="D7" s="498">
        <f>E7-C7</f>
        <v>0</v>
      </c>
      <c r="E7" s="498">
        <v>5.32</v>
      </c>
      <c r="F7" s="94"/>
      <c r="G7" s="26"/>
    </row>
    <row r="8" ht="13.55" customHeight="1">
      <c r="A8" s="52"/>
      <c r="B8" t="s" s="497">
        <v>2057</v>
      </c>
      <c r="C8" s="498">
        <v>284.84</v>
      </c>
      <c r="D8" s="498">
        <f>E8-C8</f>
        <v>0</v>
      </c>
      <c r="E8" s="498">
        <v>284.84</v>
      </c>
      <c r="F8" s="94"/>
      <c r="G8" s="26"/>
    </row>
    <row r="9" ht="13.55" customHeight="1">
      <c r="A9" s="52"/>
      <c r="B9" t="s" s="497">
        <v>2058</v>
      </c>
      <c r="C9" s="498">
        <v>32.02</v>
      </c>
      <c r="D9" s="498">
        <f>E9-C9</f>
        <v>0.7</v>
      </c>
      <c r="E9" s="498">
        <f>32.02+0.7</f>
        <v>32.72</v>
      </c>
      <c r="F9" s="94"/>
      <c r="G9" s="26"/>
    </row>
    <row r="10" ht="13.55" customHeight="1">
      <c r="A10" s="52"/>
      <c r="B10" t="s" s="497">
        <v>2059</v>
      </c>
      <c r="C10" s="498">
        <f>59.6</f>
        <v>59.6</v>
      </c>
      <c r="D10" s="498">
        <f>E10-C10</f>
        <v>-59.6</v>
      </c>
      <c r="E10" s="498"/>
      <c r="F10" s="94"/>
      <c r="G10" s="26"/>
    </row>
    <row r="11" ht="13.55" customHeight="1">
      <c r="A11" s="52"/>
      <c r="B11" t="s" s="497">
        <v>2060</v>
      </c>
      <c r="C11" s="498">
        <v>25.65</v>
      </c>
      <c r="D11" s="498">
        <f>E11-C11</f>
        <v>0.75</v>
      </c>
      <c r="E11" s="498">
        <f>25.65+0.75</f>
        <v>26.4</v>
      </c>
      <c r="F11" s="94"/>
      <c r="G11" s="26"/>
    </row>
    <row r="12" ht="13.55" customHeight="1">
      <c r="A12" s="52"/>
      <c r="B12" t="s" s="499">
        <v>2061</v>
      </c>
      <c r="C12" s="500">
        <f>SUM(C4:C11)</f>
        <v>473.59</v>
      </c>
      <c r="D12" s="500">
        <f>SUM(D4:D11)</f>
        <v>-51.21</v>
      </c>
      <c r="E12" s="500">
        <f>SUM(E4:E11)</f>
        <v>422.38</v>
      </c>
      <c r="F12" s="94"/>
      <c r="G12" s="178"/>
    </row>
    <row r="13" ht="13.55" customHeight="1">
      <c r="A13" s="26"/>
      <c r="B13" t="s" s="501">
        <v>354</v>
      </c>
      <c r="C13" s="502"/>
      <c r="D13" s="502"/>
      <c r="E13" s="502"/>
      <c r="F13" s="26"/>
      <c r="G13" s="26"/>
    </row>
    <row r="14" ht="29" customHeight="1">
      <c r="A14" s="52"/>
      <c r="B14" t="s" s="497">
        <v>2062</v>
      </c>
      <c r="C14" s="503">
        <v>10.84</v>
      </c>
      <c r="D14" s="503">
        <f>E14-C14</f>
        <v>0</v>
      </c>
      <c r="E14" s="503">
        <v>10.84</v>
      </c>
      <c r="F14" s="94"/>
      <c r="G14" s="26"/>
    </row>
    <row r="15" ht="13.55" customHeight="1">
      <c r="A15" s="52"/>
      <c r="B15" t="s" s="497">
        <v>2063</v>
      </c>
      <c r="C15" s="503">
        <v>0</v>
      </c>
      <c r="D15" s="503">
        <f>E15-C15</f>
        <v>20</v>
      </c>
      <c r="E15" s="503">
        <v>20</v>
      </c>
      <c r="F15" s="94"/>
      <c r="G15" s="26"/>
    </row>
    <row r="16" ht="13.55" customHeight="1">
      <c r="A16" s="52"/>
      <c r="B16" t="s" s="497">
        <v>2064</v>
      </c>
      <c r="C16" s="503">
        <v>-7</v>
      </c>
      <c r="D16" s="503">
        <v>0</v>
      </c>
      <c r="E16" s="503">
        <v>-7</v>
      </c>
      <c r="F16" s="94"/>
      <c r="G16" s="26"/>
    </row>
    <row r="17" ht="13.55" customHeight="1">
      <c r="A17" s="52"/>
      <c r="B17" t="s" s="497">
        <v>2065</v>
      </c>
      <c r="C17" s="503">
        <v>0.58</v>
      </c>
      <c r="D17" s="503">
        <v>0</v>
      </c>
      <c r="E17" s="503">
        <v>0.58</v>
      </c>
      <c r="F17" s="94"/>
      <c r="G17" s="26"/>
    </row>
    <row r="18" ht="13.55" customHeight="1">
      <c r="A18" s="52"/>
      <c r="B18" t="s" s="497">
        <v>2066</v>
      </c>
      <c r="C18" s="503">
        <v>0.47</v>
      </c>
      <c r="D18" s="503">
        <f>E18-C18</f>
        <v>0</v>
      </c>
      <c r="E18" s="503">
        <v>0.47</v>
      </c>
      <c r="F18" s="94"/>
      <c r="G18" s="26"/>
    </row>
    <row r="19" ht="13.55" customHeight="1">
      <c r="A19" s="52"/>
      <c r="B19" t="s" s="497">
        <v>2067</v>
      </c>
      <c r="C19" s="503">
        <v>8.43</v>
      </c>
      <c r="D19" s="503">
        <v>0</v>
      </c>
      <c r="E19" s="503">
        <v>8.43</v>
      </c>
      <c r="F19" s="94"/>
      <c r="G19" s="26"/>
    </row>
    <row r="20" ht="13.55" customHeight="1">
      <c r="A20" s="52"/>
      <c r="B20" t="s" s="497">
        <v>2068</v>
      </c>
      <c r="C20" s="503">
        <v>460.27</v>
      </c>
      <c r="D20" s="503">
        <f>D12-D15</f>
        <v>-71.20999999999999</v>
      </c>
      <c r="E20" s="503">
        <f>E12-E14-E15-E16-E17-E18-E19</f>
        <v>389.06</v>
      </c>
      <c r="F20" s="94"/>
      <c r="G20" s="26"/>
    </row>
    <row r="21" ht="13.55" customHeight="1">
      <c r="A21" s="52"/>
      <c r="B21" t="s" s="499">
        <v>144</v>
      </c>
      <c r="C21" s="504">
        <f>SUM(C14:C20)</f>
        <v>473.59</v>
      </c>
      <c r="D21" s="504">
        <f>SUM(D14:D20)</f>
        <v>-51.21</v>
      </c>
      <c r="E21" s="504">
        <f>SUM(E14:E20)</f>
        <v>422.38</v>
      </c>
      <c r="F21" s="94"/>
      <c r="G21" s="26"/>
    </row>
    <row r="22" ht="13.55" customHeight="1">
      <c r="A22" s="26"/>
      <c r="B22" s="109"/>
      <c r="C22" s="217">
        <f>C21-C12</f>
        <v>0</v>
      </c>
      <c r="D22" s="217">
        <f>D21-D12</f>
        <v>0</v>
      </c>
      <c r="E22" s="217">
        <f>E21-E12</f>
        <v>0</v>
      </c>
      <c r="F22" s="26"/>
      <c r="G22"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8.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8.83333" defaultRowHeight="14.5" customHeight="1" outlineLevelRow="0" outlineLevelCol="0"/>
  <cols>
    <col min="1" max="1" width="8.85156" style="505" customWidth="1"/>
    <col min="2" max="2" width="15.5" style="505" customWidth="1"/>
    <col min="3" max="3" width="19.5" style="505" customWidth="1"/>
    <col min="4" max="5" width="8.85156" style="505" customWidth="1"/>
    <col min="6" max="16384" width="8.85156" style="505" customWidth="1"/>
  </cols>
  <sheetData>
    <row r="1" ht="13.55" customHeight="1">
      <c r="A1" s="52"/>
      <c r="B1" t="s" s="149">
        <v>2069</v>
      </c>
      <c r="C1" s="150"/>
      <c r="D1" s="94"/>
      <c r="E1" s="26"/>
    </row>
    <row r="2" ht="13.55" customHeight="1">
      <c r="A2" s="52"/>
      <c r="B2" t="s" s="149">
        <v>2070</v>
      </c>
      <c r="C2" s="150"/>
      <c r="D2" s="94"/>
      <c r="E2" s="26"/>
    </row>
    <row r="3" ht="13.55" customHeight="1">
      <c r="A3" s="52"/>
      <c r="B3" t="s" s="151">
        <v>177</v>
      </c>
      <c r="C3" t="s" s="151">
        <v>2071</v>
      </c>
      <c r="D3" s="94"/>
      <c r="E3" s="26"/>
    </row>
    <row r="4" ht="13.55" customHeight="1">
      <c r="A4" s="52"/>
      <c r="B4" s="506">
        <v>44228</v>
      </c>
      <c r="C4" s="199">
        <v>2.14</v>
      </c>
      <c r="D4" s="94"/>
      <c r="E4" s="26"/>
    </row>
    <row r="5" ht="13.55" customHeight="1">
      <c r="A5" s="52"/>
      <c r="B5" s="506">
        <v>44256</v>
      </c>
      <c r="C5" s="404">
        <v>3.5</v>
      </c>
      <c r="D5" s="94"/>
      <c r="E5" s="26"/>
    </row>
    <row r="6" ht="13.55" customHeight="1">
      <c r="A6" s="52"/>
      <c r="B6" s="506">
        <v>44287</v>
      </c>
      <c r="C6" s="199">
        <v>0.16</v>
      </c>
      <c r="D6" s="94"/>
      <c r="E6" s="26"/>
    </row>
    <row r="7" ht="13.55" customHeight="1">
      <c r="A7" s="52"/>
      <c r="B7" s="506">
        <v>44317</v>
      </c>
      <c r="C7" s="199">
        <v>0.16</v>
      </c>
      <c r="D7" s="94"/>
      <c r="E7" s="26"/>
    </row>
    <row r="8" ht="13.55" customHeight="1">
      <c r="A8" s="52"/>
      <c r="B8" s="506">
        <v>44348</v>
      </c>
      <c r="C8" s="199">
        <v>0.51</v>
      </c>
      <c r="D8" s="94"/>
      <c r="E8" s="26"/>
    </row>
    <row r="9" ht="13.55" customHeight="1">
      <c r="A9" s="52"/>
      <c r="B9" s="506">
        <v>44378</v>
      </c>
      <c r="C9" s="199">
        <v>0.55</v>
      </c>
      <c r="D9" s="94"/>
      <c r="E9" s="26"/>
    </row>
    <row r="10" ht="13.55" customHeight="1">
      <c r="A10" s="52"/>
      <c r="B10" s="506">
        <v>44409</v>
      </c>
      <c r="C10" s="199">
        <v>0.59</v>
      </c>
      <c r="D10" s="94"/>
      <c r="E10" s="26"/>
    </row>
    <row r="11" ht="13.55" customHeight="1">
      <c r="A11" s="52"/>
      <c r="B11" s="506">
        <v>44440</v>
      </c>
      <c r="C11" s="199">
        <v>0.45</v>
      </c>
      <c r="D11" s="94"/>
      <c r="E11" s="26"/>
    </row>
    <row r="12" ht="13.55" customHeight="1">
      <c r="A12" s="52"/>
      <c r="B12" s="506">
        <v>44470</v>
      </c>
      <c r="C12" s="199">
        <v>3.21</v>
      </c>
      <c r="D12" s="94"/>
      <c r="E12" s="26"/>
    </row>
    <row r="13" ht="13.55" customHeight="1">
      <c r="A13" s="52"/>
      <c r="B13" s="506">
        <v>44501</v>
      </c>
      <c r="C13" s="199">
        <v>2.62</v>
      </c>
      <c r="D13" s="94"/>
      <c r="E13" s="26"/>
    </row>
    <row r="14" ht="13.55" customHeight="1">
      <c r="A14" s="52"/>
      <c r="B14" s="506">
        <v>44531</v>
      </c>
      <c r="C14" s="199">
        <v>0.48</v>
      </c>
      <c r="D14" s="94"/>
      <c r="E14" s="26"/>
    </row>
    <row r="15" ht="13.55" customHeight="1">
      <c r="A15" s="52"/>
      <c r="B15" s="506">
        <v>44562</v>
      </c>
      <c r="C15" s="199">
        <v>2.14</v>
      </c>
      <c r="D15" s="94"/>
      <c r="E15" s="26"/>
    </row>
  </sheetData>
  <mergeCells count="2">
    <mergeCell ref="B1:C1"/>
    <mergeCell ref="B2:C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