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5600" windowHeight="1176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28" i="1"/>
  <c r="BE122"/>
  <c r="BF122" s="1"/>
  <c r="BG122" s="1"/>
  <c r="BD122"/>
  <c r="BC122"/>
  <c r="BC121"/>
  <c r="BD121" s="1"/>
  <c r="BC120"/>
  <c r="BD120" s="1"/>
  <c r="BE119"/>
  <c r="BD119"/>
  <c r="BF119" s="1"/>
  <c r="BG119" s="1"/>
  <c r="BC119"/>
  <c r="BE118"/>
  <c r="BF118" s="1"/>
  <c r="BG118" s="1"/>
  <c r="BD118"/>
  <c r="BC118"/>
  <c r="BC117"/>
  <c r="BD117" s="1"/>
  <c r="AZ117"/>
  <c r="BG127" s="1"/>
  <c r="BE116"/>
  <c r="BD116"/>
  <c r="BF116" s="1"/>
  <c r="BG116" s="1"/>
  <c r="BC116"/>
  <c r="BC113"/>
  <c r="BD113" s="1"/>
  <c r="BC112"/>
  <c r="BD112" s="1"/>
  <c r="BF111"/>
  <c r="BE110"/>
  <c r="BF110" s="1"/>
  <c r="BG110" s="1"/>
  <c r="BD110"/>
  <c r="BC110"/>
  <c r="BC109"/>
  <c r="BD109" s="1"/>
  <c r="BC108"/>
  <c r="BD108" s="1"/>
  <c r="BE107"/>
  <c r="BD107"/>
  <c r="BF107" s="1"/>
  <c r="BG107" s="1"/>
  <c r="BC107"/>
  <c r="BE106"/>
  <c r="BF106" s="1"/>
  <c r="BG106" s="1"/>
  <c r="BD106"/>
  <c r="BC106"/>
  <c r="BC105"/>
  <c r="BD105" s="1"/>
  <c r="BC104"/>
  <c r="BD104" s="1"/>
  <c r="BE103"/>
  <c r="BD103"/>
  <c r="BF103" s="1"/>
  <c r="BG103" s="1"/>
  <c r="BC103"/>
  <c r="BE102"/>
  <c r="BF102" s="1"/>
  <c r="BG102" s="1"/>
  <c r="BD102"/>
  <c r="BC102"/>
  <c r="BA97"/>
  <c r="AZ97"/>
  <c r="AW128"/>
  <c r="AW127"/>
  <c r="AV122"/>
  <c r="AW122" s="1"/>
  <c r="AU122"/>
  <c r="AT122"/>
  <c r="AS122"/>
  <c r="AS121"/>
  <c r="AT121" s="1"/>
  <c r="AT120"/>
  <c r="AV120" s="1"/>
  <c r="AW120" s="1"/>
  <c r="AS120"/>
  <c r="AU120" s="1"/>
  <c r="AU119"/>
  <c r="AS119"/>
  <c r="AT119" s="1"/>
  <c r="AV119" s="1"/>
  <c r="AW119" s="1"/>
  <c r="AV118"/>
  <c r="AW118" s="1"/>
  <c r="AU118"/>
  <c r="AT118"/>
  <c r="AS118"/>
  <c r="AS117"/>
  <c r="AT117" s="1"/>
  <c r="AP117"/>
  <c r="AS116"/>
  <c r="AT116" s="1"/>
  <c r="AS113"/>
  <c r="AT113" s="1"/>
  <c r="AT112"/>
  <c r="AV112" s="1"/>
  <c r="AW112" s="1"/>
  <c r="AS112"/>
  <c r="AU112" s="1"/>
  <c r="AV111"/>
  <c r="AV110"/>
  <c r="AW110" s="1"/>
  <c r="AU110"/>
  <c r="AT110"/>
  <c r="AS110"/>
  <c r="AS109"/>
  <c r="AT109" s="1"/>
  <c r="AT108"/>
  <c r="AV108" s="1"/>
  <c r="AW108" s="1"/>
  <c r="AS108"/>
  <c r="AU108" s="1"/>
  <c r="AU107"/>
  <c r="AT107"/>
  <c r="AV107" s="1"/>
  <c r="AW107" s="1"/>
  <c r="AS107"/>
  <c r="AV106"/>
  <c r="AW106" s="1"/>
  <c r="AU106"/>
  <c r="AT106"/>
  <c r="AS106"/>
  <c r="AS105"/>
  <c r="AT105" s="1"/>
  <c r="AT104"/>
  <c r="AV104" s="1"/>
  <c r="AW104" s="1"/>
  <c r="AS104"/>
  <c r="AU104" s="1"/>
  <c r="AU103"/>
  <c r="AT103"/>
  <c r="AS103"/>
  <c r="AS102"/>
  <c r="AT102" s="1"/>
  <c r="AQ97"/>
  <c r="AP97"/>
  <c r="AM128"/>
  <c r="BF109" l="1"/>
  <c r="BG109" s="1"/>
  <c r="BF108"/>
  <c r="BG108" s="1"/>
  <c r="BF120"/>
  <c r="BG120" s="1"/>
  <c r="BE105"/>
  <c r="BF105" s="1"/>
  <c r="BG105" s="1"/>
  <c r="BE109"/>
  <c r="BE113"/>
  <c r="BF113" s="1"/>
  <c r="BG113" s="1"/>
  <c r="BE117"/>
  <c r="BF117" s="1"/>
  <c r="BG117" s="1"/>
  <c r="BG124" s="1"/>
  <c r="BE121"/>
  <c r="BF121" s="1"/>
  <c r="BG121" s="1"/>
  <c r="BE104"/>
  <c r="BF104" s="1"/>
  <c r="BG104" s="1"/>
  <c r="BE108"/>
  <c r="BE112"/>
  <c r="BF112" s="1"/>
  <c r="BG112" s="1"/>
  <c r="BE120"/>
  <c r="AV103"/>
  <c r="AW103" s="1"/>
  <c r="AV116"/>
  <c r="AW116" s="1"/>
  <c r="AU116"/>
  <c r="AV102"/>
  <c r="AW102" s="1"/>
  <c r="AU102"/>
  <c r="AV109"/>
  <c r="AW109" s="1"/>
  <c r="AV113"/>
  <c r="AW113" s="1"/>
  <c r="AV105"/>
  <c r="AW105" s="1"/>
  <c r="AU105"/>
  <c r="AU109"/>
  <c r="AU113"/>
  <c r="AU117"/>
  <c r="AV117" s="1"/>
  <c r="AW117" s="1"/>
  <c r="AW124" s="1"/>
  <c r="AU121"/>
  <c r="AV121" s="1"/>
  <c r="AW121" s="1"/>
  <c r="AI122"/>
  <c r="AK122" s="1"/>
  <c r="AI121"/>
  <c r="AJ121" s="1"/>
  <c r="AI120"/>
  <c r="AK120" s="1"/>
  <c r="AI119"/>
  <c r="AJ119" s="1"/>
  <c r="AI118"/>
  <c r="AK118" s="1"/>
  <c r="AI117"/>
  <c r="AJ117" s="1"/>
  <c r="AF117"/>
  <c r="AM127" s="1"/>
  <c r="AI116"/>
  <c r="AJ116" s="1"/>
  <c r="AI113"/>
  <c r="AJ113" s="1"/>
  <c r="AI112"/>
  <c r="AK112" s="1"/>
  <c r="AL111"/>
  <c r="AI110"/>
  <c r="AK110" s="1"/>
  <c r="AI109"/>
  <c r="AJ109" s="1"/>
  <c r="AI108"/>
  <c r="AJ108" s="1"/>
  <c r="AI107"/>
  <c r="AJ107" s="1"/>
  <c r="AI106"/>
  <c r="AK106" s="1"/>
  <c r="AI105"/>
  <c r="AK105" s="1"/>
  <c r="AI104"/>
  <c r="AJ104" s="1"/>
  <c r="AI103"/>
  <c r="AJ103" s="1"/>
  <c r="AI102"/>
  <c r="AK102" s="1"/>
  <c r="AG97"/>
  <c r="AF97"/>
  <c r="AC128"/>
  <c r="Y122"/>
  <c r="AA122" s="1"/>
  <c r="Y121"/>
  <c r="Z121" s="1"/>
  <c r="Y120"/>
  <c r="Z120" s="1"/>
  <c r="Y119"/>
  <c r="Z119" s="1"/>
  <c r="Y118"/>
  <c r="AA118" s="1"/>
  <c r="Y117"/>
  <c r="Z117" s="1"/>
  <c r="V117"/>
  <c r="AC127" s="1"/>
  <c r="Y116"/>
  <c r="Z116" s="1"/>
  <c r="Y113"/>
  <c r="AA113" s="1"/>
  <c r="Y112"/>
  <c r="Z112" s="1"/>
  <c r="AB111"/>
  <c r="Y110"/>
  <c r="AA110" s="1"/>
  <c r="Y109"/>
  <c r="Z109" s="1"/>
  <c r="Y108"/>
  <c r="Z108" s="1"/>
  <c r="Y107"/>
  <c r="Z107" s="1"/>
  <c r="Y106"/>
  <c r="AA106" s="1"/>
  <c r="Y105"/>
  <c r="AA105" s="1"/>
  <c r="Y104"/>
  <c r="AA104" s="1"/>
  <c r="Y103"/>
  <c r="Z103" s="1"/>
  <c r="Y102"/>
  <c r="AA102" s="1"/>
  <c r="W97"/>
  <c r="V97"/>
  <c r="S128"/>
  <c r="O122"/>
  <c r="Q122" s="1"/>
  <c r="O121"/>
  <c r="P121" s="1"/>
  <c r="O120"/>
  <c r="Q120" s="1"/>
  <c r="O119"/>
  <c r="P119" s="1"/>
  <c r="O118"/>
  <c r="Q118" s="1"/>
  <c r="O117"/>
  <c r="P117" s="1"/>
  <c r="L117"/>
  <c r="S127" s="1"/>
  <c r="O116"/>
  <c r="P116" s="1"/>
  <c r="O113"/>
  <c r="P113" s="1"/>
  <c r="P112"/>
  <c r="O112"/>
  <c r="Q112" s="1"/>
  <c r="R111"/>
  <c r="O110"/>
  <c r="Q110" s="1"/>
  <c r="O109"/>
  <c r="P109" s="1"/>
  <c r="O108"/>
  <c r="P108" s="1"/>
  <c r="O107"/>
  <c r="P107" s="1"/>
  <c r="O106"/>
  <c r="Q106" s="1"/>
  <c r="P105"/>
  <c r="O105"/>
  <c r="Q105" s="1"/>
  <c r="O104"/>
  <c r="P104" s="1"/>
  <c r="O103"/>
  <c r="P103" s="1"/>
  <c r="O102"/>
  <c r="Q102" s="1"/>
  <c r="M97"/>
  <c r="L97"/>
  <c r="I128"/>
  <c r="BG114" l="1"/>
  <c r="BG125" s="1"/>
  <c r="BG130" s="1"/>
  <c r="BG131" s="1"/>
  <c r="AW114"/>
  <c r="AW125" s="1"/>
  <c r="AW130" s="1"/>
  <c r="AW131" s="1"/>
  <c r="Z105"/>
  <c r="R112"/>
  <c r="S112" s="1"/>
  <c r="P110"/>
  <c r="R110" s="1"/>
  <c r="S110" s="1"/>
  <c r="Z104"/>
  <c r="AB104" s="1"/>
  <c r="AC104" s="1"/>
  <c r="Z106"/>
  <c r="AB106" s="1"/>
  <c r="AC106" s="1"/>
  <c r="Z113"/>
  <c r="AB113" s="1"/>
  <c r="AC113" s="1"/>
  <c r="AJ105"/>
  <c r="AL105" s="1"/>
  <c r="AM105" s="1"/>
  <c r="AJ112"/>
  <c r="AL112" s="1"/>
  <c r="AM112" s="1"/>
  <c r="Q117"/>
  <c r="R117" s="1"/>
  <c r="S117" s="1"/>
  <c r="AK121"/>
  <c r="AL121" s="1"/>
  <c r="AM121" s="1"/>
  <c r="AA121"/>
  <c r="AB121" s="1"/>
  <c r="AC121" s="1"/>
  <c r="Z118"/>
  <c r="AB118" s="1"/>
  <c r="AC118" s="1"/>
  <c r="AJ106"/>
  <c r="AL106" s="1"/>
  <c r="AM106" s="1"/>
  <c r="Q104"/>
  <c r="R104" s="1"/>
  <c r="S104" s="1"/>
  <c r="Q113"/>
  <c r="R113" s="1"/>
  <c r="S113" s="1"/>
  <c r="AA112"/>
  <c r="AB112" s="1"/>
  <c r="AC112" s="1"/>
  <c r="AK104"/>
  <c r="AL104" s="1"/>
  <c r="AM104" s="1"/>
  <c r="AK113"/>
  <c r="AL113" s="1"/>
  <c r="AM113" s="1"/>
  <c r="Z122"/>
  <c r="AB122" s="1"/>
  <c r="AC122" s="1"/>
  <c r="AJ122"/>
  <c r="AL122" s="1"/>
  <c r="AM122" s="1"/>
  <c r="AB105"/>
  <c r="AC105" s="1"/>
  <c r="AD128"/>
  <c r="R105"/>
  <c r="S105" s="1"/>
  <c r="Q121"/>
  <c r="R121" s="1"/>
  <c r="S121" s="1"/>
  <c r="AA108"/>
  <c r="AB108" s="1"/>
  <c r="AC108" s="1"/>
  <c r="AA109"/>
  <c r="AB109" s="1"/>
  <c r="AC109" s="1"/>
  <c r="AK108"/>
  <c r="AL108" s="1"/>
  <c r="AM108" s="1"/>
  <c r="AK109"/>
  <c r="AL109" s="1"/>
  <c r="AM109" s="1"/>
  <c r="P106"/>
  <c r="R106" s="1"/>
  <c r="S106" s="1"/>
  <c r="Q108"/>
  <c r="R108" s="1"/>
  <c r="S108" s="1"/>
  <c r="Q109"/>
  <c r="R109" s="1"/>
  <c r="S109" s="1"/>
  <c r="T128"/>
  <c r="AA117"/>
  <c r="AB117" s="1"/>
  <c r="AC117" s="1"/>
  <c r="AK117"/>
  <c r="AL117" s="1"/>
  <c r="AM117" s="1"/>
  <c r="AJ120"/>
  <c r="AL120" s="1"/>
  <c r="AM120" s="1"/>
  <c r="Z110"/>
  <c r="AB110" s="1"/>
  <c r="AC110" s="1"/>
  <c r="AJ102"/>
  <c r="AL102" s="1"/>
  <c r="AM102" s="1"/>
  <c r="AJ110"/>
  <c r="AL110" s="1"/>
  <c r="AM110" s="1"/>
  <c r="Z102"/>
  <c r="AB102" s="1"/>
  <c r="AC102" s="1"/>
  <c r="AJ118"/>
  <c r="AL118" s="1"/>
  <c r="AM118" s="1"/>
  <c r="AN128"/>
  <c r="AK103"/>
  <c r="AL103" s="1"/>
  <c r="AM103" s="1"/>
  <c r="AK107"/>
  <c r="AL107" s="1"/>
  <c r="AM107" s="1"/>
  <c r="AK116"/>
  <c r="AL116" s="1"/>
  <c r="AM116" s="1"/>
  <c r="AK119"/>
  <c r="AL119" s="1"/>
  <c r="AM119" s="1"/>
  <c r="AA120"/>
  <c r="AB120" s="1"/>
  <c r="AC120" s="1"/>
  <c r="AA103"/>
  <c r="AB103" s="1"/>
  <c r="AC103" s="1"/>
  <c r="AA107"/>
  <c r="AB107" s="1"/>
  <c r="AC107" s="1"/>
  <c r="AA116"/>
  <c r="AB116" s="1"/>
  <c r="AC116" s="1"/>
  <c r="AA119"/>
  <c r="AB119" s="1"/>
  <c r="AC119" s="1"/>
  <c r="P118"/>
  <c r="R118" s="1"/>
  <c r="S118" s="1"/>
  <c r="P120"/>
  <c r="R120" s="1"/>
  <c r="S120" s="1"/>
  <c r="P122"/>
  <c r="R122" s="1"/>
  <c r="S122" s="1"/>
  <c r="P102"/>
  <c r="R102" s="1"/>
  <c r="S102" s="1"/>
  <c r="Q103"/>
  <c r="R103" s="1"/>
  <c r="S103" s="1"/>
  <c r="Q107"/>
  <c r="R107" s="1"/>
  <c r="S107" s="1"/>
  <c r="Q116"/>
  <c r="R116" s="1"/>
  <c r="S116" s="1"/>
  <c r="Q119"/>
  <c r="R119" s="1"/>
  <c r="S119" s="1"/>
  <c r="E122"/>
  <c r="F122" s="1"/>
  <c r="E121"/>
  <c r="F121" s="1"/>
  <c r="E120"/>
  <c r="G120" s="1"/>
  <c r="E119"/>
  <c r="F119" s="1"/>
  <c r="E118"/>
  <c r="F118" s="1"/>
  <c r="E117"/>
  <c r="F117" s="1"/>
  <c r="B117"/>
  <c r="I127" s="1"/>
  <c r="E116"/>
  <c r="F116" s="1"/>
  <c r="E113"/>
  <c r="F113" s="1"/>
  <c r="E112"/>
  <c r="G112" s="1"/>
  <c r="H111"/>
  <c r="E110"/>
  <c r="F110" s="1"/>
  <c r="E109"/>
  <c r="F109" s="1"/>
  <c r="E108"/>
  <c r="G108" s="1"/>
  <c r="E107"/>
  <c r="G107" s="1"/>
  <c r="E106"/>
  <c r="G106" s="1"/>
  <c r="E105"/>
  <c r="F105" s="1"/>
  <c r="E104"/>
  <c r="G104" s="1"/>
  <c r="E103"/>
  <c r="G103" s="1"/>
  <c r="E102"/>
  <c r="F102" s="1"/>
  <c r="C97"/>
  <c r="B97"/>
  <c r="J128" s="1"/>
  <c r="AW81"/>
  <c r="AS75"/>
  <c r="AT75" s="1"/>
  <c r="AS74"/>
  <c r="AT74" s="1"/>
  <c r="AS73"/>
  <c r="AU73" s="1"/>
  <c r="AS72"/>
  <c r="AT72" s="1"/>
  <c r="AS71"/>
  <c r="AT71" s="1"/>
  <c r="AS70"/>
  <c r="AT70" s="1"/>
  <c r="AP70"/>
  <c r="AW80" s="1"/>
  <c r="AS69"/>
  <c r="AU69" s="1"/>
  <c r="AS66"/>
  <c r="AT66" s="1"/>
  <c r="AS65"/>
  <c r="AU65" s="1"/>
  <c r="AV64"/>
  <c r="AS63"/>
  <c r="AU63" s="1"/>
  <c r="AS62"/>
  <c r="AT62" s="1"/>
  <c r="AS61"/>
  <c r="AU61" s="1"/>
  <c r="AS60"/>
  <c r="AT60" s="1"/>
  <c r="AS59"/>
  <c r="AT59" s="1"/>
  <c r="AS58"/>
  <c r="AT58" s="1"/>
  <c r="AS57"/>
  <c r="AU57" s="1"/>
  <c r="AS56"/>
  <c r="AU56" s="1"/>
  <c r="AS55"/>
  <c r="AU55" s="1"/>
  <c r="AQ50"/>
  <c r="AP50"/>
  <c r="AM81"/>
  <c r="AI75"/>
  <c r="AJ75" s="1"/>
  <c r="AI74"/>
  <c r="AJ74" s="1"/>
  <c r="AI73"/>
  <c r="AK73" s="1"/>
  <c r="AI72"/>
  <c r="AK72" s="1"/>
  <c r="AI71"/>
  <c r="AJ71" s="1"/>
  <c r="AI70"/>
  <c r="AJ70" s="1"/>
  <c r="AF70"/>
  <c r="AI69"/>
  <c r="AJ69" s="1"/>
  <c r="AI66"/>
  <c r="AJ66" s="1"/>
  <c r="AI65"/>
  <c r="AK65" s="1"/>
  <c r="AL64"/>
  <c r="AI63"/>
  <c r="AJ63" s="1"/>
  <c r="AI62"/>
  <c r="AJ62" s="1"/>
  <c r="AI61"/>
  <c r="AK61" s="1"/>
  <c r="AI60"/>
  <c r="AJ60" s="1"/>
  <c r="AI59"/>
  <c r="AJ59" s="1"/>
  <c r="AI58"/>
  <c r="AJ58" s="1"/>
  <c r="AI57"/>
  <c r="AK57" s="1"/>
  <c r="AI56"/>
  <c r="AJ56" s="1"/>
  <c r="AI55"/>
  <c r="AK55" s="1"/>
  <c r="AG50"/>
  <c r="AF50"/>
  <c r="AC81"/>
  <c r="Y75"/>
  <c r="AA75" s="1"/>
  <c r="Y74"/>
  <c r="AA74" s="1"/>
  <c r="Y73"/>
  <c r="Z73" s="1"/>
  <c r="Y72"/>
  <c r="Z72" s="1"/>
  <c r="Y71"/>
  <c r="Z71" s="1"/>
  <c r="Y70"/>
  <c r="AA70" s="1"/>
  <c r="V70"/>
  <c r="Y69"/>
  <c r="Z69" s="1"/>
  <c r="Y66"/>
  <c r="Z66" s="1"/>
  <c r="Y65"/>
  <c r="Z65" s="1"/>
  <c r="AB64"/>
  <c r="Y63"/>
  <c r="Z63" s="1"/>
  <c r="Y62"/>
  <c r="AA62" s="1"/>
  <c r="Y61"/>
  <c r="Z61" s="1"/>
  <c r="Y60"/>
  <c r="Z60" s="1"/>
  <c r="Y59"/>
  <c r="Z59" s="1"/>
  <c r="Z58"/>
  <c r="Y58"/>
  <c r="AA58" s="1"/>
  <c r="Y57"/>
  <c r="Z57" s="1"/>
  <c r="Y56"/>
  <c r="Z56" s="1"/>
  <c r="Y55"/>
  <c r="Z55" s="1"/>
  <c r="W50"/>
  <c r="V50"/>
  <c r="S81"/>
  <c r="BG132" l="1"/>
  <c r="BG133" s="1"/>
  <c r="BG135" s="1"/>
  <c r="BG136" s="1"/>
  <c r="AW132"/>
  <c r="AW133" s="1"/>
  <c r="AW135" s="1"/>
  <c r="AW136" s="1"/>
  <c r="AA66"/>
  <c r="Z74"/>
  <c r="AJ72"/>
  <c r="Z62"/>
  <c r="AB62" s="1"/>
  <c r="AC62" s="1"/>
  <c r="AK63"/>
  <c r="AK71"/>
  <c r="AL71" s="1"/>
  <c r="AM71" s="1"/>
  <c r="AK69"/>
  <c r="AL69" s="1"/>
  <c r="AM69" s="1"/>
  <c r="G110"/>
  <c r="H110" s="1"/>
  <c r="I110" s="1"/>
  <c r="AJ57"/>
  <c r="AL57" s="1"/>
  <c r="AM57" s="1"/>
  <c r="F107"/>
  <c r="H107" s="1"/>
  <c r="I107" s="1"/>
  <c r="AL72"/>
  <c r="AM72" s="1"/>
  <c r="AB58"/>
  <c r="AC58" s="1"/>
  <c r="AB66"/>
  <c r="AC66" s="1"/>
  <c r="Z70"/>
  <c r="AB70" s="1"/>
  <c r="AC70" s="1"/>
  <c r="G116"/>
  <c r="H116" s="1"/>
  <c r="I116" s="1"/>
  <c r="G118"/>
  <c r="H118" s="1"/>
  <c r="I118" s="1"/>
  <c r="AK56"/>
  <c r="AL56" s="1"/>
  <c r="AM56" s="1"/>
  <c r="AJ73"/>
  <c r="AL73" s="1"/>
  <c r="AM73" s="1"/>
  <c r="AT56"/>
  <c r="AV56" s="1"/>
  <c r="AW56" s="1"/>
  <c r="AT63"/>
  <c r="AV63" s="1"/>
  <c r="AW63" s="1"/>
  <c r="AL63"/>
  <c r="AM63" s="1"/>
  <c r="AJ65"/>
  <c r="AL65" s="1"/>
  <c r="AM65" s="1"/>
  <c r="F103"/>
  <c r="H103" s="1"/>
  <c r="I103" s="1"/>
  <c r="F120"/>
  <c r="H120" s="1"/>
  <c r="I120" s="1"/>
  <c r="AA55"/>
  <c r="AB55" s="1"/>
  <c r="AC55" s="1"/>
  <c r="AA59"/>
  <c r="AB59" s="1"/>
  <c r="AC59" s="1"/>
  <c r="AA63"/>
  <c r="AB63" s="1"/>
  <c r="AC63" s="1"/>
  <c r="AA71"/>
  <c r="AB71" s="1"/>
  <c r="AC71" s="1"/>
  <c r="AB74"/>
  <c r="AC74" s="1"/>
  <c r="AK59"/>
  <c r="AL59" s="1"/>
  <c r="AM59" s="1"/>
  <c r="AK60"/>
  <c r="AL60" s="1"/>
  <c r="AM60" s="1"/>
  <c r="AK75"/>
  <c r="AL75" s="1"/>
  <c r="AM75" s="1"/>
  <c r="Z75"/>
  <c r="AB75" s="1"/>
  <c r="AC75" s="1"/>
  <c r="AU75"/>
  <c r="AV75" s="1"/>
  <c r="AW75" s="1"/>
  <c r="AT55"/>
  <c r="AV55" s="1"/>
  <c r="AW55" s="1"/>
  <c r="AT57"/>
  <c r="AV57" s="1"/>
  <c r="AW57" s="1"/>
  <c r="AT69"/>
  <c r="F106"/>
  <c r="H106" s="1"/>
  <c r="I106" s="1"/>
  <c r="G119"/>
  <c r="H119" s="1"/>
  <c r="I119" s="1"/>
  <c r="F108"/>
  <c r="H108" s="1"/>
  <c r="I108" s="1"/>
  <c r="F112"/>
  <c r="H112" s="1"/>
  <c r="I112" s="1"/>
  <c r="G122"/>
  <c r="H122" s="1"/>
  <c r="I122" s="1"/>
  <c r="F104"/>
  <c r="H104" s="1"/>
  <c r="I104" s="1"/>
  <c r="AM114"/>
  <c r="AC114"/>
  <c r="AM124"/>
  <c r="AC124"/>
  <c r="S124"/>
  <c r="S114"/>
  <c r="G102"/>
  <c r="H102" s="1"/>
  <c r="I102" s="1"/>
  <c r="G105"/>
  <c r="H105" s="1"/>
  <c r="I105" s="1"/>
  <c r="G109"/>
  <c r="H109" s="1"/>
  <c r="I109" s="1"/>
  <c r="G113"/>
  <c r="H113" s="1"/>
  <c r="I113" s="1"/>
  <c r="G117"/>
  <c r="H117" s="1"/>
  <c r="I117" s="1"/>
  <c r="G121"/>
  <c r="H121" s="1"/>
  <c r="I121" s="1"/>
  <c r="AV59"/>
  <c r="AW59" s="1"/>
  <c r="AU59"/>
  <c r="AU60"/>
  <c r="AV60" s="1"/>
  <c r="AW60" s="1"/>
  <c r="AU71"/>
  <c r="AV71" s="1"/>
  <c r="AW71" s="1"/>
  <c r="AU72"/>
  <c r="AV72" s="1"/>
  <c r="AW72" s="1"/>
  <c r="AT61"/>
  <c r="AV61" s="1"/>
  <c r="AW61" s="1"/>
  <c r="AT65"/>
  <c r="AV65" s="1"/>
  <c r="AW65" s="1"/>
  <c r="AV69"/>
  <c r="AW69" s="1"/>
  <c r="AT73"/>
  <c r="AV73" s="1"/>
  <c r="AW73" s="1"/>
  <c r="AU58"/>
  <c r="AV58" s="1"/>
  <c r="AW58" s="1"/>
  <c r="AU62"/>
  <c r="AV62" s="1"/>
  <c r="AW62" s="1"/>
  <c r="AU66"/>
  <c r="AV66" s="1"/>
  <c r="AW66" s="1"/>
  <c r="AU70"/>
  <c r="AV70" s="1"/>
  <c r="AW70" s="1"/>
  <c r="AU74"/>
  <c r="AV74" s="1"/>
  <c r="AW74" s="1"/>
  <c r="AJ55"/>
  <c r="AL55" s="1"/>
  <c r="AM55" s="1"/>
  <c r="AJ61"/>
  <c r="AL61" s="1"/>
  <c r="AM61" s="1"/>
  <c r="AK58"/>
  <c r="AL58" s="1"/>
  <c r="AM58" s="1"/>
  <c r="AK62"/>
  <c r="AL62" s="1"/>
  <c r="AM62" s="1"/>
  <c r="AK66"/>
  <c r="AL66" s="1"/>
  <c r="AM66" s="1"/>
  <c r="AK70"/>
  <c r="AL70" s="1"/>
  <c r="AM70" s="1"/>
  <c r="AK74"/>
  <c r="AL74" s="1"/>
  <c r="AM74" s="1"/>
  <c r="AA57"/>
  <c r="AB57" s="1"/>
  <c r="AC57" s="1"/>
  <c r="AA61"/>
  <c r="AB61" s="1"/>
  <c r="AC61" s="1"/>
  <c r="AA65"/>
  <c r="AB65" s="1"/>
  <c r="AC65" s="1"/>
  <c r="AA73"/>
  <c r="AB73" s="1"/>
  <c r="AC73" s="1"/>
  <c r="AA56"/>
  <c r="AB56" s="1"/>
  <c r="AC56" s="1"/>
  <c r="AA60"/>
  <c r="AB60" s="1"/>
  <c r="AC60" s="1"/>
  <c r="AA69"/>
  <c r="AB69" s="1"/>
  <c r="AC69" s="1"/>
  <c r="AA72"/>
  <c r="AB72" s="1"/>
  <c r="AC72" s="1"/>
  <c r="O75"/>
  <c r="P75" s="1"/>
  <c r="O74"/>
  <c r="P74" s="1"/>
  <c r="O73"/>
  <c r="P73" s="1"/>
  <c r="P72"/>
  <c r="O72"/>
  <c r="Q72" s="1"/>
  <c r="O71"/>
  <c r="P71" s="1"/>
  <c r="O70"/>
  <c r="P70" s="1"/>
  <c r="L70"/>
  <c r="O69"/>
  <c r="Q69" s="1"/>
  <c r="O66"/>
  <c r="P66" s="1"/>
  <c r="O65"/>
  <c r="P65" s="1"/>
  <c r="R64"/>
  <c r="O63"/>
  <c r="Q63" s="1"/>
  <c r="O62"/>
  <c r="P62" s="1"/>
  <c r="O61"/>
  <c r="P61" s="1"/>
  <c r="O60"/>
  <c r="P60" s="1"/>
  <c r="O59"/>
  <c r="P59" s="1"/>
  <c r="O58"/>
  <c r="P58" s="1"/>
  <c r="O57"/>
  <c r="P57" s="1"/>
  <c r="O56"/>
  <c r="P56" s="1"/>
  <c r="O55"/>
  <c r="P55" s="1"/>
  <c r="M50"/>
  <c r="L50"/>
  <c r="T81" s="1"/>
  <c r="I81"/>
  <c r="B70"/>
  <c r="B50"/>
  <c r="C50"/>
  <c r="E55"/>
  <c r="F55" s="1"/>
  <c r="E56"/>
  <c r="G56" s="1"/>
  <c r="E57"/>
  <c r="G57" s="1"/>
  <c r="E58"/>
  <c r="G58" s="1"/>
  <c r="E59"/>
  <c r="F59" s="1"/>
  <c r="E60"/>
  <c r="G60" s="1"/>
  <c r="E61"/>
  <c r="G61" s="1"/>
  <c r="E62"/>
  <c r="G62" s="1"/>
  <c r="E63"/>
  <c r="F63" s="1"/>
  <c r="H64"/>
  <c r="E65"/>
  <c r="G65" s="1"/>
  <c r="E66"/>
  <c r="F66" s="1"/>
  <c r="E69"/>
  <c r="G69" s="1"/>
  <c r="E70"/>
  <c r="F70" s="1"/>
  <c r="G70"/>
  <c r="E71"/>
  <c r="G71" s="1"/>
  <c r="E72"/>
  <c r="F72" s="1"/>
  <c r="E73"/>
  <c r="G73" s="1"/>
  <c r="E74"/>
  <c r="G74" s="1"/>
  <c r="E75"/>
  <c r="F75" s="1"/>
  <c r="S36"/>
  <c r="O30"/>
  <c r="Q30" s="1"/>
  <c r="O29"/>
  <c r="P29" s="1"/>
  <c r="O28"/>
  <c r="Q28" s="1"/>
  <c r="O27"/>
  <c r="P27" s="1"/>
  <c r="L27"/>
  <c r="O26"/>
  <c r="P26" s="1"/>
  <c r="L26"/>
  <c r="O25"/>
  <c r="P25" s="1"/>
  <c r="L25"/>
  <c r="O24"/>
  <c r="P24" s="1"/>
  <c r="L24"/>
  <c r="Q21"/>
  <c r="P21"/>
  <c r="O21"/>
  <c r="L21"/>
  <c r="P20"/>
  <c r="R20" s="1"/>
  <c r="S20" s="1"/>
  <c r="O20"/>
  <c r="Q20" s="1"/>
  <c r="R19"/>
  <c r="P18"/>
  <c r="O18"/>
  <c r="Q18" s="1"/>
  <c r="O17"/>
  <c r="P17" s="1"/>
  <c r="O16"/>
  <c r="Q16" s="1"/>
  <c r="O15"/>
  <c r="P15" s="1"/>
  <c r="O14"/>
  <c r="P14" s="1"/>
  <c r="O13"/>
  <c r="P13" s="1"/>
  <c r="O12"/>
  <c r="Q12" s="1"/>
  <c r="O11"/>
  <c r="P11" s="1"/>
  <c r="P10"/>
  <c r="O10"/>
  <c r="Q10" s="1"/>
  <c r="M5"/>
  <c r="L5"/>
  <c r="I36"/>
  <c r="E29"/>
  <c r="F29" s="1"/>
  <c r="E28"/>
  <c r="G28" s="1"/>
  <c r="B27"/>
  <c r="B26"/>
  <c r="B25"/>
  <c r="B24"/>
  <c r="B21"/>
  <c r="E30"/>
  <c r="G30" s="1"/>
  <c r="E27"/>
  <c r="G27" s="1"/>
  <c r="E26"/>
  <c r="G26" s="1"/>
  <c r="E25"/>
  <c r="F25" s="1"/>
  <c r="E24"/>
  <c r="G24" s="1"/>
  <c r="E21"/>
  <c r="G21" s="1"/>
  <c r="E20"/>
  <c r="G20" s="1"/>
  <c r="H19"/>
  <c r="E18"/>
  <c r="G18" s="1"/>
  <c r="E17"/>
  <c r="F17" s="1"/>
  <c r="E16"/>
  <c r="G16" s="1"/>
  <c r="E15"/>
  <c r="F15" s="1"/>
  <c r="E14"/>
  <c r="G14" s="1"/>
  <c r="E13"/>
  <c r="G13" s="1"/>
  <c r="E12"/>
  <c r="G12" s="1"/>
  <c r="E11"/>
  <c r="F11" s="1"/>
  <c r="E10"/>
  <c r="G10" s="1"/>
  <c r="C5"/>
  <c r="B5"/>
  <c r="G59" l="1"/>
  <c r="H59" s="1"/>
  <c r="I59" s="1"/>
  <c r="P16"/>
  <c r="R16" s="1"/>
  <c r="S16" s="1"/>
  <c r="Q27"/>
  <c r="P30"/>
  <c r="R30" s="1"/>
  <c r="S30" s="1"/>
  <c r="J81"/>
  <c r="R18"/>
  <c r="S18" s="1"/>
  <c r="R27"/>
  <c r="S27" s="1"/>
  <c r="Q11"/>
  <c r="R21"/>
  <c r="S21" s="1"/>
  <c r="Q59"/>
  <c r="R59" s="1"/>
  <c r="S59" s="1"/>
  <c r="G66"/>
  <c r="H66" s="1"/>
  <c r="I66" s="1"/>
  <c r="G63"/>
  <c r="H63" s="1"/>
  <c r="I63" s="1"/>
  <c r="G75"/>
  <c r="H75" s="1"/>
  <c r="I75" s="1"/>
  <c r="G55"/>
  <c r="H55" s="1"/>
  <c r="I55" s="1"/>
  <c r="Q60"/>
  <c r="R60" s="1"/>
  <c r="S60" s="1"/>
  <c r="P63"/>
  <c r="R63" s="1"/>
  <c r="S63" s="1"/>
  <c r="Q55"/>
  <c r="R55" s="1"/>
  <c r="S55" s="1"/>
  <c r="Q56"/>
  <c r="R56" s="1"/>
  <c r="S56" s="1"/>
  <c r="AM77"/>
  <c r="P12"/>
  <c r="R12" s="1"/>
  <c r="S12" s="1"/>
  <c r="Q14"/>
  <c r="R14" s="1"/>
  <c r="S14" s="1"/>
  <c r="Q15"/>
  <c r="R15" s="1"/>
  <c r="S15" s="1"/>
  <c r="F74"/>
  <c r="H74" s="1"/>
  <c r="I74" s="1"/>
  <c r="F71"/>
  <c r="H71" s="1"/>
  <c r="I71" s="1"/>
  <c r="F69"/>
  <c r="H69" s="1"/>
  <c r="I69" s="1"/>
  <c r="F62"/>
  <c r="H62" s="1"/>
  <c r="I62" s="1"/>
  <c r="F60"/>
  <c r="H60" s="1"/>
  <c r="I60" s="1"/>
  <c r="F58"/>
  <c r="H58" s="1"/>
  <c r="I58" s="1"/>
  <c r="F56"/>
  <c r="H56" s="1"/>
  <c r="I56" s="1"/>
  <c r="Q71"/>
  <c r="R71" s="1"/>
  <c r="S71" s="1"/>
  <c r="Q75"/>
  <c r="R75" s="1"/>
  <c r="S75" s="1"/>
  <c r="R72"/>
  <c r="S72" s="1"/>
  <c r="R11"/>
  <c r="S11" s="1"/>
  <c r="P28"/>
  <c r="R28" s="1"/>
  <c r="S28" s="1"/>
  <c r="H70"/>
  <c r="I70" s="1"/>
  <c r="P69"/>
  <c r="R69" s="1"/>
  <c r="S69" s="1"/>
  <c r="AC77"/>
  <c r="I124"/>
  <c r="AM125"/>
  <c r="AM130" s="1"/>
  <c r="AM131" s="1"/>
  <c r="AM132" s="1"/>
  <c r="AM133" s="1"/>
  <c r="AM135" s="1"/>
  <c r="AM136" s="1"/>
  <c r="AC125"/>
  <c r="AC130" s="1"/>
  <c r="AC131" s="1"/>
  <c r="AC132" s="1"/>
  <c r="AC133" s="1"/>
  <c r="AC135" s="1"/>
  <c r="AC136" s="1"/>
  <c r="S125"/>
  <c r="S130" s="1"/>
  <c r="S131" s="1"/>
  <c r="S132" s="1"/>
  <c r="S133" s="1"/>
  <c r="S135" s="1"/>
  <c r="S136" s="1"/>
  <c r="I114"/>
  <c r="I125" s="1"/>
  <c r="I130" s="1"/>
  <c r="I131" s="1"/>
  <c r="I132" s="1"/>
  <c r="AW77"/>
  <c r="AW67"/>
  <c r="AM67"/>
  <c r="AC67"/>
  <c r="Q58"/>
  <c r="R58" s="1"/>
  <c r="S58" s="1"/>
  <c r="Q62"/>
  <c r="R62" s="1"/>
  <c r="S62" s="1"/>
  <c r="Q66"/>
  <c r="R66" s="1"/>
  <c r="S66" s="1"/>
  <c r="Q70"/>
  <c r="R70" s="1"/>
  <c r="S70" s="1"/>
  <c r="Q74"/>
  <c r="R74" s="1"/>
  <c r="S74" s="1"/>
  <c r="Q57"/>
  <c r="R57" s="1"/>
  <c r="S57" s="1"/>
  <c r="Q61"/>
  <c r="R61" s="1"/>
  <c r="S61" s="1"/>
  <c r="Q65"/>
  <c r="R65" s="1"/>
  <c r="S65" s="1"/>
  <c r="Q73"/>
  <c r="R73" s="1"/>
  <c r="S73" s="1"/>
  <c r="H72"/>
  <c r="I72" s="1"/>
  <c r="G72"/>
  <c r="F73"/>
  <c r="H73" s="1"/>
  <c r="I73" s="1"/>
  <c r="F65"/>
  <c r="H65" s="1"/>
  <c r="I65" s="1"/>
  <c r="F61"/>
  <c r="H61" s="1"/>
  <c r="I61" s="1"/>
  <c r="F57"/>
  <c r="H57" s="1"/>
  <c r="I57" s="1"/>
  <c r="R10"/>
  <c r="S10" s="1"/>
  <c r="Q25"/>
  <c r="R25" s="1"/>
  <c r="S25" s="1"/>
  <c r="Q13"/>
  <c r="R13" s="1"/>
  <c r="S13" s="1"/>
  <c r="Q17"/>
  <c r="R17" s="1"/>
  <c r="S17" s="1"/>
  <c r="Q24"/>
  <c r="R24" s="1"/>
  <c r="S24" s="1"/>
  <c r="Q26"/>
  <c r="R26" s="1"/>
  <c r="S26" s="1"/>
  <c r="Q29"/>
  <c r="R29" s="1"/>
  <c r="S29" s="1"/>
  <c r="F14"/>
  <c r="H14" s="1"/>
  <c r="I14" s="1"/>
  <c r="F28"/>
  <c r="H28" s="1"/>
  <c r="I28" s="1"/>
  <c r="G29"/>
  <c r="H29" s="1"/>
  <c r="I29" s="1"/>
  <c r="F10"/>
  <c r="H10" s="1"/>
  <c r="I10" s="1"/>
  <c r="F18"/>
  <c r="H18" s="1"/>
  <c r="I18" s="1"/>
  <c r="F26"/>
  <c r="H26" s="1"/>
  <c r="I26" s="1"/>
  <c r="F12"/>
  <c r="H12" s="1"/>
  <c r="I12" s="1"/>
  <c r="F16"/>
  <c r="H16" s="1"/>
  <c r="I16" s="1"/>
  <c r="F20"/>
  <c r="H20" s="1"/>
  <c r="I20" s="1"/>
  <c r="F21"/>
  <c r="H21" s="1"/>
  <c r="I21" s="1"/>
  <c r="F30"/>
  <c r="H30" s="1"/>
  <c r="I30" s="1"/>
  <c r="F24"/>
  <c r="H24" s="1"/>
  <c r="I24" s="1"/>
  <c r="G11"/>
  <c r="H11" s="1"/>
  <c r="I11" s="1"/>
  <c r="G15"/>
  <c r="H15" s="1"/>
  <c r="I15" s="1"/>
  <c r="G17"/>
  <c r="H17" s="1"/>
  <c r="I17" s="1"/>
  <c r="G25"/>
  <c r="H25" s="1"/>
  <c r="I25" s="1"/>
  <c r="F13"/>
  <c r="H13" s="1"/>
  <c r="I13" s="1"/>
  <c r="F27"/>
  <c r="H27" s="1"/>
  <c r="I27" s="1"/>
  <c r="AM78" l="1"/>
  <c r="AM83" s="1"/>
  <c r="AM84" s="1"/>
  <c r="AM85" s="1"/>
  <c r="AM86" s="1"/>
  <c r="AM88" s="1"/>
  <c r="AM89" s="1"/>
  <c r="S22"/>
  <c r="AC78"/>
  <c r="AC83" s="1"/>
  <c r="AC84" s="1"/>
  <c r="AC85" s="1"/>
  <c r="AC86" s="1"/>
  <c r="AC88" s="1"/>
  <c r="AC89" s="1"/>
  <c r="I133"/>
  <c r="I135" s="1"/>
  <c r="I136" s="1"/>
  <c r="AW78"/>
  <c r="AW83" s="1"/>
  <c r="AW84" s="1"/>
  <c r="AW85" s="1"/>
  <c r="AW86" s="1"/>
  <c r="AW88" s="1"/>
  <c r="AW89" s="1"/>
  <c r="S77"/>
  <c r="S67"/>
  <c r="I67"/>
  <c r="I77"/>
  <c r="S32"/>
  <c r="S33" s="1"/>
  <c r="S38" s="1"/>
  <c r="S39" s="1"/>
  <c r="I32"/>
  <c r="I22"/>
  <c r="S78" l="1"/>
  <c r="S83" s="1"/>
  <c r="S84" s="1"/>
  <c r="I78"/>
  <c r="I83" s="1"/>
  <c r="I84" s="1"/>
  <c r="S40"/>
  <c r="S41" s="1"/>
  <c r="S43" s="1"/>
  <c r="S44" s="1"/>
  <c r="I33"/>
  <c r="S86" l="1"/>
  <c r="S88" s="1"/>
  <c r="S89" s="1"/>
  <c r="S85"/>
  <c r="I85"/>
  <c r="I86" s="1"/>
  <c r="I88" s="1"/>
  <c r="I89" s="1"/>
  <c r="I38"/>
  <c r="I39" s="1"/>
  <c r="I40" s="1"/>
  <c r="I41" s="1"/>
  <c r="I43" s="1"/>
  <c r="I44" s="1"/>
  <c r="K87" i="2"/>
  <c r="B98"/>
  <c r="C93"/>
  <c r="B93"/>
  <c r="E105"/>
  <c r="I105" s="1"/>
  <c r="E104"/>
  <c r="I104" s="1"/>
  <c r="E103"/>
  <c r="I103" s="1"/>
  <c r="E102"/>
  <c r="I102" s="1"/>
  <c r="B102"/>
  <c r="E101"/>
  <c r="I101" s="1"/>
  <c r="E98"/>
  <c r="I98" s="1"/>
  <c r="E75"/>
  <c r="I75" s="1"/>
  <c r="E74"/>
  <c r="I74" s="1"/>
  <c r="E73"/>
  <c r="I73" s="1"/>
  <c r="E72"/>
  <c r="I72" s="1"/>
  <c r="B72"/>
  <c r="E71"/>
  <c r="I71" s="1"/>
  <c r="E68"/>
  <c r="I68" s="1"/>
  <c r="C63"/>
  <c r="B63"/>
  <c r="B38"/>
  <c r="E46"/>
  <c r="I46" s="1"/>
  <c r="E45"/>
  <c r="I45" s="1"/>
  <c r="E44"/>
  <c r="I44" s="1"/>
  <c r="E43"/>
  <c r="I43" s="1"/>
  <c r="E42"/>
  <c r="I42" s="1"/>
  <c r="E41"/>
  <c r="I41" s="1"/>
  <c r="E38"/>
  <c r="I38" s="1"/>
  <c r="C33"/>
  <c r="B33"/>
  <c r="E16"/>
  <c r="F16" s="1"/>
  <c r="E15"/>
  <c r="I15" s="1"/>
  <c r="E14"/>
  <c r="F14" s="1"/>
  <c r="E13"/>
  <c r="I13" s="1"/>
  <c r="E12"/>
  <c r="F12" s="1"/>
  <c r="E11"/>
  <c r="I11" s="1"/>
  <c r="E8"/>
  <c r="I8" s="1"/>
  <c r="C3"/>
  <c r="B3"/>
  <c r="F41" l="1"/>
  <c r="H41" s="1"/>
  <c r="J41" s="1"/>
  <c r="K41" s="1"/>
  <c r="F101"/>
  <c r="F98"/>
  <c r="F102"/>
  <c r="F103"/>
  <c r="F104"/>
  <c r="F105"/>
  <c r="F42"/>
  <c r="F71"/>
  <c r="F68"/>
  <c r="F72"/>
  <c r="F73"/>
  <c r="F74"/>
  <c r="F75"/>
  <c r="F43"/>
  <c r="F44"/>
  <c r="F45"/>
  <c r="F46"/>
  <c r="F38"/>
  <c r="H42"/>
  <c r="J42" s="1"/>
  <c r="K42" s="1"/>
  <c r="F15"/>
  <c r="F11"/>
  <c r="H11" s="1"/>
  <c r="J11" s="1"/>
  <c r="K11" s="1"/>
  <c r="I12"/>
  <c r="F13"/>
  <c r="H13" s="1"/>
  <c r="J13" s="1"/>
  <c r="K13" s="1"/>
  <c r="I14"/>
  <c r="I16"/>
  <c r="F8"/>
  <c r="H12"/>
  <c r="J12" s="1"/>
  <c r="K12" s="1"/>
  <c r="H14"/>
  <c r="J14" s="1"/>
  <c r="K14" s="1"/>
  <c r="H15"/>
  <c r="J15" s="1"/>
  <c r="K15" s="1"/>
  <c r="H16"/>
  <c r="H104" l="1"/>
  <c r="J104" s="1"/>
  <c r="K104" s="1"/>
  <c r="H102"/>
  <c r="J102" s="1"/>
  <c r="K102" s="1"/>
  <c r="H101"/>
  <c r="J101" s="1"/>
  <c r="K101" s="1"/>
  <c r="H105"/>
  <c r="J105" s="1"/>
  <c r="K105" s="1"/>
  <c r="H103"/>
  <c r="J103" s="1"/>
  <c r="K103" s="1"/>
  <c r="H98"/>
  <c r="J98" s="1"/>
  <c r="K98" s="1"/>
  <c r="K99" s="1"/>
  <c r="J16"/>
  <c r="K16" s="1"/>
  <c r="J75"/>
  <c r="K75" s="1"/>
  <c r="H75"/>
  <c r="J73"/>
  <c r="K73" s="1"/>
  <c r="H73"/>
  <c r="J71"/>
  <c r="K71" s="1"/>
  <c r="H71"/>
  <c r="J74"/>
  <c r="K74" s="1"/>
  <c r="H74"/>
  <c r="J72"/>
  <c r="K72" s="1"/>
  <c r="H72"/>
  <c r="H68"/>
  <c r="J68" s="1"/>
  <c r="K68" s="1"/>
  <c r="K69" s="1"/>
  <c r="H38"/>
  <c r="J38" s="1"/>
  <c r="K38" s="1"/>
  <c r="K39" s="1"/>
  <c r="H45"/>
  <c r="J45" s="1"/>
  <c r="K45" s="1"/>
  <c r="H43"/>
  <c r="J43" s="1"/>
  <c r="K43" s="1"/>
  <c r="H46"/>
  <c r="J46" s="1"/>
  <c r="K46" s="1"/>
  <c r="H44"/>
  <c r="J44" s="1"/>
  <c r="K44" s="1"/>
  <c r="K18"/>
  <c r="H8"/>
  <c r="J8" s="1"/>
  <c r="K8" s="1"/>
  <c r="K107" l="1"/>
  <c r="K108" s="1"/>
  <c r="K112" s="1"/>
  <c r="K113" s="1"/>
  <c r="K77"/>
  <c r="K78" s="1"/>
  <c r="K82" s="1"/>
  <c r="K83" s="1"/>
  <c r="K48"/>
  <c r="K49" s="1"/>
  <c r="K53" s="1"/>
  <c r="K54" s="1"/>
  <c r="K9"/>
  <c r="K19" s="1"/>
  <c r="K23" s="1"/>
  <c r="K24" s="1"/>
  <c r="K114" l="1"/>
  <c r="K115" s="1"/>
  <c r="K117" s="1"/>
  <c r="K84"/>
  <c r="K85" s="1"/>
  <c r="K55"/>
  <c r="K57" s="1"/>
  <c r="K25"/>
  <c r="K27" s="1"/>
</calcChain>
</file>

<file path=xl/sharedStrings.xml><?xml version="1.0" encoding="utf-8"?>
<sst xmlns="http://schemas.openxmlformats.org/spreadsheetml/2006/main" count="853" uniqueCount="79">
  <si>
    <t>GENERIC NAME</t>
  </si>
  <si>
    <t>SILDENAFIL CITRATE 100MG TAB</t>
  </si>
  <si>
    <t>BATCH SIZE</t>
  </si>
  <si>
    <t>X1X4</t>
  </si>
  <si>
    <t>TRADE PACK</t>
  </si>
  <si>
    <t>YIELD</t>
  </si>
  <si>
    <t>AVG WEIGHT</t>
  </si>
  <si>
    <t>260MG</t>
  </si>
  <si>
    <t>COATED TAB</t>
  </si>
  <si>
    <t>RAW MATERIALS</t>
  </si>
  <si>
    <t>QTY</t>
  </si>
  <si>
    <t>BASIC</t>
  </si>
  <si>
    <t>EXCISE %</t>
  </si>
  <si>
    <t>ED. AMOUNT</t>
  </si>
  <si>
    <t>TOTAL</t>
  </si>
  <si>
    <t>TAX %</t>
  </si>
  <si>
    <t>TAX AMOUNT</t>
  </si>
  <si>
    <t>C-VAT</t>
  </si>
  <si>
    <t>NET PRICE AFTER CR. OF C-VAT</t>
  </si>
  <si>
    <t>GRAND TOTAL</t>
  </si>
  <si>
    <t>SILDENAFIL CITRATE</t>
  </si>
  <si>
    <t>COLLOIDAL SILICON DIOXIDE</t>
  </si>
  <si>
    <t>MAGNESIUM STEARATE</t>
  </si>
  <si>
    <t>COATING MATERIAL</t>
  </si>
  <si>
    <t>COLOUR INDIGO CARAMINE LAKE</t>
  </si>
  <si>
    <t>COST OF RAW MATERIALS</t>
  </si>
  <si>
    <t>PACKING MATERIAL</t>
  </si>
  <si>
    <t>BL A/F PRTD.</t>
  </si>
  <si>
    <t>PVC FILM CLEAR</t>
  </si>
  <si>
    <t>UNIT CARTON 1X4</t>
  </si>
  <si>
    <t>UNPRTD. OUTER CARTON 24X1X4</t>
  </si>
  <si>
    <t>LITERATURE</t>
  </si>
  <si>
    <t>CB-165 (570X500X220) MM</t>
  </si>
  <si>
    <t>BOPP TAPE STERIO &amp; OTHERS</t>
  </si>
  <si>
    <t>TOTAL  PACKING MATERIAL</t>
  </si>
  <si>
    <t>TOTAL RAW AND PACKING MATERIAL</t>
  </si>
  <si>
    <t>TESTING CHARGES</t>
  </si>
  <si>
    <t xml:space="preserve">FREIGHT </t>
  </si>
  <si>
    <t>CONVERSION CHARGES</t>
  </si>
  <si>
    <t>TOTAL COST OF BATCH</t>
  </si>
  <si>
    <t>COST PER CARTON OF 1X4</t>
  </si>
  <si>
    <t>MARGIN</t>
  </si>
  <si>
    <t>PRICE PER CARTON 1X4</t>
  </si>
  <si>
    <t>Ex-factory</t>
  </si>
  <si>
    <t>X10X10</t>
  </si>
  <si>
    <t>BL A/F PRTD</t>
  </si>
  <si>
    <t>UNIT CARTON (10X10)</t>
  </si>
  <si>
    <t>SHIPPER OR AS SUITABLE</t>
  </si>
  <si>
    <t>BOPP TAPE &amp; OTHERS</t>
  </si>
  <si>
    <t>COST PER CARTON OF 10X10</t>
  </si>
  <si>
    <t>PRICE PER CARTON 10X10</t>
  </si>
  <si>
    <t>COST PER STRIP OF 10'S</t>
  </si>
  <si>
    <t>IBUPROFEN 400MG TAB</t>
  </si>
  <si>
    <t>AVG  WEIGHT</t>
  </si>
  <si>
    <t>580MG</t>
  </si>
  <si>
    <t>IBUPROFEN</t>
  </si>
  <si>
    <t>IBUPROFEN 200MG TAB</t>
  </si>
  <si>
    <t>SILDENAFIL CITRATE 50MG TAB</t>
  </si>
  <si>
    <t>Excipients</t>
  </si>
  <si>
    <t>GST %</t>
  </si>
  <si>
    <t>GST. AMOUNT</t>
  </si>
  <si>
    <t>GST</t>
  </si>
  <si>
    <t>NET PRICE AFTER CR. OF GST</t>
  </si>
  <si>
    <t>30X1X4</t>
  </si>
  <si>
    <t>OUTER CARTON</t>
  </si>
  <si>
    <t>GIFT PEN</t>
  </si>
  <si>
    <t>COST PER CARTON OF 30X1X4</t>
  </si>
  <si>
    <t>PRICE PER CARTON 30X1X4</t>
  </si>
  <si>
    <t>PRICE PER STRIP 1X4</t>
  </si>
  <si>
    <t>STARCH</t>
  </si>
  <si>
    <t>OTHERS</t>
  </si>
  <si>
    <t>FILMCOAT</t>
  </si>
  <si>
    <t>FREIGHT ON OUTGOING</t>
  </si>
  <si>
    <t>TALCUM</t>
  </si>
  <si>
    <t>PROPYL PARABEN</t>
  </si>
  <si>
    <t>GELATIN IP</t>
  </si>
  <si>
    <t>MCC PLAIN</t>
  </si>
  <si>
    <t>METHYL PARABEN</t>
  </si>
  <si>
    <t>OTHER CHARGES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</si>
</sst>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[$-409]d\-mmm\-yy;@"/>
    <numFmt numFmtId="165" formatCode="0.0%"/>
    <numFmt numFmtId="166" formatCode="_(* #,##0.000_);_(* \(#,##0.000\);_(* &quot;-&quot;???_);_(@_)"/>
    <numFmt numFmtId="167" formatCode="0.000"/>
    <numFmt numFmtId="168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67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4" fillId="0" borderId="0" xfId="0" applyFont="1" applyFill="1"/>
    <xf numFmtId="0" fontId="3" fillId="0" borderId="0" xfId="0" applyFont="1" applyBorder="1"/>
    <xf numFmtId="43" fontId="3" fillId="0" borderId="0" xfId="2" applyFont="1" applyBorder="1"/>
    <xf numFmtId="0" fontId="4" fillId="0" borderId="0" xfId="0" applyFont="1" applyFill="1" applyBorder="1"/>
    <xf numFmtId="0" fontId="2" fillId="0" borderId="0" xfId="0" applyFont="1" applyBorder="1"/>
    <xf numFmtId="0" fontId="3" fillId="0" borderId="0" xfId="2" applyNumberFormat="1" applyFont="1" applyBorder="1"/>
    <xf numFmtId="0" fontId="4" fillId="0" borderId="0" xfId="0" applyFont="1" applyBorder="1"/>
    <xf numFmtId="43" fontId="1" fillId="0" borderId="0" xfId="2" applyFont="1" applyBorder="1"/>
    <xf numFmtId="1" fontId="4" fillId="0" borderId="0" xfId="0" applyNumberFormat="1" applyFont="1" applyFill="1"/>
    <xf numFmtId="9" fontId="4" fillId="0" borderId="0" xfId="0" applyNumberFormat="1" applyFont="1" applyFill="1"/>
    <xf numFmtId="165" fontId="6" fillId="0" borderId="0" xfId="3" applyNumberFormat="1" applyFont="1" applyFill="1"/>
    <xf numFmtId="9" fontId="4" fillId="0" borderId="0" xfId="0" applyNumberFormat="1" applyFont="1" applyAlignment="1">
      <alignment horizontal="right"/>
    </xf>
    <xf numFmtId="0" fontId="4" fillId="0" borderId="0" xfId="0" applyFont="1"/>
    <xf numFmtId="43" fontId="1" fillId="0" borderId="0" xfId="2" applyFont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43" fontId="7" fillId="0" borderId="1" xfId="2" applyFont="1" applyBorder="1" applyAlignment="1">
      <alignment horizontal="left" wrapText="1"/>
    </xf>
    <xf numFmtId="0" fontId="0" fillId="0" borderId="1" xfId="0" applyBorder="1"/>
    <xf numFmtId="0" fontId="4" fillId="0" borderId="1" xfId="0" applyFont="1" applyFill="1" applyBorder="1"/>
    <xf numFmtId="2" fontId="8" fillId="0" borderId="1" xfId="0" applyNumberFormat="1" applyFont="1" applyBorder="1"/>
    <xf numFmtId="2" fontId="8" fillId="0" borderId="1" xfId="2" applyNumberFormat="1" applyFont="1" applyBorder="1"/>
    <xf numFmtId="0" fontId="7" fillId="0" borderId="1" xfId="0" applyFont="1" applyFill="1" applyBorder="1"/>
    <xf numFmtId="2" fontId="4" fillId="0" borderId="1" xfId="0" applyNumberFormat="1" applyFont="1" applyBorder="1" applyAlignment="1">
      <alignment horizontal="center"/>
    </xf>
    <xf numFmtId="2" fontId="8" fillId="0" borderId="1" xfId="0" applyNumberFormat="1" applyFont="1" applyFill="1" applyBorder="1"/>
    <xf numFmtId="2" fontId="8" fillId="0" borderId="1" xfId="2" applyNumberFormat="1" applyFont="1" applyFill="1" applyBorder="1"/>
    <xf numFmtId="2" fontId="7" fillId="0" borderId="1" xfId="2" applyNumberFormat="1" applyFont="1" applyFill="1" applyBorder="1"/>
    <xf numFmtId="166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167" fontId="1" fillId="0" borderId="1" xfId="0" applyNumberFormat="1" applyFont="1" applyFill="1" applyBorder="1"/>
    <xf numFmtId="1" fontId="1" fillId="0" borderId="1" xfId="0" applyNumberFormat="1" applyFont="1" applyFill="1" applyBorder="1"/>
    <xf numFmtId="2" fontId="9" fillId="0" borderId="1" xfId="2" applyNumberFormat="1" applyFont="1" applyFill="1" applyBorder="1" applyAlignment="1">
      <alignment horizontal="right"/>
    </xf>
    <xf numFmtId="0" fontId="1" fillId="0" borderId="1" xfId="0" applyFont="1" applyFill="1" applyBorder="1"/>
    <xf numFmtId="2" fontId="9" fillId="0" borderId="1" xfId="2" applyNumberFormat="1" applyFont="1" applyFill="1" applyBorder="1"/>
    <xf numFmtId="2" fontId="8" fillId="0" borderId="1" xfId="0" applyNumberFormat="1" applyFont="1" applyFill="1" applyBorder="1" applyAlignment="1">
      <alignment horizontal="right"/>
    </xf>
    <xf numFmtId="0" fontId="7" fillId="0" borderId="1" xfId="0" applyFont="1" applyBorder="1"/>
    <xf numFmtId="2" fontId="9" fillId="0" borderId="1" xfId="2" applyNumberFormat="1" applyFont="1" applyBorder="1"/>
    <xf numFmtId="2" fontId="7" fillId="0" borderId="1" xfId="0" applyNumberFormat="1" applyFont="1" applyBorder="1"/>
    <xf numFmtId="2" fontId="8" fillId="0" borderId="1" xfId="0" applyNumberFormat="1" applyFont="1" applyBorder="1" applyAlignment="1">
      <alignment horizontal="center"/>
    </xf>
    <xf numFmtId="2" fontId="10" fillId="0" borderId="1" xfId="2" applyNumberFormat="1" applyFont="1" applyBorder="1"/>
    <xf numFmtId="43" fontId="6" fillId="0" borderId="1" xfId="2" applyFont="1" applyBorder="1" applyAlignment="1">
      <alignment horizontal="right"/>
    </xf>
    <xf numFmtId="2" fontId="7" fillId="0" borderId="1" xfId="2" applyNumberFormat="1" applyFont="1" applyBorder="1"/>
    <xf numFmtId="0" fontId="8" fillId="0" borderId="1" xfId="0" applyFont="1" applyBorder="1"/>
    <xf numFmtId="165" fontId="8" fillId="0" borderId="1" xfId="1" applyNumberFormat="1" applyFont="1" applyBorder="1"/>
    <xf numFmtId="0" fontId="2" fillId="0" borderId="0" xfId="0" applyFont="1"/>
    <xf numFmtId="43" fontId="0" fillId="0" borderId="0" xfId="2" applyFont="1" applyBorder="1"/>
    <xf numFmtId="0" fontId="0" fillId="0" borderId="0" xfId="0" applyFont="1" applyFill="1" applyAlignment="1">
      <alignment horizontal="left"/>
    </xf>
    <xf numFmtId="43" fontId="0" fillId="0" borderId="0" xfId="2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43" fontId="3" fillId="0" borderId="1" xfId="2" applyFont="1" applyBorder="1" applyAlignment="1">
      <alignment horizontal="left" wrapText="1"/>
    </xf>
    <xf numFmtId="2" fontId="4" fillId="0" borderId="1" xfId="0" applyNumberFormat="1" applyFont="1" applyBorder="1"/>
    <xf numFmtId="2" fontId="4" fillId="0" borderId="1" xfId="2" applyNumberFormat="1" applyFont="1" applyBorder="1"/>
    <xf numFmtId="0" fontId="0" fillId="0" borderId="1" xfId="0" applyFont="1" applyBorder="1"/>
    <xf numFmtId="0" fontId="3" fillId="0" borderId="1" xfId="0" applyFont="1" applyFill="1" applyBorder="1"/>
    <xf numFmtId="2" fontId="4" fillId="0" borderId="1" xfId="0" applyNumberFormat="1" applyFont="1" applyFill="1" applyBorder="1"/>
    <xf numFmtId="2" fontId="4" fillId="0" borderId="1" xfId="2" applyNumberFormat="1" applyFont="1" applyFill="1" applyBorder="1"/>
    <xf numFmtId="2" fontId="3" fillId="0" borderId="1" xfId="2" applyNumberFormat="1" applyFont="1" applyFill="1" applyBorder="1"/>
    <xf numFmtId="1" fontId="4" fillId="0" borderId="1" xfId="0" applyNumberFormat="1" applyFont="1" applyFill="1" applyBorder="1" applyAlignment="1">
      <alignment horizontal="right"/>
    </xf>
    <xf numFmtId="2" fontId="0" fillId="0" borderId="1" xfId="2" applyNumberFormat="1" applyFont="1" applyFill="1" applyBorder="1" applyAlignment="1">
      <alignment horizontal="right"/>
    </xf>
    <xf numFmtId="167" fontId="4" fillId="0" borderId="1" xfId="0" applyNumberFormat="1" applyFont="1" applyFill="1" applyBorder="1" applyAlignment="1">
      <alignment horizontal="right"/>
    </xf>
    <xf numFmtId="2" fontId="0" fillId="0" borderId="1" xfId="2" applyNumberFormat="1" applyFont="1" applyFill="1" applyBorder="1"/>
    <xf numFmtId="2" fontId="4" fillId="0" borderId="1" xfId="0" applyNumberFormat="1" applyFont="1" applyFill="1" applyBorder="1" applyAlignment="1">
      <alignment horizontal="right"/>
    </xf>
    <xf numFmtId="0" fontId="3" fillId="0" borderId="1" xfId="0" applyFont="1" applyBorder="1"/>
    <xf numFmtId="2" fontId="0" fillId="0" borderId="1" xfId="2" applyNumberFormat="1" applyFont="1" applyBorder="1"/>
    <xf numFmtId="2" fontId="3" fillId="0" borderId="1" xfId="0" applyNumberFormat="1" applyFont="1" applyBorder="1"/>
    <xf numFmtId="2" fontId="6" fillId="0" borderId="1" xfId="2" applyNumberFormat="1" applyFont="1" applyBorder="1"/>
    <xf numFmtId="2" fontId="3" fillId="0" borderId="1" xfId="2" applyNumberFormat="1" applyFont="1" applyBorder="1"/>
    <xf numFmtId="165" fontId="4" fillId="0" borderId="1" xfId="1" applyNumberFormat="1" applyFont="1" applyBorder="1"/>
    <xf numFmtId="2" fontId="3" fillId="0" borderId="2" xfId="2" applyNumberFormat="1" applyFont="1" applyBorder="1"/>
    <xf numFmtId="2" fontId="4" fillId="0" borderId="3" xfId="0" applyNumberFormat="1" applyFont="1" applyBorder="1"/>
    <xf numFmtId="2" fontId="2" fillId="2" borderId="4" xfId="0" applyNumberFormat="1" applyFont="1" applyFill="1" applyBorder="1"/>
    <xf numFmtId="2" fontId="0" fillId="0" borderId="1" xfId="0" applyNumberFormat="1" applyBorder="1"/>
    <xf numFmtId="1" fontId="0" fillId="0" borderId="1" xfId="0" applyNumberFormat="1" applyFill="1" applyBorder="1"/>
    <xf numFmtId="164" fontId="3" fillId="0" borderId="5" xfId="0" applyNumberFormat="1" applyFont="1" applyBorder="1" applyAlignment="1">
      <alignment horizontal="right"/>
    </xf>
    <xf numFmtId="0" fontId="3" fillId="0" borderId="6" xfId="0" applyFont="1" applyBorder="1"/>
    <xf numFmtId="0" fontId="4" fillId="0" borderId="6" xfId="0" applyFont="1" applyBorder="1" applyAlignment="1"/>
    <xf numFmtId="0" fontId="4" fillId="0" borderId="6" xfId="0" applyFont="1" applyFill="1" applyBorder="1"/>
    <xf numFmtId="43" fontId="3" fillId="0" borderId="6" xfId="2" applyFont="1" applyBorder="1"/>
    <xf numFmtId="0" fontId="3" fillId="0" borderId="7" xfId="0" applyFont="1" applyBorder="1"/>
    <xf numFmtId="0" fontId="4" fillId="0" borderId="8" xfId="0" applyFont="1" applyFill="1" applyBorder="1"/>
    <xf numFmtId="0" fontId="2" fillId="0" borderId="9" xfId="0" applyFont="1" applyBorder="1"/>
    <xf numFmtId="0" fontId="4" fillId="0" borderId="9" xfId="0" applyFont="1" applyBorder="1" applyAlignment="1"/>
    <xf numFmtId="0" fontId="4" fillId="0" borderId="9" xfId="0" applyFont="1" applyFill="1" applyBorder="1"/>
    <xf numFmtId="0" fontId="3" fillId="0" borderId="9" xfId="0" applyFont="1" applyBorder="1"/>
    <xf numFmtId="0" fontId="3" fillId="0" borderId="9" xfId="2" applyNumberFormat="1" applyFont="1" applyBorder="1"/>
    <xf numFmtId="43" fontId="3" fillId="0" borderId="9" xfId="2" applyFont="1" applyBorder="1"/>
    <xf numFmtId="0" fontId="3" fillId="0" borderId="10" xfId="0" applyFont="1" applyBorder="1"/>
    <xf numFmtId="0" fontId="4" fillId="0" borderId="11" xfId="0" applyFont="1" applyFill="1" applyBorder="1"/>
    <xf numFmtId="0" fontId="4" fillId="0" borderId="12" xfId="0" applyFont="1" applyBorder="1"/>
    <xf numFmtId="1" fontId="4" fillId="0" borderId="0" xfId="0" applyNumberFormat="1" applyFont="1" applyFill="1" applyBorder="1"/>
    <xf numFmtId="9" fontId="4" fillId="0" borderId="0" xfId="0" applyNumberFormat="1" applyFont="1" applyFill="1" applyBorder="1"/>
    <xf numFmtId="10" fontId="6" fillId="0" borderId="0" xfId="3" applyNumberFormat="1" applyFont="1" applyFill="1" applyBorder="1"/>
    <xf numFmtId="0" fontId="4" fillId="0" borderId="13" xfId="0" applyFont="1" applyFill="1" applyBorder="1"/>
    <xf numFmtId="9" fontId="4" fillId="0" borderId="14" xfId="0" applyNumberFormat="1" applyFont="1" applyBorder="1" applyAlignment="1">
      <alignment horizontal="right"/>
    </xf>
    <xf numFmtId="0" fontId="4" fillId="0" borderId="14" xfId="0" applyFont="1" applyFill="1" applyBorder="1"/>
    <xf numFmtId="0" fontId="4" fillId="0" borderId="14" xfId="0" applyFont="1" applyBorder="1"/>
    <xf numFmtId="43" fontId="1" fillId="0" borderId="14" xfId="2" applyFont="1" applyBorder="1"/>
    <xf numFmtId="0" fontId="4" fillId="0" borderId="15" xfId="0" applyFont="1" applyBorder="1"/>
    <xf numFmtId="0" fontId="4" fillId="0" borderId="5" xfId="0" applyFont="1" applyBorder="1"/>
    <xf numFmtId="0" fontId="4" fillId="0" borderId="6" xfId="0" applyFont="1" applyBorder="1"/>
    <xf numFmtId="43" fontId="1" fillId="0" borderId="6" xfId="2" applyFont="1" applyBorder="1"/>
    <xf numFmtId="0" fontId="4" fillId="0" borderId="7" xfId="0" applyFont="1" applyBorder="1"/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 wrapText="1"/>
    </xf>
    <xf numFmtId="0" fontId="7" fillId="0" borderId="17" xfId="0" applyFont="1" applyBorder="1" applyAlignment="1">
      <alignment horizontal="left"/>
    </xf>
    <xf numFmtId="43" fontId="7" fillId="0" borderId="17" xfId="2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0" fillId="0" borderId="19" xfId="0" applyBorder="1"/>
    <xf numFmtId="0" fontId="0" fillId="0" borderId="20" xfId="0" applyBorder="1"/>
    <xf numFmtId="0" fontId="4" fillId="0" borderId="20" xfId="0" applyFont="1" applyFill="1" applyBorder="1"/>
    <xf numFmtId="2" fontId="8" fillId="0" borderId="20" xfId="0" applyNumberFormat="1" applyFont="1" applyBorder="1"/>
    <xf numFmtId="2" fontId="8" fillId="0" borderId="20" xfId="2" applyNumberFormat="1" applyFont="1" applyBorder="1"/>
    <xf numFmtId="2" fontId="8" fillId="0" borderId="21" xfId="2" applyNumberFormat="1" applyFont="1" applyBorder="1"/>
    <xf numFmtId="0" fontId="0" fillId="0" borderId="22" xfId="0" applyBorder="1"/>
    <xf numFmtId="2" fontId="8" fillId="0" borderId="23" xfId="2" applyNumberFormat="1" applyFont="1" applyBorder="1"/>
    <xf numFmtId="0" fontId="2" fillId="0" borderId="22" xfId="0" applyFont="1" applyBorder="1"/>
    <xf numFmtId="0" fontId="7" fillId="0" borderId="22" xfId="0" applyFont="1" applyFill="1" applyBorder="1"/>
    <xf numFmtId="2" fontId="7" fillId="0" borderId="23" xfId="2" applyNumberFormat="1" applyFont="1" applyFill="1" applyBorder="1"/>
    <xf numFmtId="2" fontId="8" fillId="0" borderId="23" xfId="2" applyNumberFormat="1" applyFont="1" applyFill="1" applyBorder="1"/>
    <xf numFmtId="0" fontId="4" fillId="0" borderId="22" xfId="0" applyFont="1" applyBorder="1"/>
    <xf numFmtId="0" fontId="4" fillId="0" borderId="22" xfId="0" applyFont="1" applyFill="1" applyBorder="1"/>
    <xf numFmtId="0" fontId="7" fillId="0" borderId="22" xfId="0" applyFont="1" applyBorder="1"/>
    <xf numFmtId="2" fontId="7" fillId="0" borderId="23" xfId="0" applyNumberFormat="1" applyFont="1" applyBorder="1"/>
    <xf numFmtId="2" fontId="8" fillId="0" borderId="22" xfId="0" applyNumberFormat="1" applyFont="1" applyFill="1" applyBorder="1"/>
    <xf numFmtId="43" fontId="6" fillId="0" borderId="23" xfId="2" applyFont="1" applyBorder="1" applyAlignment="1">
      <alignment horizontal="right"/>
    </xf>
    <xf numFmtId="0" fontId="4" fillId="0" borderId="23" xfId="0" applyFont="1" applyBorder="1"/>
    <xf numFmtId="2" fontId="7" fillId="0" borderId="23" xfId="2" applyNumberFormat="1" applyFont="1" applyBorder="1"/>
    <xf numFmtId="0" fontId="8" fillId="0" borderId="22" xfId="0" applyFont="1" applyBorder="1"/>
    <xf numFmtId="0" fontId="3" fillId="0" borderId="22" xfId="0" applyFont="1" applyBorder="1"/>
    <xf numFmtId="0" fontId="3" fillId="0" borderId="24" xfId="0" applyFont="1" applyBorder="1"/>
    <xf numFmtId="165" fontId="8" fillId="0" borderId="2" xfId="1" applyNumberFormat="1" applyFont="1" applyBorder="1"/>
    <xf numFmtId="2" fontId="7" fillId="0" borderId="2" xfId="0" applyNumberFormat="1" applyFont="1" applyBorder="1"/>
    <xf numFmtId="2" fontId="8" fillId="0" borderId="2" xfId="0" applyNumberFormat="1" applyFont="1" applyBorder="1"/>
    <xf numFmtId="2" fontId="7" fillId="0" borderId="2" xfId="2" applyNumberFormat="1" applyFont="1" applyBorder="1"/>
    <xf numFmtId="2" fontId="8" fillId="0" borderId="25" xfId="2" applyNumberFormat="1" applyFont="1" applyBorder="1"/>
    <xf numFmtId="0" fontId="3" fillId="0" borderId="16" xfId="0" applyFont="1" applyBorder="1"/>
    <xf numFmtId="0" fontId="0" fillId="0" borderId="17" xfId="0" applyBorder="1"/>
    <xf numFmtId="2" fontId="0" fillId="0" borderId="18" xfId="0" applyNumberFormat="1" applyBorder="1"/>
    <xf numFmtId="168" fontId="1" fillId="0" borderId="1" xfId="0" applyNumberFormat="1" applyFont="1" applyFill="1" applyBorder="1"/>
    <xf numFmtId="164" fontId="3" fillId="0" borderId="4" xfId="0" applyNumberFormat="1" applyFont="1" applyBorder="1" applyAlignment="1">
      <alignment horizontal="right"/>
    </xf>
    <xf numFmtId="0" fontId="2" fillId="0" borderId="6" xfId="0" applyFont="1" applyBorder="1"/>
    <xf numFmtId="0" fontId="3" fillId="0" borderId="6" xfId="2" applyNumberFormat="1" applyFont="1" applyBorder="1"/>
    <xf numFmtId="0" fontId="3" fillId="0" borderId="6" xfId="0" applyFont="1" applyBorder="1" applyAlignment="1"/>
    <xf numFmtId="0" fontId="3" fillId="0" borderId="6" xfId="0" applyFont="1" applyFill="1" applyBorder="1"/>
    <xf numFmtId="0" fontId="3" fillId="0" borderId="4" xfId="0" applyFont="1" applyFill="1" applyBorder="1"/>
    <xf numFmtId="0" fontId="0" fillId="0" borderId="26" xfId="0" applyBorder="1"/>
    <xf numFmtId="2" fontId="0" fillId="0" borderId="4" xfId="0" applyNumberFormat="1" applyBorder="1"/>
    <xf numFmtId="0" fontId="0" fillId="0" borderId="27" xfId="0" applyBorder="1"/>
    <xf numFmtId="0" fontId="3" fillId="0" borderId="4" xfId="0" applyFont="1" applyBorder="1"/>
    <xf numFmtId="9" fontId="6" fillId="0" borderId="0" xfId="3" applyNumberFormat="1" applyFont="1" applyFill="1" applyBorder="1"/>
    <xf numFmtId="167" fontId="0" fillId="0" borderId="0" xfId="0" applyNumberFormat="1"/>
    <xf numFmtId="2" fontId="2" fillId="0" borderId="4" xfId="0" applyNumberFormat="1" applyFont="1" applyBorder="1"/>
    <xf numFmtId="10" fontId="7" fillId="0" borderId="1" xfId="1" applyNumberFormat="1" applyFont="1" applyBorder="1"/>
    <xf numFmtId="2" fontId="7" fillId="0" borderId="25" xfId="2" applyNumberFormat="1" applyFont="1" applyBorder="1"/>
    <xf numFmtId="2" fontId="2" fillId="0" borderId="7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7" fontId="4" fillId="0" borderId="1" xfId="0" applyNumberFormat="1" applyFont="1" applyBorder="1" applyAlignment="1">
      <alignment horizontal="right"/>
    </xf>
    <xf numFmtId="0" fontId="4" fillId="0" borderId="9" xfId="0" applyFont="1" applyBorder="1"/>
    <xf numFmtId="43" fontId="1" fillId="0" borderId="9" xfId="2" applyFont="1" applyBorder="1"/>
    <xf numFmtId="0" fontId="4" fillId="0" borderId="10" xfId="0" applyFont="1" applyBorder="1"/>
    <xf numFmtId="2" fontId="0" fillId="0" borderId="0" xfId="0" applyNumberFormat="1"/>
    <xf numFmtId="2" fontId="1" fillId="0" borderId="1" xfId="0" applyNumberFormat="1" applyFont="1" applyFill="1" applyBorder="1"/>
  </cellXfs>
  <cellStyles count="4">
    <cellStyle name="Comma 2" xfId="2"/>
    <cellStyle name="Normal" xfId="0" builtinId="0"/>
    <cellStyle name="Percent" xfId="1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136"/>
  <sheetViews>
    <sheetView tabSelected="1" topLeftCell="AQ106" workbookViewId="0">
      <selection activeCell="AZ132" sqref="AZ132"/>
    </sheetView>
  </sheetViews>
  <sheetFormatPr defaultRowHeight="15"/>
  <cols>
    <col min="1" max="1" width="30" customWidth="1"/>
    <col min="2" max="2" width="11" customWidth="1"/>
    <col min="8" max="8" width="12" customWidth="1"/>
    <col min="9" max="9" width="13.42578125" customWidth="1"/>
    <col min="10" max="10" width="9.5703125" bestFit="1" customWidth="1"/>
    <col min="11" max="11" width="30.85546875" customWidth="1"/>
    <col min="19" max="19" width="11.28515625" customWidth="1"/>
    <col min="21" max="21" width="30.5703125" customWidth="1"/>
    <col min="22" max="22" width="9.42578125" customWidth="1"/>
    <col min="29" max="29" width="11.28515625" customWidth="1"/>
    <col min="30" max="30" width="10.28515625" customWidth="1"/>
    <col min="31" max="31" width="30" customWidth="1"/>
    <col min="32" max="32" width="9.140625" customWidth="1"/>
    <col min="33" max="33" width="11.140625" customWidth="1"/>
    <col min="34" max="34" width="9.28515625" customWidth="1"/>
    <col min="35" max="35" width="8.85546875" customWidth="1"/>
    <col min="36" max="36" width="10.28515625" customWidth="1"/>
    <col min="38" max="38" width="11.5703125" customWidth="1"/>
    <col min="39" max="39" width="12.28515625" customWidth="1"/>
    <col min="41" max="41" width="30.28515625" customWidth="1"/>
    <col min="42" max="43" width="11.5703125" customWidth="1"/>
    <col min="44" max="44" width="5.5703125" bestFit="1" customWidth="1"/>
    <col min="45" max="45" width="12" bestFit="1" customWidth="1"/>
    <col min="49" max="49" width="10.85546875" customWidth="1"/>
    <col min="51" max="51" width="26.42578125" customWidth="1"/>
    <col min="59" max="59" width="12" customWidth="1"/>
    <col min="61" max="61" width="29.140625" customWidth="1"/>
    <col min="69" max="69" width="11.42578125" customWidth="1"/>
    <col min="71" max="71" width="25.85546875" customWidth="1"/>
    <col min="79" max="79" width="11.140625" customWidth="1"/>
    <col min="81" max="81" width="27.85546875" customWidth="1"/>
    <col min="89" max="89" width="11.5703125" customWidth="1"/>
    <col min="91" max="91" width="28.140625" customWidth="1"/>
    <col min="99" max="99" width="10.85546875" customWidth="1"/>
    <col min="101" max="101" width="26.28515625" customWidth="1"/>
  </cols>
  <sheetData>
    <row r="1" spans="1:19" ht="15.75" thickBot="1"/>
    <row r="2" spans="1:19" ht="15.75" thickBot="1">
      <c r="A2" s="76">
        <v>43941</v>
      </c>
      <c r="B2" s="77"/>
      <c r="C2" s="78"/>
      <c r="D2" s="79"/>
      <c r="E2" s="79"/>
      <c r="F2" s="77"/>
      <c r="G2" s="80"/>
      <c r="H2" s="80"/>
      <c r="I2" s="81"/>
      <c r="K2" s="142">
        <v>44172</v>
      </c>
      <c r="L2" s="77"/>
      <c r="M2" s="78"/>
      <c r="N2" s="79"/>
      <c r="O2" s="79"/>
      <c r="P2" s="77"/>
      <c r="Q2" s="80"/>
      <c r="R2" s="80"/>
      <c r="S2" s="81"/>
    </row>
    <row r="3" spans="1:19" ht="15.75" thickBot="1">
      <c r="A3" s="82" t="s">
        <v>0</v>
      </c>
      <c r="B3" s="83" t="s">
        <v>57</v>
      </c>
      <c r="C3" s="84"/>
      <c r="D3" s="85"/>
      <c r="E3" s="85"/>
      <c r="F3" s="86"/>
      <c r="G3" s="87"/>
      <c r="H3" s="88"/>
      <c r="I3" s="89"/>
      <c r="K3" s="147" t="s">
        <v>0</v>
      </c>
      <c r="L3" s="143" t="s">
        <v>57</v>
      </c>
      <c r="M3" s="145"/>
      <c r="N3" s="146"/>
      <c r="O3" s="146"/>
      <c r="P3" s="77"/>
      <c r="Q3" s="144"/>
      <c r="R3" s="80"/>
      <c r="S3" s="81"/>
    </row>
    <row r="4" spans="1:19">
      <c r="A4" s="90" t="s">
        <v>2</v>
      </c>
      <c r="B4" s="6">
        <v>8334</v>
      </c>
      <c r="C4" s="6" t="s">
        <v>63</v>
      </c>
      <c r="D4" s="6"/>
      <c r="E4" s="6"/>
      <c r="F4" s="9"/>
      <c r="G4" s="10"/>
      <c r="H4" s="10"/>
      <c r="I4" s="91"/>
      <c r="K4" s="90" t="s">
        <v>2</v>
      </c>
      <c r="L4" s="6">
        <v>8334</v>
      </c>
      <c r="M4" s="6" t="s">
        <v>63</v>
      </c>
      <c r="N4" s="6"/>
      <c r="O4" s="6"/>
      <c r="P4" s="9"/>
      <c r="Q4" s="10"/>
      <c r="R4" s="10"/>
      <c r="S4" s="91"/>
    </row>
    <row r="5" spans="1:19">
      <c r="A5" s="90" t="s">
        <v>4</v>
      </c>
      <c r="B5" s="92">
        <f>B4*B6</f>
        <v>8125.65</v>
      </c>
      <c r="C5" s="6" t="str">
        <f>C4</f>
        <v>30X1X4</v>
      </c>
      <c r="D5" s="93"/>
      <c r="E5" s="6"/>
      <c r="F5" s="9"/>
      <c r="G5" s="10"/>
      <c r="H5" s="10"/>
      <c r="I5" s="91"/>
      <c r="K5" s="90" t="s">
        <v>4</v>
      </c>
      <c r="L5" s="92">
        <f>L4*L6</f>
        <v>8125.65</v>
      </c>
      <c r="M5" s="6" t="str">
        <f>M4</f>
        <v>30X1X4</v>
      </c>
      <c r="N5" s="93"/>
      <c r="O5" s="6"/>
      <c r="P5" s="9"/>
      <c r="Q5" s="10"/>
      <c r="R5" s="10"/>
      <c r="S5" s="91"/>
    </row>
    <row r="6" spans="1:19">
      <c r="A6" s="90" t="s">
        <v>5</v>
      </c>
      <c r="B6" s="94">
        <v>0.97499999999999998</v>
      </c>
      <c r="C6" s="6"/>
      <c r="D6" s="93"/>
      <c r="E6" s="6"/>
      <c r="F6" s="9"/>
      <c r="G6" s="10"/>
      <c r="H6" s="10"/>
      <c r="I6" s="91"/>
      <c r="K6" s="90" t="s">
        <v>5</v>
      </c>
      <c r="L6" s="94">
        <v>0.97499999999999998</v>
      </c>
      <c r="M6" s="6"/>
      <c r="N6" s="93"/>
      <c r="O6" s="6"/>
      <c r="P6" s="9"/>
      <c r="Q6" s="10"/>
      <c r="R6" s="10"/>
      <c r="S6" s="91"/>
    </row>
    <row r="7" spans="1:19" ht="15.75" thickBot="1">
      <c r="A7" s="95" t="s">
        <v>6</v>
      </c>
      <c r="B7" s="96" t="s">
        <v>7</v>
      </c>
      <c r="C7" s="97" t="s">
        <v>8</v>
      </c>
      <c r="D7" s="97"/>
      <c r="E7" s="97"/>
      <c r="F7" s="98"/>
      <c r="G7" s="99"/>
      <c r="H7" s="99"/>
      <c r="I7" s="100"/>
      <c r="K7" s="95" t="s">
        <v>6</v>
      </c>
      <c r="L7" s="96" t="s">
        <v>7</v>
      </c>
      <c r="M7" s="97" t="s">
        <v>8</v>
      </c>
      <c r="N7" s="97"/>
      <c r="O7" s="97"/>
      <c r="P7" s="98"/>
      <c r="Q7" s="99"/>
      <c r="R7" s="99"/>
      <c r="S7" s="100"/>
    </row>
    <row r="8" spans="1:19" ht="15.75" thickBot="1">
      <c r="A8" s="101"/>
      <c r="B8" s="102"/>
      <c r="C8" s="102"/>
      <c r="D8" s="102"/>
      <c r="E8" s="102"/>
      <c r="F8" s="102"/>
      <c r="G8" s="103"/>
      <c r="H8" s="103"/>
      <c r="I8" s="104"/>
      <c r="K8" s="101"/>
      <c r="L8" s="102"/>
      <c r="M8" s="102"/>
      <c r="N8" s="102"/>
      <c r="O8" s="102"/>
      <c r="P8" s="102"/>
      <c r="Q8" s="103"/>
      <c r="R8" s="103"/>
      <c r="S8" s="104"/>
    </row>
    <row r="9" spans="1:19" ht="39.75" thickBot="1">
      <c r="A9" s="105" t="s">
        <v>9</v>
      </c>
      <c r="B9" s="106" t="s">
        <v>10</v>
      </c>
      <c r="C9" s="106" t="s">
        <v>11</v>
      </c>
      <c r="D9" s="106" t="s">
        <v>59</v>
      </c>
      <c r="E9" s="106" t="s">
        <v>60</v>
      </c>
      <c r="F9" s="107" t="s">
        <v>14</v>
      </c>
      <c r="G9" s="106" t="s">
        <v>61</v>
      </c>
      <c r="H9" s="108" t="s">
        <v>62</v>
      </c>
      <c r="I9" s="109" t="s">
        <v>19</v>
      </c>
      <c r="K9" s="105" t="s">
        <v>9</v>
      </c>
      <c r="L9" s="106" t="s">
        <v>10</v>
      </c>
      <c r="M9" s="106" t="s">
        <v>11</v>
      </c>
      <c r="N9" s="106" t="s">
        <v>59</v>
      </c>
      <c r="O9" s="106" t="s">
        <v>60</v>
      </c>
      <c r="P9" s="107" t="s">
        <v>14</v>
      </c>
      <c r="Q9" s="106" t="s">
        <v>61</v>
      </c>
      <c r="R9" s="108" t="s">
        <v>62</v>
      </c>
      <c r="S9" s="109" t="s">
        <v>19</v>
      </c>
    </row>
    <row r="10" spans="1:19">
      <c r="A10" s="110" t="s">
        <v>20</v>
      </c>
      <c r="B10" s="111">
        <v>71</v>
      </c>
      <c r="C10" s="112">
        <v>1800</v>
      </c>
      <c r="D10" s="113">
        <v>18</v>
      </c>
      <c r="E10" s="113">
        <f>D10*C10%</f>
        <v>324</v>
      </c>
      <c r="F10" s="113">
        <f>C10+E10</f>
        <v>2124</v>
      </c>
      <c r="G10" s="113">
        <f t="shared" ref="G10:G18" si="0">+E10</f>
        <v>324</v>
      </c>
      <c r="H10" s="114">
        <f>F10-G10</f>
        <v>1800</v>
      </c>
      <c r="I10" s="115">
        <f t="shared" ref="I10:I18" si="1">H10*B10</f>
        <v>127800</v>
      </c>
      <c r="K10" s="110" t="s">
        <v>20</v>
      </c>
      <c r="L10" s="111">
        <v>71</v>
      </c>
      <c r="M10" s="112">
        <v>1600</v>
      </c>
      <c r="N10" s="113">
        <v>18</v>
      </c>
      <c r="O10" s="113">
        <f>N10*M10%</f>
        <v>288</v>
      </c>
      <c r="P10" s="113">
        <f>M10+O10</f>
        <v>1888</v>
      </c>
      <c r="Q10" s="113">
        <f t="shared" ref="Q10:Q18" si="2">+O10</f>
        <v>288</v>
      </c>
      <c r="R10" s="114">
        <f>P10-Q10</f>
        <v>1600</v>
      </c>
      <c r="S10" s="115">
        <f t="shared" ref="S10:S18" si="3">R10*L10</f>
        <v>113600</v>
      </c>
    </row>
    <row r="11" spans="1:19">
      <c r="A11" s="116" t="s">
        <v>69</v>
      </c>
      <c r="B11" s="20">
        <v>132.833</v>
      </c>
      <c r="C11" s="21">
        <v>45</v>
      </c>
      <c r="D11" s="22">
        <v>18</v>
      </c>
      <c r="E11" s="22">
        <f t="shared" ref="E11:E18" si="4">D11*C11%</f>
        <v>8.1</v>
      </c>
      <c r="F11" s="22">
        <f t="shared" ref="F11:F18" si="5">C11+E11</f>
        <v>53.1</v>
      </c>
      <c r="G11" s="22">
        <f t="shared" si="0"/>
        <v>8.1</v>
      </c>
      <c r="H11" s="23">
        <f t="shared" ref="H11:H30" si="6">F11-G11</f>
        <v>45</v>
      </c>
      <c r="I11" s="117">
        <f t="shared" si="1"/>
        <v>5977.4849999999997</v>
      </c>
      <c r="K11" s="116" t="s">
        <v>69</v>
      </c>
      <c r="L11" s="20">
        <v>132.833</v>
      </c>
      <c r="M11" s="21">
        <v>45</v>
      </c>
      <c r="N11" s="22">
        <v>18</v>
      </c>
      <c r="O11" s="22">
        <f t="shared" ref="O11:O18" si="7">N11*M11%</f>
        <v>8.1</v>
      </c>
      <c r="P11" s="22">
        <f t="shared" ref="P11:P18" si="8">M11+O11</f>
        <v>53.1</v>
      </c>
      <c r="Q11" s="22">
        <f t="shared" si="2"/>
        <v>8.1</v>
      </c>
      <c r="R11" s="23">
        <f t="shared" ref="R11:R21" si="9">P11-Q11</f>
        <v>45</v>
      </c>
      <c r="S11" s="117">
        <f t="shared" si="3"/>
        <v>5977.4849999999997</v>
      </c>
    </row>
    <row r="12" spans="1:19">
      <c r="A12" s="116" t="s">
        <v>73</v>
      </c>
      <c r="B12" s="20">
        <v>3</v>
      </c>
      <c r="C12" s="21">
        <v>35</v>
      </c>
      <c r="D12" s="22">
        <v>18</v>
      </c>
      <c r="E12" s="22">
        <f t="shared" si="4"/>
        <v>6.3</v>
      </c>
      <c r="F12" s="22">
        <f t="shared" si="5"/>
        <v>41.3</v>
      </c>
      <c r="G12" s="22">
        <f t="shared" si="0"/>
        <v>6.3</v>
      </c>
      <c r="H12" s="23">
        <f t="shared" si="6"/>
        <v>35</v>
      </c>
      <c r="I12" s="117">
        <f t="shared" si="1"/>
        <v>105</v>
      </c>
      <c r="K12" s="116" t="s">
        <v>73</v>
      </c>
      <c r="L12" s="20">
        <v>3</v>
      </c>
      <c r="M12" s="21">
        <v>35</v>
      </c>
      <c r="N12" s="22">
        <v>18</v>
      </c>
      <c r="O12" s="22">
        <f t="shared" si="7"/>
        <v>6.3</v>
      </c>
      <c r="P12" s="22">
        <f t="shared" si="8"/>
        <v>41.3</v>
      </c>
      <c r="Q12" s="22">
        <f t="shared" si="2"/>
        <v>6.3</v>
      </c>
      <c r="R12" s="23">
        <f t="shared" si="9"/>
        <v>35</v>
      </c>
      <c r="S12" s="117">
        <f t="shared" si="3"/>
        <v>105</v>
      </c>
    </row>
    <row r="13" spans="1:19">
      <c r="A13" s="116" t="s">
        <v>74</v>
      </c>
      <c r="B13" s="20">
        <v>0.05</v>
      </c>
      <c r="C13" s="21">
        <v>575</v>
      </c>
      <c r="D13" s="22">
        <v>18</v>
      </c>
      <c r="E13" s="22">
        <f t="shared" si="4"/>
        <v>103.5</v>
      </c>
      <c r="F13" s="22">
        <f t="shared" si="5"/>
        <v>678.5</v>
      </c>
      <c r="G13" s="22">
        <f t="shared" si="0"/>
        <v>103.5</v>
      </c>
      <c r="H13" s="23">
        <f t="shared" si="6"/>
        <v>575</v>
      </c>
      <c r="I13" s="117">
        <f t="shared" si="1"/>
        <v>28.75</v>
      </c>
      <c r="K13" s="116" t="s">
        <v>74</v>
      </c>
      <c r="L13" s="20">
        <v>0.05</v>
      </c>
      <c r="M13" s="21">
        <v>575</v>
      </c>
      <c r="N13" s="22">
        <v>18</v>
      </c>
      <c r="O13" s="22">
        <f t="shared" si="7"/>
        <v>103.5</v>
      </c>
      <c r="P13" s="22">
        <f t="shared" si="8"/>
        <v>678.5</v>
      </c>
      <c r="Q13" s="22">
        <f t="shared" si="2"/>
        <v>103.5</v>
      </c>
      <c r="R13" s="23">
        <f t="shared" si="9"/>
        <v>575</v>
      </c>
      <c r="S13" s="117">
        <f t="shared" si="3"/>
        <v>28.75</v>
      </c>
    </row>
    <row r="14" spans="1:19">
      <c r="A14" s="116" t="s">
        <v>75</v>
      </c>
      <c r="B14" s="20">
        <v>3.5</v>
      </c>
      <c r="C14" s="21">
        <v>185</v>
      </c>
      <c r="D14" s="22">
        <v>18</v>
      </c>
      <c r="E14" s="22">
        <f t="shared" si="4"/>
        <v>33.300000000000004</v>
      </c>
      <c r="F14" s="22">
        <f t="shared" si="5"/>
        <v>218.3</v>
      </c>
      <c r="G14" s="22">
        <f t="shared" si="0"/>
        <v>33.300000000000004</v>
      </c>
      <c r="H14" s="23">
        <f t="shared" si="6"/>
        <v>185</v>
      </c>
      <c r="I14" s="117">
        <f t="shared" si="1"/>
        <v>647.5</v>
      </c>
      <c r="K14" s="116" t="s">
        <v>75</v>
      </c>
      <c r="L14" s="20">
        <v>3.5</v>
      </c>
      <c r="M14" s="21">
        <v>185</v>
      </c>
      <c r="N14" s="22">
        <v>18</v>
      </c>
      <c r="O14" s="22">
        <f t="shared" si="7"/>
        <v>33.300000000000004</v>
      </c>
      <c r="P14" s="22">
        <f t="shared" si="8"/>
        <v>218.3</v>
      </c>
      <c r="Q14" s="22">
        <f t="shared" si="2"/>
        <v>33.300000000000004</v>
      </c>
      <c r="R14" s="23">
        <f t="shared" si="9"/>
        <v>185</v>
      </c>
      <c r="S14" s="117">
        <f t="shared" si="3"/>
        <v>647.5</v>
      </c>
    </row>
    <row r="15" spans="1:19">
      <c r="A15" s="116" t="s">
        <v>21</v>
      </c>
      <c r="B15" s="20">
        <v>1.667</v>
      </c>
      <c r="C15" s="21">
        <v>450</v>
      </c>
      <c r="D15" s="22">
        <v>18</v>
      </c>
      <c r="E15" s="22">
        <f t="shared" si="4"/>
        <v>81</v>
      </c>
      <c r="F15" s="22">
        <f t="shared" si="5"/>
        <v>531</v>
      </c>
      <c r="G15" s="22">
        <f t="shared" si="0"/>
        <v>81</v>
      </c>
      <c r="H15" s="23">
        <f t="shared" si="6"/>
        <v>450</v>
      </c>
      <c r="I15" s="117">
        <f t="shared" si="1"/>
        <v>750.15</v>
      </c>
      <c r="K15" s="116" t="s">
        <v>21</v>
      </c>
      <c r="L15" s="20">
        <v>1.667</v>
      </c>
      <c r="M15" s="21">
        <v>450</v>
      </c>
      <c r="N15" s="22">
        <v>18</v>
      </c>
      <c r="O15" s="22">
        <f t="shared" si="7"/>
        <v>81</v>
      </c>
      <c r="P15" s="22">
        <f t="shared" si="8"/>
        <v>531</v>
      </c>
      <c r="Q15" s="22">
        <f t="shared" si="2"/>
        <v>81</v>
      </c>
      <c r="R15" s="23">
        <f t="shared" si="9"/>
        <v>450</v>
      </c>
      <c r="S15" s="117">
        <f t="shared" si="3"/>
        <v>750.15</v>
      </c>
    </row>
    <row r="16" spans="1:19">
      <c r="A16" s="116" t="s">
        <v>76</v>
      </c>
      <c r="B16" s="20">
        <v>40</v>
      </c>
      <c r="C16" s="21">
        <v>120</v>
      </c>
      <c r="D16" s="22">
        <v>18</v>
      </c>
      <c r="E16" s="22">
        <f t="shared" si="4"/>
        <v>21.599999999999998</v>
      </c>
      <c r="F16" s="22">
        <f t="shared" si="5"/>
        <v>141.6</v>
      </c>
      <c r="G16" s="22">
        <f t="shared" si="0"/>
        <v>21.599999999999998</v>
      </c>
      <c r="H16" s="23">
        <f t="shared" si="6"/>
        <v>120</v>
      </c>
      <c r="I16" s="117">
        <f t="shared" si="1"/>
        <v>4800</v>
      </c>
      <c r="K16" s="116" t="s">
        <v>76</v>
      </c>
      <c r="L16" s="20">
        <v>40</v>
      </c>
      <c r="M16" s="21">
        <v>120</v>
      </c>
      <c r="N16" s="22">
        <v>18</v>
      </c>
      <c r="O16" s="22">
        <f t="shared" si="7"/>
        <v>21.599999999999998</v>
      </c>
      <c r="P16" s="22">
        <f t="shared" si="8"/>
        <v>141.6</v>
      </c>
      <c r="Q16" s="22">
        <f t="shared" si="2"/>
        <v>21.599999999999998</v>
      </c>
      <c r="R16" s="23">
        <f t="shared" si="9"/>
        <v>120</v>
      </c>
      <c r="S16" s="117">
        <f t="shared" si="3"/>
        <v>4800</v>
      </c>
    </row>
    <row r="17" spans="1:19">
      <c r="A17" s="116" t="s">
        <v>77</v>
      </c>
      <c r="B17" s="20">
        <v>0.45</v>
      </c>
      <c r="C17" s="21">
        <v>475</v>
      </c>
      <c r="D17" s="22">
        <v>18</v>
      </c>
      <c r="E17" s="22">
        <f t="shared" si="4"/>
        <v>85.5</v>
      </c>
      <c r="F17" s="22">
        <f t="shared" si="5"/>
        <v>560.5</v>
      </c>
      <c r="G17" s="22">
        <f t="shared" si="0"/>
        <v>85.5</v>
      </c>
      <c r="H17" s="23">
        <f t="shared" si="6"/>
        <v>475</v>
      </c>
      <c r="I17" s="117">
        <f t="shared" si="1"/>
        <v>213.75</v>
      </c>
      <c r="K17" s="116" t="s">
        <v>77</v>
      </c>
      <c r="L17" s="20">
        <v>0.45</v>
      </c>
      <c r="M17" s="21">
        <v>475</v>
      </c>
      <c r="N17" s="22">
        <v>18</v>
      </c>
      <c r="O17" s="22">
        <f t="shared" si="7"/>
        <v>85.5</v>
      </c>
      <c r="P17" s="22">
        <f t="shared" si="8"/>
        <v>560.5</v>
      </c>
      <c r="Q17" s="22">
        <f t="shared" si="2"/>
        <v>85.5</v>
      </c>
      <c r="R17" s="23">
        <f t="shared" si="9"/>
        <v>475</v>
      </c>
      <c r="S17" s="117">
        <f t="shared" si="3"/>
        <v>213.75</v>
      </c>
    </row>
    <row r="18" spans="1:19">
      <c r="A18" s="116" t="s">
        <v>22</v>
      </c>
      <c r="B18" s="20">
        <v>2.3330000000000002</v>
      </c>
      <c r="C18" s="21">
        <v>135</v>
      </c>
      <c r="D18" s="22">
        <v>18</v>
      </c>
      <c r="E18" s="22">
        <f t="shared" si="4"/>
        <v>24.3</v>
      </c>
      <c r="F18" s="22">
        <f t="shared" si="5"/>
        <v>159.30000000000001</v>
      </c>
      <c r="G18" s="22">
        <f t="shared" si="0"/>
        <v>24.3</v>
      </c>
      <c r="H18" s="23">
        <f t="shared" si="6"/>
        <v>135</v>
      </c>
      <c r="I18" s="117">
        <f t="shared" si="1"/>
        <v>314.95500000000004</v>
      </c>
      <c r="K18" s="116" t="s">
        <v>22</v>
      </c>
      <c r="L18" s="20">
        <v>2.3330000000000002</v>
      </c>
      <c r="M18" s="21">
        <v>135</v>
      </c>
      <c r="N18" s="22">
        <v>18</v>
      </c>
      <c r="O18" s="22">
        <f t="shared" si="7"/>
        <v>24.3</v>
      </c>
      <c r="P18" s="22">
        <f t="shared" si="8"/>
        <v>159.30000000000001</v>
      </c>
      <c r="Q18" s="22">
        <f t="shared" si="2"/>
        <v>24.3</v>
      </c>
      <c r="R18" s="23">
        <f t="shared" si="9"/>
        <v>135</v>
      </c>
      <c r="S18" s="117">
        <f t="shared" si="3"/>
        <v>314.95500000000004</v>
      </c>
    </row>
    <row r="19" spans="1:19">
      <c r="A19" s="118" t="s">
        <v>23</v>
      </c>
      <c r="B19" s="20"/>
      <c r="C19" s="21"/>
      <c r="D19" s="22"/>
      <c r="E19" s="22"/>
      <c r="F19" s="22"/>
      <c r="G19" s="22"/>
      <c r="H19" s="23">
        <f t="shared" si="6"/>
        <v>0</v>
      </c>
      <c r="I19" s="117"/>
      <c r="K19" s="118" t="s">
        <v>23</v>
      </c>
      <c r="L19" s="20"/>
      <c r="M19" s="21"/>
      <c r="N19" s="22"/>
      <c r="O19" s="22"/>
      <c r="P19" s="22"/>
      <c r="Q19" s="22"/>
      <c r="R19" s="23">
        <f t="shared" si="9"/>
        <v>0</v>
      </c>
      <c r="S19" s="117"/>
    </row>
    <row r="20" spans="1:19">
      <c r="A20" s="116" t="s">
        <v>71</v>
      </c>
      <c r="B20" s="20">
        <v>7</v>
      </c>
      <c r="C20" s="21">
        <v>1275</v>
      </c>
      <c r="D20" s="22">
        <v>18</v>
      </c>
      <c r="E20" s="22">
        <f t="shared" ref="E20:E21" si="10">D20*C20%</f>
        <v>229.5</v>
      </c>
      <c r="F20" s="22">
        <f t="shared" ref="F20:F21" si="11">C20+E20</f>
        <v>1504.5</v>
      </c>
      <c r="G20" s="22">
        <f t="shared" ref="G20:G21" si="12">+E20</f>
        <v>229.5</v>
      </c>
      <c r="H20" s="23">
        <f t="shared" si="6"/>
        <v>1275</v>
      </c>
      <c r="I20" s="117">
        <f t="shared" ref="I20:I21" si="13">H20*B20</f>
        <v>8925</v>
      </c>
      <c r="K20" s="116" t="s">
        <v>71</v>
      </c>
      <c r="L20" s="20">
        <v>7</v>
      </c>
      <c r="M20" s="21">
        <v>1275</v>
      </c>
      <c r="N20" s="22">
        <v>18</v>
      </c>
      <c r="O20" s="22">
        <f t="shared" ref="O20:O21" si="14">N20*M20%</f>
        <v>229.5</v>
      </c>
      <c r="P20" s="22">
        <f t="shared" ref="P20:P21" si="15">M20+O20</f>
        <v>1504.5</v>
      </c>
      <c r="Q20" s="22">
        <f t="shared" ref="Q20:Q21" si="16">+O20</f>
        <v>229.5</v>
      </c>
      <c r="R20" s="23">
        <f t="shared" si="9"/>
        <v>1275</v>
      </c>
      <c r="S20" s="117">
        <f t="shared" ref="S20:S21" si="17">R20*L20</f>
        <v>8925</v>
      </c>
    </row>
    <row r="21" spans="1:19">
      <c r="A21" s="116" t="s">
        <v>24</v>
      </c>
      <c r="B21" s="20">
        <f>10*0.078</f>
        <v>0.78</v>
      </c>
      <c r="C21" s="21">
        <v>2450</v>
      </c>
      <c r="D21" s="22">
        <v>18</v>
      </c>
      <c r="E21" s="22">
        <f t="shared" si="10"/>
        <v>441</v>
      </c>
      <c r="F21" s="22">
        <f t="shared" si="11"/>
        <v>2891</v>
      </c>
      <c r="G21" s="22">
        <f t="shared" si="12"/>
        <v>441</v>
      </c>
      <c r="H21" s="23">
        <f t="shared" si="6"/>
        <v>2450</v>
      </c>
      <c r="I21" s="117">
        <f t="shared" si="13"/>
        <v>1911</v>
      </c>
      <c r="K21" s="116" t="s">
        <v>24</v>
      </c>
      <c r="L21" s="20">
        <f>10*0.078</f>
        <v>0.78</v>
      </c>
      <c r="M21" s="21">
        <v>2450</v>
      </c>
      <c r="N21" s="22">
        <v>18</v>
      </c>
      <c r="O21" s="22">
        <f t="shared" si="14"/>
        <v>441</v>
      </c>
      <c r="P21" s="22">
        <f t="shared" si="15"/>
        <v>2891</v>
      </c>
      <c r="Q21" s="22">
        <f t="shared" si="16"/>
        <v>441</v>
      </c>
      <c r="R21" s="23">
        <f t="shared" si="9"/>
        <v>2450</v>
      </c>
      <c r="S21" s="117">
        <f t="shared" si="17"/>
        <v>1911</v>
      </c>
    </row>
    <row r="22" spans="1:19">
      <c r="A22" s="119" t="s">
        <v>25</v>
      </c>
      <c r="B22" s="25"/>
      <c r="C22" s="21"/>
      <c r="D22" s="26"/>
      <c r="E22" s="26"/>
      <c r="F22" s="26"/>
      <c r="G22" s="26"/>
      <c r="H22" s="23"/>
      <c r="I22" s="120">
        <f>SUM(I10:I21)</f>
        <v>151473.58999999997</v>
      </c>
      <c r="K22" s="119" t="s">
        <v>25</v>
      </c>
      <c r="L22" s="25"/>
      <c r="M22" s="21"/>
      <c r="N22" s="26"/>
      <c r="O22" s="26"/>
      <c r="P22" s="26"/>
      <c r="Q22" s="26"/>
      <c r="R22" s="23"/>
      <c r="S22" s="120">
        <f>SUM(S10:S21)</f>
        <v>137273.59</v>
      </c>
    </row>
    <row r="23" spans="1:19">
      <c r="A23" s="119" t="s">
        <v>26</v>
      </c>
      <c r="B23" s="29"/>
      <c r="C23" s="21"/>
      <c r="D23" s="26"/>
      <c r="E23" s="26"/>
      <c r="F23" s="26"/>
      <c r="G23" s="26"/>
      <c r="H23" s="23"/>
      <c r="I23" s="121"/>
      <c r="K23" s="119" t="s">
        <v>26</v>
      </c>
      <c r="L23" s="29"/>
      <c r="M23" s="21"/>
      <c r="N23" s="26"/>
      <c r="O23" s="26"/>
      <c r="P23" s="26"/>
      <c r="Q23" s="26"/>
      <c r="R23" s="23"/>
      <c r="S23" s="121"/>
    </row>
    <row r="24" spans="1:19">
      <c r="A24" s="122" t="s">
        <v>27</v>
      </c>
      <c r="B24" s="141">
        <f>10*8</f>
        <v>80</v>
      </c>
      <c r="C24" s="21">
        <v>410</v>
      </c>
      <c r="D24" s="22">
        <v>18</v>
      </c>
      <c r="E24" s="22">
        <f t="shared" ref="E24:E30" si="18">D24*C24%</f>
        <v>73.8</v>
      </c>
      <c r="F24" s="22">
        <f t="shared" ref="F24:F30" si="19">C24+E24</f>
        <v>483.8</v>
      </c>
      <c r="G24" s="22">
        <f>+E24</f>
        <v>73.8</v>
      </c>
      <c r="H24" s="23">
        <f t="shared" si="6"/>
        <v>410</v>
      </c>
      <c r="I24" s="117">
        <f>H24*B24</f>
        <v>32800</v>
      </c>
      <c r="K24" s="122" t="s">
        <v>27</v>
      </c>
      <c r="L24" s="141">
        <f>10*8</f>
        <v>80</v>
      </c>
      <c r="M24" s="21">
        <v>440</v>
      </c>
      <c r="N24" s="22">
        <v>18</v>
      </c>
      <c r="O24" s="22">
        <f t="shared" ref="O24:O30" si="20">N24*M24%</f>
        <v>79.2</v>
      </c>
      <c r="P24" s="22">
        <f t="shared" ref="P24:P30" si="21">M24+O24</f>
        <v>519.20000000000005</v>
      </c>
      <c r="Q24" s="22">
        <f>+O24</f>
        <v>79.2</v>
      </c>
      <c r="R24" s="23">
        <f t="shared" ref="R24:R30" si="22">P24-Q24</f>
        <v>440.00000000000006</v>
      </c>
      <c r="S24" s="117">
        <f>R24*L24</f>
        <v>35200.000000000007</v>
      </c>
    </row>
    <row r="25" spans="1:19">
      <c r="A25" s="123" t="s">
        <v>28</v>
      </c>
      <c r="B25" s="141">
        <f>10*40</f>
        <v>400</v>
      </c>
      <c r="C25" s="21">
        <v>122</v>
      </c>
      <c r="D25" s="22">
        <v>18</v>
      </c>
      <c r="E25" s="22">
        <f t="shared" si="18"/>
        <v>21.96</v>
      </c>
      <c r="F25" s="22">
        <f t="shared" si="19"/>
        <v>143.96</v>
      </c>
      <c r="G25" s="22">
        <f>+E25</f>
        <v>21.96</v>
      </c>
      <c r="H25" s="23">
        <f t="shared" si="6"/>
        <v>122</v>
      </c>
      <c r="I25" s="117">
        <f>H25*B25</f>
        <v>48800</v>
      </c>
      <c r="K25" s="123" t="s">
        <v>28</v>
      </c>
      <c r="L25" s="141">
        <f>10*40</f>
        <v>400</v>
      </c>
      <c r="M25" s="21">
        <v>180</v>
      </c>
      <c r="N25" s="22">
        <v>18</v>
      </c>
      <c r="O25" s="22">
        <f t="shared" si="20"/>
        <v>32.4</v>
      </c>
      <c r="P25" s="22">
        <f t="shared" si="21"/>
        <v>212.4</v>
      </c>
      <c r="Q25" s="22">
        <f>+O25</f>
        <v>32.4</v>
      </c>
      <c r="R25" s="23">
        <f t="shared" si="22"/>
        <v>180</v>
      </c>
      <c r="S25" s="117">
        <f>R25*L25</f>
        <v>72000</v>
      </c>
    </row>
    <row r="26" spans="1:19">
      <c r="A26" s="123" t="s">
        <v>29</v>
      </c>
      <c r="B26" s="75">
        <f>10*25000</f>
        <v>250000</v>
      </c>
      <c r="C26" s="21">
        <v>0.7</v>
      </c>
      <c r="D26" s="33">
        <v>18</v>
      </c>
      <c r="E26" s="26">
        <f t="shared" si="18"/>
        <v>0.126</v>
      </c>
      <c r="F26" s="26">
        <f t="shared" si="19"/>
        <v>0.82599999999999996</v>
      </c>
      <c r="G26" s="22">
        <f>+E26</f>
        <v>0.126</v>
      </c>
      <c r="H26" s="23">
        <f t="shared" si="6"/>
        <v>0.7</v>
      </c>
      <c r="I26" s="117">
        <f>H26*B26</f>
        <v>175000</v>
      </c>
      <c r="K26" s="123" t="s">
        <v>29</v>
      </c>
      <c r="L26" s="75">
        <f>10*25000</f>
        <v>250000</v>
      </c>
      <c r="M26" s="21">
        <v>0.7</v>
      </c>
      <c r="N26" s="33">
        <v>18</v>
      </c>
      <c r="O26" s="26">
        <f t="shared" si="20"/>
        <v>0.126</v>
      </c>
      <c r="P26" s="26">
        <f t="shared" si="21"/>
        <v>0.82599999999999996</v>
      </c>
      <c r="Q26" s="22">
        <f>+O26</f>
        <v>0.126</v>
      </c>
      <c r="R26" s="23">
        <f t="shared" si="22"/>
        <v>0.7</v>
      </c>
      <c r="S26" s="117">
        <f>R26*L26</f>
        <v>175000</v>
      </c>
    </row>
    <row r="27" spans="1:19">
      <c r="A27" s="123" t="s">
        <v>31</v>
      </c>
      <c r="B27" s="32">
        <f>10*25000</f>
        <v>250000</v>
      </c>
      <c r="C27" s="21">
        <v>0.45</v>
      </c>
      <c r="D27" s="33">
        <v>18</v>
      </c>
      <c r="E27" s="26">
        <f t="shared" si="18"/>
        <v>8.1000000000000016E-2</v>
      </c>
      <c r="F27" s="26">
        <f t="shared" si="19"/>
        <v>0.53100000000000003</v>
      </c>
      <c r="G27" s="22">
        <f t="shared" ref="G27:G30" si="23">+E27</f>
        <v>8.1000000000000016E-2</v>
      </c>
      <c r="H27" s="23">
        <f t="shared" si="6"/>
        <v>0.45</v>
      </c>
      <c r="I27" s="117">
        <f t="shared" ref="I27:I30" si="24">H27*B27</f>
        <v>112500</v>
      </c>
      <c r="K27" s="123" t="s">
        <v>31</v>
      </c>
      <c r="L27" s="32">
        <f>10*25000</f>
        <v>250000</v>
      </c>
      <c r="M27" s="21">
        <v>0.45</v>
      </c>
      <c r="N27" s="33">
        <v>18</v>
      </c>
      <c r="O27" s="26">
        <f t="shared" si="20"/>
        <v>8.1000000000000016E-2</v>
      </c>
      <c r="P27" s="26">
        <f t="shared" si="21"/>
        <v>0.53100000000000003</v>
      </c>
      <c r="Q27" s="22">
        <f t="shared" ref="Q27:Q30" si="25">+O27</f>
        <v>8.1000000000000016E-2</v>
      </c>
      <c r="R27" s="23">
        <f t="shared" si="22"/>
        <v>0.45</v>
      </c>
      <c r="S27" s="117">
        <f t="shared" ref="S27:S30" si="26">R27*L27</f>
        <v>112500</v>
      </c>
    </row>
    <row r="28" spans="1:19">
      <c r="A28" s="123" t="s">
        <v>64</v>
      </c>
      <c r="B28" s="32">
        <v>8334</v>
      </c>
      <c r="C28" s="57">
        <v>6</v>
      </c>
      <c r="D28" s="33">
        <v>18</v>
      </c>
      <c r="E28" s="26">
        <f t="shared" ref="E28:E29" si="27">D28*C28%</f>
        <v>1.08</v>
      </c>
      <c r="F28" s="26">
        <f t="shared" ref="F28:F29" si="28">C28+E28</f>
        <v>7.08</v>
      </c>
      <c r="G28" s="22">
        <f t="shared" ref="G28:G29" si="29">+E28</f>
        <v>1.08</v>
      </c>
      <c r="H28" s="23">
        <f t="shared" ref="H28:H29" si="30">F28-G28</f>
        <v>6</v>
      </c>
      <c r="I28" s="117">
        <f t="shared" ref="I28:I29" si="31">H28*B28</f>
        <v>50004</v>
      </c>
      <c r="K28" s="123" t="s">
        <v>64</v>
      </c>
      <c r="L28" s="32">
        <v>8334</v>
      </c>
      <c r="M28" s="57">
        <v>6</v>
      </c>
      <c r="N28" s="33">
        <v>18</v>
      </c>
      <c r="O28" s="26">
        <f t="shared" si="20"/>
        <v>1.08</v>
      </c>
      <c r="P28" s="26">
        <f t="shared" si="21"/>
        <v>7.08</v>
      </c>
      <c r="Q28" s="22">
        <f t="shared" si="25"/>
        <v>1.08</v>
      </c>
      <c r="R28" s="23">
        <f t="shared" si="22"/>
        <v>6</v>
      </c>
      <c r="S28" s="117">
        <f t="shared" si="26"/>
        <v>50004</v>
      </c>
    </row>
    <row r="29" spans="1:19">
      <c r="A29" s="123" t="s">
        <v>65</v>
      </c>
      <c r="B29" s="32">
        <v>8334</v>
      </c>
      <c r="C29" s="21">
        <v>6.5</v>
      </c>
      <c r="D29" s="33">
        <v>18</v>
      </c>
      <c r="E29" s="26">
        <f t="shared" si="27"/>
        <v>1.17</v>
      </c>
      <c r="F29" s="26">
        <f t="shared" si="28"/>
        <v>7.67</v>
      </c>
      <c r="G29" s="22">
        <f t="shared" si="29"/>
        <v>1.17</v>
      </c>
      <c r="H29" s="23">
        <f t="shared" si="30"/>
        <v>6.5</v>
      </c>
      <c r="I29" s="117">
        <f t="shared" si="31"/>
        <v>54171</v>
      </c>
      <c r="K29" s="123" t="s">
        <v>65</v>
      </c>
      <c r="L29" s="32">
        <v>8334</v>
      </c>
      <c r="M29" s="21">
        <v>6.5</v>
      </c>
      <c r="N29" s="33">
        <v>18</v>
      </c>
      <c r="O29" s="26">
        <f t="shared" si="20"/>
        <v>1.17</v>
      </c>
      <c r="P29" s="26">
        <f t="shared" si="21"/>
        <v>7.67</v>
      </c>
      <c r="Q29" s="22">
        <f t="shared" si="25"/>
        <v>1.17</v>
      </c>
      <c r="R29" s="23">
        <f t="shared" si="22"/>
        <v>6.5</v>
      </c>
      <c r="S29" s="117">
        <f t="shared" si="26"/>
        <v>54171</v>
      </c>
    </row>
    <row r="30" spans="1:19">
      <c r="A30" s="123" t="s">
        <v>32</v>
      </c>
      <c r="B30" s="32">
        <v>84</v>
      </c>
      <c r="C30" s="21">
        <v>55</v>
      </c>
      <c r="D30" s="33">
        <v>18</v>
      </c>
      <c r="E30" s="26">
        <f t="shared" si="18"/>
        <v>9.9</v>
      </c>
      <c r="F30" s="26">
        <f t="shared" si="19"/>
        <v>64.900000000000006</v>
      </c>
      <c r="G30" s="22">
        <f t="shared" si="23"/>
        <v>9.9</v>
      </c>
      <c r="H30" s="23">
        <f t="shared" si="6"/>
        <v>55.000000000000007</v>
      </c>
      <c r="I30" s="117">
        <f t="shared" si="24"/>
        <v>4620.0000000000009</v>
      </c>
      <c r="K30" s="123" t="s">
        <v>32</v>
      </c>
      <c r="L30" s="32">
        <v>84</v>
      </c>
      <c r="M30" s="21">
        <v>55</v>
      </c>
      <c r="N30" s="33">
        <v>18</v>
      </c>
      <c r="O30" s="26">
        <f t="shared" si="20"/>
        <v>9.9</v>
      </c>
      <c r="P30" s="26">
        <f t="shared" si="21"/>
        <v>64.900000000000006</v>
      </c>
      <c r="Q30" s="22">
        <f t="shared" si="25"/>
        <v>9.9</v>
      </c>
      <c r="R30" s="23">
        <f t="shared" si="22"/>
        <v>55.000000000000007</v>
      </c>
      <c r="S30" s="117">
        <f t="shared" si="26"/>
        <v>4620.0000000000009</v>
      </c>
    </row>
    <row r="31" spans="1:19">
      <c r="A31" s="123" t="s">
        <v>70</v>
      </c>
      <c r="B31" s="34"/>
      <c r="C31" s="26"/>
      <c r="D31" s="33"/>
      <c r="E31" s="26"/>
      <c r="F31" s="26"/>
      <c r="G31" s="22"/>
      <c r="H31" s="23"/>
      <c r="I31" s="117">
        <v>750</v>
      </c>
      <c r="K31" s="123" t="s">
        <v>70</v>
      </c>
      <c r="L31" s="34"/>
      <c r="M31" s="26"/>
      <c r="N31" s="33"/>
      <c r="O31" s="26"/>
      <c r="P31" s="26"/>
      <c r="Q31" s="22"/>
      <c r="R31" s="23"/>
      <c r="S31" s="117">
        <v>750</v>
      </c>
    </row>
    <row r="32" spans="1:19">
      <c r="A32" s="119" t="s">
        <v>34</v>
      </c>
      <c r="B32" s="36"/>
      <c r="C32" s="26"/>
      <c r="D32" s="26"/>
      <c r="E32" s="26"/>
      <c r="F32" s="26"/>
      <c r="G32" s="26"/>
      <c r="H32" s="35"/>
      <c r="I32" s="120">
        <f>SUM(I24:I31)</f>
        <v>478645</v>
      </c>
      <c r="K32" s="119" t="s">
        <v>34</v>
      </c>
      <c r="L32" s="36"/>
      <c r="M32" s="26"/>
      <c r="N32" s="26"/>
      <c r="O32" s="26"/>
      <c r="P32" s="26"/>
      <c r="Q32" s="26"/>
      <c r="R32" s="35"/>
      <c r="S32" s="120">
        <f>SUM(S24:S31)</f>
        <v>504245</v>
      </c>
    </row>
    <row r="33" spans="1:49">
      <c r="A33" s="124" t="s">
        <v>35</v>
      </c>
      <c r="B33" s="22"/>
      <c r="C33" s="22"/>
      <c r="D33" s="22"/>
      <c r="E33" s="22"/>
      <c r="F33" s="22"/>
      <c r="G33" s="38"/>
      <c r="H33" s="38"/>
      <c r="I33" s="125">
        <f>I22+I32</f>
        <v>630118.59</v>
      </c>
      <c r="K33" s="124" t="s">
        <v>35</v>
      </c>
      <c r="L33" s="22"/>
      <c r="M33" s="22"/>
      <c r="N33" s="22"/>
      <c r="O33" s="22"/>
      <c r="P33" s="22"/>
      <c r="Q33" s="38"/>
      <c r="R33" s="38"/>
      <c r="S33" s="125">
        <f>S22+S32</f>
        <v>641518.59</v>
      </c>
    </row>
    <row r="34" spans="1:49">
      <c r="A34" s="126" t="s">
        <v>36</v>
      </c>
      <c r="B34" s="40"/>
      <c r="C34" s="40"/>
      <c r="D34" s="41"/>
      <c r="E34" s="22"/>
      <c r="F34" s="22"/>
      <c r="G34" s="38"/>
      <c r="H34" s="22"/>
      <c r="I34" s="127">
        <v>4500</v>
      </c>
      <c r="K34" s="126" t="s">
        <v>36</v>
      </c>
      <c r="L34" s="40"/>
      <c r="M34" s="40"/>
      <c r="N34" s="41"/>
      <c r="O34" s="22"/>
      <c r="P34" s="22"/>
      <c r="Q34" s="38"/>
      <c r="R34" s="22"/>
      <c r="S34" s="127">
        <v>4500</v>
      </c>
    </row>
    <row r="35" spans="1:49">
      <c r="A35" s="126" t="s">
        <v>37</v>
      </c>
      <c r="B35" s="22"/>
      <c r="C35" s="22"/>
      <c r="D35" s="22"/>
      <c r="E35" s="22"/>
      <c r="F35" s="22"/>
      <c r="G35" s="38"/>
      <c r="H35" s="22"/>
      <c r="I35" s="127">
        <v>2100</v>
      </c>
      <c r="K35" s="126" t="s">
        <v>37</v>
      </c>
      <c r="L35" s="22"/>
      <c r="M35" s="22"/>
      <c r="N35" s="22"/>
      <c r="O35" s="22"/>
      <c r="P35" s="22"/>
      <c r="Q35" s="38"/>
      <c r="R35" s="22"/>
      <c r="S35" s="127">
        <v>2100</v>
      </c>
    </row>
    <row r="36" spans="1:49">
      <c r="A36" s="126" t="s">
        <v>38</v>
      </c>
      <c r="B36" s="40"/>
      <c r="C36" s="40"/>
      <c r="D36" s="22"/>
      <c r="E36" s="22"/>
      <c r="F36" s="22"/>
      <c r="G36" s="38"/>
      <c r="H36" s="22"/>
      <c r="I36" s="128">
        <f>(1000*19.45+250000*0.26)</f>
        <v>84450</v>
      </c>
      <c r="K36" s="126" t="s">
        <v>38</v>
      </c>
      <c r="L36" s="40"/>
      <c r="M36" s="40"/>
      <c r="N36" s="22"/>
      <c r="O36" s="22"/>
      <c r="P36" s="22"/>
      <c r="Q36" s="38"/>
      <c r="R36" s="22"/>
      <c r="S36" s="128">
        <f>(1000*19.45+250000*0.26)</f>
        <v>84450</v>
      </c>
    </row>
    <row r="37" spans="1:49">
      <c r="A37" s="126" t="s">
        <v>72</v>
      </c>
      <c r="B37" s="40"/>
      <c r="C37" s="40"/>
      <c r="D37" s="22"/>
      <c r="E37" s="22"/>
      <c r="F37" s="22"/>
      <c r="G37" s="38"/>
      <c r="H37" s="22"/>
      <c r="I37" s="128">
        <v>8000</v>
      </c>
      <c r="K37" s="126" t="s">
        <v>72</v>
      </c>
      <c r="L37" s="40"/>
      <c r="M37" s="40"/>
      <c r="N37" s="22"/>
      <c r="O37" s="22"/>
      <c r="P37" s="22"/>
      <c r="Q37" s="38"/>
      <c r="R37" s="22"/>
      <c r="S37" s="128">
        <v>8000</v>
      </c>
    </row>
    <row r="38" spans="1:49">
      <c r="A38" s="124" t="s">
        <v>39</v>
      </c>
      <c r="B38" s="39"/>
      <c r="C38" s="39"/>
      <c r="D38" s="22"/>
      <c r="E38" s="39"/>
      <c r="F38" s="39"/>
      <c r="G38" s="43"/>
      <c r="H38" s="22"/>
      <c r="I38" s="129">
        <f>SUM(I33:I37)</f>
        <v>729168.59</v>
      </c>
      <c r="K38" s="124" t="s">
        <v>39</v>
      </c>
      <c r="L38" s="39"/>
      <c r="M38" s="39"/>
      <c r="N38" s="22"/>
      <c r="O38" s="39"/>
      <c r="P38" s="39"/>
      <c r="Q38" s="43"/>
      <c r="R38" s="22"/>
      <c r="S38" s="129">
        <f>SUM(S33:S37)</f>
        <v>740568.59</v>
      </c>
    </row>
    <row r="39" spans="1:49">
      <c r="A39" s="124" t="s">
        <v>66</v>
      </c>
      <c r="B39" s="22"/>
      <c r="C39" s="39"/>
      <c r="D39" s="22"/>
      <c r="E39" s="39"/>
      <c r="F39" s="39"/>
      <c r="G39" s="43"/>
      <c r="H39" s="23"/>
      <c r="I39" s="129">
        <f>I38/B5</f>
        <v>89.736647529736089</v>
      </c>
      <c r="K39" s="124" t="s">
        <v>66</v>
      </c>
      <c r="L39" s="22"/>
      <c r="M39" s="39"/>
      <c r="N39" s="22"/>
      <c r="O39" s="39"/>
      <c r="P39" s="39"/>
      <c r="Q39" s="43"/>
      <c r="R39" s="23"/>
      <c r="S39" s="129">
        <f>S38/L5</f>
        <v>91.139612215638138</v>
      </c>
    </row>
    <row r="40" spans="1:49">
      <c r="A40" s="130" t="s">
        <v>41</v>
      </c>
      <c r="B40" s="45">
        <v>1.1299999999999999E-2</v>
      </c>
      <c r="C40" s="39"/>
      <c r="D40" s="22"/>
      <c r="E40" s="39"/>
      <c r="F40" s="39"/>
      <c r="G40" s="43"/>
      <c r="H40" s="43"/>
      <c r="I40" s="117">
        <f>+I39*B40</f>
        <v>1.0140241170860178</v>
      </c>
      <c r="K40" s="130" t="s">
        <v>41</v>
      </c>
      <c r="L40" s="45">
        <v>4.0000000000000001E-3</v>
      </c>
      <c r="M40" s="39"/>
      <c r="N40" s="22"/>
      <c r="O40" s="39"/>
      <c r="P40" s="39"/>
      <c r="Q40" s="43"/>
      <c r="R40" s="43"/>
      <c r="S40" s="117">
        <f>+S39*L40</f>
        <v>0.36455844886255256</v>
      </c>
    </row>
    <row r="41" spans="1:49">
      <c r="A41" s="131" t="s">
        <v>67</v>
      </c>
      <c r="B41" s="45"/>
      <c r="C41" s="39"/>
      <c r="D41" s="22"/>
      <c r="E41" s="39"/>
      <c r="F41" s="39"/>
      <c r="G41" s="43"/>
      <c r="H41" s="43"/>
      <c r="I41" s="117">
        <f>I39+I40</f>
        <v>90.750671646822113</v>
      </c>
      <c r="K41" s="131" t="s">
        <v>67</v>
      </c>
      <c r="L41" s="45"/>
      <c r="M41" s="39"/>
      <c r="N41" s="22"/>
      <c r="O41" s="39"/>
      <c r="P41" s="39"/>
      <c r="Q41" s="43"/>
      <c r="R41" s="43"/>
      <c r="S41" s="117">
        <f>S39+S40</f>
        <v>91.504170664500691</v>
      </c>
    </row>
    <row r="42" spans="1:49">
      <c r="A42" s="131" t="s">
        <v>78</v>
      </c>
      <c r="B42" s="45"/>
      <c r="C42" s="39"/>
      <c r="D42" s="22"/>
      <c r="E42" s="39"/>
      <c r="F42" s="39"/>
      <c r="G42" s="43"/>
      <c r="H42" s="43"/>
      <c r="I42" s="117">
        <v>2.25</v>
      </c>
      <c r="K42" s="131" t="s">
        <v>78</v>
      </c>
      <c r="L42" s="45"/>
      <c r="M42" s="39"/>
      <c r="N42" s="22"/>
      <c r="O42" s="39"/>
      <c r="P42" s="39"/>
      <c r="Q42" s="43"/>
      <c r="R42" s="43"/>
      <c r="S42" s="117">
        <v>2.25</v>
      </c>
    </row>
    <row r="43" spans="1:49" ht="15.75" thickBot="1">
      <c r="A43" s="132" t="s">
        <v>67</v>
      </c>
      <c r="B43" s="133"/>
      <c r="C43" s="134"/>
      <c r="D43" s="135"/>
      <c r="E43" s="134"/>
      <c r="F43" s="134"/>
      <c r="G43" s="136"/>
      <c r="H43" s="136"/>
      <c r="I43" s="137">
        <f>I41+I42</f>
        <v>93.000671646822113</v>
      </c>
      <c r="J43">
        <v>93</v>
      </c>
      <c r="K43" s="132" t="s">
        <v>67</v>
      </c>
      <c r="L43" s="133"/>
      <c r="M43" s="134"/>
      <c r="N43" s="135"/>
      <c r="O43" s="134"/>
      <c r="P43" s="134"/>
      <c r="Q43" s="136"/>
      <c r="R43" s="136"/>
      <c r="S43" s="137">
        <f>S41+S42</f>
        <v>93.754170664500691</v>
      </c>
    </row>
    <row r="44" spans="1:49" ht="15.75" thickBot="1">
      <c r="A44" s="138" t="s">
        <v>68</v>
      </c>
      <c r="B44" s="139"/>
      <c r="C44" s="139"/>
      <c r="D44" s="139"/>
      <c r="E44" s="139"/>
      <c r="F44" s="139"/>
      <c r="G44" s="139"/>
      <c r="H44" s="139"/>
      <c r="I44" s="140">
        <f>I43/30</f>
        <v>3.1000223882274036</v>
      </c>
      <c r="K44" s="151" t="s">
        <v>68</v>
      </c>
      <c r="L44" s="150"/>
      <c r="M44" s="139"/>
      <c r="N44" s="139"/>
      <c r="O44" s="139"/>
      <c r="P44" s="139"/>
      <c r="Q44" s="139"/>
      <c r="R44" s="148"/>
      <c r="S44" s="149">
        <f>S43/30</f>
        <v>3.125139022150023</v>
      </c>
    </row>
    <row r="46" spans="1:49" ht="15.75" thickBot="1"/>
    <row r="47" spans="1:49" ht="15.75" thickBot="1">
      <c r="A47" s="142">
        <v>44203</v>
      </c>
      <c r="B47" s="77"/>
      <c r="C47" s="78"/>
      <c r="D47" s="79"/>
      <c r="E47" s="79"/>
      <c r="F47" s="77"/>
      <c r="G47" s="80"/>
      <c r="H47" s="80"/>
      <c r="I47" s="81"/>
      <c r="K47" s="142">
        <v>44354</v>
      </c>
      <c r="L47" s="77"/>
      <c r="M47" s="78"/>
      <c r="N47" s="79"/>
      <c r="O47" s="79"/>
      <c r="P47" s="77"/>
      <c r="Q47" s="80"/>
      <c r="R47" s="80"/>
      <c r="S47" s="81"/>
      <c r="U47" s="142">
        <v>44447</v>
      </c>
      <c r="V47" s="77"/>
      <c r="W47" s="78"/>
      <c r="X47" s="79"/>
      <c r="Y47" s="79"/>
      <c r="Z47" s="77"/>
      <c r="AA47" s="80"/>
      <c r="AB47" s="80"/>
      <c r="AC47" s="81"/>
      <c r="AE47" s="142">
        <v>44477</v>
      </c>
      <c r="AF47" s="77"/>
      <c r="AG47" s="78"/>
      <c r="AH47" s="79"/>
      <c r="AI47" s="79"/>
      <c r="AJ47" s="77"/>
      <c r="AK47" s="80"/>
      <c r="AL47" s="80"/>
      <c r="AM47" s="81"/>
      <c r="AO47" s="142">
        <v>44477</v>
      </c>
      <c r="AP47" s="77"/>
      <c r="AQ47" s="78"/>
      <c r="AR47" s="79"/>
      <c r="AS47" s="79"/>
      <c r="AT47" s="77"/>
      <c r="AU47" s="80"/>
      <c r="AV47" s="80"/>
      <c r="AW47" s="81"/>
    </row>
    <row r="48" spans="1:49" ht="15.75" thickBot="1">
      <c r="A48" s="147" t="s">
        <v>0</v>
      </c>
      <c r="B48" s="143" t="s">
        <v>57</v>
      </c>
      <c r="C48" s="145"/>
      <c r="D48" s="146"/>
      <c r="E48" s="146"/>
      <c r="F48" s="77"/>
      <c r="G48" s="144"/>
      <c r="H48" s="80"/>
      <c r="I48" s="81"/>
      <c r="K48" s="147" t="s">
        <v>0</v>
      </c>
      <c r="L48" s="143" t="s">
        <v>57</v>
      </c>
      <c r="M48" s="145"/>
      <c r="N48" s="146"/>
      <c r="O48" s="146"/>
      <c r="P48" s="77"/>
      <c r="Q48" s="144"/>
      <c r="R48" s="80"/>
      <c r="S48" s="81"/>
      <c r="U48" s="147" t="s">
        <v>0</v>
      </c>
      <c r="V48" s="143" t="s">
        <v>57</v>
      </c>
      <c r="W48" s="145"/>
      <c r="X48" s="146"/>
      <c r="Y48" s="146"/>
      <c r="Z48" s="77"/>
      <c r="AA48" s="144"/>
      <c r="AB48" s="80"/>
      <c r="AC48" s="81"/>
      <c r="AE48" s="147" t="s">
        <v>0</v>
      </c>
      <c r="AF48" s="143" t="s">
        <v>57</v>
      </c>
      <c r="AG48" s="145"/>
      <c r="AH48" s="146"/>
      <c r="AI48" s="146"/>
      <c r="AJ48" s="77"/>
      <c r="AK48" s="144"/>
      <c r="AL48" s="80"/>
      <c r="AM48" s="81"/>
      <c r="AO48" s="147" t="s">
        <v>0</v>
      </c>
      <c r="AP48" s="143" t="s">
        <v>57</v>
      </c>
      <c r="AQ48" s="145"/>
      <c r="AR48" s="146"/>
      <c r="AS48" s="146"/>
      <c r="AT48" s="77"/>
      <c r="AU48" s="144"/>
      <c r="AV48" s="80"/>
      <c r="AW48" s="81"/>
    </row>
    <row r="49" spans="1:49">
      <c r="A49" s="90" t="s">
        <v>2</v>
      </c>
      <c r="B49" s="6">
        <v>5000</v>
      </c>
      <c r="C49" s="6" t="s">
        <v>63</v>
      </c>
      <c r="D49" s="6"/>
      <c r="E49" s="6"/>
      <c r="F49" s="9"/>
      <c r="G49" s="10"/>
      <c r="H49" s="10"/>
      <c r="I49" s="91"/>
      <c r="K49" s="90" t="s">
        <v>2</v>
      </c>
      <c r="L49" s="6">
        <v>5000</v>
      </c>
      <c r="M49" s="6" t="s">
        <v>63</v>
      </c>
      <c r="N49" s="6"/>
      <c r="O49" s="6"/>
      <c r="P49" s="9"/>
      <c r="Q49" s="10"/>
      <c r="R49" s="10"/>
      <c r="S49" s="91"/>
      <c r="U49" s="90" t="s">
        <v>2</v>
      </c>
      <c r="V49" s="6">
        <v>5000</v>
      </c>
      <c r="W49" s="6" t="s">
        <v>63</v>
      </c>
      <c r="X49" s="6"/>
      <c r="Y49" s="6"/>
      <c r="Z49" s="9"/>
      <c r="AA49" s="10"/>
      <c r="AB49" s="10"/>
      <c r="AC49" s="91"/>
      <c r="AE49" s="90" t="s">
        <v>2</v>
      </c>
      <c r="AF49" s="6">
        <v>5000</v>
      </c>
      <c r="AG49" s="6" t="s">
        <v>63</v>
      </c>
      <c r="AH49" s="6"/>
      <c r="AI49" s="6"/>
      <c r="AJ49" s="9"/>
      <c r="AK49" s="10"/>
      <c r="AL49" s="10"/>
      <c r="AM49" s="91"/>
      <c r="AO49" s="90" t="s">
        <v>2</v>
      </c>
      <c r="AP49" s="6">
        <v>10000</v>
      </c>
      <c r="AQ49" s="6" t="s">
        <v>63</v>
      </c>
      <c r="AR49" s="6"/>
      <c r="AS49" s="6"/>
      <c r="AT49" s="9"/>
      <c r="AU49" s="10"/>
      <c r="AV49" s="10"/>
      <c r="AW49" s="91"/>
    </row>
    <row r="50" spans="1:49">
      <c r="A50" s="90" t="s">
        <v>4</v>
      </c>
      <c r="B50" s="92">
        <f>B49*B51</f>
        <v>4875</v>
      </c>
      <c r="C50" s="6" t="str">
        <f>C49</f>
        <v>30X1X4</v>
      </c>
      <c r="D50" s="93"/>
      <c r="E50" s="6"/>
      <c r="F50" s="9"/>
      <c r="G50" s="10"/>
      <c r="H50" s="10"/>
      <c r="I50" s="91"/>
      <c r="K50" s="90" t="s">
        <v>4</v>
      </c>
      <c r="L50" s="92">
        <f>L49*L51</f>
        <v>4875</v>
      </c>
      <c r="M50" s="6" t="str">
        <f>M49</f>
        <v>30X1X4</v>
      </c>
      <c r="N50" s="93"/>
      <c r="O50" s="6"/>
      <c r="P50" s="9"/>
      <c r="Q50" s="10"/>
      <c r="R50" s="10"/>
      <c r="S50" s="91"/>
      <c r="U50" s="90" t="s">
        <v>4</v>
      </c>
      <c r="V50" s="92">
        <f>V49*V51</f>
        <v>4875</v>
      </c>
      <c r="W50" s="6" t="str">
        <f>W49</f>
        <v>30X1X4</v>
      </c>
      <c r="X50" s="93"/>
      <c r="Y50" s="6"/>
      <c r="Z50" s="9"/>
      <c r="AA50" s="10"/>
      <c r="AB50" s="10"/>
      <c r="AC50" s="91"/>
      <c r="AE50" s="90" t="s">
        <v>4</v>
      </c>
      <c r="AF50" s="92">
        <f>AF49*AF51</f>
        <v>4875</v>
      </c>
      <c r="AG50" s="6" t="str">
        <f>AG49</f>
        <v>30X1X4</v>
      </c>
      <c r="AH50" s="93"/>
      <c r="AI50" s="6"/>
      <c r="AJ50" s="9"/>
      <c r="AK50" s="10"/>
      <c r="AL50" s="10"/>
      <c r="AM50" s="91"/>
      <c r="AO50" s="90" t="s">
        <v>4</v>
      </c>
      <c r="AP50" s="92">
        <f>AP49*AP51</f>
        <v>9750</v>
      </c>
      <c r="AQ50" s="6" t="str">
        <f>AQ49</f>
        <v>30X1X4</v>
      </c>
      <c r="AR50" s="93"/>
      <c r="AS50" s="6"/>
      <c r="AT50" s="9"/>
      <c r="AU50" s="10"/>
      <c r="AV50" s="10"/>
      <c r="AW50" s="91"/>
    </row>
    <row r="51" spans="1:49">
      <c r="A51" s="90" t="s">
        <v>5</v>
      </c>
      <c r="B51" s="152">
        <v>0.97499999999999998</v>
      </c>
      <c r="C51" s="6"/>
      <c r="D51" s="93"/>
      <c r="E51" s="6"/>
      <c r="F51" s="9"/>
      <c r="G51" s="10"/>
      <c r="H51" s="10"/>
      <c r="I51" s="91"/>
      <c r="K51" s="90" t="s">
        <v>5</v>
      </c>
      <c r="L51" s="152">
        <v>0.97499999999999998</v>
      </c>
      <c r="M51" s="6"/>
      <c r="N51" s="93"/>
      <c r="O51" s="6"/>
      <c r="P51" s="9"/>
      <c r="Q51" s="10"/>
      <c r="R51" s="10"/>
      <c r="S51" s="91"/>
      <c r="U51" s="90" t="s">
        <v>5</v>
      </c>
      <c r="V51" s="152">
        <v>0.97499999999999998</v>
      </c>
      <c r="W51" s="6"/>
      <c r="X51" s="93"/>
      <c r="Y51" s="6"/>
      <c r="Z51" s="9"/>
      <c r="AA51" s="10"/>
      <c r="AB51" s="10"/>
      <c r="AC51" s="91"/>
      <c r="AE51" s="90" t="s">
        <v>5</v>
      </c>
      <c r="AF51" s="152">
        <v>0.97499999999999998</v>
      </c>
      <c r="AG51" s="6"/>
      <c r="AH51" s="93"/>
      <c r="AI51" s="6"/>
      <c r="AJ51" s="9"/>
      <c r="AK51" s="10"/>
      <c r="AL51" s="10"/>
      <c r="AM51" s="91"/>
      <c r="AO51" s="90" t="s">
        <v>5</v>
      </c>
      <c r="AP51" s="152">
        <v>0.97499999999999998</v>
      </c>
      <c r="AQ51" s="6"/>
      <c r="AR51" s="93"/>
      <c r="AS51" s="6"/>
      <c r="AT51" s="9"/>
      <c r="AU51" s="10"/>
      <c r="AV51" s="10"/>
      <c r="AW51" s="91"/>
    </row>
    <row r="52" spans="1:49" ht="15.75" thickBot="1">
      <c r="A52" s="95" t="s">
        <v>6</v>
      </c>
      <c r="B52" s="96" t="s">
        <v>7</v>
      </c>
      <c r="C52" s="97" t="s">
        <v>8</v>
      </c>
      <c r="D52" s="97"/>
      <c r="E52" s="97"/>
      <c r="F52" s="98"/>
      <c r="G52" s="99"/>
      <c r="H52" s="99"/>
      <c r="I52" s="100"/>
      <c r="K52" s="95" t="s">
        <v>6</v>
      </c>
      <c r="L52" s="96" t="s">
        <v>7</v>
      </c>
      <c r="M52" s="97" t="s">
        <v>8</v>
      </c>
      <c r="N52" s="97"/>
      <c r="O52" s="97"/>
      <c r="P52" s="98"/>
      <c r="Q52" s="99"/>
      <c r="R52" s="99"/>
      <c r="S52" s="100"/>
      <c r="U52" s="95" t="s">
        <v>6</v>
      </c>
      <c r="V52" s="96" t="s">
        <v>7</v>
      </c>
      <c r="W52" s="97" t="s">
        <v>8</v>
      </c>
      <c r="X52" s="97"/>
      <c r="Y52" s="97"/>
      <c r="Z52" s="98"/>
      <c r="AA52" s="99"/>
      <c r="AB52" s="99"/>
      <c r="AC52" s="100"/>
      <c r="AE52" s="95" t="s">
        <v>6</v>
      </c>
      <c r="AF52" s="96" t="s">
        <v>7</v>
      </c>
      <c r="AG52" s="97" t="s">
        <v>8</v>
      </c>
      <c r="AH52" s="97"/>
      <c r="AI52" s="97"/>
      <c r="AJ52" s="98"/>
      <c r="AK52" s="99"/>
      <c r="AL52" s="99"/>
      <c r="AM52" s="100"/>
      <c r="AO52" s="95" t="s">
        <v>6</v>
      </c>
      <c r="AP52" s="96" t="s">
        <v>7</v>
      </c>
      <c r="AQ52" s="97" t="s">
        <v>8</v>
      </c>
      <c r="AR52" s="97"/>
      <c r="AS52" s="97"/>
      <c r="AT52" s="98"/>
      <c r="AU52" s="99"/>
      <c r="AV52" s="99"/>
      <c r="AW52" s="100"/>
    </row>
    <row r="53" spans="1:49" ht="15.75" thickBot="1">
      <c r="A53" s="101"/>
      <c r="B53" s="102"/>
      <c r="C53" s="102"/>
      <c r="D53" s="102"/>
      <c r="E53" s="102"/>
      <c r="F53" s="102"/>
      <c r="G53" s="103"/>
      <c r="H53" s="103"/>
      <c r="I53" s="104"/>
      <c r="K53" s="101"/>
      <c r="L53" s="102"/>
      <c r="M53" s="102"/>
      <c r="N53" s="102"/>
      <c r="O53" s="102"/>
      <c r="P53" s="102"/>
      <c r="Q53" s="103"/>
      <c r="R53" s="103"/>
      <c r="S53" s="104"/>
      <c r="U53" s="101"/>
      <c r="V53" s="102"/>
      <c r="W53" s="102"/>
      <c r="X53" s="102"/>
      <c r="Y53" s="102"/>
      <c r="Z53" s="102"/>
      <c r="AA53" s="103"/>
      <c r="AB53" s="103"/>
      <c r="AC53" s="104"/>
      <c r="AE53" s="101"/>
      <c r="AF53" s="102"/>
      <c r="AG53" s="102"/>
      <c r="AH53" s="102"/>
      <c r="AI53" s="102"/>
      <c r="AJ53" s="102"/>
      <c r="AK53" s="103"/>
      <c r="AL53" s="103"/>
      <c r="AM53" s="104"/>
      <c r="AO53" s="101"/>
      <c r="AP53" s="102"/>
      <c r="AQ53" s="102"/>
      <c r="AR53" s="102"/>
      <c r="AS53" s="102"/>
      <c r="AT53" s="102"/>
      <c r="AU53" s="103"/>
      <c r="AV53" s="103"/>
      <c r="AW53" s="104"/>
    </row>
    <row r="54" spans="1:49" ht="39.75" thickBot="1">
      <c r="A54" s="105" t="s">
        <v>9</v>
      </c>
      <c r="B54" s="106" t="s">
        <v>10</v>
      </c>
      <c r="C54" s="106" t="s">
        <v>11</v>
      </c>
      <c r="D54" s="106" t="s">
        <v>59</v>
      </c>
      <c r="E54" s="106" t="s">
        <v>60</v>
      </c>
      <c r="F54" s="107" t="s">
        <v>14</v>
      </c>
      <c r="G54" s="106" t="s">
        <v>61</v>
      </c>
      <c r="H54" s="108" t="s">
        <v>62</v>
      </c>
      <c r="I54" s="109" t="s">
        <v>19</v>
      </c>
      <c r="K54" s="105" t="s">
        <v>9</v>
      </c>
      <c r="L54" s="106" t="s">
        <v>10</v>
      </c>
      <c r="M54" s="106" t="s">
        <v>11</v>
      </c>
      <c r="N54" s="106" t="s">
        <v>59</v>
      </c>
      <c r="O54" s="106" t="s">
        <v>60</v>
      </c>
      <c r="P54" s="107" t="s">
        <v>14</v>
      </c>
      <c r="Q54" s="106" t="s">
        <v>61</v>
      </c>
      <c r="R54" s="108" t="s">
        <v>62</v>
      </c>
      <c r="S54" s="109" t="s">
        <v>19</v>
      </c>
      <c r="U54" s="105" t="s">
        <v>9</v>
      </c>
      <c r="V54" s="106" t="s">
        <v>10</v>
      </c>
      <c r="W54" s="106" t="s">
        <v>11</v>
      </c>
      <c r="X54" s="106" t="s">
        <v>59</v>
      </c>
      <c r="Y54" s="106" t="s">
        <v>60</v>
      </c>
      <c r="Z54" s="107" t="s">
        <v>14</v>
      </c>
      <c r="AA54" s="106" t="s">
        <v>61</v>
      </c>
      <c r="AB54" s="108" t="s">
        <v>62</v>
      </c>
      <c r="AC54" s="109" t="s">
        <v>19</v>
      </c>
      <c r="AE54" s="105" t="s">
        <v>9</v>
      </c>
      <c r="AF54" s="106" t="s">
        <v>10</v>
      </c>
      <c r="AG54" s="106" t="s">
        <v>11</v>
      </c>
      <c r="AH54" s="106" t="s">
        <v>59</v>
      </c>
      <c r="AI54" s="106" t="s">
        <v>60</v>
      </c>
      <c r="AJ54" s="107" t="s">
        <v>14</v>
      </c>
      <c r="AK54" s="106" t="s">
        <v>61</v>
      </c>
      <c r="AL54" s="108" t="s">
        <v>62</v>
      </c>
      <c r="AM54" s="109" t="s">
        <v>19</v>
      </c>
      <c r="AO54" s="105" t="s">
        <v>9</v>
      </c>
      <c r="AP54" s="106" t="s">
        <v>10</v>
      </c>
      <c r="AQ54" s="106" t="s">
        <v>11</v>
      </c>
      <c r="AR54" s="106" t="s">
        <v>59</v>
      </c>
      <c r="AS54" s="106" t="s">
        <v>60</v>
      </c>
      <c r="AT54" s="107" t="s">
        <v>14</v>
      </c>
      <c r="AU54" s="106" t="s">
        <v>61</v>
      </c>
      <c r="AV54" s="108" t="s">
        <v>62</v>
      </c>
      <c r="AW54" s="109" t="s">
        <v>19</v>
      </c>
    </row>
    <row r="55" spans="1:49">
      <c r="A55" s="110" t="s">
        <v>20</v>
      </c>
      <c r="B55" s="111">
        <v>42.6</v>
      </c>
      <c r="C55" s="112">
        <v>1575</v>
      </c>
      <c r="D55" s="113">
        <v>18</v>
      </c>
      <c r="E55" s="113">
        <f>D55*C55%</f>
        <v>283.5</v>
      </c>
      <c r="F55" s="113">
        <f>C55+E55</f>
        <v>1858.5</v>
      </c>
      <c r="G55" s="113">
        <f t="shared" ref="G55:G63" si="32">+E55</f>
        <v>283.5</v>
      </c>
      <c r="H55" s="114">
        <f>F55-G55</f>
        <v>1575</v>
      </c>
      <c r="I55" s="115">
        <f t="shared" ref="I55:I63" si="33">H55*B55</f>
        <v>67095</v>
      </c>
      <c r="K55" s="110" t="s">
        <v>20</v>
      </c>
      <c r="L55" s="111">
        <v>42.6</v>
      </c>
      <c r="M55" s="112">
        <v>1450</v>
      </c>
      <c r="N55" s="113">
        <v>18</v>
      </c>
      <c r="O55" s="113">
        <f>N55*M55%</f>
        <v>261</v>
      </c>
      <c r="P55" s="113">
        <f>M55+O55</f>
        <v>1711</v>
      </c>
      <c r="Q55" s="113">
        <f t="shared" ref="Q55:Q63" si="34">+O55</f>
        <v>261</v>
      </c>
      <c r="R55" s="114">
        <f>P55-Q55</f>
        <v>1450</v>
      </c>
      <c r="S55" s="115">
        <f t="shared" ref="S55:S63" si="35">R55*L55</f>
        <v>61770</v>
      </c>
      <c r="U55" s="110" t="s">
        <v>20</v>
      </c>
      <c r="V55" s="111">
        <v>42.6</v>
      </c>
      <c r="W55" s="112">
        <v>1450</v>
      </c>
      <c r="X55" s="113">
        <v>18</v>
      </c>
      <c r="Y55" s="113">
        <f>X55*W55%</f>
        <v>261</v>
      </c>
      <c r="Z55" s="113">
        <f>W55+Y55</f>
        <v>1711</v>
      </c>
      <c r="AA55" s="113">
        <f t="shared" ref="AA55:AA63" si="36">+Y55</f>
        <v>261</v>
      </c>
      <c r="AB55" s="114">
        <f>Z55-AA55</f>
        <v>1450</v>
      </c>
      <c r="AC55" s="115">
        <f t="shared" ref="AC55:AC63" si="37">AB55*V55</f>
        <v>61770</v>
      </c>
      <c r="AE55" s="110" t="s">
        <v>20</v>
      </c>
      <c r="AF55" s="111">
        <v>42.6</v>
      </c>
      <c r="AG55" s="112">
        <v>1350</v>
      </c>
      <c r="AH55" s="113">
        <v>18</v>
      </c>
      <c r="AI55" s="113">
        <f>AH55*AG55%</f>
        <v>243</v>
      </c>
      <c r="AJ55" s="113">
        <f>AG55+AI55</f>
        <v>1593</v>
      </c>
      <c r="AK55" s="113">
        <f t="shared" ref="AK55:AK63" si="38">+AI55</f>
        <v>243</v>
      </c>
      <c r="AL55" s="114">
        <f>AJ55-AK55</f>
        <v>1350</v>
      </c>
      <c r="AM55" s="115">
        <f t="shared" ref="AM55:AM63" si="39">AL55*AF55</f>
        <v>57510</v>
      </c>
      <c r="AO55" s="110" t="s">
        <v>20</v>
      </c>
      <c r="AP55" s="111">
        <v>85.2</v>
      </c>
      <c r="AQ55" s="112">
        <v>1350</v>
      </c>
      <c r="AR55" s="113">
        <v>18</v>
      </c>
      <c r="AS55" s="113">
        <f>AR55*AQ55%</f>
        <v>243</v>
      </c>
      <c r="AT55" s="113">
        <f>AQ55+AS55</f>
        <v>1593</v>
      </c>
      <c r="AU55" s="113">
        <f t="shared" ref="AU55:AU63" si="40">+AS55</f>
        <v>243</v>
      </c>
      <c r="AV55" s="114">
        <f>AT55-AU55</f>
        <v>1350</v>
      </c>
      <c r="AW55" s="115">
        <f t="shared" ref="AW55:AW63" si="41">AV55*AP55</f>
        <v>115020</v>
      </c>
    </row>
    <row r="56" spans="1:49">
      <c r="A56" s="116" t="s">
        <v>69</v>
      </c>
      <c r="B56" s="20">
        <v>79.7</v>
      </c>
      <c r="C56" s="21">
        <v>45</v>
      </c>
      <c r="D56" s="22">
        <v>18</v>
      </c>
      <c r="E56" s="22">
        <f t="shared" ref="E56:E63" si="42">D56*C56%</f>
        <v>8.1</v>
      </c>
      <c r="F56" s="22">
        <f t="shared" ref="F56:F63" si="43">C56+E56</f>
        <v>53.1</v>
      </c>
      <c r="G56" s="22">
        <f t="shared" si="32"/>
        <v>8.1</v>
      </c>
      <c r="H56" s="23">
        <f t="shared" ref="H56:H66" si="44">F56-G56</f>
        <v>45</v>
      </c>
      <c r="I56" s="117">
        <f t="shared" si="33"/>
        <v>3586.5</v>
      </c>
      <c r="K56" s="116" t="s">
        <v>69</v>
      </c>
      <c r="L56" s="20">
        <v>79.7</v>
      </c>
      <c r="M56" s="21">
        <v>45</v>
      </c>
      <c r="N56" s="22">
        <v>18</v>
      </c>
      <c r="O56" s="22">
        <f t="shared" ref="O56:O63" si="45">N56*M56%</f>
        <v>8.1</v>
      </c>
      <c r="P56" s="22">
        <f t="shared" ref="P56:P63" si="46">M56+O56</f>
        <v>53.1</v>
      </c>
      <c r="Q56" s="22">
        <f t="shared" si="34"/>
        <v>8.1</v>
      </c>
      <c r="R56" s="23">
        <f t="shared" ref="R56:R66" si="47">P56-Q56</f>
        <v>45</v>
      </c>
      <c r="S56" s="117">
        <f t="shared" si="35"/>
        <v>3586.5</v>
      </c>
      <c r="U56" s="116" t="s">
        <v>69</v>
      </c>
      <c r="V56" s="20">
        <v>79.7</v>
      </c>
      <c r="W56" s="21">
        <v>45</v>
      </c>
      <c r="X56" s="22">
        <v>18</v>
      </c>
      <c r="Y56" s="22">
        <f t="shared" ref="Y56:Y63" si="48">X56*W56%</f>
        <v>8.1</v>
      </c>
      <c r="Z56" s="22">
        <f t="shared" ref="Z56:Z63" si="49">W56+Y56</f>
        <v>53.1</v>
      </c>
      <c r="AA56" s="22">
        <f t="shared" si="36"/>
        <v>8.1</v>
      </c>
      <c r="AB56" s="23">
        <f t="shared" ref="AB56:AB66" si="50">Z56-AA56</f>
        <v>45</v>
      </c>
      <c r="AC56" s="117">
        <f t="shared" si="37"/>
        <v>3586.5</v>
      </c>
      <c r="AE56" s="116" t="s">
        <v>69</v>
      </c>
      <c r="AF56" s="20">
        <v>79.7</v>
      </c>
      <c r="AG56" s="21">
        <v>45</v>
      </c>
      <c r="AH56" s="22">
        <v>18</v>
      </c>
      <c r="AI56" s="22">
        <f t="shared" ref="AI56:AI63" si="51">AH56*AG56%</f>
        <v>8.1</v>
      </c>
      <c r="AJ56" s="22">
        <f t="shared" ref="AJ56:AJ63" si="52">AG56+AI56</f>
        <v>53.1</v>
      </c>
      <c r="AK56" s="22">
        <f t="shared" si="38"/>
        <v>8.1</v>
      </c>
      <c r="AL56" s="23">
        <f t="shared" ref="AL56:AL66" si="53">AJ56-AK56</f>
        <v>45</v>
      </c>
      <c r="AM56" s="117">
        <f t="shared" si="39"/>
        <v>3586.5</v>
      </c>
      <c r="AO56" s="116" t="s">
        <v>69</v>
      </c>
      <c r="AP56" s="20">
        <v>159.4</v>
      </c>
      <c r="AQ56" s="21">
        <v>45</v>
      </c>
      <c r="AR56" s="22">
        <v>18</v>
      </c>
      <c r="AS56" s="22">
        <f t="shared" ref="AS56:AS63" si="54">AR56*AQ56%</f>
        <v>8.1</v>
      </c>
      <c r="AT56" s="22">
        <f t="shared" ref="AT56:AT63" si="55">AQ56+AS56</f>
        <v>53.1</v>
      </c>
      <c r="AU56" s="22">
        <f t="shared" si="40"/>
        <v>8.1</v>
      </c>
      <c r="AV56" s="23">
        <f t="shared" ref="AV56:AV66" si="56">AT56-AU56</f>
        <v>45</v>
      </c>
      <c r="AW56" s="117">
        <f t="shared" si="41"/>
        <v>7173</v>
      </c>
    </row>
    <row r="57" spans="1:49">
      <c r="A57" s="116" t="s">
        <v>73</v>
      </c>
      <c r="B57" s="20">
        <v>18</v>
      </c>
      <c r="C57" s="21">
        <v>35</v>
      </c>
      <c r="D57" s="22">
        <v>18</v>
      </c>
      <c r="E57" s="22">
        <f t="shared" si="42"/>
        <v>6.3</v>
      </c>
      <c r="F57" s="22">
        <f t="shared" si="43"/>
        <v>41.3</v>
      </c>
      <c r="G57" s="22">
        <f t="shared" si="32"/>
        <v>6.3</v>
      </c>
      <c r="H57" s="23">
        <f t="shared" si="44"/>
        <v>35</v>
      </c>
      <c r="I57" s="117">
        <f t="shared" si="33"/>
        <v>630</v>
      </c>
      <c r="K57" s="116" t="s">
        <v>73</v>
      </c>
      <c r="L57" s="20">
        <v>18</v>
      </c>
      <c r="M57" s="21">
        <v>35</v>
      </c>
      <c r="N57" s="22">
        <v>18</v>
      </c>
      <c r="O57" s="22">
        <f t="shared" si="45"/>
        <v>6.3</v>
      </c>
      <c r="P57" s="22">
        <f t="shared" si="46"/>
        <v>41.3</v>
      </c>
      <c r="Q57" s="22">
        <f t="shared" si="34"/>
        <v>6.3</v>
      </c>
      <c r="R57" s="23">
        <f t="shared" si="47"/>
        <v>35</v>
      </c>
      <c r="S57" s="117">
        <f t="shared" si="35"/>
        <v>630</v>
      </c>
      <c r="U57" s="116" t="s">
        <v>73</v>
      </c>
      <c r="V57" s="20">
        <v>18</v>
      </c>
      <c r="W57" s="21">
        <v>35</v>
      </c>
      <c r="X57" s="22">
        <v>18</v>
      </c>
      <c r="Y57" s="22">
        <f t="shared" si="48"/>
        <v>6.3</v>
      </c>
      <c r="Z57" s="22">
        <f t="shared" si="49"/>
        <v>41.3</v>
      </c>
      <c r="AA57" s="22">
        <f t="shared" si="36"/>
        <v>6.3</v>
      </c>
      <c r="AB57" s="23">
        <f t="shared" si="50"/>
        <v>35</v>
      </c>
      <c r="AC57" s="117">
        <f t="shared" si="37"/>
        <v>630</v>
      </c>
      <c r="AE57" s="116" t="s">
        <v>73</v>
      </c>
      <c r="AF57" s="20">
        <v>18</v>
      </c>
      <c r="AG57" s="21">
        <v>35</v>
      </c>
      <c r="AH57" s="22">
        <v>18</v>
      </c>
      <c r="AI57" s="22">
        <f t="shared" si="51"/>
        <v>6.3</v>
      </c>
      <c r="AJ57" s="22">
        <f t="shared" si="52"/>
        <v>41.3</v>
      </c>
      <c r="AK57" s="22">
        <f t="shared" si="38"/>
        <v>6.3</v>
      </c>
      <c r="AL57" s="23">
        <f t="shared" si="53"/>
        <v>35</v>
      </c>
      <c r="AM57" s="117">
        <f t="shared" si="39"/>
        <v>630</v>
      </c>
      <c r="AO57" s="116" t="s">
        <v>73</v>
      </c>
      <c r="AP57" s="20">
        <v>26</v>
      </c>
      <c r="AQ57" s="21">
        <v>35</v>
      </c>
      <c r="AR57" s="22">
        <v>18</v>
      </c>
      <c r="AS57" s="22">
        <f t="shared" si="54"/>
        <v>6.3</v>
      </c>
      <c r="AT57" s="22">
        <f t="shared" si="55"/>
        <v>41.3</v>
      </c>
      <c r="AU57" s="22">
        <f t="shared" si="40"/>
        <v>6.3</v>
      </c>
      <c r="AV57" s="23">
        <f t="shared" si="56"/>
        <v>35</v>
      </c>
      <c r="AW57" s="117">
        <f t="shared" si="41"/>
        <v>910</v>
      </c>
    </row>
    <row r="58" spans="1:49">
      <c r="A58" s="116" t="s">
        <v>74</v>
      </c>
      <c r="B58" s="20">
        <v>0.03</v>
      </c>
      <c r="C58" s="21">
        <v>575</v>
      </c>
      <c r="D58" s="22">
        <v>18</v>
      </c>
      <c r="E58" s="22">
        <f t="shared" si="42"/>
        <v>103.5</v>
      </c>
      <c r="F58" s="22">
        <f t="shared" si="43"/>
        <v>678.5</v>
      </c>
      <c r="G58" s="22">
        <f t="shared" si="32"/>
        <v>103.5</v>
      </c>
      <c r="H58" s="23">
        <f t="shared" si="44"/>
        <v>575</v>
      </c>
      <c r="I58" s="117">
        <f t="shared" si="33"/>
        <v>17.25</v>
      </c>
      <c r="K58" s="116" t="s">
        <v>74</v>
      </c>
      <c r="L58" s="20">
        <v>0.03</v>
      </c>
      <c r="M58" s="21">
        <v>575</v>
      </c>
      <c r="N58" s="22">
        <v>18</v>
      </c>
      <c r="O58" s="22">
        <f t="shared" si="45"/>
        <v>103.5</v>
      </c>
      <c r="P58" s="22">
        <f t="shared" si="46"/>
        <v>678.5</v>
      </c>
      <c r="Q58" s="22">
        <f t="shared" si="34"/>
        <v>103.5</v>
      </c>
      <c r="R58" s="23">
        <f t="shared" si="47"/>
        <v>575</v>
      </c>
      <c r="S58" s="117">
        <f t="shared" si="35"/>
        <v>17.25</v>
      </c>
      <c r="U58" s="116" t="s">
        <v>74</v>
      </c>
      <c r="V58" s="20">
        <v>0.03</v>
      </c>
      <c r="W58" s="21">
        <v>575</v>
      </c>
      <c r="X58" s="22">
        <v>18</v>
      </c>
      <c r="Y58" s="22">
        <f t="shared" si="48"/>
        <v>103.5</v>
      </c>
      <c r="Z58" s="22">
        <f t="shared" si="49"/>
        <v>678.5</v>
      </c>
      <c r="AA58" s="22">
        <f t="shared" si="36"/>
        <v>103.5</v>
      </c>
      <c r="AB58" s="23">
        <f t="shared" si="50"/>
        <v>575</v>
      </c>
      <c r="AC58" s="117">
        <f t="shared" si="37"/>
        <v>17.25</v>
      </c>
      <c r="AE58" s="116" t="s">
        <v>74</v>
      </c>
      <c r="AF58" s="20">
        <v>0.03</v>
      </c>
      <c r="AG58" s="21">
        <v>575</v>
      </c>
      <c r="AH58" s="22">
        <v>18</v>
      </c>
      <c r="AI58" s="22">
        <f t="shared" si="51"/>
        <v>103.5</v>
      </c>
      <c r="AJ58" s="22">
        <f t="shared" si="52"/>
        <v>678.5</v>
      </c>
      <c r="AK58" s="22">
        <f t="shared" si="38"/>
        <v>103.5</v>
      </c>
      <c r="AL58" s="23">
        <f t="shared" si="53"/>
        <v>575</v>
      </c>
      <c r="AM58" s="117">
        <f t="shared" si="39"/>
        <v>17.25</v>
      </c>
      <c r="AO58" s="116" t="s">
        <v>74</v>
      </c>
      <c r="AP58" s="20">
        <v>0.06</v>
      </c>
      <c r="AQ58" s="21">
        <v>575</v>
      </c>
      <c r="AR58" s="22">
        <v>18</v>
      </c>
      <c r="AS58" s="22">
        <f t="shared" si="54"/>
        <v>103.5</v>
      </c>
      <c r="AT58" s="22">
        <f t="shared" si="55"/>
        <v>678.5</v>
      </c>
      <c r="AU58" s="22">
        <f t="shared" si="40"/>
        <v>103.5</v>
      </c>
      <c r="AV58" s="23">
        <f t="shared" si="56"/>
        <v>575</v>
      </c>
      <c r="AW58" s="117">
        <f t="shared" si="41"/>
        <v>34.5</v>
      </c>
    </row>
    <row r="59" spans="1:49">
      <c r="A59" s="116" t="s">
        <v>75</v>
      </c>
      <c r="B59" s="20">
        <v>2.1</v>
      </c>
      <c r="C59" s="21">
        <v>185</v>
      </c>
      <c r="D59" s="22">
        <v>18</v>
      </c>
      <c r="E59" s="22">
        <f t="shared" si="42"/>
        <v>33.300000000000004</v>
      </c>
      <c r="F59" s="22">
        <f t="shared" si="43"/>
        <v>218.3</v>
      </c>
      <c r="G59" s="22">
        <f t="shared" si="32"/>
        <v>33.300000000000004</v>
      </c>
      <c r="H59" s="23">
        <f t="shared" si="44"/>
        <v>185</v>
      </c>
      <c r="I59" s="117">
        <f t="shared" si="33"/>
        <v>388.5</v>
      </c>
      <c r="K59" s="116" t="s">
        <v>75</v>
      </c>
      <c r="L59" s="20">
        <v>2.1</v>
      </c>
      <c r="M59" s="21">
        <v>185</v>
      </c>
      <c r="N59" s="22">
        <v>18</v>
      </c>
      <c r="O59" s="22">
        <f t="shared" si="45"/>
        <v>33.300000000000004</v>
      </c>
      <c r="P59" s="22">
        <f t="shared" si="46"/>
        <v>218.3</v>
      </c>
      <c r="Q59" s="22">
        <f t="shared" si="34"/>
        <v>33.300000000000004</v>
      </c>
      <c r="R59" s="23">
        <f t="shared" si="47"/>
        <v>185</v>
      </c>
      <c r="S59" s="117">
        <f t="shared" si="35"/>
        <v>388.5</v>
      </c>
      <c r="U59" s="116" t="s">
        <v>75</v>
      </c>
      <c r="V59" s="20">
        <v>2.1</v>
      </c>
      <c r="W59" s="21">
        <v>185</v>
      </c>
      <c r="X59" s="22">
        <v>18</v>
      </c>
      <c r="Y59" s="22">
        <f t="shared" si="48"/>
        <v>33.300000000000004</v>
      </c>
      <c r="Z59" s="22">
        <f t="shared" si="49"/>
        <v>218.3</v>
      </c>
      <c r="AA59" s="22">
        <f t="shared" si="36"/>
        <v>33.300000000000004</v>
      </c>
      <c r="AB59" s="23">
        <f t="shared" si="50"/>
        <v>185</v>
      </c>
      <c r="AC59" s="117">
        <f t="shared" si="37"/>
        <v>388.5</v>
      </c>
      <c r="AE59" s="116" t="s">
        <v>75</v>
      </c>
      <c r="AF59" s="20">
        <v>2.1</v>
      </c>
      <c r="AG59" s="21">
        <v>185</v>
      </c>
      <c r="AH59" s="22">
        <v>18</v>
      </c>
      <c r="AI59" s="22">
        <f t="shared" si="51"/>
        <v>33.300000000000004</v>
      </c>
      <c r="AJ59" s="22">
        <f t="shared" si="52"/>
        <v>218.3</v>
      </c>
      <c r="AK59" s="22">
        <f t="shared" si="38"/>
        <v>33.300000000000004</v>
      </c>
      <c r="AL59" s="23">
        <f t="shared" si="53"/>
        <v>185</v>
      </c>
      <c r="AM59" s="117">
        <f t="shared" si="39"/>
        <v>388.5</v>
      </c>
      <c r="AO59" s="116" t="s">
        <v>75</v>
      </c>
      <c r="AP59" s="20">
        <v>4.2</v>
      </c>
      <c r="AQ59" s="21">
        <v>185</v>
      </c>
      <c r="AR59" s="22">
        <v>18</v>
      </c>
      <c r="AS59" s="22">
        <f t="shared" si="54"/>
        <v>33.300000000000004</v>
      </c>
      <c r="AT59" s="22">
        <f t="shared" si="55"/>
        <v>218.3</v>
      </c>
      <c r="AU59" s="22">
        <f t="shared" si="40"/>
        <v>33.300000000000004</v>
      </c>
      <c r="AV59" s="23">
        <f t="shared" si="56"/>
        <v>185</v>
      </c>
      <c r="AW59" s="117">
        <f t="shared" si="41"/>
        <v>777</v>
      </c>
    </row>
    <row r="60" spans="1:49">
      <c r="A60" s="116" t="s">
        <v>21</v>
      </c>
      <c r="B60" s="20">
        <v>1.0002</v>
      </c>
      <c r="C60" s="21">
        <v>450</v>
      </c>
      <c r="D60" s="22">
        <v>18</v>
      </c>
      <c r="E60" s="22">
        <f t="shared" si="42"/>
        <v>81</v>
      </c>
      <c r="F60" s="22">
        <f t="shared" si="43"/>
        <v>531</v>
      </c>
      <c r="G60" s="22">
        <f t="shared" si="32"/>
        <v>81</v>
      </c>
      <c r="H60" s="23">
        <f t="shared" si="44"/>
        <v>450</v>
      </c>
      <c r="I60" s="117">
        <f t="shared" si="33"/>
        <v>450.09</v>
      </c>
      <c r="K60" s="116" t="s">
        <v>21</v>
      </c>
      <c r="L60" s="20">
        <v>1.0002</v>
      </c>
      <c r="M60" s="21">
        <v>450</v>
      </c>
      <c r="N60" s="22">
        <v>18</v>
      </c>
      <c r="O60" s="22">
        <f t="shared" si="45"/>
        <v>81</v>
      </c>
      <c r="P60" s="22">
        <f t="shared" si="46"/>
        <v>531</v>
      </c>
      <c r="Q60" s="22">
        <f t="shared" si="34"/>
        <v>81</v>
      </c>
      <c r="R60" s="23">
        <f t="shared" si="47"/>
        <v>450</v>
      </c>
      <c r="S60" s="117">
        <f t="shared" si="35"/>
        <v>450.09</v>
      </c>
      <c r="U60" s="116" t="s">
        <v>21</v>
      </c>
      <c r="V60" s="20">
        <v>1.0002</v>
      </c>
      <c r="W60" s="21">
        <v>450</v>
      </c>
      <c r="X60" s="22">
        <v>18</v>
      </c>
      <c r="Y60" s="22">
        <f t="shared" si="48"/>
        <v>81</v>
      </c>
      <c r="Z60" s="22">
        <f t="shared" si="49"/>
        <v>531</v>
      </c>
      <c r="AA60" s="22">
        <f t="shared" si="36"/>
        <v>81</v>
      </c>
      <c r="AB60" s="23">
        <f t="shared" si="50"/>
        <v>450</v>
      </c>
      <c r="AC60" s="117">
        <f t="shared" si="37"/>
        <v>450.09</v>
      </c>
      <c r="AE60" s="116" t="s">
        <v>21</v>
      </c>
      <c r="AF60" s="20">
        <v>1.0002</v>
      </c>
      <c r="AG60" s="21">
        <v>585</v>
      </c>
      <c r="AH60" s="22">
        <v>18</v>
      </c>
      <c r="AI60" s="22">
        <f t="shared" si="51"/>
        <v>105.3</v>
      </c>
      <c r="AJ60" s="22">
        <f t="shared" si="52"/>
        <v>690.3</v>
      </c>
      <c r="AK60" s="22">
        <f t="shared" si="38"/>
        <v>105.3</v>
      </c>
      <c r="AL60" s="23">
        <f t="shared" si="53"/>
        <v>585</v>
      </c>
      <c r="AM60" s="117">
        <f t="shared" si="39"/>
        <v>585.11699999999996</v>
      </c>
      <c r="AO60" s="116" t="s">
        <v>21</v>
      </c>
      <c r="AP60" s="20">
        <v>2.0004</v>
      </c>
      <c r="AQ60" s="21">
        <v>585</v>
      </c>
      <c r="AR60" s="22">
        <v>18</v>
      </c>
      <c r="AS60" s="22">
        <f t="shared" si="54"/>
        <v>105.3</v>
      </c>
      <c r="AT60" s="22">
        <f t="shared" si="55"/>
        <v>690.3</v>
      </c>
      <c r="AU60" s="22">
        <f t="shared" si="40"/>
        <v>105.3</v>
      </c>
      <c r="AV60" s="23">
        <f t="shared" si="56"/>
        <v>585</v>
      </c>
      <c r="AW60" s="117">
        <f t="shared" si="41"/>
        <v>1170.2339999999999</v>
      </c>
    </row>
    <row r="61" spans="1:49">
      <c r="A61" s="116" t="s">
        <v>76</v>
      </c>
      <c r="B61" s="20">
        <v>24</v>
      </c>
      <c r="C61" s="21">
        <v>120</v>
      </c>
      <c r="D61" s="22">
        <v>18</v>
      </c>
      <c r="E61" s="22">
        <f t="shared" si="42"/>
        <v>21.599999999999998</v>
      </c>
      <c r="F61" s="22">
        <f t="shared" si="43"/>
        <v>141.6</v>
      </c>
      <c r="G61" s="22">
        <f t="shared" si="32"/>
        <v>21.599999999999998</v>
      </c>
      <c r="H61" s="23">
        <f t="shared" si="44"/>
        <v>120</v>
      </c>
      <c r="I61" s="117">
        <f t="shared" si="33"/>
        <v>2880</v>
      </c>
      <c r="K61" s="116" t="s">
        <v>76</v>
      </c>
      <c r="L61" s="20">
        <v>24</v>
      </c>
      <c r="M61" s="21">
        <v>120</v>
      </c>
      <c r="N61" s="22">
        <v>18</v>
      </c>
      <c r="O61" s="22">
        <f t="shared" si="45"/>
        <v>21.599999999999998</v>
      </c>
      <c r="P61" s="22">
        <f t="shared" si="46"/>
        <v>141.6</v>
      </c>
      <c r="Q61" s="22">
        <f t="shared" si="34"/>
        <v>21.599999999999998</v>
      </c>
      <c r="R61" s="23">
        <f t="shared" si="47"/>
        <v>120</v>
      </c>
      <c r="S61" s="117">
        <f t="shared" si="35"/>
        <v>2880</v>
      </c>
      <c r="U61" s="116" t="s">
        <v>76</v>
      </c>
      <c r="V61" s="20">
        <v>24</v>
      </c>
      <c r="W61" s="21">
        <v>120</v>
      </c>
      <c r="X61" s="22">
        <v>18</v>
      </c>
      <c r="Y61" s="22">
        <f t="shared" si="48"/>
        <v>21.599999999999998</v>
      </c>
      <c r="Z61" s="22">
        <f t="shared" si="49"/>
        <v>141.6</v>
      </c>
      <c r="AA61" s="22">
        <f t="shared" si="36"/>
        <v>21.599999999999998</v>
      </c>
      <c r="AB61" s="23">
        <f t="shared" si="50"/>
        <v>120</v>
      </c>
      <c r="AC61" s="117">
        <f t="shared" si="37"/>
        <v>2880</v>
      </c>
      <c r="AE61" s="116" t="s">
        <v>76</v>
      </c>
      <c r="AF61" s="20">
        <v>24</v>
      </c>
      <c r="AG61" s="21">
        <v>125</v>
      </c>
      <c r="AH61" s="22">
        <v>18</v>
      </c>
      <c r="AI61" s="22">
        <f t="shared" si="51"/>
        <v>22.5</v>
      </c>
      <c r="AJ61" s="22">
        <f t="shared" si="52"/>
        <v>147.5</v>
      </c>
      <c r="AK61" s="22">
        <f t="shared" si="38"/>
        <v>22.5</v>
      </c>
      <c r="AL61" s="23">
        <f t="shared" si="53"/>
        <v>125</v>
      </c>
      <c r="AM61" s="117">
        <f t="shared" si="39"/>
        <v>3000</v>
      </c>
      <c r="AO61" s="116" t="s">
        <v>76</v>
      </c>
      <c r="AP61" s="20">
        <v>48</v>
      </c>
      <c r="AQ61" s="21">
        <v>125</v>
      </c>
      <c r="AR61" s="22">
        <v>18</v>
      </c>
      <c r="AS61" s="22">
        <f t="shared" si="54"/>
        <v>22.5</v>
      </c>
      <c r="AT61" s="22">
        <f t="shared" si="55"/>
        <v>147.5</v>
      </c>
      <c r="AU61" s="22">
        <f t="shared" si="40"/>
        <v>22.5</v>
      </c>
      <c r="AV61" s="23">
        <f t="shared" si="56"/>
        <v>125</v>
      </c>
      <c r="AW61" s="117">
        <f t="shared" si="41"/>
        <v>6000</v>
      </c>
    </row>
    <row r="62" spans="1:49">
      <c r="A62" s="116" t="s">
        <v>77</v>
      </c>
      <c r="B62" s="20">
        <v>7.4999999999999997E-3</v>
      </c>
      <c r="C62" s="21">
        <v>475</v>
      </c>
      <c r="D62" s="22">
        <v>18</v>
      </c>
      <c r="E62" s="22">
        <f t="shared" si="42"/>
        <v>85.5</v>
      </c>
      <c r="F62" s="22">
        <f t="shared" si="43"/>
        <v>560.5</v>
      </c>
      <c r="G62" s="22">
        <f t="shared" si="32"/>
        <v>85.5</v>
      </c>
      <c r="H62" s="23">
        <f t="shared" si="44"/>
        <v>475</v>
      </c>
      <c r="I62" s="117">
        <f t="shared" si="33"/>
        <v>3.5625</v>
      </c>
      <c r="K62" s="116" t="s">
        <v>77</v>
      </c>
      <c r="L62" s="20">
        <v>7.4999999999999997E-3</v>
      </c>
      <c r="M62" s="21">
        <v>475</v>
      </c>
      <c r="N62" s="22">
        <v>18</v>
      </c>
      <c r="O62" s="22">
        <f t="shared" si="45"/>
        <v>85.5</v>
      </c>
      <c r="P62" s="22">
        <f t="shared" si="46"/>
        <v>560.5</v>
      </c>
      <c r="Q62" s="22">
        <f t="shared" si="34"/>
        <v>85.5</v>
      </c>
      <c r="R62" s="23">
        <f t="shared" si="47"/>
        <v>475</v>
      </c>
      <c r="S62" s="117">
        <f t="shared" si="35"/>
        <v>3.5625</v>
      </c>
      <c r="U62" s="116" t="s">
        <v>77</v>
      </c>
      <c r="V62" s="20">
        <v>7.4999999999999997E-3</v>
      </c>
      <c r="W62" s="21">
        <v>475</v>
      </c>
      <c r="X62" s="22">
        <v>18</v>
      </c>
      <c r="Y62" s="22">
        <f t="shared" si="48"/>
        <v>85.5</v>
      </c>
      <c r="Z62" s="22">
        <f t="shared" si="49"/>
        <v>560.5</v>
      </c>
      <c r="AA62" s="22">
        <f t="shared" si="36"/>
        <v>85.5</v>
      </c>
      <c r="AB62" s="23">
        <f t="shared" si="50"/>
        <v>475</v>
      </c>
      <c r="AC62" s="117">
        <f t="shared" si="37"/>
        <v>3.5625</v>
      </c>
      <c r="AE62" s="116" t="s">
        <v>77</v>
      </c>
      <c r="AF62" s="20">
        <v>7.4999999999999997E-3</v>
      </c>
      <c r="AG62" s="21">
        <v>475</v>
      </c>
      <c r="AH62" s="22">
        <v>18</v>
      </c>
      <c r="AI62" s="22">
        <f t="shared" si="51"/>
        <v>85.5</v>
      </c>
      <c r="AJ62" s="22">
        <f t="shared" si="52"/>
        <v>560.5</v>
      </c>
      <c r="AK62" s="22">
        <f t="shared" si="38"/>
        <v>85.5</v>
      </c>
      <c r="AL62" s="23">
        <f t="shared" si="53"/>
        <v>475</v>
      </c>
      <c r="AM62" s="117">
        <f t="shared" si="39"/>
        <v>3.5625</v>
      </c>
      <c r="AO62" s="116" t="s">
        <v>77</v>
      </c>
      <c r="AP62" s="20">
        <v>1.4999999999999999E-2</v>
      </c>
      <c r="AQ62" s="21">
        <v>475</v>
      </c>
      <c r="AR62" s="22">
        <v>18</v>
      </c>
      <c r="AS62" s="22">
        <f t="shared" si="54"/>
        <v>85.5</v>
      </c>
      <c r="AT62" s="22">
        <f t="shared" si="55"/>
        <v>560.5</v>
      </c>
      <c r="AU62" s="22">
        <f t="shared" si="40"/>
        <v>85.5</v>
      </c>
      <c r="AV62" s="23">
        <f t="shared" si="56"/>
        <v>475</v>
      </c>
      <c r="AW62" s="117">
        <f t="shared" si="41"/>
        <v>7.125</v>
      </c>
    </row>
    <row r="63" spans="1:49">
      <c r="A63" s="116" t="s">
        <v>22</v>
      </c>
      <c r="B63" s="20">
        <v>1.3979999999999999</v>
      </c>
      <c r="C63" s="21">
        <v>135</v>
      </c>
      <c r="D63" s="22">
        <v>18</v>
      </c>
      <c r="E63" s="22">
        <f t="shared" si="42"/>
        <v>24.3</v>
      </c>
      <c r="F63" s="22">
        <f t="shared" si="43"/>
        <v>159.30000000000001</v>
      </c>
      <c r="G63" s="22">
        <f t="shared" si="32"/>
        <v>24.3</v>
      </c>
      <c r="H63" s="23">
        <f t="shared" si="44"/>
        <v>135</v>
      </c>
      <c r="I63" s="117">
        <f t="shared" si="33"/>
        <v>188.73</v>
      </c>
      <c r="K63" s="116" t="s">
        <v>22</v>
      </c>
      <c r="L63" s="20">
        <v>1.3979999999999999</v>
      </c>
      <c r="M63" s="21">
        <v>135</v>
      </c>
      <c r="N63" s="22">
        <v>18</v>
      </c>
      <c r="O63" s="22">
        <f t="shared" si="45"/>
        <v>24.3</v>
      </c>
      <c r="P63" s="22">
        <f t="shared" si="46"/>
        <v>159.30000000000001</v>
      </c>
      <c r="Q63" s="22">
        <f t="shared" si="34"/>
        <v>24.3</v>
      </c>
      <c r="R63" s="23">
        <f t="shared" si="47"/>
        <v>135</v>
      </c>
      <c r="S63" s="117">
        <f t="shared" si="35"/>
        <v>188.73</v>
      </c>
      <c r="U63" s="116" t="s">
        <v>22</v>
      </c>
      <c r="V63" s="20">
        <v>1.3979999999999999</v>
      </c>
      <c r="W63" s="21">
        <v>135</v>
      </c>
      <c r="X63" s="22">
        <v>18</v>
      </c>
      <c r="Y63" s="22">
        <f t="shared" si="48"/>
        <v>24.3</v>
      </c>
      <c r="Z63" s="22">
        <f t="shared" si="49"/>
        <v>159.30000000000001</v>
      </c>
      <c r="AA63" s="22">
        <f t="shared" si="36"/>
        <v>24.3</v>
      </c>
      <c r="AB63" s="23">
        <f t="shared" si="50"/>
        <v>135</v>
      </c>
      <c r="AC63" s="117">
        <f t="shared" si="37"/>
        <v>188.73</v>
      </c>
      <c r="AE63" s="116" t="s">
        <v>22</v>
      </c>
      <c r="AF63" s="20">
        <v>1.3979999999999999</v>
      </c>
      <c r="AG63" s="21">
        <v>135</v>
      </c>
      <c r="AH63" s="22">
        <v>18</v>
      </c>
      <c r="AI63" s="22">
        <f t="shared" si="51"/>
        <v>24.3</v>
      </c>
      <c r="AJ63" s="22">
        <f t="shared" si="52"/>
        <v>159.30000000000001</v>
      </c>
      <c r="AK63" s="22">
        <f t="shared" si="38"/>
        <v>24.3</v>
      </c>
      <c r="AL63" s="23">
        <f t="shared" si="53"/>
        <v>135</v>
      </c>
      <c r="AM63" s="117">
        <f t="shared" si="39"/>
        <v>188.73</v>
      </c>
      <c r="AO63" s="116" t="s">
        <v>22</v>
      </c>
      <c r="AP63" s="20">
        <v>2.7959999999999998</v>
      </c>
      <c r="AQ63" s="21">
        <v>135</v>
      </c>
      <c r="AR63" s="22">
        <v>18</v>
      </c>
      <c r="AS63" s="22">
        <f t="shared" si="54"/>
        <v>24.3</v>
      </c>
      <c r="AT63" s="22">
        <f t="shared" si="55"/>
        <v>159.30000000000001</v>
      </c>
      <c r="AU63" s="22">
        <f t="shared" si="40"/>
        <v>24.3</v>
      </c>
      <c r="AV63" s="23">
        <f t="shared" si="56"/>
        <v>135</v>
      </c>
      <c r="AW63" s="117">
        <f t="shared" si="41"/>
        <v>377.46</v>
      </c>
    </row>
    <row r="64" spans="1:49">
      <c r="A64" s="118" t="s">
        <v>23</v>
      </c>
      <c r="B64" s="20"/>
      <c r="C64" s="21"/>
      <c r="D64" s="22"/>
      <c r="E64" s="22"/>
      <c r="F64" s="22"/>
      <c r="G64" s="22"/>
      <c r="H64" s="23">
        <f t="shared" si="44"/>
        <v>0</v>
      </c>
      <c r="I64" s="117"/>
      <c r="K64" s="118" t="s">
        <v>23</v>
      </c>
      <c r="L64" s="20"/>
      <c r="M64" s="21"/>
      <c r="N64" s="22"/>
      <c r="O64" s="22"/>
      <c r="P64" s="22"/>
      <c r="Q64" s="22"/>
      <c r="R64" s="23">
        <f t="shared" si="47"/>
        <v>0</v>
      </c>
      <c r="S64" s="117"/>
      <c r="U64" s="118" t="s">
        <v>23</v>
      </c>
      <c r="V64" s="20"/>
      <c r="W64" s="21"/>
      <c r="X64" s="22"/>
      <c r="Y64" s="22"/>
      <c r="Z64" s="22"/>
      <c r="AA64" s="22"/>
      <c r="AB64" s="23">
        <f t="shared" si="50"/>
        <v>0</v>
      </c>
      <c r="AC64" s="117"/>
      <c r="AE64" s="118" t="s">
        <v>23</v>
      </c>
      <c r="AF64" s="20"/>
      <c r="AG64" s="21"/>
      <c r="AH64" s="22"/>
      <c r="AI64" s="22"/>
      <c r="AJ64" s="22"/>
      <c r="AK64" s="22"/>
      <c r="AL64" s="23">
        <f t="shared" si="53"/>
        <v>0</v>
      </c>
      <c r="AM64" s="117"/>
      <c r="AO64" s="118" t="s">
        <v>23</v>
      </c>
      <c r="AP64" s="20"/>
      <c r="AQ64" s="21"/>
      <c r="AR64" s="22"/>
      <c r="AS64" s="22"/>
      <c r="AT64" s="22"/>
      <c r="AU64" s="22"/>
      <c r="AV64" s="23">
        <f t="shared" si="56"/>
        <v>0</v>
      </c>
      <c r="AW64" s="117"/>
    </row>
    <row r="65" spans="1:49">
      <c r="A65" s="116" t="s">
        <v>71</v>
      </c>
      <c r="B65" s="20">
        <v>4.2</v>
      </c>
      <c r="C65" s="21">
        <v>1275</v>
      </c>
      <c r="D65" s="22">
        <v>18</v>
      </c>
      <c r="E65" s="22">
        <f t="shared" ref="E65:E66" si="57">D65*C65%</f>
        <v>229.5</v>
      </c>
      <c r="F65" s="22">
        <f t="shared" ref="F65:F66" si="58">C65+E65</f>
        <v>1504.5</v>
      </c>
      <c r="G65" s="22">
        <f t="shared" ref="G65:G66" si="59">+E65</f>
        <v>229.5</v>
      </c>
      <c r="H65" s="23">
        <f t="shared" si="44"/>
        <v>1275</v>
      </c>
      <c r="I65" s="117">
        <f t="shared" ref="I65:I66" si="60">H65*B65</f>
        <v>5355</v>
      </c>
      <c r="K65" s="116" t="s">
        <v>71</v>
      </c>
      <c r="L65" s="20">
        <v>4.2</v>
      </c>
      <c r="M65" s="21">
        <v>1275</v>
      </c>
      <c r="N65" s="22">
        <v>18</v>
      </c>
      <c r="O65" s="22">
        <f t="shared" ref="O65:O66" si="61">N65*M65%</f>
        <v>229.5</v>
      </c>
      <c r="P65" s="22">
        <f t="shared" ref="P65:P66" si="62">M65+O65</f>
        <v>1504.5</v>
      </c>
      <c r="Q65" s="22">
        <f t="shared" ref="Q65:Q66" si="63">+O65</f>
        <v>229.5</v>
      </c>
      <c r="R65" s="23">
        <f t="shared" si="47"/>
        <v>1275</v>
      </c>
      <c r="S65" s="117">
        <f t="shared" ref="S65:S66" si="64">R65*L65</f>
        <v>5355</v>
      </c>
      <c r="U65" s="116" t="s">
        <v>71</v>
      </c>
      <c r="V65" s="20">
        <v>4.2</v>
      </c>
      <c r="W65" s="21">
        <v>1275</v>
      </c>
      <c r="X65" s="22">
        <v>18</v>
      </c>
      <c r="Y65" s="22">
        <f t="shared" ref="Y65:Y66" si="65">X65*W65%</f>
        <v>229.5</v>
      </c>
      <c r="Z65" s="22">
        <f t="shared" ref="Z65:Z66" si="66">W65+Y65</f>
        <v>1504.5</v>
      </c>
      <c r="AA65" s="22">
        <f t="shared" ref="AA65:AA66" si="67">+Y65</f>
        <v>229.5</v>
      </c>
      <c r="AB65" s="23">
        <f t="shared" si="50"/>
        <v>1275</v>
      </c>
      <c r="AC65" s="117">
        <f t="shared" ref="AC65:AC66" si="68">AB65*V65</f>
        <v>5355</v>
      </c>
      <c r="AE65" s="116" t="s">
        <v>71</v>
      </c>
      <c r="AF65" s="20">
        <v>4.2</v>
      </c>
      <c r="AG65" s="21">
        <v>1275</v>
      </c>
      <c r="AH65" s="22">
        <v>18</v>
      </c>
      <c r="AI65" s="22">
        <f t="shared" ref="AI65:AI66" si="69">AH65*AG65%</f>
        <v>229.5</v>
      </c>
      <c r="AJ65" s="22">
        <f t="shared" ref="AJ65:AJ66" si="70">AG65+AI65</f>
        <v>1504.5</v>
      </c>
      <c r="AK65" s="22">
        <f t="shared" ref="AK65:AK66" si="71">+AI65</f>
        <v>229.5</v>
      </c>
      <c r="AL65" s="23">
        <f t="shared" si="53"/>
        <v>1275</v>
      </c>
      <c r="AM65" s="117">
        <f t="shared" ref="AM65:AM66" si="72">AL65*AF65</f>
        <v>5355</v>
      </c>
      <c r="AO65" s="116" t="s">
        <v>71</v>
      </c>
      <c r="AP65" s="20">
        <v>8.4</v>
      </c>
      <c r="AQ65" s="21">
        <v>1275</v>
      </c>
      <c r="AR65" s="22">
        <v>18</v>
      </c>
      <c r="AS65" s="22">
        <f t="shared" ref="AS65:AS66" si="73">AR65*AQ65%</f>
        <v>229.5</v>
      </c>
      <c r="AT65" s="22">
        <f t="shared" ref="AT65:AT66" si="74">AQ65+AS65</f>
        <v>1504.5</v>
      </c>
      <c r="AU65" s="22">
        <f t="shared" ref="AU65:AU66" si="75">+AS65</f>
        <v>229.5</v>
      </c>
      <c r="AV65" s="23">
        <f t="shared" si="56"/>
        <v>1275</v>
      </c>
      <c r="AW65" s="117">
        <f t="shared" ref="AW65:AW66" si="76">AV65*AP65</f>
        <v>10710</v>
      </c>
    </row>
    <row r="66" spans="1:49">
      <c r="A66" s="116" t="s">
        <v>24</v>
      </c>
      <c r="B66" s="20">
        <v>0.46800000000000003</v>
      </c>
      <c r="C66" s="21">
        <v>2450</v>
      </c>
      <c r="D66" s="22">
        <v>18</v>
      </c>
      <c r="E66" s="22">
        <f t="shared" si="57"/>
        <v>441</v>
      </c>
      <c r="F66" s="22">
        <f t="shared" si="58"/>
        <v>2891</v>
      </c>
      <c r="G66" s="22">
        <f t="shared" si="59"/>
        <v>441</v>
      </c>
      <c r="H66" s="23">
        <f t="shared" si="44"/>
        <v>2450</v>
      </c>
      <c r="I66" s="117">
        <f t="shared" si="60"/>
        <v>1146.6000000000001</v>
      </c>
      <c r="K66" s="116" t="s">
        <v>24</v>
      </c>
      <c r="L66" s="20">
        <v>0.46800000000000003</v>
      </c>
      <c r="M66" s="21">
        <v>2450</v>
      </c>
      <c r="N66" s="22">
        <v>18</v>
      </c>
      <c r="O66" s="22">
        <f t="shared" si="61"/>
        <v>441</v>
      </c>
      <c r="P66" s="22">
        <f t="shared" si="62"/>
        <v>2891</v>
      </c>
      <c r="Q66" s="22">
        <f t="shared" si="63"/>
        <v>441</v>
      </c>
      <c r="R66" s="23">
        <f t="shared" si="47"/>
        <v>2450</v>
      </c>
      <c r="S66" s="117">
        <f t="shared" si="64"/>
        <v>1146.6000000000001</v>
      </c>
      <c r="U66" s="116" t="s">
        <v>24</v>
      </c>
      <c r="V66" s="20">
        <v>0.46800000000000003</v>
      </c>
      <c r="W66" s="21">
        <v>2450</v>
      </c>
      <c r="X66" s="22">
        <v>18</v>
      </c>
      <c r="Y66" s="22">
        <f t="shared" si="65"/>
        <v>441</v>
      </c>
      <c r="Z66" s="22">
        <f t="shared" si="66"/>
        <v>2891</v>
      </c>
      <c r="AA66" s="22">
        <f t="shared" si="67"/>
        <v>441</v>
      </c>
      <c r="AB66" s="23">
        <f t="shared" si="50"/>
        <v>2450</v>
      </c>
      <c r="AC66" s="117">
        <f t="shared" si="68"/>
        <v>1146.6000000000001</v>
      </c>
      <c r="AE66" s="116" t="s">
        <v>24</v>
      </c>
      <c r="AF66" s="20">
        <v>0.46800000000000003</v>
      </c>
      <c r="AG66" s="21">
        <v>2450</v>
      </c>
      <c r="AH66" s="22">
        <v>18</v>
      </c>
      <c r="AI66" s="22">
        <f t="shared" si="69"/>
        <v>441</v>
      </c>
      <c r="AJ66" s="22">
        <f t="shared" si="70"/>
        <v>2891</v>
      </c>
      <c r="AK66" s="22">
        <f t="shared" si="71"/>
        <v>441</v>
      </c>
      <c r="AL66" s="23">
        <f t="shared" si="53"/>
        <v>2450</v>
      </c>
      <c r="AM66" s="117">
        <f t="shared" si="72"/>
        <v>1146.6000000000001</v>
      </c>
      <c r="AO66" s="116" t="s">
        <v>24</v>
      </c>
      <c r="AP66" s="20">
        <v>0.93600000000000005</v>
      </c>
      <c r="AQ66" s="21">
        <v>2450</v>
      </c>
      <c r="AR66" s="22">
        <v>18</v>
      </c>
      <c r="AS66" s="22">
        <f t="shared" si="73"/>
        <v>441</v>
      </c>
      <c r="AT66" s="22">
        <f t="shared" si="74"/>
        <v>2891</v>
      </c>
      <c r="AU66" s="22">
        <f t="shared" si="75"/>
        <v>441</v>
      </c>
      <c r="AV66" s="23">
        <f t="shared" si="56"/>
        <v>2450</v>
      </c>
      <c r="AW66" s="117">
        <f t="shared" si="76"/>
        <v>2293.2000000000003</v>
      </c>
    </row>
    <row r="67" spans="1:49">
      <c r="A67" s="119" t="s">
        <v>25</v>
      </c>
      <c r="B67" s="25"/>
      <c r="C67" s="21"/>
      <c r="D67" s="26"/>
      <c r="E67" s="26"/>
      <c r="F67" s="26"/>
      <c r="G67" s="26"/>
      <c r="H67" s="23"/>
      <c r="I67" s="120">
        <f>SUM(I55:I66)</f>
        <v>81741.232499999998</v>
      </c>
      <c r="K67" s="119" t="s">
        <v>25</v>
      </c>
      <c r="L67" s="25"/>
      <c r="M67" s="21"/>
      <c r="N67" s="26"/>
      <c r="O67" s="26"/>
      <c r="P67" s="26"/>
      <c r="Q67" s="26"/>
      <c r="R67" s="23"/>
      <c r="S67" s="120">
        <f>SUM(S55:S66)</f>
        <v>76416.232499999998</v>
      </c>
      <c r="U67" s="119" t="s">
        <v>25</v>
      </c>
      <c r="V67" s="25"/>
      <c r="W67" s="21"/>
      <c r="X67" s="26"/>
      <c r="Y67" s="26"/>
      <c r="Z67" s="26"/>
      <c r="AA67" s="26"/>
      <c r="AB67" s="23"/>
      <c r="AC67" s="120">
        <f>SUM(AC55:AC66)</f>
        <v>76416.232499999998</v>
      </c>
      <c r="AE67" s="119" t="s">
        <v>25</v>
      </c>
      <c r="AF67" s="25"/>
      <c r="AG67" s="21"/>
      <c r="AH67" s="26"/>
      <c r="AI67" s="26"/>
      <c r="AJ67" s="26"/>
      <c r="AK67" s="26"/>
      <c r="AL67" s="23"/>
      <c r="AM67" s="120">
        <f>SUM(AM55:AM66)</f>
        <v>72411.2595</v>
      </c>
      <c r="AO67" s="119" t="s">
        <v>25</v>
      </c>
      <c r="AP67" s="161"/>
      <c r="AQ67" s="21"/>
      <c r="AR67" s="26"/>
      <c r="AS67" s="26"/>
      <c r="AT67" s="26"/>
      <c r="AU67" s="26"/>
      <c r="AV67" s="23"/>
      <c r="AW67" s="120">
        <f>SUM(AW55:AW66)</f>
        <v>144472.519</v>
      </c>
    </row>
    <row r="68" spans="1:49">
      <c r="A68" s="119" t="s">
        <v>26</v>
      </c>
      <c r="B68" s="29"/>
      <c r="C68" s="21"/>
      <c r="D68" s="26"/>
      <c r="E68" s="26"/>
      <c r="F68" s="26"/>
      <c r="G68" s="26"/>
      <c r="H68" s="23"/>
      <c r="I68" s="121"/>
      <c r="K68" s="119" t="s">
        <v>26</v>
      </c>
      <c r="L68" s="29"/>
      <c r="M68" s="21"/>
      <c r="N68" s="26"/>
      <c r="O68" s="26"/>
      <c r="P68" s="26"/>
      <c r="Q68" s="26"/>
      <c r="R68" s="23"/>
      <c r="S68" s="121"/>
      <c r="U68" s="119" t="s">
        <v>26</v>
      </c>
      <c r="V68" s="29"/>
      <c r="W68" s="21"/>
      <c r="X68" s="26"/>
      <c r="Y68" s="26"/>
      <c r="Z68" s="26"/>
      <c r="AA68" s="26"/>
      <c r="AB68" s="23"/>
      <c r="AC68" s="121"/>
      <c r="AE68" s="119" t="s">
        <v>26</v>
      </c>
      <c r="AF68" s="29"/>
      <c r="AG68" s="21"/>
      <c r="AH68" s="26"/>
      <c r="AI68" s="26"/>
      <c r="AJ68" s="26"/>
      <c r="AK68" s="26"/>
      <c r="AL68" s="23"/>
      <c r="AM68" s="121"/>
      <c r="AO68" s="119" t="s">
        <v>26</v>
      </c>
      <c r="AP68" s="29"/>
      <c r="AQ68" s="21"/>
      <c r="AR68" s="26"/>
      <c r="AS68" s="26"/>
      <c r="AT68" s="26"/>
      <c r="AU68" s="26"/>
      <c r="AV68" s="23"/>
      <c r="AW68" s="121"/>
    </row>
    <row r="69" spans="1:49">
      <c r="A69" s="122" t="s">
        <v>27</v>
      </c>
      <c r="B69" s="141">
        <v>48</v>
      </c>
      <c r="C69" s="21">
        <v>410</v>
      </c>
      <c r="D69" s="22">
        <v>18</v>
      </c>
      <c r="E69" s="22">
        <f t="shared" ref="E69:E75" si="77">D69*C69%</f>
        <v>73.8</v>
      </c>
      <c r="F69" s="22">
        <f t="shared" ref="F69:F75" si="78">C69+E69</f>
        <v>483.8</v>
      </c>
      <c r="G69" s="22">
        <f>+E69</f>
        <v>73.8</v>
      </c>
      <c r="H69" s="23">
        <f t="shared" ref="H69:H75" si="79">F69-G69</f>
        <v>410</v>
      </c>
      <c r="I69" s="117">
        <f>H69*B69</f>
        <v>19680</v>
      </c>
      <c r="K69" s="122" t="s">
        <v>27</v>
      </c>
      <c r="L69" s="141">
        <v>48</v>
      </c>
      <c r="M69" s="21">
        <v>520</v>
      </c>
      <c r="N69" s="22">
        <v>18</v>
      </c>
      <c r="O69" s="22">
        <f t="shared" ref="O69:O75" si="80">N69*M69%</f>
        <v>93.600000000000009</v>
      </c>
      <c r="P69" s="22">
        <f t="shared" ref="P69:P75" si="81">M69+O69</f>
        <v>613.6</v>
      </c>
      <c r="Q69" s="22">
        <f>+O69</f>
        <v>93.600000000000009</v>
      </c>
      <c r="R69" s="23">
        <f t="shared" ref="R69:R75" si="82">P69-Q69</f>
        <v>520</v>
      </c>
      <c r="S69" s="117">
        <f>R69*L69</f>
        <v>24960</v>
      </c>
      <c r="U69" s="122" t="s">
        <v>27</v>
      </c>
      <c r="V69" s="141">
        <v>48</v>
      </c>
      <c r="W69" s="21">
        <v>520</v>
      </c>
      <c r="X69" s="22">
        <v>18</v>
      </c>
      <c r="Y69" s="22">
        <f t="shared" ref="Y69:Y75" si="83">X69*W69%</f>
        <v>93.600000000000009</v>
      </c>
      <c r="Z69" s="22">
        <f t="shared" ref="Z69:Z75" si="84">W69+Y69</f>
        <v>613.6</v>
      </c>
      <c r="AA69" s="22">
        <f>+Y69</f>
        <v>93.600000000000009</v>
      </c>
      <c r="AB69" s="23">
        <f t="shared" ref="AB69:AB75" si="85">Z69-AA69</f>
        <v>520</v>
      </c>
      <c r="AC69" s="117">
        <f>AB69*V69</f>
        <v>24960</v>
      </c>
      <c r="AE69" s="122" t="s">
        <v>27</v>
      </c>
      <c r="AF69" s="141">
        <v>48</v>
      </c>
      <c r="AG69" s="21">
        <v>550</v>
      </c>
      <c r="AH69" s="22">
        <v>18</v>
      </c>
      <c r="AI69" s="22">
        <f t="shared" ref="AI69:AI75" si="86">AH69*AG69%</f>
        <v>99</v>
      </c>
      <c r="AJ69" s="22">
        <f t="shared" ref="AJ69:AJ75" si="87">AG69+AI69</f>
        <v>649</v>
      </c>
      <c r="AK69" s="22">
        <f>+AI69</f>
        <v>99</v>
      </c>
      <c r="AL69" s="23">
        <f t="shared" ref="AL69:AL75" si="88">AJ69-AK69</f>
        <v>550</v>
      </c>
      <c r="AM69" s="117">
        <f>AL69*AF69</f>
        <v>26400</v>
      </c>
      <c r="AO69" s="122" t="s">
        <v>27</v>
      </c>
      <c r="AP69" s="141">
        <v>96</v>
      </c>
      <c r="AQ69" s="21">
        <v>550</v>
      </c>
      <c r="AR69" s="22">
        <v>18</v>
      </c>
      <c r="AS69" s="22">
        <f t="shared" ref="AS69:AS75" si="89">AR69*AQ69%</f>
        <v>99</v>
      </c>
      <c r="AT69" s="22">
        <f t="shared" ref="AT69:AT75" si="90">AQ69+AS69</f>
        <v>649</v>
      </c>
      <c r="AU69" s="22">
        <f>+AS69</f>
        <v>99</v>
      </c>
      <c r="AV69" s="23">
        <f t="shared" ref="AV69:AV75" si="91">AT69-AU69</f>
        <v>550</v>
      </c>
      <c r="AW69" s="117">
        <f>AV69*AP69</f>
        <v>52800</v>
      </c>
    </row>
    <row r="70" spans="1:49">
      <c r="A70" s="123" t="s">
        <v>28</v>
      </c>
      <c r="B70" s="141">
        <f>B69*5</f>
        <v>240</v>
      </c>
      <c r="C70" s="21">
        <v>175</v>
      </c>
      <c r="D70" s="22">
        <v>18</v>
      </c>
      <c r="E70" s="22">
        <f t="shared" si="77"/>
        <v>31.5</v>
      </c>
      <c r="F70" s="22">
        <f t="shared" si="78"/>
        <v>206.5</v>
      </c>
      <c r="G70" s="22">
        <f>+E70</f>
        <v>31.5</v>
      </c>
      <c r="H70" s="23">
        <f t="shared" si="79"/>
        <v>175</v>
      </c>
      <c r="I70" s="117">
        <f>H70*B70</f>
        <v>42000</v>
      </c>
      <c r="K70" s="123" t="s">
        <v>28</v>
      </c>
      <c r="L70" s="141">
        <f>L69*5</f>
        <v>240</v>
      </c>
      <c r="M70" s="21">
        <v>200</v>
      </c>
      <c r="N70" s="22">
        <v>18</v>
      </c>
      <c r="O70" s="22">
        <f t="shared" si="80"/>
        <v>36</v>
      </c>
      <c r="P70" s="22">
        <f t="shared" si="81"/>
        <v>236</v>
      </c>
      <c r="Q70" s="22">
        <f>+O70</f>
        <v>36</v>
      </c>
      <c r="R70" s="23">
        <f t="shared" si="82"/>
        <v>200</v>
      </c>
      <c r="S70" s="117">
        <f>R70*L70</f>
        <v>48000</v>
      </c>
      <c r="U70" s="123" t="s">
        <v>28</v>
      </c>
      <c r="V70" s="141">
        <f>V69*5</f>
        <v>240</v>
      </c>
      <c r="W70" s="21">
        <v>215</v>
      </c>
      <c r="X70" s="22">
        <v>18</v>
      </c>
      <c r="Y70" s="22">
        <f t="shared" si="83"/>
        <v>38.699999999999996</v>
      </c>
      <c r="Z70" s="22">
        <f t="shared" si="84"/>
        <v>253.7</v>
      </c>
      <c r="AA70" s="22">
        <f>+Y70</f>
        <v>38.699999999999996</v>
      </c>
      <c r="AB70" s="23">
        <f t="shared" si="85"/>
        <v>215</v>
      </c>
      <c r="AC70" s="117">
        <f>AB70*V70</f>
        <v>51600</v>
      </c>
      <c r="AE70" s="123" t="s">
        <v>28</v>
      </c>
      <c r="AF70" s="141">
        <f>AF69*5</f>
        <v>240</v>
      </c>
      <c r="AG70" s="21">
        <v>225</v>
      </c>
      <c r="AH70" s="22">
        <v>18</v>
      </c>
      <c r="AI70" s="22">
        <f t="shared" si="86"/>
        <v>40.5</v>
      </c>
      <c r="AJ70" s="22">
        <f t="shared" si="87"/>
        <v>265.5</v>
      </c>
      <c r="AK70" s="22">
        <f>+AI70</f>
        <v>40.5</v>
      </c>
      <c r="AL70" s="23">
        <f t="shared" si="88"/>
        <v>225</v>
      </c>
      <c r="AM70" s="117">
        <f>AL70*AF70</f>
        <v>54000</v>
      </c>
      <c r="AO70" s="123" t="s">
        <v>28</v>
      </c>
      <c r="AP70" s="141">
        <f>AP69*5</f>
        <v>480</v>
      </c>
      <c r="AQ70" s="21">
        <v>225</v>
      </c>
      <c r="AR70" s="22">
        <v>18</v>
      </c>
      <c r="AS70" s="22">
        <f t="shared" si="89"/>
        <v>40.5</v>
      </c>
      <c r="AT70" s="22">
        <f t="shared" si="90"/>
        <v>265.5</v>
      </c>
      <c r="AU70" s="22">
        <f>+AS70</f>
        <v>40.5</v>
      </c>
      <c r="AV70" s="23">
        <f t="shared" si="91"/>
        <v>225</v>
      </c>
      <c r="AW70" s="117">
        <f>AV70*AP70</f>
        <v>108000</v>
      </c>
    </row>
    <row r="71" spans="1:49">
      <c r="A71" s="123" t="s">
        <v>29</v>
      </c>
      <c r="B71" s="75">
        <v>150000</v>
      </c>
      <c r="C71" s="21">
        <v>0.7</v>
      </c>
      <c r="D71" s="33">
        <v>18</v>
      </c>
      <c r="E71" s="26">
        <f t="shared" si="77"/>
        <v>0.126</v>
      </c>
      <c r="F71" s="26">
        <f t="shared" si="78"/>
        <v>0.82599999999999996</v>
      </c>
      <c r="G71" s="22">
        <f>+E71</f>
        <v>0.126</v>
      </c>
      <c r="H71" s="23">
        <f t="shared" si="79"/>
        <v>0.7</v>
      </c>
      <c r="I71" s="117">
        <f>H71*B71</f>
        <v>105000</v>
      </c>
      <c r="K71" s="123" t="s">
        <v>29</v>
      </c>
      <c r="L71" s="75">
        <v>150000</v>
      </c>
      <c r="M71" s="21">
        <v>0.7</v>
      </c>
      <c r="N71" s="33">
        <v>18</v>
      </c>
      <c r="O71" s="26">
        <f t="shared" si="80"/>
        <v>0.126</v>
      </c>
      <c r="P71" s="26">
        <f t="shared" si="81"/>
        <v>0.82599999999999996</v>
      </c>
      <c r="Q71" s="22">
        <f>+O71</f>
        <v>0.126</v>
      </c>
      <c r="R71" s="23">
        <f t="shared" si="82"/>
        <v>0.7</v>
      </c>
      <c r="S71" s="117">
        <f>R71*L71</f>
        <v>105000</v>
      </c>
      <c r="U71" s="123" t="s">
        <v>29</v>
      </c>
      <c r="V71" s="75">
        <v>150000</v>
      </c>
      <c r="W71" s="21">
        <v>0.7</v>
      </c>
      <c r="X71" s="33">
        <v>18</v>
      </c>
      <c r="Y71" s="26">
        <f t="shared" si="83"/>
        <v>0.126</v>
      </c>
      <c r="Z71" s="26">
        <f t="shared" si="84"/>
        <v>0.82599999999999996</v>
      </c>
      <c r="AA71" s="22">
        <f>+Y71</f>
        <v>0.126</v>
      </c>
      <c r="AB71" s="23">
        <f t="shared" si="85"/>
        <v>0.7</v>
      </c>
      <c r="AC71" s="117">
        <f>AB71*V71</f>
        <v>105000</v>
      </c>
      <c r="AE71" s="123" t="s">
        <v>29</v>
      </c>
      <c r="AF71" s="75">
        <v>150000</v>
      </c>
      <c r="AG71" s="21">
        <v>0.7</v>
      </c>
      <c r="AH71" s="33">
        <v>18</v>
      </c>
      <c r="AI71" s="26">
        <f t="shared" si="86"/>
        <v>0.126</v>
      </c>
      <c r="AJ71" s="26">
        <f t="shared" si="87"/>
        <v>0.82599999999999996</v>
      </c>
      <c r="AK71" s="22">
        <f>+AI71</f>
        <v>0.126</v>
      </c>
      <c r="AL71" s="23">
        <f t="shared" si="88"/>
        <v>0.7</v>
      </c>
      <c r="AM71" s="117">
        <f>AL71*AF71</f>
        <v>105000</v>
      </c>
      <c r="AO71" s="123" t="s">
        <v>29</v>
      </c>
      <c r="AP71" s="75">
        <v>300000</v>
      </c>
      <c r="AQ71" s="57">
        <v>0.7</v>
      </c>
      <c r="AR71" s="33">
        <v>18</v>
      </c>
      <c r="AS71" s="26">
        <f t="shared" si="89"/>
        <v>0.126</v>
      </c>
      <c r="AT71" s="26">
        <f t="shared" si="90"/>
        <v>0.82599999999999996</v>
      </c>
      <c r="AU71" s="22">
        <f>+AS71</f>
        <v>0.126</v>
      </c>
      <c r="AV71" s="23">
        <f t="shared" si="91"/>
        <v>0.7</v>
      </c>
      <c r="AW71" s="117">
        <f>AV71*AP71</f>
        <v>210000</v>
      </c>
    </row>
    <row r="72" spans="1:49">
      <c r="A72" s="123" t="s">
        <v>31</v>
      </c>
      <c r="B72" s="32">
        <v>150000</v>
      </c>
      <c r="C72" s="21">
        <v>0.18</v>
      </c>
      <c r="D72" s="33">
        <v>18</v>
      </c>
      <c r="E72" s="26">
        <f t="shared" si="77"/>
        <v>3.2399999999999998E-2</v>
      </c>
      <c r="F72" s="26">
        <f t="shared" si="78"/>
        <v>0.21239999999999998</v>
      </c>
      <c r="G72" s="22">
        <f t="shared" ref="G72:G75" si="92">+E72</f>
        <v>3.2399999999999998E-2</v>
      </c>
      <c r="H72" s="23">
        <f t="shared" si="79"/>
        <v>0.18</v>
      </c>
      <c r="I72" s="117">
        <f t="shared" ref="I72:I75" si="93">H72*B72</f>
        <v>27000</v>
      </c>
      <c r="K72" s="123" t="s">
        <v>31</v>
      </c>
      <c r="L72" s="32">
        <v>150000</v>
      </c>
      <c r="M72" s="21">
        <v>0.18</v>
      </c>
      <c r="N72" s="33">
        <v>18</v>
      </c>
      <c r="O72" s="26">
        <f t="shared" si="80"/>
        <v>3.2399999999999998E-2</v>
      </c>
      <c r="P72" s="26">
        <f t="shared" si="81"/>
        <v>0.21239999999999998</v>
      </c>
      <c r="Q72" s="22">
        <f t="shared" ref="Q72:Q75" si="94">+O72</f>
        <v>3.2399999999999998E-2</v>
      </c>
      <c r="R72" s="23">
        <f t="shared" si="82"/>
        <v>0.18</v>
      </c>
      <c r="S72" s="117">
        <f t="shared" ref="S72:S75" si="95">R72*L72</f>
        <v>27000</v>
      </c>
      <c r="U72" s="123" t="s">
        <v>31</v>
      </c>
      <c r="V72" s="32">
        <v>150000</v>
      </c>
      <c r="W72" s="21">
        <v>0.18</v>
      </c>
      <c r="X72" s="33">
        <v>18</v>
      </c>
      <c r="Y72" s="26">
        <f t="shared" si="83"/>
        <v>3.2399999999999998E-2</v>
      </c>
      <c r="Z72" s="26">
        <f t="shared" si="84"/>
        <v>0.21239999999999998</v>
      </c>
      <c r="AA72" s="22">
        <f t="shared" ref="AA72:AA75" si="96">+Y72</f>
        <v>3.2399999999999998E-2</v>
      </c>
      <c r="AB72" s="23">
        <f t="shared" si="85"/>
        <v>0.18</v>
      </c>
      <c r="AC72" s="117">
        <f t="shared" ref="AC72:AC75" si="97">AB72*V72</f>
        <v>27000</v>
      </c>
      <c r="AE72" s="123" t="s">
        <v>31</v>
      </c>
      <c r="AF72" s="32">
        <v>150000</v>
      </c>
      <c r="AG72" s="21">
        <v>0.18</v>
      </c>
      <c r="AH72" s="33">
        <v>18</v>
      </c>
      <c r="AI72" s="26">
        <f t="shared" si="86"/>
        <v>3.2399999999999998E-2</v>
      </c>
      <c r="AJ72" s="26">
        <f t="shared" si="87"/>
        <v>0.21239999999999998</v>
      </c>
      <c r="AK72" s="22">
        <f t="shared" ref="AK72:AK75" si="98">+AI72</f>
        <v>3.2399999999999998E-2</v>
      </c>
      <c r="AL72" s="23">
        <f t="shared" si="88"/>
        <v>0.18</v>
      </c>
      <c r="AM72" s="117">
        <f t="shared" ref="AM72:AM75" si="99">AL72*AF72</f>
        <v>27000</v>
      </c>
      <c r="AO72" s="123" t="s">
        <v>31</v>
      </c>
      <c r="AP72" s="32">
        <v>300000</v>
      </c>
      <c r="AQ72" s="21">
        <v>0.18</v>
      </c>
      <c r="AR72" s="33">
        <v>18</v>
      </c>
      <c r="AS72" s="26">
        <f t="shared" si="89"/>
        <v>3.2399999999999998E-2</v>
      </c>
      <c r="AT72" s="26">
        <f t="shared" si="90"/>
        <v>0.21239999999999998</v>
      </c>
      <c r="AU72" s="22">
        <f t="shared" ref="AU72:AU75" si="100">+AS72</f>
        <v>3.2399999999999998E-2</v>
      </c>
      <c r="AV72" s="23">
        <f t="shared" si="91"/>
        <v>0.18</v>
      </c>
      <c r="AW72" s="117">
        <f t="shared" ref="AW72:AW75" si="101">AV72*AP72</f>
        <v>54000</v>
      </c>
    </row>
    <row r="73" spans="1:49">
      <c r="A73" s="123" t="s">
        <v>64</v>
      </c>
      <c r="B73" s="32">
        <v>5000</v>
      </c>
      <c r="C73" s="57">
        <v>6</v>
      </c>
      <c r="D73" s="33">
        <v>18</v>
      </c>
      <c r="E73" s="26">
        <f t="shared" si="77"/>
        <v>1.08</v>
      </c>
      <c r="F73" s="26">
        <f t="shared" si="78"/>
        <v>7.08</v>
      </c>
      <c r="G73" s="22">
        <f t="shared" si="92"/>
        <v>1.08</v>
      </c>
      <c r="H73" s="23">
        <f t="shared" si="79"/>
        <v>6</v>
      </c>
      <c r="I73" s="117">
        <f t="shared" si="93"/>
        <v>30000</v>
      </c>
      <c r="K73" s="123" t="s">
        <v>64</v>
      </c>
      <c r="L73" s="32">
        <v>5000</v>
      </c>
      <c r="M73" s="57">
        <v>6</v>
      </c>
      <c r="N73" s="33">
        <v>18</v>
      </c>
      <c r="O73" s="26">
        <f t="shared" si="80"/>
        <v>1.08</v>
      </c>
      <c r="P73" s="26">
        <f t="shared" si="81"/>
        <v>7.08</v>
      </c>
      <c r="Q73" s="22">
        <f t="shared" si="94"/>
        <v>1.08</v>
      </c>
      <c r="R73" s="23">
        <f t="shared" si="82"/>
        <v>6</v>
      </c>
      <c r="S73" s="117">
        <f t="shared" si="95"/>
        <v>30000</v>
      </c>
      <c r="U73" s="123" t="s">
        <v>64</v>
      </c>
      <c r="V73" s="32">
        <v>5000</v>
      </c>
      <c r="W73" s="57">
        <v>6</v>
      </c>
      <c r="X73" s="33">
        <v>18</v>
      </c>
      <c r="Y73" s="26">
        <f t="shared" si="83"/>
        <v>1.08</v>
      </c>
      <c r="Z73" s="26">
        <f t="shared" si="84"/>
        <v>7.08</v>
      </c>
      <c r="AA73" s="22">
        <f t="shared" si="96"/>
        <v>1.08</v>
      </c>
      <c r="AB73" s="23">
        <f t="shared" si="85"/>
        <v>6</v>
      </c>
      <c r="AC73" s="117">
        <f t="shared" si="97"/>
        <v>30000</v>
      </c>
      <c r="AE73" s="123" t="s">
        <v>64</v>
      </c>
      <c r="AF73" s="32">
        <v>5000</v>
      </c>
      <c r="AG73" s="57">
        <v>6</v>
      </c>
      <c r="AH73" s="33">
        <v>18</v>
      </c>
      <c r="AI73" s="26">
        <f t="shared" si="86"/>
        <v>1.08</v>
      </c>
      <c r="AJ73" s="26">
        <f t="shared" si="87"/>
        <v>7.08</v>
      </c>
      <c r="AK73" s="22">
        <f t="shared" si="98"/>
        <v>1.08</v>
      </c>
      <c r="AL73" s="23">
        <f t="shared" si="88"/>
        <v>6</v>
      </c>
      <c r="AM73" s="117">
        <f t="shared" si="99"/>
        <v>30000</v>
      </c>
      <c r="AO73" s="123" t="s">
        <v>64</v>
      </c>
      <c r="AP73" s="32">
        <v>10000</v>
      </c>
      <c r="AQ73" s="57">
        <v>6</v>
      </c>
      <c r="AR73" s="33">
        <v>18</v>
      </c>
      <c r="AS73" s="26">
        <f t="shared" si="89"/>
        <v>1.08</v>
      </c>
      <c r="AT73" s="26">
        <f t="shared" si="90"/>
        <v>7.08</v>
      </c>
      <c r="AU73" s="22">
        <f t="shared" si="100"/>
        <v>1.08</v>
      </c>
      <c r="AV73" s="23">
        <f t="shared" si="91"/>
        <v>6</v>
      </c>
      <c r="AW73" s="117">
        <f t="shared" si="101"/>
        <v>60000</v>
      </c>
    </row>
    <row r="74" spans="1:49">
      <c r="A74" s="123" t="s">
        <v>65</v>
      </c>
      <c r="B74" s="32">
        <v>5000</v>
      </c>
      <c r="C74" s="21">
        <v>5.65</v>
      </c>
      <c r="D74" s="33">
        <v>18</v>
      </c>
      <c r="E74" s="26">
        <f t="shared" si="77"/>
        <v>1.0170000000000001</v>
      </c>
      <c r="F74" s="26">
        <f t="shared" si="78"/>
        <v>6.6670000000000007</v>
      </c>
      <c r="G74" s="22">
        <f t="shared" si="92"/>
        <v>1.0170000000000001</v>
      </c>
      <c r="H74" s="23">
        <f t="shared" si="79"/>
        <v>5.65</v>
      </c>
      <c r="I74" s="117">
        <f t="shared" si="93"/>
        <v>28250</v>
      </c>
      <c r="K74" s="123" t="s">
        <v>65</v>
      </c>
      <c r="L74" s="32">
        <v>5000</v>
      </c>
      <c r="M74" s="21">
        <v>5.65</v>
      </c>
      <c r="N74" s="33">
        <v>18</v>
      </c>
      <c r="O74" s="26">
        <f t="shared" si="80"/>
        <v>1.0170000000000001</v>
      </c>
      <c r="P74" s="26">
        <f t="shared" si="81"/>
        <v>6.6670000000000007</v>
      </c>
      <c r="Q74" s="22">
        <f t="shared" si="94"/>
        <v>1.0170000000000001</v>
      </c>
      <c r="R74" s="23">
        <f t="shared" si="82"/>
        <v>5.65</v>
      </c>
      <c r="S74" s="117">
        <f t="shared" si="95"/>
        <v>28250</v>
      </c>
      <c r="U74" s="123" t="s">
        <v>65</v>
      </c>
      <c r="V74" s="32">
        <v>5000</v>
      </c>
      <c r="W74" s="21">
        <v>5.65</v>
      </c>
      <c r="X74" s="33">
        <v>18</v>
      </c>
      <c r="Y74" s="26">
        <f t="shared" si="83"/>
        <v>1.0170000000000001</v>
      </c>
      <c r="Z74" s="26">
        <f t="shared" si="84"/>
        <v>6.6670000000000007</v>
      </c>
      <c r="AA74" s="22">
        <f t="shared" si="96"/>
        <v>1.0170000000000001</v>
      </c>
      <c r="AB74" s="23">
        <f t="shared" si="85"/>
        <v>5.65</v>
      </c>
      <c r="AC74" s="117">
        <f t="shared" si="97"/>
        <v>28250</v>
      </c>
      <c r="AE74" s="123" t="s">
        <v>65</v>
      </c>
      <c r="AF74" s="32">
        <v>5000</v>
      </c>
      <c r="AG74" s="21">
        <v>5.85</v>
      </c>
      <c r="AH74" s="33">
        <v>18</v>
      </c>
      <c r="AI74" s="26">
        <f t="shared" si="86"/>
        <v>1.0529999999999999</v>
      </c>
      <c r="AJ74" s="26">
        <f t="shared" si="87"/>
        <v>6.9029999999999996</v>
      </c>
      <c r="AK74" s="22">
        <f t="shared" si="98"/>
        <v>1.0529999999999999</v>
      </c>
      <c r="AL74" s="23">
        <f t="shared" si="88"/>
        <v>5.85</v>
      </c>
      <c r="AM74" s="117">
        <f t="shared" si="99"/>
        <v>29250</v>
      </c>
      <c r="AO74" s="123" t="s">
        <v>65</v>
      </c>
      <c r="AP74" s="32">
        <v>10000</v>
      </c>
      <c r="AQ74" s="21">
        <v>5.85</v>
      </c>
      <c r="AR74" s="33">
        <v>18</v>
      </c>
      <c r="AS74" s="26">
        <f t="shared" si="89"/>
        <v>1.0529999999999999</v>
      </c>
      <c r="AT74" s="26">
        <f t="shared" si="90"/>
        <v>6.9029999999999996</v>
      </c>
      <c r="AU74" s="22">
        <f t="shared" si="100"/>
        <v>1.0529999999999999</v>
      </c>
      <c r="AV74" s="23">
        <f t="shared" si="91"/>
        <v>5.85</v>
      </c>
      <c r="AW74" s="117">
        <f t="shared" si="101"/>
        <v>58500</v>
      </c>
    </row>
    <row r="75" spans="1:49">
      <c r="A75" s="123" t="s">
        <v>32</v>
      </c>
      <c r="B75" s="32">
        <v>125</v>
      </c>
      <c r="C75" s="21">
        <v>55</v>
      </c>
      <c r="D75" s="33">
        <v>18</v>
      </c>
      <c r="E75" s="26">
        <f t="shared" si="77"/>
        <v>9.9</v>
      </c>
      <c r="F75" s="26">
        <f t="shared" si="78"/>
        <v>64.900000000000006</v>
      </c>
      <c r="G75" s="22">
        <f t="shared" si="92"/>
        <v>9.9</v>
      </c>
      <c r="H75" s="23">
        <f t="shared" si="79"/>
        <v>55.000000000000007</v>
      </c>
      <c r="I75" s="117">
        <f t="shared" si="93"/>
        <v>6875.0000000000009</v>
      </c>
      <c r="K75" s="123" t="s">
        <v>32</v>
      </c>
      <c r="L75" s="32">
        <v>125</v>
      </c>
      <c r="M75" s="21">
        <v>55</v>
      </c>
      <c r="N75" s="33">
        <v>18</v>
      </c>
      <c r="O75" s="26">
        <f t="shared" si="80"/>
        <v>9.9</v>
      </c>
      <c r="P75" s="26">
        <f t="shared" si="81"/>
        <v>64.900000000000006</v>
      </c>
      <c r="Q75" s="22">
        <f t="shared" si="94"/>
        <v>9.9</v>
      </c>
      <c r="R75" s="23">
        <f t="shared" si="82"/>
        <v>55.000000000000007</v>
      </c>
      <c r="S75" s="117">
        <f t="shared" si="95"/>
        <v>6875.0000000000009</v>
      </c>
      <c r="U75" s="123" t="s">
        <v>32</v>
      </c>
      <c r="V75" s="32">
        <v>125</v>
      </c>
      <c r="W75" s="21">
        <v>55</v>
      </c>
      <c r="X75" s="33">
        <v>18</v>
      </c>
      <c r="Y75" s="26">
        <f t="shared" si="83"/>
        <v>9.9</v>
      </c>
      <c r="Z75" s="26">
        <f t="shared" si="84"/>
        <v>64.900000000000006</v>
      </c>
      <c r="AA75" s="22">
        <f t="shared" si="96"/>
        <v>9.9</v>
      </c>
      <c r="AB75" s="23">
        <f t="shared" si="85"/>
        <v>55.000000000000007</v>
      </c>
      <c r="AC75" s="117">
        <f t="shared" si="97"/>
        <v>6875.0000000000009</v>
      </c>
      <c r="AE75" s="123" t="s">
        <v>32</v>
      </c>
      <c r="AF75" s="32">
        <v>125</v>
      </c>
      <c r="AG75" s="21">
        <v>55</v>
      </c>
      <c r="AH75" s="33">
        <v>18</v>
      </c>
      <c r="AI75" s="26">
        <f t="shared" si="86"/>
        <v>9.9</v>
      </c>
      <c r="AJ75" s="26">
        <f t="shared" si="87"/>
        <v>64.900000000000006</v>
      </c>
      <c r="AK75" s="22">
        <f t="shared" si="98"/>
        <v>9.9</v>
      </c>
      <c r="AL75" s="23">
        <f t="shared" si="88"/>
        <v>55.000000000000007</v>
      </c>
      <c r="AM75" s="117">
        <f t="shared" si="99"/>
        <v>6875.0000000000009</v>
      </c>
      <c r="AO75" s="123" t="s">
        <v>32</v>
      </c>
      <c r="AP75" s="32">
        <v>250</v>
      </c>
      <c r="AQ75" s="21">
        <v>55</v>
      </c>
      <c r="AR75" s="33">
        <v>18</v>
      </c>
      <c r="AS75" s="26">
        <f t="shared" si="89"/>
        <v>9.9</v>
      </c>
      <c r="AT75" s="26">
        <f t="shared" si="90"/>
        <v>64.900000000000006</v>
      </c>
      <c r="AU75" s="22">
        <f t="shared" si="100"/>
        <v>9.9</v>
      </c>
      <c r="AV75" s="23">
        <f t="shared" si="91"/>
        <v>55.000000000000007</v>
      </c>
      <c r="AW75" s="117">
        <f t="shared" si="101"/>
        <v>13750.000000000002</v>
      </c>
    </row>
    <row r="76" spans="1:49">
      <c r="A76" s="123" t="s">
        <v>70</v>
      </c>
      <c r="B76" s="34"/>
      <c r="C76" s="26"/>
      <c r="D76" s="33"/>
      <c r="E76" s="26"/>
      <c r="F76" s="26"/>
      <c r="G76" s="22"/>
      <c r="H76" s="23"/>
      <c r="I76" s="117">
        <v>750</v>
      </c>
      <c r="K76" s="123" t="s">
        <v>70</v>
      </c>
      <c r="L76" s="34"/>
      <c r="M76" s="26"/>
      <c r="N76" s="33"/>
      <c r="O76" s="26"/>
      <c r="P76" s="26"/>
      <c r="Q76" s="22"/>
      <c r="R76" s="23"/>
      <c r="S76" s="117">
        <v>750</v>
      </c>
      <c r="U76" s="123" t="s">
        <v>70</v>
      </c>
      <c r="V76" s="34"/>
      <c r="W76" s="26"/>
      <c r="X76" s="33"/>
      <c r="Y76" s="26"/>
      <c r="Z76" s="26"/>
      <c r="AA76" s="22"/>
      <c r="AB76" s="23"/>
      <c r="AC76" s="117">
        <v>750</v>
      </c>
      <c r="AE76" s="123" t="s">
        <v>70</v>
      </c>
      <c r="AF76" s="34"/>
      <c r="AG76" s="26"/>
      <c r="AH76" s="33"/>
      <c r="AI76" s="26"/>
      <c r="AJ76" s="26"/>
      <c r="AK76" s="22"/>
      <c r="AL76" s="23"/>
      <c r="AM76" s="117">
        <v>750</v>
      </c>
      <c r="AO76" s="123" t="s">
        <v>70</v>
      </c>
      <c r="AP76" s="34"/>
      <c r="AQ76" s="26"/>
      <c r="AR76" s="33"/>
      <c r="AS76" s="26"/>
      <c r="AT76" s="26"/>
      <c r="AU76" s="22"/>
      <c r="AV76" s="23"/>
      <c r="AW76" s="117">
        <v>750</v>
      </c>
    </row>
    <row r="77" spans="1:49">
      <c r="A77" s="119" t="s">
        <v>34</v>
      </c>
      <c r="B77" s="36"/>
      <c r="C77" s="26"/>
      <c r="D77" s="26"/>
      <c r="E77" s="26"/>
      <c r="F77" s="26"/>
      <c r="G77" s="26"/>
      <c r="H77" s="35"/>
      <c r="I77" s="120">
        <f>SUM(I69:I76)</f>
        <v>259555</v>
      </c>
      <c r="K77" s="119" t="s">
        <v>34</v>
      </c>
      <c r="L77" s="36"/>
      <c r="M77" s="26"/>
      <c r="N77" s="26"/>
      <c r="O77" s="26"/>
      <c r="P77" s="26"/>
      <c r="Q77" s="26"/>
      <c r="R77" s="35"/>
      <c r="S77" s="120">
        <f>SUM(S69:S76)</f>
        <v>270835</v>
      </c>
      <c r="U77" s="119" t="s">
        <v>34</v>
      </c>
      <c r="V77" s="36"/>
      <c r="W77" s="26"/>
      <c r="X77" s="26"/>
      <c r="Y77" s="26"/>
      <c r="Z77" s="26"/>
      <c r="AA77" s="26"/>
      <c r="AB77" s="35"/>
      <c r="AC77" s="120">
        <f>SUM(AC69:AC76)</f>
        <v>274435</v>
      </c>
      <c r="AE77" s="119" t="s">
        <v>34</v>
      </c>
      <c r="AF77" s="36"/>
      <c r="AG77" s="26"/>
      <c r="AH77" s="26"/>
      <c r="AI77" s="26"/>
      <c r="AJ77" s="26"/>
      <c r="AK77" s="26"/>
      <c r="AL77" s="35"/>
      <c r="AM77" s="120">
        <f>SUM(AM69:AM76)</f>
        <v>279275</v>
      </c>
      <c r="AO77" s="119" t="s">
        <v>34</v>
      </c>
      <c r="AP77" s="36"/>
      <c r="AQ77" s="26"/>
      <c r="AR77" s="26"/>
      <c r="AS77" s="26"/>
      <c r="AT77" s="26"/>
      <c r="AU77" s="26"/>
      <c r="AV77" s="35"/>
      <c r="AW77" s="120">
        <f>SUM(AW69:AW76)</f>
        <v>557800</v>
      </c>
    </row>
    <row r="78" spans="1:49">
      <c r="A78" s="124" t="s">
        <v>35</v>
      </c>
      <c r="B78" s="22"/>
      <c r="C78" s="22"/>
      <c r="D78" s="22"/>
      <c r="E78" s="22"/>
      <c r="F78" s="22"/>
      <c r="G78" s="38"/>
      <c r="H78" s="38"/>
      <c r="I78" s="125">
        <f>I67+I77</f>
        <v>341296.23249999998</v>
      </c>
      <c r="K78" s="124" t="s">
        <v>35</v>
      </c>
      <c r="L78" s="22"/>
      <c r="M78" s="22"/>
      <c r="N78" s="22"/>
      <c r="O78" s="22"/>
      <c r="P78" s="22"/>
      <c r="Q78" s="38"/>
      <c r="R78" s="38"/>
      <c r="S78" s="125">
        <f>S67+S77</f>
        <v>347251.23249999998</v>
      </c>
      <c r="U78" s="124" t="s">
        <v>35</v>
      </c>
      <c r="V78" s="22"/>
      <c r="W78" s="22"/>
      <c r="X78" s="22"/>
      <c r="Y78" s="22"/>
      <c r="Z78" s="22"/>
      <c r="AA78" s="38"/>
      <c r="AB78" s="38"/>
      <c r="AC78" s="125">
        <f>AC67+AC77</f>
        <v>350851.23249999998</v>
      </c>
      <c r="AE78" s="124" t="s">
        <v>35</v>
      </c>
      <c r="AF78" s="22"/>
      <c r="AG78" s="22"/>
      <c r="AH78" s="22"/>
      <c r="AI78" s="22"/>
      <c r="AJ78" s="22"/>
      <c r="AK78" s="38"/>
      <c r="AL78" s="38"/>
      <c r="AM78" s="125">
        <f>AM67+AM77</f>
        <v>351686.25949999999</v>
      </c>
      <c r="AO78" s="124" t="s">
        <v>35</v>
      </c>
      <c r="AP78" s="22"/>
      <c r="AQ78" s="22"/>
      <c r="AR78" s="22"/>
      <c r="AS78" s="22"/>
      <c r="AT78" s="22"/>
      <c r="AU78" s="38"/>
      <c r="AV78" s="38"/>
      <c r="AW78" s="125">
        <f>AW67+AW77</f>
        <v>702272.51899999997</v>
      </c>
    </row>
    <row r="79" spans="1:49">
      <c r="A79" s="126" t="s">
        <v>36</v>
      </c>
      <c r="B79" s="40"/>
      <c r="C79" s="40"/>
      <c r="D79" s="41"/>
      <c r="E79" s="22"/>
      <c r="F79" s="22"/>
      <c r="G79" s="38"/>
      <c r="H79" s="22"/>
      <c r="I79" s="127">
        <v>4500</v>
      </c>
      <c r="K79" s="126" t="s">
        <v>36</v>
      </c>
      <c r="L79" s="40"/>
      <c r="M79" s="40"/>
      <c r="N79" s="41"/>
      <c r="O79" s="22"/>
      <c r="P79" s="22"/>
      <c r="Q79" s="38"/>
      <c r="R79" s="22"/>
      <c r="S79" s="127">
        <v>4500</v>
      </c>
      <c r="U79" s="126" t="s">
        <v>36</v>
      </c>
      <c r="V79" s="40"/>
      <c r="W79" s="40"/>
      <c r="X79" s="41"/>
      <c r="Y79" s="22"/>
      <c r="Z79" s="22"/>
      <c r="AA79" s="38"/>
      <c r="AB79" s="22"/>
      <c r="AC79" s="127">
        <v>4500</v>
      </c>
      <c r="AE79" s="126" t="s">
        <v>36</v>
      </c>
      <c r="AF79" s="40"/>
      <c r="AG79" s="40"/>
      <c r="AH79" s="41"/>
      <c r="AI79" s="22"/>
      <c r="AJ79" s="22"/>
      <c r="AK79" s="38"/>
      <c r="AL79" s="22"/>
      <c r="AM79" s="127">
        <v>4500</v>
      </c>
      <c r="AO79" s="126" t="s">
        <v>36</v>
      </c>
      <c r="AP79" s="40"/>
      <c r="AQ79" s="40"/>
      <c r="AR79" s="41"/>
      <c r="AS79" s="22"/>
      <c r="AT79" s="22"/>
      <c r="AU79" s="38"/>
      <c r="AV79" s="22"/>
      <c r="AW79" s="127">
        <v>4500</v>
      </c>
    </row>
    <row r="80" spans="1:49">
      <c r="A80" s="126" t="s">
        <v>37</v>
      </c>
      <c r="B80" s="22"/>
      <c r="C80" s="22"/>
      <c r="D80" s="22"/>
      <c r="E80" s="22"/>
      <c r="F80" s="22"/>
      <c r="G80" s="38"/>
      <c r="H80" s="22"/>
      <c r="I80" s="127">
        <v>2100</v>
      </c>
      <c r="K80" s="126" t="s">
        <v>37</v>
      </c>
      <c r="L80" s="22"/>
      <c r="M80" s="22"/>
      <c r="N80" s="22"/>
      <c r="O80" s="22"/>
      <c r="P80" s="22"/>
      <c r="Q80" s="38"/>
      <c r="R80" s="22"/>
      <c r="S80" s="127">
        <v>2100</v>
      </c>
      <c r="U80" s="126" t="s">
        <v>37</v>
      </c>
      <c r="V80" s="22"/>
      <c r="W80" s="22"/>
      <c r="X80" s="22"/>
      <c r="Y80" s="22"/>
      <c r="Z80" s="22"/>
      <c r="AA80" s="38"/>
      <c r="AB80" s="22"/>
      <c r="AC80" s="127">
        <v>2100</v>
      </c>
      <c r="AE80" s="126" t="s">
        <v>37</v>
      </c>
      <c r="AF80" s="22"/>
      <c r="AG80" s="22"/>
      <c r="AH80" s="22"/>
      <c r="AI80" s="22"/>
      <c r="AJ80" s="22"/>
      <c r="AK80" s="38"/>
      <c r="AL80" s="22"/>
      <c r="AM80" s="127">
        <v>2100</v>
      </c>
      <c r="AO80" s="126" t="s">
        <v>37</v>
      </c>
      <c r="AP80" s="22"/>
      <c r="AQ80" s="22"/>
      <c r="AR80" s="22"/>
      <c r="AS80" s="22"/>
      <c r="AT80" s="22"/>
      <c r="AU80" s="38"/>
      <c r="AV80" s="22"/>
      <c r="AW80" s="127">
        <f>SUM(AP55:AP70)*6</f>
        <v>5478.0443999999998</v>
      </c>
    </row>
    <row r="81" spans="1:59">
      <c r="A81" s="126" t="s">
        <v>38</v>
      </c>
      <c r="B81" s="40"/>
      <c r="C81" s="40"/>
      <c r="D81" s="22"/>
      <c r="E81" s="22"/>
      <c r="F81" s="22"/>
      <c r="G81" s="38"/>
      <c r="H81" s="22"/>
      <c r="I81" s="128">
        <f>(600*19.45+(150000*0.19)*2)*1.15</f>
        <v>78970.5</v>
      </c>
      <c r="J81" s="153">
        <f>I81/B50/30</f>
        <v>0.53996923076923076</v>
      </c>
      <c r="K81" s="126" t="s">
        <v>38</v>
      </c>
      <c r="L81" s="40"/>
      <c r="M81" s="40"/>
      <c r="N81" s="22"/>
      <c r="O81" s="22"/>
      <c r="P81" s="22"/>
      <c r="Q81" s="38"/>
      <c r="R81" s="22"/>
      <c r="S81" s="128">
        <f>(600*19.45+(150000*0.19)*2)*1.15</f>
        <v>78970.5</v>
      </c>
      <c r="T81" s="153">
        <f>S81/L50/30</f>
        <v>0.53996923076923076</v>
      </c>
      <c r="U81" s="126" t="s">
        <v>38</v>
      </c>
      <c r="V81" s="40"/>
      <c r="W81" s="40"/>
      <c r="X81" s="22"/>
      <c r="Y81" s="22"/>
      <c r="Z81" s="22"/>
      <c r="AA81" s="38"/>
      <c r="AB81" s="22"/>
      <c r="AC81" s="128">
        <f>(600*19.45+(150000*0.19)*2)*1.15</f>
        <v>78970.5</v>
      </c>
      <c r="AE81" s="126" t="s">
        <v>38</v>
      </c>
      <c r="AF81" s="40"/>
      <c r="AG81" s="40"/>
      <c r="AH81" s="22"/>
      <c r="AI81" s="22"/>
      <c r="AJ81" s="22"/>
      <c r="AK81" s="38"/>
      <c r="AL81" s="22"/>
      <c r="AM81" s="128">
        <f>(600*19.45+(150000*0.19)*2)*1.15</f>
        <v>78970.5</v>
      </c>
      <c r="AO81" s="126" t="s">
        <v>38</v>
      </c>
      <c r="AP81" s="40"/>
      <c r="AQ81" s="40"/>
      <c r="AR81" s="22"/>
      <c r="AS81" s="22"/>
      <c r="AT81" s="22"/>
      <c r="AU81" s="38"/>
      <c r="AV81" s="22"/>
      <c r="AW81" s="128">
        <f>(1200*19.45+(300000*0.19)*2)*1.2</f>
        <v>164808</v>
      </c>
    </row>
    <row r="82" spans="1:59">
      <c r="A82" s="126" t="s">
        <v>72</v>
      </c>
      <c r="B82" s="40"/>
      <c r="C82" s="40"/>
      <c r="D82" s="22"/>
      <c r="E82" s="22"/>
      <c r="F82" s="22"/>
      <c r="G82" s="38"/>
      <c r="H82" s="22"/>
      <c r="I82" s="128">
        <v>6200</v>
      </c>
      <c r="K82" s="126" t="s">
        <v>72</v>
      </c>
      <c r="L82" s="40"/>
      <c r="M82" s="40"/>
      <c r="N82" s="22"/>
      <c r="O82" s="22"/>
      <c r="P82" s="22"/>
      <c r="Q82" s="38"/>
      <c r="R82" s="22"/>
      <c r="S82" s="128">
        <v>6200</v>
      </c>
      <c r="U82" s="126" t="s">
        <v>72</v>
      </c>
      <c r="V82" s="40"/>
      <c r="W82" s="40"/>
      <c r="X82" s="22"/>
      <c r="Y82" s="22"/>
      <c r="Z82" s="22"/>
      <c r="AA82" s="38"/>
      <c r="AB82" s="22"/>
      <c r="AC82" s="128">
        <v>6200</v>
      </c>
      <c r="AE82" s="126" t="s">
        <v>72</v>
      </c>
      <c r="AF82" s="40"/>
      <c r="AG82" s="40"/>
      <c r="AH82" s="22"/>
      <c r="AI82" s="22"/>
      <c r="AJ82" s="22"/>
      <c r="AK82" s="38"/>
      <c r="AL82" s="22"/>
      <c r="AM82" s="128">
        <v>6200</v>
      </c>
      <c r="AO82" s="126" t="s">
        <v>72</v>
      </c>
      <c r="AP82" s="40"/>
      <c r="AQ82" s="40"/>
      <c r="AR82" s="22"/>
      <c r="AS82" s="22"/>
      <c r="AT82" s="22"/>
      <c r="AU82" s="38"/>
      <c r="AV82" s="22"/>
      <c r="AW82" s="128">
        <v>9500</v>
      </c>
    </row>
    <row r="83" spans="1:59">
      <c r="A83" s="124" t="s">
        <v>39</v>
      </c>
      <c r="B83" s="39"/>
      <c r="C83" s="39"/>
      <c r="D83" s="22"/>
      <c r="E83" s="39"/>
      <c r="F83" s="39"/>
      <c r="G83" s="43"/>
      <c r="H83" s="22"/>
      <c r="I83" s="129">
        <f>SUM(I78:I82)</f>
        <v>433066.73249999998</v>
      </c>
      <c r="K83" s="124" t="s">
        <v>39</v>
      </c>
      <c r="L83" s="39"/>
      <c r="M83" s="39"/>
      <c r="N83" s="22"/>
      <c r="O83" s="39"/>
      <c r="P83" s="39"/>
      <c r="Q83" s="43"/>
      <c r="R83" s="22"/>
      <c r="S83" s="129">
        <f>SUM(S78:S82)</f>
        <v>439021.73249999998</v>
      </c>
      <c r="U83" s="124" t="s">
        <v>39</v>
      </c>
      <c r="V83" s="39"/>
      <c r="W83" s="39"/>
      <c r="X83" s="22"/>
      <c r="Y83" s="39"/>
      <c r="Z83" s="39"/>
      <c r="AA83" s="43"/>
      <c r="AB83" s="22"/>
      <c r="AC83" s="129">
        <f>SUM(AC78:AC82)</f>
        <v>442621.73249999998</v>
      </c>
      <c r="AE83" s="124" t="s">
        <v>39</v>
      </c>
      <c r="AF83" s="39"/>
      <c r="AG83" s="39"/>
      <c r="AH83" s="22"/>
      <c r="AI83" s="39"/>
      <c r="AJ83" s="39"/>
      <c r="AK83" s="43"/>
      <c r="AL83" s="22"/>
      <c r="AM83" s="129">
        <f>SUM(AM78:AM82)</f>
        <v>443456.75949999999</v>
      </c>
      <c r="AO83" s="124" t="s">
        <v>39</v>
      </c>
      <c r="AP83" s="39"/>
      <c r="AQ83" s="39"/>
      <c r="AR83" s="22"/>
      <c r="AS83" s="39"/>
      <c r="AT83" s="39"/>
      <c r="AU83" s="43"/>
      <c r="AV83" s="22"/>
      <c r="AW83" s="129">
        <f>SUM(AW78:AW82)</f>
        <v>886558.56339999998</v>
      </c>
    </row>
    <row r="84" spans="1:59">
      <c r="A84" s="124" t="s">
        <v>66</v>
      </c>
      <c r="B84" s="22"/>
      <c r="C84" s="39"/>
      <c r="D84" s="22"/>
      <c r="E84" s="39"/>
      <c r="F84" s="39"/>
      <c r="G84" s="43"/>
      <c r="H84" s="23"/>
      <c r="I84" s="129">
        <f>I83/B50</f>
        <v>88.834201538461542</v>
      </c>
      <c r="K84" s="124" t="s">
        <v>66</v>
      </c>
      <c r="L84" s="22"/>
      <c r="M84" s="39"/>
      <c r="N84" s="22"/>
      <c r="O84" s="39"/>
      <c r="P84" s="39"/>
      <c r="Q84" s="43"/>
      <c r="R84" s="23"/>
      <c r="S84" s="129">
        <f>S83/L50</f>
        <v>90.05574</v>
      </c>
      <c r="U84" s="124" t="s">
        <v>66</v>
      </c>
      <c r="V84" s="22"/>
      <c r="W84" s="39"/>
      <c r="X84" s="22"/>
      <c r="Y84" s="39"/>
      <c r="Z84" s="39"/>
      <c r="AA84" s="43"/>
      <c r="AB84" s="23"/>
      <c r="AC84" s="129">
        <f>AC83/V50</f>
        <v>90.794201538461536</v>
      </c>
      <c r="AE84" s="124" t="s">
        <v>66</v>
      </c>
      <c r="AF84" s="22"/>
      <c r="AG84" s="39"/>
      <c r="AH84" s="22"/>
      <c r="AI84" s="39"/>
      <c r="AJ84" s="39"/>
      <c r="AK84" s="43"/>
      <c r="AL84" s="23"/>
      <c r="AM84" s="129">
        <f>AM83/AF50</f>
        <v>90.965489128205121</v>
      </c>
      <c r="AO84" s="124" t="s">
        <v>66</v>
      </c>
      <c r="AP84" s="22"/>
      <c r="AQ84" s="39"/>
      <c r="AR84" s="22"/>
      <c r="AS84" s="39"/>
      <c r="AT84" s="39"/>
      <c r="AU84" s="43"/>
      <c r="AV84" s="23"/>
      <c r="AW84" s="129">
        <f>AW83/AP50</f>
        <v>90.929083425641025</v>
      </c>
    </row>
    <row r="85" spans="1:59">
      <c r="A85" s="130" t="s">
        <v>41</v>
      </c>
      <c r="B85" s="155">
        <v>0.03</v>
      </c>
      <c r="C85" s="39"/>
      <c r="D85" s="22"/>
      <c r="E85" s="39"/>
      <c r="F85" s="39"/>
      <c r="G85" s="43"/>
      <c r="H85" s="43"/>
      <c r="I85" s="117">
        <f>+I84*B85</f>
        <v>2.6650260461538462</v>
      </c>
      <c r="K85" s="130" t="s">
        <v>41</v>
      </c>
      <c r="L85" s="155">
        <v>4.1000000000000002E-2</v>
      </c>
      <c r="M85" s="39"/>
      <c r="N85" s="22"/>
      <c r="O85" s="39"/>
      <c r="P85" s="39"/>
      <c r="Q85" s="43"/>
      <c r="R85" s="43"/>
      <c r="S85" s="117">
        <f>+S84*L85</f>
        <v>3.6922853400000002</v>
      </c>
      <c r="U85" s="130" t="s">
        <v>41</v>
      </c>
      <c r="V85" s="155">
        <v>3.2500000000000001E-2</v>
      </c>
      <c r="W85" s="39"/>
      <c r="X85" s="22"/>
      <c r="Y85" s="39"/>
      <c r="Z85" s="39"/>
      <c r="AA85" s="43"/>
      <c r="AB85" s="43"/>
      <c r="AC85" s="117">
        <f>+AC84*V85</f>
        <v>2.9508115500000001</v>
      </c>
      <c r="AE85" s="130" t="s">
        <v>41</v>
      </c>
      <c r="AF85" s="155">
        <v>3.0599999999999999E-2</v>
      </c>
      <c r="AG85" s="39"/>
      <c r="AH85" s="22"/>
      <c r="AI85" s="39"/>
      <c r="AJ85" s="39"/>
      <c r="AK85" s="43"/>
      <c r="AL85" s="43"/>
      <c r="AM85" s="117">
        <f>+AM84*AF85</f>
        <v>2.7835439673230766</v>
      </c>
      <c r="AO85" s="130" t="s">
        <v>41</v>
      </c>
      <c r="AP85" s="155">
        <v>3.1E-2</v>
      </c>
      <c r="AQ85" s="39"/>
      <c r="AR85" s="22"/>
      <c r="AS85" s="39"/>
      <c r="AT85" s="39"/>
      <c r="AU85" s="43"/>
      <c r="AV85" s="43"/>
      <c r="AW85" s="117">
        <f>+AW84*AP85</f>
        <v>2.8188015861948719</v>
      </c>
    </row>
    <row r="86" spans="1:59">
      <c r="A86" s="131" t="s">
        <v>67</v>
      </c>
      <c r="B86" s="45"/>
      <c r="C86" s="39"/>
      <c r="D86" s="22"/>
      <c r="E86" s="39"/>
      <c r="F86" s="39"/>
      <c r="G86" s="43"/>
      <c r="H86" s="43"/>
      <c r="I86" s="117">
        <f>I84+I85</f>
        <v>91.499227584615383</v>
      </c>
      <c r="K86" s="131" t="s">
        <v>67</v>
      </c>
      <c r="L86" s="45"/>
      <c r="M86" s="39"/>
      <c r="N86" s="22"/>
      <c r="O86" s="39"/>
      <c r="P86" s="39"/>
      <c r="Q86" s="43"/>
      <c r="R86" s="43"/>
      <c r="S86" s="117">
        <f>S84+S85</f>
        <v>93.748025339999998</v>
      </c>
      <c r="U86" s="131" t="s">
        <v>67</v>
      </c>
      <c r="V86" s="45"/>
      <c r="W86" s="39"/>
      <c r="X86" s="22"/>
      <c r="Y86" s="39"/>
      <c r="Z86" s="39"/>
      <c r="AA86" s="43"/>
      <c r="AB86" s="43"/>
      <c r="AC86" s="117">
        <f>AC84+AC85</f>
        <v>93.745013088461533</v>
      </c>
      <c r="AE86" s="131" t="s">
        <v>67</v>
      </c>
      <c r="AF86" s="45"/>
      <c r="AG86" s="39"/>
      <c r="AH86" s="22"/>
      <c r="AI86" s="39"/>
      <c r="AJ86" s="39"/>
      <c r="AK86" s="43"/>
      <c r="AL86" s="43"/>
      <c r="AM86" s="117">
        <f>AM84+AM85</f>
        <v>93.749033095528205</v>
      </c>
      <c r="AO86" s="131" t="s">
        <v>67</v>
      </c>
      <c r="AP86" s="45"/>
      <c r="AQ86" s="39"/>
      <c r="AR86" s="22"/>
      <c r="AS86" s="39"/>
      <c r="AT86" s="39"/>
      <c r="AU86" s="43"/>
      <c r="AV86" s="43"/>
      <c r="AW86" s="117">
        <f>AW84+AW85</f>
        <v>93.747885011835891</v>
      </c>
    </row>
    <row r="87" spans="1:59">
      <c r="A87" s="131" t="s">
        <v>78</v>
      </c>
      <c r="B87" s="45"/>
      <c r="C87" s="39"/>
      <c r="D87" s="22"/>
      <c r="E87" s="39"/>
      <c r="F87" s="39"/>
      <c r="G87" s="43"/>
      <c r="H87" s="43"/>
      <c r="I87" s="117">
        <v>2.25</v>
      </c>
      <c r="K87" s="131" t="s">
        <v>78</v>
      </c>
      <c r="L87" s="45"/>
      <c r="M87" s="39"/>
      <c r="N87" s="22"/>
      <c r="O87" s="39"/>
      <c r="P87" s="39"/>
      <c r="Q87" s="43"/>
      <c r="R87" s="43"/>
      <c r="S87" s="117">
        <v>0</v>
      </c>
      <c r="U87" s="131" t="s">
        <v>78</v>
      </c>
      <c r="V87" s="45"/>
      <c r="W87" s="39"/>
      <c r="X87" s="22"/>
      <c r="Y87" s="39"/>
      <c r="Z87" s="39"/>
      <c r="AA87" s="43"/>
      <c r="AB87" s="43"/>
      <c r="AC87" s="117">
        <v>0</v>
      </c>
      <c r="AE87" s="131" t="s">
        <v>78</v>
      </c>
      <c r="AF87" s="45"/>
      <c r="AG87" s="39"/>
      <c r="AH87" s="22"/>
      <c r="AI87" s="39"/>
      <c r="AJ87" s="39"/>
      <c r="AK87" s="43"/>
      <c r="AL87" s="43"/>
      <c r="AM87" s="117">
        <v>0</v>
      </c>
      <c r="AO87" s="131" t="s">
        <v>78</v>
      </c>
      <c r="AP87" s="45"/>
      <c r="AQ87" s="39"/>
      <c r="AR87" s="22"/>
      <c r="AS87" s="39"/>
      <c r="AT87" s="39"/>
      <c r="AU87" s="43"/>
      <c r="AV87" s="43"/>
      <c r="AW87" s="117">
        <v>0</v>
      </c>
    </row>
    <row r="88" spans="1:59" ht="15.75" thickBot="1">
      <c r="A88" s="132" t="s">
        <v>67</v>
      </c>
      <c r="B88" s="133"/>
      <c r="C88" s="134"/>
      <c r="D88" s="135"/>
      <c r="E88" s="134"/>
      <c r="F88" s="134"/>
      <c r="G88" s="136"/>
      <c r="H88" s="136"/>
      <c r="I88" s="156">
        <f>I86+I87</f>
        <v>93.749227584615383</v>
      </c>
      <c r="K88" s="132" t="s">
        <v>67</v>
      </c>
      <c r="L88" s="133"/>
      <c r="M88" s="134"/>
      <c r="N88" s="135"/>
      <c r="O88" s="134"/>
      <c r="P88" s="134"/>
      <c r="Q88" s="136"/>
      <c r="R88" s="136"/>
      <c r="S88" s="156">
        <f>S86+S87</f>
        <v>93.748025339999998</v>
      </c>
      <c r="U88" s="132" t="s">
        <v>67</v>
      </c>
      <c r="V88" s="133"/>
      <c r="W88" s="134"/>
      <c r="X88" s="135"/>
      <c r="Y88" s="134"/>
      <c r="Z88" s="134"/>
      <c r="AA88" s="136"/>
      <c r="AB88" s="136"/>
      <c r="AC88" s="156">
        <f>AC86+AC87</f>
        <v>93.745013088461533</v>
      </c>
      <c r="AE88" s="132" t="s">
        <v>67</v>
      </c>
      <c r="AF88" s="133"/>
      <c r="AG88" s="134"/>
      <c r="AH88" s="135"/>
      <c r="AI88" s="134"/>
      <c r="AJ88" s="134"/>
      <c r="AK88" s="136"/>
      <c r="AL88" s="136"/>
      <c r="AM88" s="156">
        <f>AM86+AM87</f>
        <v>93.749033095528205</v>
      </c>
      <c r="AN88">
        <v>93.75</v>
      </c>
      <c r="AO88" s="132" t="s">
        <v>67</v>
      </c>
      <c r="AP88" s="133"/>
      <c r="AQ88" s="134"/>
      <c r="AR88" s="135"/>
      <c r="AS88" s="134"/>
      <c r="AT88" s="134"/>
      <c r="AU88" s="136"/>
      <c r="AV88" s="136"/>
      <c r="AW88" s="156">
        <f>AW86+AW87</f>
        <v>93.747885011835891</v>
      </c>
    </row>
    <row r="89" spans="1:59" ht="15.75" thickBot="1">
      <c r="A89" s="151" t="s">
        <v>68</v>
      </c>
      <c r="B89" s="150"/>
      <c r="C89" s="139"/>
      <c r="D89" s="139"/>
      <c r="E89" s="139"/>
      <c r="F89" s="139"/>
      <c r="G89" s="139"/>
      <c r="H89" s="148"/>
      <c r="I89" s="154">
        <f>I88/30</f>
        <v>3.1249742528205129</v>
      </c>
      <c r="K89" s="151" t="s">
        <v>68</v>
      </c>
      <c r="L89" s="158"/>
      <c r="M89" s="159"/>
      <c r="N89" s="159"/>
      <c r="O89" s="159"/>
      <c r="P89" s="159"/>
      <c r="Q89" s="159"/>
      <c r="R89" s="160"/>
      <c r="S89" s="157">
        <f>S88/30</f>
        <v>3.1249341779999997</v>
      </c>
      <c r="U89" s="151" t="s">
        <v>68</v>
      </c>
      <c r="V89" s="158"/>
      <c r="W89" s="159"/>
      <c r="X89" s="159"/>
      <c r="Y89" s="159"/>
      <c r="Z89" s="159"/>
      <c r="AA89" s="159"/>
      <c r="AB89" s="160"/>
      <c r="AC89" s="157">
        <f>AC88/30</f>
        <v>3.1248337696153845</v>
      </c>
      <c r="AE89" s="151" t="s">
        <v>68</v>
      </c>
      <c r="AF89" s="158"/>
      <c r="AG89" s="159"/>
      <c r="AH89" s="159"/>
      <c r="AI89" s="159"/>
      <c r="AJ89" s="159"/>
      <c r="AK89" s="159"/>
      <c r="AL89" s="160"/>
      <c r="AM89" s="157">
        <f>AM88/30</f>
        <v>3.1249677698509402</v>
      </c>
      <c r="AO89" s="151" t="s">
        <v>68</v>
      </c>
      <c r="AP89" s="158"/>
      <c r="AQ89" s="159"/>
      <c r="AR89" s="159"/>
      <c r="AS89" s="159"/>
      <c r="AT89" s="159"/>
      <c r="AU89" s="159"/>
      <c r="AV89" s="160"/>
      <c r="AW89" s="157">
        <f>AW88/30</f>
        <v>3.1249295003945297</v>
      </c>
    </row>
    <row r="93" spans="1:59" ht="15.75" thickBot="1"/>
    <row r="94" spans="1:59" ht="15.75" thickBot="1">
      <c r="A94" s="142">
        <v>44574</v>
      </c>
      <c r="B94" s="77"/>
      <c r="C94" s="78"/>
      <c r="D94" s="79"/>
      <c r="E94" s="79"/>
      <c r="F94" s="77"/>
      <c r="G94" s="80"/>
      <c r="H94" s="80"/>
      <c r="I94" s="81"/>
      <c r="K94" s="142">
        <v>44643</v>
      </c>
      <c r="L94" s="77"/>
      <c r="M94" s="78"/>
      <c r="N94" s="79"/>
      <c r="O94" s="79"/>
      <c r="P94" s="77"/>
      <c r="Q94" s="80"/>
      <c r="R94" s="80"/>
      <c r="S94" s="81"/>
      <c r="U94" s="142">
        <v>44643</v>
      </c>
      <c r="V94" s="77"/>
      <c r="W94" s="78"/>
      <c r="X94" s="79"/>
      <c r="Y94" s="79"/>
      <c r="Z94" s="77"/>
      <c r="AA94" s="80"/>
      <c r="AB94" s="80"/>
      <c r="AC94" s="81"/>
      <c r="AE94" s="142">
        <v>44690</v>
      </c>
      <c r="AF94" s="77"/>
      <c r="AG94" s="78"/>
      <c r="AH94" s="79"/>
      <c r="AI94" s="79"/>
      <c r="AJ94" s="77"/>
      <c r="AK94" s="80"/>
      <c r="AL94" s="80"/>
      <c r="AM94" s="81"/>
      <c r="AO94" s="142">
        <v>44762</v>
      </c>
      <c r="AP94" s="77"/>
      <c r="AQ94" s="78"/>
      <c r="AR94" s="79"/>
      <c r="AS94" s="79"/>
      <c r="AT94" s="77"/>
      <c r="AU94" s="80"/>
      <c r="AV94" s="80"/>
      <c r="AW94" s="81"/>
      <c r="AY94" s="142">
        <v>44881</v>
      </c>
      <c r="AZ94" s="77"/>
      <c r="BA94" s="78"/>
      <c r="BB94" s="79"/>
      <c r="BC94" s="79"/>
      <c r="BD94" s="77"/>
      <c r="BE94" s="80"/>
      <c r="BF94" s="80"/>
      <c r="BG94" s="81"/>
    </row>
    <row r="95" spans="1:59" ht="15.75" thickBot="1">
      <c r="A95" s="147" t="s">
        <v>0</v>
      </c>
      <c r="B95" s="143" t="s">
        <v>57</v>
      </c>
      <c r="C95" s="145"/>
      <c r="D95" s="146"/>
      <c r="E95" s="146"/>
      <c r="F95" s="77"/>
      <c r="G95" s="144"/>
      <c r="H95" s="80"/>
      <c r="I95" s="81"/>
      <c r="K95" s="147" t="s">
        <v>0</v>
      </c>
      <c r="L95" s="143" t="s">
        <v>57</v>
      </c>
      <c r="M95" s="145"/>
      <c r="N95" s="146"/>
      <c r="O95" s="146"/>
      <c r="P95" s="77"/>
      <c r="Q95" s="144"/>
      <c r="R95" s="80"/>
      <c r="S95" s="81"/>
      <c r="U95" s="147" t="s">
        <v>0</v>
      </c>
      <c r="V95" s="143" t="s">
        <v>57</v>
      </c>
      <c r="W95" s="145"/>
      <c r="X95" s="146"/>
      <c r="Y95" s="146"/>
      <c r="Z95" s="77"/>
      <c r="AA95" s="144"/>
      <c r="AB95" s="80"/>
      <c r="AC95" s="81"/>
      <c r="AE95" s="147" t="s">
        <v>0</v>
      </c>
      <c r="AF95" s="143" t="s">
        <v>57</v>
      </c>
      <c r="AG95" s="145"/>
      <c r="AH95" s="146"/>
      <c r="AI95" s="146"/>
      <c r="AJ95" s="77"/>
      <c r="AK95" s="144"/>
      <c r="AL95" s="80"/>
      <c r="AM95" s="81"/>
      <c r="AO95" s="147" t="s">
        <v>0</v>
      </c>
      <c r="AP95" s="143" t="s">
        <v>57</v>
      </c>
      <c r="AQ95" s="145"/>
      <c r="AR95" s="146"/>
      <c r="AS95" s="146"/>
      <c r="AT95" s="77"/>
      <c r="AU95" s="144"/>
      <c r="AV95" s="80"/>
      <c r="AW95" s="81"/>
      <c r="AY95" s="147" t="s">
        <v>0</v>
      </c>
      <c r="AZ95" s="143" t="s">
        <v>57</v>
      </c>
      <c r="BA95" s="145"/>
      <c r="BB95" s="146"/>
      <c r="BC95" s="146"/>
      <c r="BD95" s="77"/>
      <c r="BE95" s="144"/>
      <c r="BF95" s="80"/>
      <c r="BG95" s="81"/>
    </row>
    <row r="96" spans="1:59">
      <c r="A96" s="82" t="s">
        <v>2</v>
      </c>
      <c r="B96" s="85">
        <v>10000</v>
      </c>
      <c r="C96" s="85" t="s">
        <v>63</v>
      </c>
      <c r="D96" s="85"/>
      <c r="E96" s="85"/>
      <c r="F96" s="162"/>
      <c r="G96" s="163"/>
      <c r="H96" s="163"/>
      <c r="I96" s="164"/>
      <c r="K96" s="82" t="s">
        <v>2</v>
      </c>
      <c r="L96" s="85">
        <v>10000</v>
      </c>
      <c r="M96" s="85" t="s">
        <v>63</v>
      </c>
      <c r="N96" s="85"/>
      <c r="O96" s="85"/>
      <c r="P96" s="162"/>
      <c r="Q96" s="163"/>
      <c r="R96" s="163"/>
      <c r="S96" s="164"/>
      <c r="U96" s="82" t="s">
        <v>2</v>
      </c>
      <c r="V96" s="85">
        <v>10000</v>
      </c>
      <c r="W96" s="85" t="s">
        <v>63</v>
      </c>
      <c r="X96" s="85"/>
      <c r="Y96" s="85"/>
      <c r="Z96" s="162"/>
      <c r="AA96" s="163"/>
      <c r="AB96" s="163"/>
      <c r="AC96" s="164"/>
      <c r="AE96" s="82" t="s">
        <v>2</v>
      </c>
      <c r="AF96" s="85">
        <v>10000</v>
      </c>
      <c r="AG96" s="85" t="s">
        <v>63</v>
      </c>
      <c r="AH96" s="85"/>
      <c r="AI96" s="85"/>
      <c r="AJ96" s="162"/>
      <c r="AK96" s="163"/>
      <c r="AL96" s="163"/>
      <c r="AM96" s="164"/>
      <c r="AO96" s="82" t="s">
        <v>2</v>
      </c>
      <c r="AP96" s="85">
        <v>10000</v>
      </c>
      <c r="AQ96" s="85" t="s">
        <v>63</v>
      </c>
      <c r="AR96" s="85"/>
      <c r="AS96" s="85"/>
      <c r="AT96" s="162"/>
      <c r="AU96" s="163"/>
      <c r="AV96" s="163"/>
      <c r="AW96" s="164"/>
      <c r="AY96" s="82" t="s">
        <v>2</v>
      </c>
      <c r="AZ96" s="85">
        <v>10000</v>
      </c>
      <c r="BA96" s="85" t="s">
        <v>63</v>
      </c>
      <c r="BB96" s="85"/>
      <c r="BC96" s="85"/>
      <c r="BD96" s="162"/>
      <c r="BE96" s="163"/>
      <c r="BF96" s="163"/>
      <c r="BG96" s="164"/>
    </row>
    <row r="97" spans="1:59">
      <c r="A97" s="90" t="s">
        <v>4</v>
      </c>
      <c r="B97" s="92">
        <f>B96*B98</f>
        <v>9750</v>
      </c>
      <c r="C97" s="6" t="str">
        <f>C96</f>
        <v>30X1X4</v>
      </c>
      <c r="D97" s="93"/>
      <c r="E97" s="6"/>
      <c r="F97" s="9"/>
      <c r="G97" s="10"/>
      <c r="H97" s="10"/>
      <c r="I97" s="91"/>
      <c r="K97" s="90" t="s">
        <v>4</v>
      </c>
      <c r="L97" s="92">
        <f>L96*L98</f>
        <v>9750</v>
      </c>
      <c r="M97" s="6" t="str">
        <f>M96</f>
        <v>30X1X4</v>
      </c>
      <c r="N97" s="93"/>
      <c r="O97" s="6"/>
      <c r="P97" s="9"/>
      <c r="Q97" s="10"/>
      <c r="R97" s="10"/>
      <c r="S97" s="91"/>
      <c r="U97" s="90" t="s">
        <v>4</v>
      </c>
      <c r="V97" s="92">
        <f>V96*V98</f>
        <v>9750</v>
      </c>
      <c r="W97" s="6" t="str">
        <f>W96</f>
        <v>30X1X4</v>
      </c>
      <c r="X97" s="93"/>
      <c r="Y97" s="6"/>
      <c r="Z97" s="9"/>
      <c r="AA97" s="10"/>
      <c r="AB97" s="10"/>
      <c r="AC97" s="91"/>
      <c r="AE97" s="90" t="s">
        <v>4</v>
      </c>
      <c r="AF97" s="92">
        <f>AF96*AF98</f>
        <v>9850</v>
      </c>
      <c r="AG97" s="6" t="str">
        <f>AG96</f>
        <v>30X1X4</v>
      </c>
      <c r="AH97" s="93"/>
      <c r="AI97" s="6"/>
      <c r="AJ97" s="9"/>
      <c r="AK97" s="10"/>
      <c r="AL97" s="10"/>
      <c r="AM97" s="91"/>
      <c r="AO97" s="90" t="s">
        <v>4</v>
      </c>
      <c r="AP97" s="92">
        <f>AP96*AP98</f>
        <v>9850</v>
      </c>
      <c r="AQ97" s="6" t="str">
        <f>AQ96</f>
        <v>30X1X4</v>
      </c>
      <c r="AR97" s="93"/>
      <c r="AS97" s="6"/>
      <c r="AT97" s="9"/>
      <c r="AU97" s="10"/>
      <c r="AV97" s="10"/>
      <c r="AW97" s="91"/>
      <c r="AY97" s="90" t="s">
        <v>4</v>
      </c>
      <c r="AZ97" s="92">
        <f>AZ96*AZ98</f>
        <v>9850</v>
      </c>
      <c r="BA97" s="6" t="str">
        <f>BA96</f>
        <v>30X1X4</v>
      </c>
      <c r="BB97" s="93"/>
      <c r="BC97" s="6"/>
      <c r="BD97" s="9"/>
      <c r="BE97" s="10"/>
      <c r="BF97" s="10"/>
      <c r="BG97" s="91"/>
    </row>
    <row r="98" spans="1:59">
      <c r="A98" s="90" t="s">
        <v>5</v>
      </c>
      <c r="B98" s="152">
        <v>0.97499999999999998</v>
      </c>
      <c r="C98" s="6"/>
      <c r="D98" s="93"/>
      <c r="E98" s="6"/>
      <c r="F98" s="9"/>
      <c r="G98" s="10"/>
      <c r="H98" s="10"/>
      <c r="I98" s="91"/>
      <c r="K98" s="90" t="s">
        <v>5</v>
      </c>
      <c r="L98" s="152">
        <v>0.97499999999999998</v>
      </c>
      <c r="M98" s="6"/>
      <c r="N98" s="93"/>
      <c r="O98" s="6"/>
      <c r="P98" s="9"/>
      <c r="Q98" s="10"/>
      <c r="R98" s="10"/>
      <c r="S98" s="91"/>
      <c r="U98" s="90" t="s">
        <v>5</v>
      </c>
      <c r="V98" s="152">
        <v>0.97499999999999998</v>
      </c>
      <c r="W98" s="6"/>
      <c r="X98" s="93"/>
      <c r="Y98" s="6"/>
      <c r="Z98" s="9"/>
      <c r="AA98" s="10"/>
      <c r="AB98" s="10"/>
      <c r="AC98" s="91"/>
      <c r="AE98" s="90" t="s">
        <v>5</v>
      </c>
      <c r="AF98" s="94">
        <v>0.98499999999999999</v>
      </c>
      <c r="AG98" s="6"/>
      <c r="AH98" s="93"/>
      <c r="AI98" s="6"/>
      <c r="AJ98" s="9"/>
      <c r="AK98" s="10"/>
      <c r="AL98" s="10"/>
      <c r="AM98" s="91"/>
      <c r="AO98" s="90" t="s">
        <v>5</v>
      </c>
      <c r="AP98" s="94">
        <v>0.98499999999999999</v>
      </c>
      <c r="AQ98" s="6"/>
      <c r="AR98" s="93"/>
      <c r="AS98" s="6"/>
      <c r="AT98" s="9"/>
      <c r="AU98" s="10"/>
      <c r="AV98" s="10"/>
      <c r="AW98" s="91"/>
      <c r="AY98" s="90" t="s">
        <v>5</v>
      </c>
      <c r="AZ98" s="94">
        <v>0.98499999999999999</v>
      </c>
      <c r="BA98" s="6"/>
      <c r="BB98" s="93"/>
      <c r="BC98" s="6"/>
      <c r="BD98" s="9"/>
      <c r="BE98" s="10"/>
      <c r="BF98" s="10"/>
      <c r="BG98" s="91"/>
    </row>
    <row r="99" spans="1:59" ht="15.75" thickBot="1">
      <c r="A99" s="95" t="s">
        <v>6</v>
      </c>
      <c r="B99" s="96" t="s">
        <v>7</v>
      </c>
      <c r="C99" s="97" t="s">
        <v>8</v>
      </c>
      <c r="D99" s="97"/>
      <c r="E99" s="97"/>
      <c r="F99" s="98"/>
      <c r="G99" s="99"/>
      <c r="H99" s="99"/>
      <c r="I99" s="100"/>
      <c r="K99" s="95" t="s">
        <v>6</v>
      </c>
      <c r="L99" s="96" t="s">
        <v>7</v>
      </c>
      <c r="M99" s="97" t="s">
        <v>8</v>
      </c>
      <c r="N99" s="97"/>
      <c r="O99" s="97"/>
      <c r="P99" s="98"/>
      <c r="Q99" s="99"/>
      <c r="R99" s="99"/>
      <c r="S99" s="100"/>
      <c r="U99" s="95" t="s">
        <v>6</v>
      </c>
      <c r="V99" s="96" t="s">
        <v>7</v>
      </c>
      <c r="W99" s="97" t="s">
        <v>8</v>
      </c>
      <c r="X99" s="97"/>
      <c r="Y99" s="97"/>
      <c r="Z99" s="98"/>
      <c r="AA99" s="99"/>
      <c r="AB99" s="99"/>
      <c r="AC99" s="100"/>
      <c r="AE99" s="95" t="s">
        <v>6</v>
      </c>
      <c r="AF99" s="96" t="s">
        <v>7</v>
      </c>
      <c r="AG99" s="97" t="s">
        <v>8</v>
      </c>
      <c r="AH99" s="97"/>
      <c r="AI99" s="97"/>
      <c r="AJ99" s="98"/>
      <c r="AK99" s="99"/>
      <c r="AL99" s="99"/>
      <c r="AM99" s="100"/>
      <c r="AO99" s="95" t="s">
        <v>6</v>
      </c>
      <c r="AP99" s="96" t="s">
        <v>7</v>
      </c>
      <c r="AQ99" s="97" t="s">
        <v>8</v>
      </c>
      <c r="AR99" s="97"/>
      <c r="AS99" s="97"/>
      <c r="AT99" s="98"/>
      <c r="AU99" s="99"/>
      <c r="AV99" s="99"/>
      <c r="AW99" s="100"/>
      <c r="AY99" s="95" t="s">
        <v>6</v>
      </c>
      <c r="AZ99" s="96" t="s">
        <v>7</v>
      </c>
      <c r="BA99" s="97" t="s">
        <v>8</v>
      </c>
      <c r="BB99" s="97"/>
      <c r="BC99" s="97"/>
      <c r="BD99" s="98"/>
      <c r="BE99" s="99"/>
      <c r="BF99" s="99"/>
      <c r="BG99" s="100"/>
    </row>
    <row r="100" spans="1:59" ht="15.75" thickBot="1">
      <c r="A100" s="101"/>
      <c r="B100" s="102"/>
      <c r="C100" s="102"/>
      <c r="D100" s="102"/>
      <c r="E100" s="102"/>
      <c r="F100" s="102"/>
      <c r="G100" s="103"/>
      <c r="H100" s="103"/>
      <c r="I100" s="104"/>
      <c r="K100" s="101"/>
      <c r="L100" s="102"/>
      <c r="M100" s="102"/>
      <c r="N100" s="102"/>
      <c r="O100" s="102"/>
      <c r="P100" s="102"/>
      <c r="Q100" s="103"/>
      <c r="R100" s="103"/>
      <c r="S100" s="104"/>
      <c r="U100" s="101"/>
      <c r="V100" s="102"/>
      <c r="W100" s="102"/>
      <c r="X100" s="102"/>
      <c r="Y100" s="102"/>
      <c r="Z100" s="102"/>
      <c r="AA100" s="103"/>
      <c r="AB100" s="103"/>
      <c r="AC100" s="104"/>
      <c r="AE100" s="101"/>
      <c r="AF100" s="102"/>
      <c r="AG100" s="102"/>
      <c r="AH100" s="102"/>
      <c r="AI100" s="102"/>
      <c r="AJ100" s="102"/>
      <c r="AK100" s="103"/>
      <c r="AL100" s="103"/>
      <c r="AM100" s="104"/>
      <c r="AO100" s="101"/>
      <c r="AP100" s="102"/>
      <c r="AQ100" s="102"/>
      <c r="AR100" s="102"/>
      <c r="AS100" s="102"/>
      <c r="AT100" s="102"/>
      <c r="AU100" s="103"/>
      <c r="AV100" s="103"/>
      <c r="AW100" s="104"/>
      <c r="AY100" s="101"/>
      <c r="AZ100" s="102"/>
      <c r="BA100" s="102"/>
      <c r="BB100" s="102"/>
      <c r="BC100" s="102"/>
      <c r="BD100" s="102"/>
      <c r="BE100" s="103"/>
      <c r="BF100" s="103"/>
      <c r="BG100" s="104"/>
    </row>
    <row r="101" spans="1:59" ht="39.75" thickBot="1">
      <c r="A101" s="105" t="s">
        <v>9</v>
      </c>
      <c r="B101" s="106" t="s">
        <v>10</v>
      </c>
      <c r="C101" s="106" t="s">
        <v>11</v>
      </c>
      <c r="D101" s="106" t="s">
        <v>59</v>
      </c>
      <c r="E101" s="106" t="s">
        <v>60</v>
      </c>
      <c r="F101" s="107" t="s">
        <v>14</v>
      </c>
      <c r="G101" s="106" t="s">
        <v>61</v>
      </c>
      <c r="H101" s="108" t="s">
        <v>62</v>
      </c>
      <c r="I101" s="109" t="s">
        <v>19</v>
      </c>
      <c r="K101" s="105" t="s">
        <v>9</v>
      </c>
      <c r="L101" s="106" t="s">
        <v>10</v>
      </c>
      <c r="M101" s="106" t="s">
        <v>11</v>
      </c>
      <c r="N101" s="106" t="s">
        <v>59</v>
      </c>
      <c r="O101" s="106" t="s">
        <v>60</v>
      </c>
      <c r="P101" s="107" t="s">
        <v>14</v>
      </c>
      <c r="Q101" s="106" t="s">
        <v>61</v>
      </c>
      <c r="R101" s="108" t="s">
        <v>62</v>
      </c>
      <c r="S101" s="109" t="s">
        <v>19</v>
      </c>
      <c r="U101" s="105" t="s">
        <v>9</v>
      </c>
      <c r="V101" s="106" t="s">
        <v>10</v>
      </c>
      <c r="W101" s="106" t="s">
        <v>11</v>
      </c>
      <c r="X101" s="106" t="s">
        <v>59</v>
      </c>
      <c r="Y101" s="106" t="s">
        <v>60</v>
      </c>
      <c r="Z101" s="107" t="s">
        <v>14</v>
      </c>
      <c r="AA101" s="106" t="s">
        <v>61</v>
      </c>
      <c r="AB101" s="108" t="s">
        <v>62</v>
      </c>
      <c r="AC101" s="109" t="s">
        <v>19</v>
      </c>
      <c r="AE101" s="105" t="s">
        <v>9</v>
      </c>
      <c r="AF101" s="106" t="s">
        <v>10</v>
      </c>
      <c r="AG101" s="106" t="s">
        <v>11</v>
      </c>
      <c r="AH101" s="106" t="s">
        <v>59</v>
      </c>
      <c r="AI101" s="106" t="s">
        <v>60</v>
      </c>
      <c r="AJ101" s="107" t="s">
        <v>14</v>
      </c>
      <c r="AK101" s="106" t="s">
        <v>61</v>
      </c>
      <c r="AL101" s="108" t="s">
        <v>62</v>
      </c>
      <c r="AM101" s="109" t="s">
        <v>19</v>
      </c>
      <c r="AO101" s="105" t="s">
        <v>9</v>
      </c>
      <c r="AP101" s="106" t="s">
        <v>10</v>
      </c>
      <c r="AQ101" s="106" t="s">
        <v>11</v>
      </c>
      <c r="AR101" s="106" t="s">
        <v>59</v>
      </c>
      <c r="AS101" s="106" t="s">
        <v>60</v>
      </c>
      <c r="AT101" s="107" t="s">
        <v>14</v>
      </c>
      <c r="AU101" s="106" t="s">
        <v>61</v>
      </c>
      <c r="AV101" s="108" t="s">
        <v>62</v>
      </c>
      <c r="AW101" s="109" t="s">
        <v>19</v>
      </c>
      <c r="AY101" s="105" t="s">
        <v>9</v>
      </c>
      <c r="AZ101" s="106" t="s">
        <v>10</v>
      </c>
      <c r="BA101" s="106" t="s">
        <v>11</v>
      </c>
      <c r="BB101" s="106" t="s">
        <v>59</v>
      </c>
      <c r="BC101" s="106" t="s">
        <v>60</v>
      </c>
      <c r="BD101" s="107" t="s">
        <v>14</v>
      </c>
      <c r="BE101" s="106" t="s">
        <v>61</v>
      </c>
      <c r="BF101" s="108" t="s">
        <v>62</v>
      </c>
      <c r="BG101" s="109" t="s">
        <v>19</v>
      </c>
    </row>
    <row r="102" spans="1:59">
      <c r="A102" s="110" t="s">
        <v>20</v>
      </c>
      <c r="B102" s="111">
        <v>85.2</v>
      </c>
      <c r="C102" s="112">
        <v>1450</v>
      </c>
      <c r="D102" s="113">
        <v>18</v>
      </c>
      <c r="E102" s="113">
        <f>D102*C102%</f>
        <v>261</v>
      </c>
      <c r="F102" s="113">
        <f>C102+E102</f>
        <v>1711</v>
      </c>
      <c r="G102" s="113">
        <f t="shared" ref="G102:G110" si="102">+E102</f>
        <v>261</v>
      </c>
      <c r="H102" s="114">
        <f>F102-G102</f>
        <v>1450</v>
      </c>
      <c r="I102" s="115">
        <f t="shared" ref="I102:I110" si="103">H102*B102</f>
        <v>123540</v>
      </c>
      <c r="K102" s="110" t="s">
        <v>20</v>
      </c>
      <c r="L102" s="111">
        <v>85.2</v>
      </c>
      <c r="M102" s="112">
        <v>1550</v>
      </c>
      <c r="N102" s="113">
        <v>18</v>
      </c>
      <c r="O102" s="113">
        <f>N102*M102%</f>
        <v>279</v>
      </c>
      <c r="P102" s="113">
        <f>M102+O102</f>
        <v>1829</v>
      </c>
      <c r="Q102" s="113">
        <f t="shared" ref="Q102:Q110" si="104">+O102</f>
        <v>279</v>
      </c>
      <c r="R102" s="114">
        <f>P102-Q102</f>
        <v>1550</v>
      </c>
      <c r="S102" s="115">
        <f t="shared" ref="S102:S110" si="105">R102*L102</f>
        <v>132060</v>
      </c>
      <c r="U102" s="110" t="s">
        <v>20</v>
      </c>
      <c r="V102" s="111">
        <v>85.2</v>
      </c>
      <c r="W102" s="112">
        <v>1550</v>
      </c>
      <c r="X102" s="113">
        <v>18</v>
      </c>
      <c r="Y102" s="113">
        <f>X102*W102%</f>
        <v>279</v>
      </c>
      <c r="Z102" s="113">
        <f>W102+Y102</f>
        <v>1829</v>
      </c>
      <c r="AA102" s="113">
        <f t="shared" ref="AA102:AA110" si="106">+Y102</f>
        <v>279</v>
      </c>
      <c r="AB102" s="114">
        <f>Z102-AA102</f>
        <v>1550</v>
      </c>
      <c r="AC102" s="115">
        <f t="shared" ref="AC102:AC110" si="107">AB102*V102</f>
        <v>132060</v>
      </c>
      <c r="AE102" s="110" t="s">
        <v>20</v>
      </c>
      <c r="AF102" s="111">
        <v>85.2</v>
      </c>
      <c r="AG102" s="112">
        <v>1575</v>
      </c>
      <c r="AH102" s="113">
        <v>18</v>
      </c>
      <c r="AI102" s="113">
        <f>AH102*AG102%</f>
        <v>283.5</v>
      </c>
      <c r="AJ102" s="113">
        <f>AG102+AI102</f>
        <v>1858.5</v>
      </c>
      <c r="AK102" s="113">
        <f t="shared" ref="AK102:AK110" si="108">+AI102</f>
        <v>283.5</v>
      </c>
      <c r="AL102" s="114">
        <f>AJ102-AK102</f>
        <v>1575</v>
      </c>
      <c r="AM102" s="115">
        <f t="shared" ref="AM102:AM110" si="109">AL102*AF102</f>
        <v>134190</v>
      </c>
      <c r="AO102" s="110" t="s">
        <v>20</v>
      </c>
      <c r="AP102" s="111">
        <v>85.2</v>
      </c>
      <c r="AQ102" s="112">
        <v>1615</v>
      </c>
      <c r="AR102" s="113">
        <v>18</v>
      </c>
      <c r="AS102" s="113">
        <f>AR102*AQ102%</f>
        <v>290.7</v>
      </c>
      <c r="AT102" s="113">
        <f>AQ102+AS102</f>
        <v>1905.7</v>
      </c>
      <c r="AU102" s="113">
        <f t="shared" ref="AU102:AU110" si="110">+AS102</f>
        <v>290.7</v>
      </c>
      <c r="AV102" s="114">
        <f>AT102-AU102</f>
        <v>1615</v>
      </c>
      <c r="AW102" s="115">
        <f t="shared" ref="AW102:AW110" si="111">AV102*AP102</f>
        <v>137598</v>
      </c>
      <c r="AY102" s="110" t="s">
        <v>20</v>
      </c>
      <c r="AZ102" s="111">
        <v>85.2</v>
      </c>
      <c r="BA102" s="112">
        <v>1600</v>
      </c>
      <c r="BB102" s="113">
        <v>18</v>
      </c>
      <c r="BC102" s="113">
        <f>BB102*BA102%</f>
        <v>288</v>
      </c>
      <c r="BD102" s="113">
        <f>BA102+BC102</f>
        <v>1888</v>
      </c>
      <c r="BE102" s="113">
        <f t="shared" ref="BE102:BE110" si="112">+BC102</f>
        <v>288</v>
      </c>
      <c r="BF102" s="114">
        <f>BD102-BE102</f>
        <v>1600</v>
      </c>
      <c r="BG102" s="115">
        <f t="shared" ref="BG102:BG110" si="113">BF102*AZ102</f>
        <v>136320</v>
      </c>
    </row>
    <row r="103" spans="1:59">
      <c r="A103" s="116" t="s">
        <v>69</v>
      </c>
      <c r="B103" s="20">
        <v>159.4</v>
      </c>
      <c r="C103" s="21">
        <v>45</v>
      </c>
      <c r="D103" s="22">
        <v>18</v>
      </c>
      <c r="E103" s="22">
        <f t="shared" ref="E103:E110" si="114">D103*C103%</f>
        <v>8.1</v>
      </c>
      <c r="F103" s="22">
        <f t="shared" ref="F103:F110" si="115">C103+E103</f>
        <v>53.1</v>
      </c>
      <c r="G103" s="22">
        <f t="shared" si="102"/>
        <v>8.1</v>
      </c>
      <c r="H103" s="23">
        <f t="shared" ref="H103:H113" si="116">F103-G103</f>
        <v>45</v>
      </c>
      <c r="I103" s="117">
        <f t="shared" si="103"/>
        <v>7173</v>
      </c>
      <c r="K103" s="116" t="s">
        <v>69</v>
      </c>
      <c r="L103" s="20">
        <v>159.4</v>
      </c>
      <c r="M103" s="21">
        <v>45</v>
      </c>
      <c r="N103" s="22">
        <v>18</v>
      </c>
      <c r="O103" s="22">
        <f t="shared" ref="O103:O110" si="117">N103*M103%</f>
        <v>8.1</v>
      </c>
      <c r="P103" s="22">
        <f t="shared" ref="P103:P110" si="118">M103+O103</f>
        <v>53.1</v>
      </c>
      <c r="Q103" s="22">
        <f t="shared" si="104"/>
        <v>8.1</v>
      </c>
      <c r="R103" s="23">
        <f t="shared" ref="R103:R113" si="119">P103-Q103</f>
        <v>45</v>
      </c>
      <c r="S103" s="117">
        <f t="shared" si="105"/>
        <v>7173</v>
      </c>
      <c r="U103" s="116" t="s">
        <v>69</v>
      </c>
      <c r="V103" s="20">
        <v>159.4</v>
      </c>
      <c r="W103" s="21">
        <v>45</v>
      </c>
      <c r="X103" s="22">
        <v>18</v>
      </c>
      <c r="Y103" s="22">
        <f t="shared" ref="Y103:Y110" si="120">X103*W103%</f>
        <v>8.1</v>
      </c>
      <c r="Z103" s="22">
        <f t="shared" ref="Z103:Z110" si="121">W103+Y103</f>
        <v>53.1</v>
      </c>
      <c r="AA103" s="22">
        <f t="shared" si="106"/>
        <v>8.1</v>
      </c>
      <c r="AB103" s="23">
        <f t="shared" ref="AB103:AB113" si="122">Z103-AA103</f>
        <v>45</v>
      </c>
      <c r="AC103" s="117">
        <f t="shared" si="107"/>
        <v>7173</v>
      </c>
      <c r="AE103" s="116" t="s">
        <v>69</v>
      </c>
      <c r="AF103" s="20">
        <v>159.4</v>
      </c>
      <c r="AG103" s="21">
        <v>45</v>
      </c>
      <c r="AH103" s="22">
        <v>18</v>
      </c>
      <c r="AI103" s="22">
        <f t="shared" ref="AI103:AI110" si="123">AH103*AG103%</f>
        <v>8.1</v>
      </c>
      <c r="AJ103" s="22">
        <f t="shared" ref="AJ103:AJ110" si="124">AG103+AI103</f>
        <v>53.1</v>
      </c>
      <c r="AK103" s="22">
        <f t="shared" si="108"/>
        <v>8.1</v>
      </c>
      <c r="AL103" s="23">
        <f t="shared" ref="AL103:AL113" si="125">AJ103-AK103</f>
        <v>45</v>
      </c>
      <c r="AM103" s="117">
        <f t="shared" si="109"/>
        <v>7173</v>
      </c>
      <c r="AO103" s="116" t="s">
        <v>69</v>
      </c>
      <c r="AP103" s="20">
        <v>159.4</v>
      </c>
      <c r="AQ103" s="21">
        <v>55</v>
      </c>
      <c r="AR103" s="22">
        <v>18</v>
      </c>
      <c r="AS103" s="22">
        <f t="shared" ref="AS103:AS110" si="126">AR103*AQ103%</f>
        <v>9.9</v>
      </c>
      <c r="AT103" s="22">
        <f t="shared" ref="AT103:AT110" si="127">AQ103+AS103</f>
        <v>64.900000000000006</v>
      </c>
      <c r="AU103" s="22">
        <f t="shared" si="110"/>
        <v>9.9</v>
      </c>
      <c r="AV103" s="23">
        <f t="shared" ref="AV103:AV113" si="128">AT103-AU103</f>
        <v>55.000000000000007</v>
      </c>
      <c r="AW103" s="117">
        <f t="shared" si="111"/>
        <v>8767.0000000000018</v>
      </c>
      <c r="AY103" s="116" t="s">
        <v>69</v>
      </c>
      <c r="AZ103" s="20">
        <v>159.4</v>
      </c>
      <c r="BA103" s="21">
        <v>55</v>
      </c>
      <c r="BB103" s="22">
        <v>18</v>
      </c>
      <c r="BC103" s="22">
        <f t="shared" ref="BC103:BC110" si="129">BB103*BA103%</f>
        <v>9.9</v>
      </c>
      <c r="BD103" s="22">
        <f t="shared" ref="BD103:BD110" si="130">BA103+BC103</f>
        <v>64.900000000000006</v>
      </c>
      <c r="BE103" s="22">
        <f t="shared" si="112"/>
        <v>9.9</v>
      </c>
      <c r="BF103" s="23">
        <f t="shared" ref="BF103:BF113" si="131">BD103-BE103</f>
        <v>55.000000000000007</v>
      </c>
      <c r="BG103" s="117">
        <f t="shared" si="113"/>
        <v>8767.0000000000018</v>
      </c>
    </row>
    <row r="104" spans="1:59">
      <c r="A104" s="116" t="s">
        <v>73</v>
      </c>
      <c r="B104" s="20">
        <v>26</v>
      </c>
      <c r="C104" s="21">
        <v>35</v>
      </c>
      <c r="D104" s="22">
        <v>18</v>
      </c>
      <c r="E104" s="22">
        <f t="shared" si="114"/>
        <v>6.3</v>
      </c>
      <c r="F104" s="22">
        <f t="shared" si="115"/>
        <v>41.3</v>
      </c>
      <c r="G104" s="22">
        <f t="shared" si="102"/>
        <v>6.3</v>
      </c>
      <c r="H104" s="23">
        <f t="shared" si="116"/>
        <v>35</v>
      </c>
      <c r="I104" s="117">
        <f t="shared" si="103"/>
        <v>910</v>
      </c>
      <c r="K104" s="116" t="s">
        <v>73</v>
      </c>
      <c r="L104" s="20">
        <v>26</v>
      </c>
      <c r="M104" s="21">
        <v>35</v>
      </c>
      <c r="N104" s="22">
        <v>18</v>
      </c>
      <c r="O104" s="22">
        <f t="shared" si="117"/>
        <v>6.3</v>
      </c>
      <c r="P104" s="22">
        <f t="shared" si="118"/>
        <v>41.3</v>
      </c>
      <c r="Q104" s="22">
        <f t="shared" si="104"/>
        <v>6.3</v>
      </c>
      <c r="R104" s="23">
        <f t="shared" si="119"/>
        <v>35</v>
      </c>
      <c r="S104" s="117">
        <f t="shared" si="105"/>
        <v>910</v>
      </c>
      <c r="U104" s="116" t="s">
        <v>73</v>
      </c>
      <c r="V104" s="20">
        <v>26</v>
      </c>
      <c r="W104" s="21">
        <v>35</v>
      </c>
      <c r="X104" s="22">
        <v>18</v>
      </c>
      <c r="Y104" s="22">
        <f t="shared" si="120"/>
        <v>6.3</v>
      </c>
      <c r="Z104" s="22">
        <f t="shared" si="121"/>
        <v>41.3</v>
      </c>
      <c r="AA104" s="22">
        <f t="shared" si="106"/>
        <v>6.3</v>
      </c>
      <c r="AB104" s="23">
        <f t="shared" si="122"/>
        <v>35</v>
      </c>
      <c r="AC104" s="117">
        <f t="shared" si="107"/>
        <v>910</v>
      </c>
      <c r="AE104" s="116" t="s">
        <v>73</v>
      </c>
      <c r="AF104" s="20">
        <v>26</v>
      </c>
      <c r="AG104" s="21">
        <v>35</v>
      </c>
      <c r="AH104" s="22">
        <v>18</v>
      </c>
      <c r="AI104" s="22">
        <f t="shared" si="123"/>
        <v>6.3</v>
      </c>
      <c r="AJ104" s="22">
        <f t="shared" si="124"/>
        <v>41.3</v>
      </c>
      <c r="AK104" s="22">
        <f t="shared" si="108"/>
        <v>6.3</v>
      </c>
      <c r="AL104" s="23">
        <f t="shared" si="125"/>
        <v>35</v>
      </c>
      <c r="AM104" s="117">
        <f t="shared" si="109"/>
        <v>910</v>
      </c>
      <c r="AO104" s="116" t="s">
        <v>73</v>
      </c>
      <c r="AP104" s="74">
        <v>26</v>
      </c>
      <c r="AQ104" s="21">
        <v>35</v>
      </c>
      <c r="AR104" s="22">
        <v>18</v>
      </c>
      <c r="AS104" s="22">
        <f t="shared" si="126"/>
        <v>6.3</v>
      </c>
      <c r="AT104" s="22">
        <f t="shared" si="127"/>
        <v>41.3</v>
      </c>
      <c r="AU104" s="22">
        <f t="shared" si="110"/>
        <v>6.3</v>
      </c>
      <c r="AV104" s="23">
        <f t="shared" si="128"/>
        <v>35</v>
      </c>
      <c r="AW104" s="117">
        <f t="shared" si="111"/>
        <v>910</v>
      </c>
      <c r="AY104" s="116" t="s">
        <v>73</v>
      </c>
      <c r="AZ104" s="74">
        <v>26</v>
      </c>
      <c r="BA104" s="21">
        <v>35</v>
      </c>
      <c r="BB104" s="22">
        <v>18</v>
      </c>
      <c r="BC104" s="22">
        <f t="shared" si="129"/>
        <v>6.3</v>
      </c>
      <c r="BD104" s="22">
        <f t="shared" si="130"/>
        <v>41.3</v>
      </c>
      <c r="BE104" s="22">
        <f t="shared" si="112"/>
        <v>6.3</v>
      </c>
      <c r="BF104" s="23">
        <f t="shared" si="131"/>
        <v>35</v>
      </c>
      <c r="BG104" s="117">
        <f t="shared" si="113"/>
        <v>910</v>
      </c>
    </row>
    <row r="105" spans="1:59">
      <c r="A105" s="116" t="s">
        <v>74</v>
      </c>
      <c r="B105" s="20">
        <v>0.06</v>
      </c>
      <c r="C105" s="21">
        <v>575</v>
      </c>
      <c r="D105" s="22">
        <v>18</v>
      </c>
      <c r="E105" s="22">
        <f t="shared" si="114"/>
        <v>103.5</v>
      </c>
      <c r="F105" s="22">
        <f t="shared" si="115"/>
        <v>678.5</v>
      </c>
      <c r="G105" s="22">
        <f t="shared" si="102"/>
        <v>103.5</v>
      </c>
      <c r="H105" s="23">
        <f t="shared" si="116"/>
        <v>575</v>
      </c>
      <c r="I105" s="117">
        <f t="shared" si="103"/>
        <v>34.5</v>
      </c>
      <c r="K105" s="116" t="s">
        <v>74</v>
      </c>
      <c r="L105" s="20">
        <v>0.06</v>
      </c>
      <c r="M105" s="21">
        <v>575</v>
      </c>
      <c r="N105" s="22">
        <v>18</v>
      </c>
      <c r="O105" s="22">
        <f t="shared" si="117"/>
        <v>103.5</v>
      </c>
      <c r="P105" s="22">
        <f t="shared" si="118"/>
        <v>678.5</v>
      </c>
      <c r="Q105" s="22">
        <f t="shared" si="104"/>
        <v>103.5</v>
      </c>
      <c r="R105" s="23">
        <f t="shared" si="119"/>
        <v>575</v>
      </c>
      <c r="S105" s="117">
        <f t="shared" si="105"/>
        <v>34.5</v>
      </c>
      <c r="U105" s="116" t="s">
        <v>74</v>
      </c>
      <c r="V105" s="20">
        <v>0.06</v>
      </c>
      <c r="W105" s="21">
        <v>575</v>
      </c>
      <c r="X105" s="22">
        <v>18</v>
      </c>
      <c r="Y105" s="22">
        <f t="shared" si="120"/>
        <v>103.5</v>
      </c>
      <c r="Z105" s="22">
        <f t="shared" si="121"/>
        <v>678.5</v>
      </c>
      <c r="AA105" s="22">
        <f t="shared" si="106"/>
        <v>103.5</v>
      </c>
      <c r="AB105" s="23">
        <f t="shared" si="122"/>
        <v>575</v>
      </c>
      <c r="AC105" s="117">
        <f t="shared" si="107"/>
        <v>34.5</v>
      </c>
      <c r="AE105" s="116" t="s">
        <v>74</v>
      </c>
      <c r="AF105" s="20">
        <v>0.06</v>
      </c>
      <c r="AG105" s="21">
        <v>575</v>
      </c>
      <c r="AH105" s="22">
        <v>18</v>
      </c>
      <c r="AI105" s="22">
        <f t="shared" si="123"/>
        <v>103.5</v>
      </c>
      <c r="AJ105" s="22">
        <f t="shared" si="124"/>
        <v>678.5</v>
      </c>
      <c r="AK105" s="22">
        <f t="shared" si="108"/>
        <v>103.5</v>
      </c>
      <c r="AL105" s="23">
        <f t="shared" si="125"/>
        <v>575</v>
      </c>
      <c r="AM105" s="117">
        <f t="shared" si="109"/>
        <v>34.5</v>
      </c>
      <c r="AO105" s="116" t="s">
        <v>74</v>
      </c>
      <c r="AP105" s="20">
        <v>0.06</v>
      </c>
      <c r="AQ105" s="21">
        <v>575</v>
      </c>
      <c r="AR105" s="22">
        <v>18</v>
      </c>
      <c r="AS105" s="22">
        <f t="shared" si="126"/>
        <v>103.5</v>
      </c>
      <c r="AT105" s="22">
        <f t="shared" si="127"/>
        <v>678.5</v>
      </c>
      <c r="AU105" s="22">
        <f t="shared" si="110"/>
        <v>103.5</v>
      </c>
      <c r="AV105" s="23">
        <f t="shared" si="128"/>
        <v>575</v>
      </c>
      <c r="AW105" s="117">
        <f t="shared" si="111"/>
        <v>34.5</v>
      </c>
      <c r="AY105" s="116" t="s">
        <v>74</v>
      </c>
      <c r="AZ105" s="20">
        <v>0.06</v>
      </c>
      <c r="BA105" s="21">
        <v>575</v>
      </c>
      <c r="BB105" s="22">
        <v>18</v>
      </c>
      <c r="BC105" s="22">
        <f t="shared" si="129"/>
        <v>103.5</v>
      </c>
      <c r="BD105" s="22">
        <f t="shared" si="130"/>
        <v>678.5</v>
      </c>
      <c r="BE105" s="22">
        <f t="shared" si="112"/>
        <v>103.5</v>
      </c>
      <c r="BF105" s="23">
        <f t="shared" si="131"/>
        <v>575</v>
      </c>
      <c r="BG105" s="117">
        <f t="shared" si="113"/>
        <v>34.5</v>
      </c>
    </row>
    <row r="106" spans="1:59">
      <c r="A106" s="116" t="s">
        <v>75</v>
      </c>
      <c r="B106" s="20">
        <v>4.2</v>
      </c>
      <c r="C106" s="21">
        <v>185</v>
      </c>
      <c r="D106" s="22">
        <v>18</v>
      </c>
      <c r="E106" s="22">
        <f t="shared" si="114"/>
        <v>33.300000000000004</v>
      </c>
      <c r="F106" s="22">
        <f t="shared" si="115"/>
        <v>218.3</v>
      </c>
      <c r="G106" s="22">
        <f t="shared" si="102"/>
        <v>33.300000000000004</v>
      </c>
      <c r="H106" s="23">
        <f t="shared" si="116"/>
        <v>185</v>
      </c>
      <c r="I106" s="117">
        <f t="shared" si="103"/>
        <v>777</v>
      </c>
      <c r="K106" s="116" t="s">
        <v>75</v>
      </c>
      <c r="L106" s="20">
        <v>4.2</v>
      </c>
      <c r="M106" s="21">
        <v>185</v>
      </c>
      <c r="N106" s="22">
        <v>18</v>
      </c>
      <c r="O106" s="22">
        <f t="shared" si="117"/>
        <v>33.300000000000004</v>
      </c>
      <c r="P106" s="22">
        <f t="shared" si="118"/>
        <v>218.3</v>
      </c>
      <c r="Q106" s="22">
        <f t="shared" si="104"/>
        <v>33.300000000000004</v>
      </c>
      <c r="R106" s="23">
        <f t="shared" si="119"/>
        <v>185</v>
      </c>
      <c r="S106" s="117">
        <f t="shared" si="105"/>
        <v>777</v>
      </c>
      <c r="U106" s="116" t="s">
        <v>75</v>
      </c>
      <c r="V106" s="20">
        <v>4.2</v>
      </c>
      <c r="W106" s="21">
        <v>185</v>
      </c>
      <c r="X106" s="22">
        <v>18</v>
      </c>
      <c r="Y106" s="22">
        <f t="shared" si="120"/>
        <v>33.300000000000004</v>
      </c>
      <c r="Z106" s="22">
        <f t="shared" si="121"/>
        <v>218.3</v>
      </c>
      <c r="AA106" s="22">
        <f t="shared" si="106"/>
        <v>33.300000000000004</v>
      </c>
      <c r="AB106" s="23">
        <f t="shared" si="122"/>
        <v>185</v>
      </c>
      <c r="AC106" s="117">
        <f t="shared" si="107"/>
        <v>777</v>
      </c>
      <c r="AE106" s="116" t="s">
        <v>75</v>
      </c>
      <c r="AF106" s="20">
        <v>4.2</v>
      </c>
      <c r="AG106" s="21">
        <v>185</v>
      </c>
      <c r="AH106" s="22">
        <v>18</v>
      </c>
      <c r="AI106" s="22">
        <f t="shared" si="123"/>
        <v>33.300000000000004</v>
      </c>
      <c r="AJ106" s="22">
        <f t="shared" si="124"/>
        <v>218.3</v>
      </c>
      <c r="AK106" s="22">
        <f t="shared" si="108"/>
        <v>33.300000000000004</v>
      </c>
      <c r="AL106" s="23">
        <f t="shared" si="125"/>
        <v>185</v>
      </c>
      <c r="AM106" s="117">
        <f t="shared" si="109"/>
        <v>777</v>
      </c>
      <c r="AO106" s="116" t="s">
        <v>75</v>
      </c>
      <c r="AP106" s="74">
        <v>4.2</v>
      </c>
      <c r="AQ106" s="21">
        <v>185</v>
      </c>
      <c r="AR106" s="22">
        <v>18</v>
      </c>
      <c r="AS106" s="22">
        <f t="shared" si="126"/>
        <v>33.300000000000004</v>
      </c>
      <c r="AT106" s="22">
        <f t="shared" si="127"/>
        <v>218.3</v>
      </c>
      <c r="AU106" s="22">
        <f t="shared" si="110"/>
        <v>33.300000000000004</v>
      </c>
      <c r="AV106" s="23">
        <f t="shared" si="128"/>
        <v>185</v>
      </c>
      <c r="AW106" s="117">
        <f t="shared" si="111"/>
        <v>777</v>
      </c>
      <c r="AY106" s="116" t="s">
        <v>75</v>
      </c>
      <c r="AZ106" s="74">
        <v>4.2</v>
      </c>
      <c r="BA106" s="21">
        <v>185</v>
      </c>
      <c r="BB106" s="22">
        <v>18</v>
      </c>
      <c r="BC106" s="22">
        <f t="shared" si="129"/>
        <v>33.300000000000004</v>
      </c>
      <c r="BD106" s="22">
        <f t="shared" si="130"/>
        <v>218.3</v>
      </c>
      <c r="BE106" s="22">
        <f t="shared" si="112"/>
        <v>33.300000000000004</v>
      </c>
      <c r="BF106" s="23">
        <f t="shared" si="131"/>
        <v>185</v>
      </c>
      <c r="BG106" s="117">
        <f t="shared" si="113"/>
        <v>777</v>
      </c>
    </row>
    <row r="107" spans="1:59">
      <c r="A107" s="116" t="s">
        <v>21</v>
      </c>
      <c r="B107" s="20">
        <v>2.0004</v>
      </c>
      <c r="C107" s="21">
        <v>585</v>
      </c>
      <c r="D107" s="22">
        <v>18</v>
      </c>
      <c r="E107" s="22">
        <f t="shared" si="114"/>
        <v>105.3</v>
      </c>
      <c r="F107" s="22">
        <f t="shared" si="115"/>
        <v>690.3</v>
      </c>
      <c r="G107" s="22">
        <f t="shared" si="102"/>
        <v>105.3</v>
      </c>
      <c r="H107" s="23">
        <f t="shared" si="116"/>
        <v>585</v>
      </c>
      <c r="I107" s="117">
        <f t="shared" si="103"/>
        <v>1170.2339999999999</v>
      </c>
      <c r="K107" s="116" t="s">
        <v>21</v>
      </c>
      <c r="L107" s="20">
        <v>2.0004</v>
      </c>
      <c r="M107" s="21">
        <v>585</v>
      </c>
      <c r="N107" s="22">
        <v>18</v>
      </c>
      <c r="O107" s="22">
        <f t="shared" si="117"/>
        <v>105.3</v>
      </c>
      <c r="P107" s="22">
        <f t="shared" si="118"/>
        <v>690.3</v>
      </c>
      <c r="Q107" s="22">
        <f t="shared" si="104"/>
        <v>105.3</v>
      </c>
      <c r="R107" s="23">
        <f t="shared" si="119"/>
        <v>585</v>
      </c>
      <c r="S107" s="117">
        <f t="shared" si="105"/>
        <v>1170.2339999999999</v>
      </c>
      <c r="U107" s="116" t="s">
        <v>21</v>
      </c>
      <c r="V107" s="20">
        <v>2.0004</v>
      </c>
      <c r="W107" s="21">
        <v>585</v>
      </c>
      <c r="X107" s="22">
        <v>18</v>
      </c>
      <c r="Y107" s="22">
        <f t="shared" si="120"/>
        <v>105.3</v>
      </c>
      <c r="Z107" s="22">
        <f t="shared" si="121"/>
        <v>690.3</v>
      </c>
      <c r="AA107" s="22">
        <f t="shared" si="106"/>
        <v>105.3</v>
      </c>
      <c r="AB107" s="23">
        <f t="shared" si="122"/>
        <v>585</v>
      </c>
      <c r="AC107" s="117">
        <f t="shared" si="107"/>
        <v>1170.2339999999999</v>
      </c>
      <c r="AE107" s="116" t="s">
        <v>21</v>
      </c>
      <c r="AF107" s="20">
        <v>2.0004</v>
      </c>
      <c r="AG107" s="21">
        <v>585</v>
      </c>
      <c r="AH107" s="22">
        <v>18</v>
      </c>
      <c r="AI107" s="22">
        <f t="shared" si="123"/>
        <v>105.3</v>
      </c>
      <c r="AJ107" s="22">
        <f t="shared" si="124"/>
        <v>690.3</v>
      </c>
      <c r="AK107" s="22">
        <f t="shared" si="108"/>
        <v>105.3</v>
      </c>
      <c r="AL107" s="23">
        <f t="shared" si="125"/>
        <v>585</v>
      </c>
      <c r="AM107" s="117">
        <f t="shared" si="109"/>
        <v>1170.2339999999999</v>
      </c>
      <c r="AO107" s="116" t="s">
        <v>21</v>
      </c>
      <c r="AP107" s="20">
        <v>2.0004</v>
      </c>
      <c r="AQ107" s="21">
        <v>585</v>
      </c>
      <c r="AR107" s="22">
        <v>18</v>
      </c>
      <c r="AS107" s="22">
        <f t="shared" si="126"/>
        <v>105.3</v>
      </c>
      <c r="AT107" s="22">
        <f t="shared" si="127"/>
        <v>690.3</v>
      </c>
      <c r="AU107" s="22">
        <f t="shared" si="110"/>
        <v>105.3</v>
      </c>
      <c r="AV107" s="23">
        <f t="shared" si="128"/>
        <v>585</v>
      </c>
      <c r="AW107" s="117">
        <f t="shared" si="111"/>
        <v>1170.2339999999999</v>
      </c>
      <c r="AY107" s="116" t="s">
        <v>21</v>
      </c>
      <c r="AZ107" s="20">
        <v>2.0004</v>
      </c>
      <c r="BA107" s="21">
        <v>585</v>
      </c>
      <c r="BB107" s="22">
        <v>18</v>
      </c>
      <c r="BC107" s="22">
        <f t="shared" si="129"/>
        <v>105.3</v>
      </c>
      <c r="BD107" s="22">
        <f t="shared" si="130"/>
        <v>690.3</v>
      </c>
      <c r="BE107" s="22">
        <f t="shared" si="112"/>
        <v>105.3</v>
      </c>
      <c r="BF107" s="23">
        <f t="shared" si="131"/>
        <v>585</v>
      </c>
      <c r="BG107" s="117">
        <f t="shared" si="113"/>
        <v>1170.2339999999999</v>
      </c>
    </row>
    <row r="108" spans="1:59">
      <c r="A108" s="116" t="s">
        <v>76</v>
      </c>
      <c r="B108" s="20">
        <v>48</v>
      </c>
      <c r="C108" s="21">
        <v>125</v>
      </c>
      <c r="D108" s="22">
        <v>18</v>
      </c>
      <c r="E108" s="22">
        <f t="shared" si="114"/>
        <v>22.5</v>
      </c>
      <c r="F108" s="22">
        <f t="shared" si="115"/>
        <v>147.5</v>
      </c>
      <c r="G108" s="22">
        <f t="shared" si="102"/>
        <v>22.5</v>
      </c>
      <c r="H108" s="23">
        <f t="shared" si="116"/>
        <v>125</v>
      </c>
      <c r="I108" s="117">
        <f t="shared" si="103"/>
        <v>6000</v>
      </c>
      <c r="K108" s="116" t="s">
        <v>76</v>
      </c>
      <c r="L108" s="20">
        <v>48</v>
      </c>
      <c r="M108" s="21">
        <v>125</v>
      </c>
      <c r="N108" s="22">
        <v>18</v>
      </c>
      <c r="O108" s="22">
        <f t="shared" si="117"/>
        <v>22.5</v>
      </c>
      <c r="P108" s="22">
        <f t="shared" si="118"/>
        <v>147.5</v>
      </c>
      <c r="Q108" s="22">
        <f t="shared" si="104"/>
        <v>22.5</v>
      </c>
      <c r="R108" s="23">
        <f t="shared" si="119"/>
        <v>125</v>
      </c>
      <c r="S108" s="117">
        <f t="shared" si="105"/>
        <v>6000</v>
      </c>
      <c r="U108" s="116" t="s">
        <v>76</v>
      </c>
      <c r="V108" s="20">
        <v>48</v>
      </c>
      <c r="W108" s="21">
        <v>125</v>
      </c>
      <c r="X108" s="22">
        <v>18</v>
      </c>
      <c r="Y108" s="22">
        <f t="shared" si="120"/>
        <v>22.5</v>
      </c>
      <c r="Z108" s="22">
        <f t="shared" si="121"/>
        <v>147.5</v>
      </c>
      <c r="AA108" s="22">
        <f t="shared" si="106"/>
        <v>22.5</v>
      </c>
      <c r="AB108" s="23">
        <f t="shared" si="122"/>
        <v>125</v>
      </c>
      <c r="AC108" s="117">
        <f t="shared" si="107"/>
        <v>6000</v>
      </c>
      <c r="AE108" s="116" t="s">
        <v>76</v>
      </c>
      <c r="AF108" s="20">
        <v>48</v>
      </c>
      <c r="AG108" s="21">
        <v>125</v>
      </c>
      <c r="AH108" s="22">
        <v>18</v>
      </c>
      <c r="AI108" s="22">
        <f t="shared" si="123"/>
        <v>22.5</v>
      </c>
      <c r="AJ108" s="22">
        <f t="shared" si="124"/>
        <v>147.5</v>
      </c>
      <c r="AK108" s="22">
        <f t="shared" si="108"/>
        <v>22.5</v>
      </c>
      <c r="AL108" s="23">
        <f t="shared" si="125"/>
        <v>125</v>
      </c>
      <c r="AM108" s="117">
        <f t="shared" si="109"/>
        <v>6000</v>
      </c>
      <c r="AO108" s="116" t="s">
        <v>76</v>
      </c>
      <c r="AP108" s="74">
        <v>48</v>
      </c>
      <c r="AQ108" s="21">
        <v>155</v>
      </c>
      <c r="AR108" s="22">
        <v>18</v>
      </c>
      <c r="AS108" s="22">
        <f t="shared" si="126"/>
        <v>27.900000000000002</v>
      </c>
      <c r="AT108" s="22">
        <f t="shared" si="127"/>
        <v>182.9</v>
      </c>
      <c r="AU108" s="22">
        <f t="shared" si="110"/>
        <v>27.900000000000002</v>
      </c>
      <c r="AV108" s="23">
        <f t="shared" si="128"/>
        <v>155</v>
      </c>
      <c r="AW108" s="117">
        <f t="shared" si="111"/>
        <v>7440</v>
      </c>
      <c r="AY108" s="116" t="s">
        <v>76</v>
      </c>
      <c r="AZ108" s="74">
        <v>48</v>
      </c>
      <c r="BA108" s="21">
        <v>155</v>
      </c>
      <c r="BB108" s="22">
        <v>18</v>
      </c>
      <c r="BC108" s="22">
        <f t="shared" si="129"/>
        <v>27.900000000000002</v>
      </c>
      <c r="BD108" s="22">
        <f t="shared" si="130"/>
        <v>182.9</v>
      </c>
      <c r="BE108" s="22">
        <f t="shared" si="112"/>
        <v>27.900000000000002</v>
      </c>
      <c r="BF108" s="23">
        <f t="shared" si="131"/>
        <v>155</v>
      </c>
      <c r="BG108" s="117">
        <f t="shared" si="113"/>
        <v>7440</v>
      </c>
    </row>
    <row r="109" spans="1:59">
      <c r="A109" s="116" t="s">
        <v>77</v>
      </c>
      <c r="B109" s="20">
        <v>1.4999999999999999E-2</v>
      </c>
      <c r="C109" s="21">
        <v>475</v>
      </c>
      <c r="D109" s="22">
        <v>18</v>
      </c>
      <c r="E109" s="22">
        <f t="shared" si="114"/>
        <v>85.5</v>
      </c>
      <c r="F109" s="22">
        <f t="shared" si="115"/>
        <v>560.5</v>
      </c>
      <c r="G109" s="22">
        <f t="shared" si="102"/>
        <v>85.5</v>
      </c>
      <c r="H109" s="23">
        <f t="shared" si="116"/>
        <v>475</v>
      </c>
      <c r="I109" s="117">
        <f t="shared" si="103"/>
        <v>7.125</v>
      </c>
      <c r="K109" s="116" t="s">
        <v>77</v>
      </c>
      <c r="L109" s="20">
        <v>1.4999999999999999E-2</v>
      </c>
      <c r="M109" s="21">
        <v>475</v>
      </c>
      <c r="N109" s="22">
        <v>18</v>
      </c>
      <c r="O109" s="22">
        <f t="shared" si="117"/>
        <v>85.5</v>
      </c>
      <c r="P109" s="22">
        <f t="shared" si="118"/>
        <v>560.5</v>
      </c>
      <c r="Q109" s="22">
        <f t="shared" si="104"/>
        <v>85.5</v>
      </c>
      <c r="R109" s="23">
        <f t="shared" si="119"/>
        <v>475</v>
      </c>
      <c r="S109" s="117">
        <f t="shared" si="105"/>
        <v>7.125</v>
      </c>
      <c r="U109" s="116" t="s">
        <v>77</v>
      </c>
      <c r="V109" s="20">
        <v>1.4999999999999999E-2</v>
      </c>
      <c r="W109" s="21">
        <v>475</v>
      </c>
      <c r="X109" s="22">
        <v>18</v>
      </c>
      <c r="Y109" s="22">
        <f t="shared" si="120"/>
        <v>85.5</v>
      </c>
      <c r="Z109" s="22">
        <f t="shared" si="121"/>
        <v>560.5</v>
      </c>
      <c r="AA109" s="22">
        <f t="shared" si="106"/>
        <v>85.5</v>
      </c>
      <c r="AB109" s="23">
        <f t="shared" si="122"/>
        <v>475</v>
      </c>
      <c r="AC109" s="117">
        <f t="shared" si="107"/>
        <v>7.125</v>
      </c>
      <c r="AE109" s="116" t="s">
        <v>77</v>
      </c>
      <c r="AF109" s="20">
        <v>1.4999999999999999E-2</v>
      </c>
      <c r="AG109" s="21">
        <v>475</v>
      </c>
      <c r="AH109" s="22">
        <v>18</v>
      </c>
      <c r="AI109" s="22">
        <f t="shared" si="123"/>
        <v>85.5</v>
      </c>
      <c r="AJ109" s="22">
        <f t="shared" si="124"/>
        <v>560.5</v>
      </c>
      <c r="AK109" s="22">
        <f t="shared" si="108"/>
        <v>85.5</v>
      </c>
      <c r="AL109" s="23">
        <f t="shared" si="125"/>
        <v>475</v>
      </c>
      <c r="AM109" s="117">
        <f t="shared" si="109"/>
        <v>7.125</v>
      </c>
      <c r="AO109" s="116" t="s">
        <v>77</v>
      </c>
      <c r="AP109" s="20">
        <v>1.4999999999999999E-2</v>
      </c>
      <c r="AQ109" s="21">
        <v>475</v>
      </c>
      <c r="AR109" s="22">
        <v>18</v>
      </c>
      <c r="AS109" s="22">
        <f t="shared" si="126"/>
        <v>85.5</v>
      </c>
      <c r="AT109" s="22">
        <f t="shared" si="127"/>
        <v>560.5</v>
      </c>
      <c r="AU109" s="22">
        <f t="shared" si="110"/>
        <v>85.5</v>
      </c>
      <c r="AV109" s="23">
        <f t="shared" si="128"/>
        <v>475</v>
      </c>
      <c r="AW109" s="117">
        <f t="shared" si="111"/>
        <v>7.125</v>
      </c>
      <c r="AY109" s="116" t="s">
        <v>77</v>
      </c>
      <c r="AZ109" s="20">
        <v>1.4999999999999999E-2</v>
      </c>
      <c r="BA109" s="21">
        <v>475</v>
      </c>
      <c r="BB109" s="22">
        <v>18</v>
      </c>
      <c r="BC109" s="22">
        <f t="shared" si="129"/>
        <v>85.5</v>
      </c>
      <c r="BD109" s="22">
        <f t="shared" si="130"/>
        <v>560.5</v>
      </c>
      <c r="BE109" s="22">
        <f t="shared" si="112"/>
        <v>85.5</v>
      </c>
      <c r="BF109" s="23">
        <f t="shared" si="131"/>
        <v>475</v>
      </c>
      <c r="BG109" s="117">
        <f t="shared" si="113"/>
        <v>7.125</v>
      </c>
    </row>
    <row r="110" spans="1:59">
      <c r="A110" s="116" t="s">
        <v>22</v>
      </c>
      <c r="B110" s="20">
        <v>2.7959999999999998</v>
      </c>
      <c r="C110" s="21">
        <v>135</v>
      </c>
      <c r="D110" s="22">
        <v>18</v>
      </c>
      <c r="E110" s="22">
        <f t="shared" si="114"/>
        <v>24.3</v>
      </c>
      <c r="F110" s="22">
        <f t="shared" si="115"/>
        <v>159.30000000000001</v>
      </c>
      <c r="G110" s="22">
        <f t="shared" si="102"/>
        <v>24.3</v>
      </c>
      <c r="H110" s="23">
        <f t="shared" si="116"/>
        <v>135</v>
      </c>
      <c r="I110" s="117">
        <f t="shared" si="103"/>
        <v>377.46</v>
      </c>
      <c r="K110" s="116" t="s">
        <v>22</v>
      </c>
      <c r="L110" s="20">
        <v>2.7959999999999998</v>
      </c>
      <c r="M110" s="21">
        <v>175</v>
      </c>
      <c r="N110" s="22">
        <v>18</v>
      </c>
      <c r="O110" s="22">
        <f t="shared" si="117"/>
        <v>31.5</v>
      </c>
      <c r="P110" s="22">
        <f t="shared" si="118"/>
        <v>206.5</v>
      </c>
      <c r="Q110" s="22">
        <f t="shared" si="104"/>
        <v>31.5</v>
      </c>
      <c r="R110" s="23">
        <f t="shared" si="119"/>
        <v>175</v>
      </c>
      <c r="S110" s="117">
        <f t="shared" si="105"/>
        <v>489.29999999999995</v>
      </c>
      <c r="U110" s="116" t="s">
        <v>22</v>
      </c>
      <c r="V110" s="20">
        <v>2.7959999999999998</v>
      </c>
      <c r="W110" s="21">
        <v>175</v>
      </c>
      <c r="X110" s="22">
        <v>18</v>
      </c>
      <c r="Y110" s="22">
        <f t="shared" si="120"/>
        <v>31.5</v>
      </c>
      <c r="Z110" s="22">
        <f t="shared" si="121"/>
        <v>206.5</v>
      </c>
      <c r="AA110" s="22">
        <f t="shared" si="106"/>
        <v>31.5</v>
      </c>
      <c r="AB110" s="23">
        <f t="shared" si="122"/>
        <v>175</v>
      </c>
      <c r="AC110" s="117">
        <f t="shared" si="107"/>
        <v>489.29999999999995</v>
      </c>
      <c r="AE110" s="116" t="s">
        <v>22</v>
      </c>
      <c r="AF110" s="20">
        <v>2.7959999999999998</v>
      </c>
      <c r="AG110" s="21">
        <v>175</v>
      </c>
      <c r="AH110" s="22">
        <v>18</v>
      </c>
      <c r="AI110" s="22">
        <f t="shared" si="123"/>
        <v>31.5</v>
      </c>
      <c r="AJ110" s="22">
        <f t="shared" si="124"/>
        <v>206.5</v>
      </c>
      <c r="AK110" s="22">
        <f t="shared" si="108"/>
        <v>31.5</v>
      </c>
      <c r="AL110" s="23">
        <f t="shared" si="125"/>
        <v>175</v>
      </c>
      <c r="AM110" s="117">
        <f t="shared" si="109"/>
        <v>489.29999999999995</v>
      </c>
      <c r="AO110" s="116" t="s">
        <v>22</v>
      </c>
      <c r="AP110" s="20">
        <v>2.7959999999999998</v>
      </c>
      <c r="AQ110" s="21">
        <v>175</v>
      </c>
      <c r="AR110" s="22">
        <v>18</v>
      </c>
      <c r="AS110" s="22">
        <f t="shared" si="126"/>
        <v>31.5</v>
      </c>
      <c r="AT110" s="22">
        <f t="shared" si="127"/>
        <v>206.5</v>
      </c>
      <c r="AU110" s="22">
        <f t="shared" si="110"/>
        <v>31.5</v>
      </c>
      <c r="AV110" s="23">
        <f t="shared" si="128"/>
        <v>175</v>
      </c>
      <c r="AW110" s="117">
        <f t="shared" si="111"/>
        <v>489.29999999999995</v>
      </c>
      <c r="AY110" s="116" t="s">
        <v>22</v>
      </c>
      <c r="AZ110" s="20">
        <v>2.7959999999999998</v>
      </c>
      <c r="BA110" s="21">
        <v>175</v>
      </c>
      <c r="BB110" s="22">
        <v>18</v>
      </c>
      <c r="BC110" s="22">
        <f t="shared" si="129"/>
        <v>31.5</v>
      </c>
      <c r="BD110" s="22">
        <f t="shared" si="130"/>
        <v>206.5</v>
      </c>
      <c r="BE110" s="22">
        <f t="shared" si="112"/>
        <v>31.5</v>
      </c>
      <c r="BF110" s="23">
        <f t="shared" si="131"/>
        <v>175</v>
      </c>
      <c r="BG110" s="117">
        <f t="shared" si="113"/>
        <v>489.29999999999995</v>
      </c>
    </row>
    <row r="111" spans="1:59">
      <c r="A111" s="118" t="s">
        <v>23</v>
      </c>
      <c r="B111" s="20"/>
      <c r="C111" s="21"/>
      <c r="D111" s="22"/>
      <c r="E111" s="22"/>
      <c r="F111" s="22"/>
      <c r="G111" s="22"/>
      <c r="H111" s="23">
        <f t="shared" si="116"/>
        <v>0</v>
      </c>
      <c r="I111" s="117"/>
      <c r="K111" s="118" t="s">
        <v>23</v>
      </c>
      <c r="L111" s="20"/>
      <c r="M111" s="21"/>
      <c r="N111" s="22"/>
      <c r="O111" s="22"/>
      <c r="P111" s="22"/>
      <c r="Q111" s="22"/>
      <c r="R111" s="23">
        <f t="shared" si="119"/>
        <v>0</v>
      </c>
      <c r="S111" s="117"/>
      <c r="U111" s="118" t="s">
        <v>23</v>
      </c>
      <c r="V111" s="20"/>
      <c r="W111" s="21"/>
      <c r="X111" s="22"/>
      <c r="Y111" s="22"/>
      <c r="Z111" s="22"/>
      <c r="AA111" s="22"/>
      <c r="AB111" s="23">
        <f t="shared" si="122"/>
        <v>0</v>
      </c>
      <c r="AC111" s="117"/>
      <c r="AE111" s="118" t="s">
        <v>23</v>
      </c>
      <c r="AF111" s="20"/>
      <c r="AG111" s="21"/>
      <c r="AH111" s="22"/>
      <c r="AI111" s="22"/>
      <c r="AJ111" s="22"/>
      <c r="AK111" s="22"/>
      <c r="AL111" s="23">
        <f t="shared" si="125"/>
        <v>0</v>
      </c>
      <c r="AM111" s="117"/>
      <c r="AO111" s="118" t="s">
        <v>23</v>
      </c>
      <c r="AP111" s="20"/>
      <c r="AQ111" s="21"/>
      <c r="AR111" s="22"/>
      <c r="AS111" s="22"/>
      <c r="AT111" s="22"/>
      <c r="AU111" s="22"/>
      <c r="AV111" s="23">
        <f t="shared" si="128"/>
        <v>0</v>
      </c>
      <c r="AW111" s="117"/>
      <c r="AY111" s="118" t="s">
        <v>23</v>
      </c>
      <c r="AZ111" s="20"/>
      <c r="BA111" s="21"/>
      <c r="BB111" s="22"/>
      <c r="BC111" s="22"/>
      <c r="BD111" s="22"/>
      <c r="BE111" s="22"/>
      <c r="BF111" s="23">
        <f t="shared" si="131"/>
        <v>0</v>
      </c>
      <c r="BG111" s="117"/>
    </row>
    <row r="112" spans="1:59">
      <c r="A112" s="116" t="s">
        <v>71</v>
      </c>
      <c r="B112" s="20">
        <v>8.4</v>
      </c>
      <c r="C112" s="21">
        <v>1275</v>
      </c>
      <c r="D112" s="22">
        <v>18</v>
      </c>
      <c r="E112" s="22">
        <f t="shared" ref="E112:E113" si="132">D112*C112%</f>
        <v>229.5</v>
      </c>
      <c r="F112" s="22">
        <f t="shared" ref="F112:F113" si="133">C112+E112</f>
        <v>1504.5</v>
      </c>
      <c r="G112" s="22">
        <f t="shared" ref="G112:G113" si="134">+E112</f>
        <v>229.5</v>
      </c>
      <c r="H112" s="23">
        <f t="shared" si="116"/>
        <v>1275</v>
      </c>
      <c r="I112" s="117">
        <f t="shared" ref="I112:I113" si="135">H112*B112</f>
        <v>10710</v>
      </c>
      <c r="K112" s="116" t="s">
        <v>71</v>
      </c>
      <c r="L112" s="20">
        <v>8.4</v>
      </c>
      <c r="M112" s="21">
        <v>1275</v>
      </c>
      <c r="N112" s="22">
        <v>18</v>
      </c>
      <c r="O112" s="22">
        <f t="shared" ref="O112:O113" si="136">N112*M112%</f>
        <v>229.5</v>
      </c>
      <c r="P112" s="22">
        <f t="shared" ref="P112:P113" si="137">M112+O112</f>
        <v>1504.5</v>
      </c>
      <c r="Q112" s="22">
        <f t="shared" ref="Q112:Q113" si="138">+O112</f>
        <v>229.5</v>
      </c>
      <c r="R112" s="23">
        <f t="shared" si="119"/>
        <v>1275</v>
      </c>
      <c r="S112" s="117">
        <f t="shared" ref="S112:S113" si="139">R112*L112</f>
        <v>10710</v>
      </c>
      <c r="U112" s="116" t="s">
        <v>71</v>
      </c>
      <c r="V112" s="20">
        <v>8.4</v>
      </c>
      <c r="W112" s="21">
        <v>1275</v>
      </c>
      <c r="X112" s="22">
        <v>18</v>
      </c>
      <c r="Y112" s="22">
        <f t="shared" ref="Y112:Y113" si="140">X112*W112%</f>
        <v>229.5</v>
      </c>
      <c r="Z112" s="22">
        <f t="shared" ref="Z112:Z113" si="141">W112+Y112</f>
        <v>1504.5</v>
      </c>
      <c r="AA112" s="22">
        <f t="shared" ref="AA112:AA113" si="142">+Y112</f>
        <v>229.5</v>
      </c>
      <c r="AB112" s="23">
        <f t="shared" si="122"/>
        <v>1275</v>
      </c>
      <c r="AC112" s="117">
        <f t="shared" ref="AC112:AC113" si="143">AB112*V112</f>
        <v>10710</v>
      </c>
      <c r="AE112" s="116" t="s">
        <v>71</v>
      </c>
      <c r="AF112" s="20">
        <v>8.4</v>
      </c>
      <c r="AG112" s="21">
        <v>1275</v>
      </c>
      <c r="AH112" s="22">
        <v>18</v>
      </c>
      <c r="AI112" s="22">
        <f t="shared" ref="AI112:AI113" si="144">AH112*AG112%</f>
        <v>229.5</v>
      </c>
      <c r="AJ112" s="22">
        <f t="shared" ref="AJ112:AJ113" si="145">AG112+AI112</f>
        <v>1504.5</v>
      </c>
      <c r="AK112" s="22">
        <f t="shared" ref="AK112:AK113" si="146">+AI112</f>
        <v>229.5</v>
      </c>
      <c r="AL112" s="23">
        <f t="shared" si="125"/>
        <v>1275</v>
      </c>
      <c r="AM112" s="117">
        <f t="shared" ref="AM112:AM113" si="147">AL112*AF112</f>
        <v>10710</v>
      </c>
      <c r="AO112" s="116" t="s">
        <v>71</v>
      </c>
      <c r="AP112" s="20">
        <v>8.4</v>
      </c>
      <c r="AQ112" s="21">
        <v>1275</v>
      </c>
      <c r="AR112" s="22">
        <v>18</v>
      </c>
      <c r="AS112" s="22">
        <f t="shared" ref="AS112:AS113" si="148">AR112*AQ112%</f>
        <v>229.5</v>
      </c>
      <c r="AT112" s="22">
        <f t="shared" ref="AT112:AT113" si="149">AQ112+AS112</f>
        <v>1504.5</v>
      </c>
      <c r="AU112" s="22">
        <f t="shared" ref="AU112:AU113" si="150">+AS112</f>
        <v>229.5</v>
      </c>
      <c r="AV112" s="23">
        <f t="shared" si="128"/>
        <v>1275</v>
      </c>
      <c r="AW112" s="117">
        <f t="shared" ref="AW112:AW113" si="151">AV112*AP112</f>
        <v>10710</v>
      </c>
      <c r="AY112" s="116" t="s">
        <v>71</v>
      </c>
      <c r="AZ112" s="20">
        <v>8.4</v>
      </c>
      <c r="BA112" s="21">
        <v>1275</v>
      </c>
      <c r="BB112" s="22">
        <v>18</v>
      </c>
      <c r="BC112" s="22">
        <f t="shared" ref="BC112:BC113" si="152">BB112*BA112%</f>
        <v>229.5</v>
      </c>
      <c r="BD112" s="22">
        <f t="shared" ref="BD112:BD113" si="153">BA112+BC112</f>
        <v>1504.5</v>
      </c>
      <c r="BE112" s="22">
        <f t="shared" ref="BE112:BE113" si="154">+BC112</f>
        <v>229.5</v>
      </c>
      <c r="BF112" s="23">
        <f t="shared" si="131"/>
        <v>1275</v>
      </c>
      <c r="BG112" s="117">
        <f t="shared" ref="BG112:BG113" si="155">BF112*AZ112</f>
        <v>10710</v>
      </c>
    </row>
    <row r="113" spans="1:59">
      <c r="A113" s="116" t="s">
        <v>24</v>
      </c>
      <c r="B113" s="20">
        <v>0.93600000000000005</v>
      </c>
      <c r="C113" s="21">
        <v>2450</v>
      </c>
      <c r="D113" s="22">
        <v>18</v>
      </c>
      <c r="E113" s="22">
        <f t="shared" si="132"/>
        <v>441</v>
      </c>
      <c r="F113" s="22">
        <f t="shared" si="133"/>
        <v>2891</v>
      </c>
      <c r="G113" s="22">
        <f t="shared" si="134"/>
        <v>441</v>
      </c>
      <c r="H113" s="23">
        <f t="shared" si="116"/>
        <v>2450</v>
      </c>
      <c r="I113" s="117">
        <f t="shared" si="135"/>
        <v>2293.2000000000003</v>
      </c>
      <c r="K113" s="116" t="s">
        <v>24</v>
      </c>
      <c r="L113" s="20">
        <v>0.93600000000000005</v>
      </c>
      <c r="M113" s="21">
        <v>2450</v>
      </c>
      <c r="N113" s="22">
        <v>18</v>
      </c>
      <c r="O113" s="22">
        <f t="shared" si="136"/>
        <v>441</v>
      </c>
      <c r="P113" s="22">
        <f t="shared" si="137"/>
        <v>2891</v>
      </c>
      <c r="Q113" s="22">
        <f t="shared" si="138"/>
        <v>441</v>
      </c>
      <c r="R113" s="23">
        <f t="shared" si="119"/>
        <v>2450</v>
      </c>
      <c r="S113" s="117">
        <f t="shared" si="139"/>
        <v>2293.2000000000003</v>
      </c>
      <c r="U113" s="116" t="s">
        <v>24</v>
      </c>
      <c r="V113" s="20">
        <v>0.93600000000000005</v>
      </c>
      <c r="W113" s="21">
        <v>2450</v>
      </c>
      <c r="X113" s="22">
        <v>18</v>
      </c>
      <c r="Y113" s="22">
        <f t="shared" si="140"/>
        <v>441</v>
      </c>
      <c r="Z113" s="22">
        <f t="shared" si="141"/>
        <v>2891</v>
      </c>
      <c r="AA113" s="22">
        <f t="shared" si="142"/>
        <v>441</v>
      </c>
      <c r="AB113" s="23">
        <f t="shared" si="122"/>
        <v>2450</v>
      </c>
      <c r="AC113" s="117">
        <f t="shared" si="143"/>
        <v>2293.2000000000003</v>
      </c>
      <c r="AE113" s="116" t="s">
        <v>24</v>
      </c>
      <c r="AF113" s="20">
        <v>0.93600000000000005</v>
      </c>
      <c r="AG113" s="21">
        <v>2450</v>
      </c>
      <c r="AH113" s="22">
        <v>18</v>
      </c>
      <c r="AI113" s="22">
        <f t="shared" si="144"/>
        <v>441</v>
      </c>
      <c r="AJ113" s="22">
        <f t="shared" si="145"/>
        <v>2891</v>
      </c>
      <c r="AK113" s="22">
        <f t="shared" si="146"/>
        <v>441</v>
      </c>
      <c r="AL113" s="23">
        <f t="shared" si="125"/>
        <v>2450</v>
      </c>
      <c r="AM113" s="117">
        <f t="shared" si="147"/>
        <v>2293.2000000000003</v>
      </c>
      <c r="AO113" s="116" t="s">
        <v>24</v>
      </c>
      <c r="AP113" s="20">
        <v>0.93600000000000005</v>
      </c>
      <c r="AQ113" s="21">
        <v>2450</v>
      </c>
      <c r="AR113" s="22">
        <v>18</v>
      </c>
      <c r="AS113" s="22">
        <f t="shared" si="148"/>
        <v>441</v>
      </c>
      <c r="AT113" s="22">
        <f t="shared" si="149"/>
        <v>2891</v>
      </c>
      <c r="AU113" s="22">
        <f t="shared" si="150"/>
        <v>441</v>
      </c>
      <c r="AV113" s="23">
        <f t="shared" si="128"/>
        <v>2450</v>
      </c>
      <c r="AW113" s="117">
        <f t="shared" si="151"/>
        <v>2293.2000000000003</v>
      </c>
      <c r="AY113" s="116" t="s">
        <v>24</v>
      </c>
      <c r="AZ113" s="20">
        <v>0.93600000000000005</v>
      </c>
      <c r="BA113" s="21">
        <v>2450</v>
      </c>
      <c r="BB113" s="22">
        <v>18</v>
      </c>
      <c r="BC113" s="22">
        <f t="shared" si="152"/>
        <v>441</v>
      </c>
      <c r="BD113" s="22">
        <f t="shared" si="153"/>
        <v>2891</v>
      </c>
      <c r="BE113" s="22">
        <f t="shared" si="154"/>
        <v>441</v>
      </c>
      <c r="BF113" s="23">
        <f t="shared" si="131"/>
        <v>2450</v>
      </c>
      <c r="BG113" s="117">
        <f t="shared" si="155"/>
        <v>2293.2000000000003</v>
      </c>
    </row>
    <row r="114" spans="1:59">
      <c r="A114" s="119" t="s">
        <v>25</v>
      </c>
      <c r="B114" s="161"/>
      <c r="C114" s="21"/>
      <c r="D114" s="26"/>
      <c r="E114" s="26"/>
      <c r="F114" s="26"/>
      <c r="G114" s="26"/>
      <c r="H114" s="23"/>
      <c r="I114" s="120">
        <f>SUM(I102:I113)</f>
        <v>152992.519</v>
      </c>
      <c r="K114" s="119" t="s">
        <v>25</v>
      </c>
      <c r="L114" s="161"/>
      <c r="M114" s="21"/>
      <c r="N114" s="26"/>
      <c r="O114" s="26"/>
      <c r="P114" s="26"/>
      <c r="Q114" s="26"/>
      <c r="R114" s="23"/>
      <c r="S114" s="120">
        <f>SUM(S102:S113)</f>
        <v>161624.359</v>
      </c>
      <c r="U114" s="119" t="s">
        <v>25</v>
      </c>
      <c r="V114" s="161"/>
      <c r="W114" s="21"/>
      <c r="X114" s="26"/>
      <c r="Y114" s="26"/>
      <c r="Z114" s="26"/>
      <c r="AA114" s="26"/>
      <c r="AB114" s="23"/>
      <c r="AC114" s="120">
        <f>SUM(AC102:AC113)</f>
        <v>161624.359</v>
      </c>
      <c r="AE114" s="119" t="s">
        <v>25</v>
      </c>
      <c r="AF114" s="161"/>
      <c r="AG114" s="21"/>
      <c r="AH114" s="26"/>
      <c r="AI114" s="26"/>
      <c r="AJ114" s="26"/>
      <c r="AK114" s="26"/>
      <c r="AL114" s="23"/>
      <c r="AM114" s="120">
        <f>SUM(AM102:AM113)</f>
        <v>163754.359</v>
      </c>
      <c r="AO114" s="119" t="s">
        <v>25</v>
      </c>
      <c r="AP114" s="161"/>
      <c r="AQ114" s="21"/>
      <c r="AR114" s="26"/>
      <c r="AS114" s="26"/>
      <c r="AT114" s="26"/>
      <c r="AU114" s="26"/>
      <c r="AV114" s="23"/>
      <c r="AW114" s="120">
        <f>SUM(AW102:AW113)</f>
        <v>170196.359</v>
      </c>
      <c r="AY114" s="119" t="s">
        <v>25</v>
      </c>
      <c r="AZ114" s="161"/>
      <c r="BA114" s="21"/>
      <c r="BB114" s="26"/>
      <c r="BC114" s="26"/>
      <c r="BD114" s="26"/>
      <c r="BE114" s="26"/>
      <c r="BF114" s="23"/>
      <c r="BG114" s="120">
        <f>SUM(BG102:BG113)</f>
        <v>168918.359</v>
      </c>
    </row>
    <row r="115" spans="1:59">
      <c r="A115" s="119" t="s">
        <v>26</v>
      </c>
      <c r="B115" s="29"/>
      <c r="C115" s="21"/>
      <c r="D115" s="26"/>
      <c r="E115" s="26"/>
      <c r="F115" s="26"/>
      <c r="G115" s="26"/>
      <c r="H115" s="23"/>
      <c r="I115" s="121"/>
      <c r="K115" s="119" t="s">
        <v>26</v>
      </c>
      <c r="L115" s="29"/>
      <c r="M115" s="21"/>
      <c r="N115" s="26"/>
      <c r="O115" s="26"/>
      <c r="P115" s="26"/>
      <c r="Q115" s="26"/>
      <c r="R115" s="23"/>
      <c r="S115" s="121"/>
      <c r="U115" s="119" t="s">
        <v>26</v>
      </c>
      <c r="V115" s="29"/>
      <c r="W115" s="21"/>
      <c r="X115" s="26"/>
      <c r="Y115" s="26"/>
      <c r="Z115" s="26"/>
      <c r="AA115" s="26"/>
      <c r="AB115" s="23"/>
      <c r="AC115" s="121"/>
      <c r="AE115" s="119" t="s">
        <v>26</v>
      </c>
      <c r="AF115" s="29"/>
      <c r="AG115" s="21"/>
      <c r="AH115" s="26"/>
      <c r="AI115" s="26"/>
      <c r="AJ115" s="26"/>
      <c r="AK115" s="26"/>
      <c r="AL115" s="23"/>
      <c r="AM115" s="121"/>
      <c r="AO115" s="119" t="s">
        <v>26</v>
      </c>
      <c r="AP115" s="29"/>
      <c r="AQ115" s="21"/>
      <c r="AR115" s="26"/>
      <c r="AS115" s="26"/>
      <c r="AT115" s="26"/>
      <c r="AU115" s="26"/>
      <c r="AV115" s="23"/>
      <c r="AW115" s="121"/>
      <c r="AY115" s="119" t="s">
        <v>26</v>
      </c>
      <c r="AZ115" s="29"/>
      <c r="BA115" s="21"/>
      <c r="BB115" s="26"/>
      <c r="BC115" s="26"/>
      <c r="BD115" s="26"/>
      <c r="BE115" s="26"/>
      <c r="BF115" s="23"/>
      <c r="BG115" s="121"/>
    </row>
    <row r="116" spans="1:59">
      <c r="A116" s="122" t="s">
        <v>27</v>
      </c>
      <c r="B116" s="141">
        <v>96</v>
      </c>
      <c r="C116" s="21">
        <v>550</v>
      </c>
      <c r="D116" s="22">
        <v>18</v>
      </c>
      <c r="E116" s="22">
        <f t="shared" ref="E116:E122" si="156">D116*C116%</f>
        <v>99</v>
      </c>
      <c r="F116" s="22">
        <f t="shared" ref="F116:F122" si="157">C116+E116</f>
        <v>649</v>
      </c>
      <c r="G116" s="22">
        <f>+E116</f>
        <v>99</v>
      </c>
      <c r="H116" s="23">
        <f t="shared" ref="H116:H122" si="158">F116-G116</f>
        <v>550</v>
      </c>
      <c r="I116" s="117">
        <f>H116*B116</f>
        <v>52800</v>
      </c>
      <c r="K116" s="122" t="s">
        <v>27</v>
      </c>
      <c r="L116" s="141">
        <v>96</v>
      </c>
      <c r="M116" s="21">
        <v>600</v>
      </c>
      <c r="N116" s="22">
        <v>18</v>
      </c>
      <c r="O116" s="22">
        <f t="shared" ref="O116:O122" si="159">N116*M116%</f>
        <v>108</v>
      </c>
      <c r="P116" s="22">
        <f t="shared" ref="P116:P122" si="160">M116+O116</f>
        <v>708</v>
      </c>
      <c r="Q116" s="22">
        <f>+O116</f>
        <v>108</v>
      </c>
      <c r="R116" s="23">
        <f t="shared" ref="R116:R122" si="161">P116-Q116</f>
        <v>600</v>
      </c>
      <c r="S116" s="117">
        <f>R116*L116</f>
        <v>57600</v>
      </c>
      <c r="U116" s="122" t="s">
        <v>27</v>
      </c>
      <c r="V116" s="141">
        <v>96</v>
      </c>
      <c r="W116" s="21">
        <v>600</v>
      </c>
      <c r="X116" s="22">
        <v>18</v>
      </c>
      <c r="Y116" s="22">
        <f t="shared" ref="Y116:Y122" si="162">X116*W116%</f>
        <v>108</v>
      </c>
      <c r="Z116" s="22">
        <f t="shared" ref="Z116:Z122" si="163">W116+Y116</f>
        <v>708</v>
      </c>
      <c r="AA116" s="22">
        <f>+Y116</f>
        <v>108</v>
      </c>
      <c r="AB116" s="23">
        <f t="shared" ref="AB116:AB122" si="164">Z116-AA116</f>
        <v>600</v>
      </c>
      <c r="AC116" s="117">
        <f>AB116*V116</f>
        <v>57600</v>
      </c>
      <c r="AE116" s="122" t="s">
        <v>27</v>
      </c>
      <c r="AF116" s="141">
        <v>96</v>
      </c>
      <c r="AG116" s="21">
        <v>600</v>
      </c>
      <c r="AH116" s="22">
        <v>18</v>
      </c>
      <c r="AI116" s="22">
        <f t="shared" ref="AI116:AI122" si="165">AH116*AG116%</f>
        <v>108</v>
      </c>
      <c r="AJ116" s="22">
        <f t="shared" ref="AJ116:AJ122" si="166">AG116+AI116</f>
        <v>708</v>
      </c>
      <c r="AK116" s="22">
        <f>+AI116</f>
        <v>108</v>
      </c>
      <c r="AL116" s="23">
        <f t="shared" ref="AL116:AL122" si="167">AJ116-AK116</f>
        <v>600</v>
      </c>
      <c r="AM116" s="117">
        <f>AL116*AF116</f>
        <v>57600</v>
      </c>
      <c r="AO116" s="122" t="s">
        <v>27</v>
      </c>
      <c r="AP116" s="166">
        <v>96</v>
      </c>
      <c r="AQ116" s="21">
        <v>560</v>
      </c>
      <c r="AR116" s="22">
        <v>18</v>
      </c>
      <c r="AS116" s="22">
        <f t="shared" ref="AS116:AS122" si="168">AR116*AQ116%</f>
        <v>100.8</v>
      </c>
      <c r="AT116" s="22">
        <f t="shared" ref="AT116:AT122" si="169">AQ116+AS116</f>
        <v>660.8</v>
      </c>
      <c r="AU116" s="22">
        <f>+AS116</f>
        <v>100.8</v>
      </c>
      <c r="AV116" s="23">
        <f t="shared" ref="AV116:AV122" si="170">AT116-AU116</f>
        <v>560</v>
      </c>
      <c r="AW116" s="117">
        <f>AV116*AP116</f>
        <v>53760</v>
      </c>
      <c r="AY116" s="122" t="s">
        <v>27</v>
      </c>
      <c r="AZ116" s="166">
        <v>96</v>
      </c>
      <c r="BA116" s="21">
        <v>560</v>
      </c>
      <c r="BB116" s="22">
        <v>18</v>
      </c>
      <c r="BC116" s="22">
        <f t="shared" ref="BC116:BC122" si="171">BB116*BA116%</f>
        <v>100.8</v>
      </c>
      <c r="BD116" s="22">
        <f t="shared" ref="BD116:BD122" si="172">BA116+BC116</f>
        <v>660.8</v>
      </c>
      <c r="BE116" s="22">
        <f>+BC116</f>
        <v>100.8</v>
      </c>
      <c r="BF116" s="23">
        <f t="shared" ref="BF116:BF122" si="173">BD116-BE116</f>
        <v>560</v>
      </c>
      <c r="BG116" s="117">
        <f>BF116*AZ116</f>
        <v>53760</v>
      </c>
    </row>
    <row r="117" spans="1:59">
      <c r="A117" s="123" t="s">
        <v>28</v>
      </c>
      <c r="B117" s="141">
        <f>B116*5</f>
        <v>480</v>
      </c>
      <c r="C117" s="21">
        <v>225</v>
      </c>
      <c r="D117" s="22">
        <v>18</v>
      </c>
      <c r="E117" s="22">
        <f t="shared" si="156"/>
        <v>40.5</v>
      </c>
      <c r="F117" s="22">
        <f t="shared" si="157"/>
        <v>265.5</v>
      </c>
      <c r="G117" s="22">
        <f>+E117</f>
        <v>40.5</v>
      </c>
      <c r="H117" s="23">
        <f t="shared" si="158"/>
        <v>225</v>
      </c>
      <c r="I117" s="117">
        <f>H117*B117</f>
        <v>108000</v>
      </c>
      <c r="K117" s="123" t="s">
        <v>28</v>
      </c>
      <c r="L117" s="141">
        <f>L116*5</f>
        <v>480</v>
      </c>
      <c r="M117" s="21">
        <v>220</v>
      </c>
      <c r="N117" s="22">
        <v>18</v>
      </c>
      <c r="O117" s="22">
        <f t="shared" si="159"/>
        <v>39.6</v>
      </c>
      <c r="P117" s="22">
        <f t="shared" si="160"/>
        <v>259.60000000000002</v>
      </c>
      <c r="Q117" s="22">
        <f>+O117</f>
        <v>39.6</v>
      </c>
      <c r="R117" s="23">
        <f t="shared" si="161"/>
        <v>220.00000000000003</v>
      </c>
      <c r="S117" s="117">
        <f>R117*L117</f>
        <v>105600.00000000001</v>
      </c>
      <c r="U117" s="123" t="s">
        <v>28</v>
      </c>
      <c r="V117" s="141">
        <f>V116*5</f>
        <v>480</v>
      </c>
      <c r="W117" s="21">
        <v>220</v>
      </c>
      <c r="X117" s="22">
        <v>18</v>
      </c>
      <c r="Y117" s="22">
        <f t="shared" si="162"/>
        <v>39.6</v>
      </c>
      <c r="Z117" s="22">
        <f t="shared" si="163"/>
        <v>259.60000000000002</v>
      </c>
      <c r="AA117" s="22">
        <f>+Y117</f>
        <v>39.6</v>
      </c>
      <c r="AB117" s="23">
        <f t="shared" si="164"/>
        <v>220.00000000000003</v>
      </c>
      <c r="AC117" s="117">
        <f>AB117*V117</f>
        <v>105600.00000000001</v>
      </c>
      <c r="AE117" s="123" t="s">
        <v>28</v>
      </c>
      <c r="AF117" s="141">
        <f>AF116*5</f>
        <v>480</v>
      </c>
      <c r="AG117" s="21">
        <v>220</v>
      </c>
      <c r="AH117" s="22">
        <v>18</v>
      </c>
      <c r="AI117" s="22">
        <f t="shared" si="165"/>
        <v>39.6</v>
      </c>
      <c r="AJ117" s="22">
        <f t="shared" si="166"/>
        <v>259.60000000000002</v>
      </c>
      <c r="AK117" s="22">
        <f>+AI117</f>
        <v>39.6</v>
      </c>
      <c r="AL117" s="23">
        <f t="shared" si="167"/>
        <v>220.00000000000003</v>
      </c>
      <c r="AM117" s="117">
        <f>AL117*AF117</f>
        <v>105600.00000000001</v>
      </c>
      <c r="AO117" s="123" t="s">
        <v>28</v>
      </c>
      <c r="AP117" s="166">
        <f>AP116*5</f>
        <v>480</v>
      </c>
      <c r="AQ117" s="21">
        <v>215</v>
      </c>
      <c r="AR117" s="22">
        <v>18</v>
      </c>
      <c r="AS117" s="22">
        <f t="shared" si="168"/>
        <v>38.699999999999996</v>
      </c>
      <c r="AT117" s="22">
        <f t="shared" si="169"/>
        <v>253.7</v>
      </c>
      <c r="AU117" s="22">
        <f>+AS117</f>
        <v>38.699999999999996</v>
      </c>
      <c r="AV117" s="23">
        <f t="shared" si="170"/>
        <v>215</v>
      </c>
      <c r="AW117" s="117">
        <f>AV117*AP117</f>
        <v>103200</v>
      </c>
      <c r="AY117" s="123" t="s">
        <v>28</v>
      </c>
      <c r="AZ117" s="166">
        <f>AZ116*5</f>
        <v>480</v>
      </c>
      <c r="BA117" s="21">
        <v>140</v>
      </c>
      <c r="BB117" s="22">
        <v>18</v>
      </c>
      <c r="BC117" s="22">
        <f t="shared" si="171"/>
        <v>25.2</v>
      </c>
      <c r="BD117" s="22">
        <f t="shared" si="172"/>
        <v>165.2</v>
      </c>
      <c r="BE117" s="22">
        <f>+BC117</f>
        <v>25.2</v>
      </c>
      <c r="BF117" s="23">
        <f t="shared" si="173"/>
        <v>140</v>
      </c>
      <c r="BG117" s="117">
        <f>BF117*AZ117</f>
        <v>67200</v>
      </c>
    </row>
    <row r="118" spans="1:59">
      <c r="A118" s="123" t="s">
        <v>29</v>
      </c>
      <c r="B118" s="75">
        <v>300000</v>
      </c>
      <c r="C118" s="57">
        <v>0.7</v>
      </c>
      <c r="D118" s="33">
        <v>18</v>
      </c>
      <c r="E118" s="26">
        <f t="shared" si="156"/>
        <v>0.126</v>
      </c>
      <c r="F118" s="26">
        <f t="shared" si="157"/>
        <v>0.82599999999999996</v>
      </c>
      <c r="G118" s="22">
        <f>+E118</f>
        <v>0.126</v>
      </c>
      <c r="H118" s="23">
        <f t="shared" si="158"/>
        <v>0.7</v>
      </c>
      <c r="I118" s="117">
        <f>H118*B118</f>
        <v>210000</v>
      </c>
      <c r="K118" s="123" t="s">
        <v>29</v>
      </c>
      <c r="L118" s="75">
        <v>300000</v>
      </c>
      <c r="M118" s="57">
        <v>0.72</v>
      </c>
      <c r="N118" s="33">
        <v>18</v>
      </c>
      <c r="O118" s="26">
        <f t="shared" si="159"/>
        <v>0.12959999999999999</v>
      </c>
      <c r="P118" s="26">
        <f t="shared" si="160"/>
        <v>0.84959999999999991</v>
      </c>
      <c r="Q118" s="22">
        <f>+O118</f>
        <v>0.12959999999999999</v>
      </c>
      <c r="R118" s="23">
        <f t="shared" si="161"/>
        <v>0.72</v>
      </c>
      <c r="S118" s="117">
        <f>R118*L118</f>
        <v>216000</v>
      </c>
      <c r="U118" s="123" t="s">
        <v>29</v>
      </c>
      <c r="V118" s="75">
        <v>300000</v>
      </c>
      <c r="W118" s="57">
        <v>0.8</v>
      </c>
      <c r="X118" s="33">
        <v>18</v>
      </c>
      <c r="Y118" s="26">
        <f t="shared" si="162"/>
        <v>0.14400000000000002</v>
      </c>
      <c r="Z118" s="26">
        <f t="shared" si="163"/>
        <v>0.94400000000000006</v>
      </c>
      <c r="AA118" s="22">
        <f>+Y118</f>
        <v>0.14400000000000002</v>
      </c>
      <c r="AB118" s="23">
        <f t="shared" si="164"/>
        <v>0.8</v>
      </c>
      <c r="AC118" s="117">
        <f>AB118*V118</f>
        <v>240000</v>
      </c>
      <c r="AE118" s="123" t="s">
        <v>29</v>
      </c>
      <c r="AF118" s="75">
        <v>300000</v>
      </c>
      <c r="AG118" s="57">
        <v>0.75</v>
      </c>
      <c r="AH118" s="33">
        <v>18</v>
      </c>
      <c r="AI118" s="26">
        <f t="shared" si="165"/>
        <v>0.13500000000000001</v>
      </c>
      <c r="AJ118" s="26">
        <f t="shared" si="166"/>
        <v>0.88500000000000001</v>
      </c>
      <c r="AK118" s="22">
        <f>+AI118</f>
        <v>0.13500000000000001</v>
      </c>
      <c r="AL118" s="23">
        <f t="shared" si="167"/>
        <v>0.75</v>
      </c>
      <c r="AM118" s="117">
        <f>AL118*AF118</f>
        <v>225000</v>
      </c>
      <c r="AO118" s="123" t="s">
        <v>29</v>
      </c>
      <c r="AP118" s="75">
        <v>300000</v>
      </c>
      <c r="AQ118" s="57">
        <v>0.75</v>
      </c>
      <c r="AR118" s="33">
        <v>18</v>
      </c>
      <c r="AS118" s="26">
        <f t="shared" si="168"/>
        <v>0.13500000000000001</v>
      </c>
      <c r="AT118" s="26">
        <f t="shared" si="169"/>
        <v>0.88500000000000001</v>
      </c>
      <c r="AU118" s="22">
        <f>+AS118</f>
        <v>0.13500000000000001</v>
      </c>
      <c r="AV118" s="23">
        <f t="shared" si="170"/>
        <v>0.75</v>
      </c>
      <c r="AW118" s="117">
        <f>AV118*AP118</f>
        <v>225000</v>
      </c>
      <c r="AY118" s="123" t="s">
        <v>29</v>
      </c>
      <c r="AZ118" s="75">
        <v>300000</v>
      </c>
      <c r="BA118" s="57">
        <v>0.75</v>
      </c>
      <c r="BB118" s="33">
        <v>18</v>
      </c>
      <c r="BC118" s="26">
        <f t="shared" si="171"/>
        <v>0.13500000000000001</v>
      </c>
      <c r="BD118" s="26">
        <f t="shared" si="172"/>
        <v>0.88500000000000001</v>
      </c>
      <c r="BE118" s="22">
        <f>+BC118</f>
        <v>0.13500000000000001</v>
      </c>
      <c r="BF118" s="23">
        <f t="shared" si="173"/>
        <v>0.75</v>
      </c>
      <c r="BG118" s="117">
        <f>BF118*AZ118</f>
        <v>225000</v>
      </c>
    </row>
    <row r="119" spans="1:59">
      <c r="A119" s="123" t="s">
        <v>31</v>
      </c>
      <c r="B119" s="32">
        <v>300000</v>
      </c>
      <c r="C119" s="21">
        <v>0.18</v>
      </c>
      <c r="D119" s="33">
        <v>18</v>
      </c>
      <c r="E119" s="26">
        <f t="shared" si="156"/>
        <v>3.2399999999999998E-2</v>
      </c>
      <c r="F119" s="26">
        <f t="shared" si="157"/>
        <v>0.21239999999999998</v>
      </c>
      <c r="G119" s="22">
        <f t="shared" ref="G119:G122" si="174">+E119</f>
        <v>3.2399999999999998E-2</v>
      </c>
      <c r="H119" s="23">
        <f t="shared" si="158"/>
        <v>0.18</v>
      </c>
      <c r="I119" s="117">
        <f t="shared" ref="I119:I122" si="175">H119*B119</f>
        <v>54000</v>
      </c>
      <c r="K119" s="123" t="s">
        <v>31</v>
      </c>
      <c r="L119" s="32">
        <v>300000</v>
      </c>
      <c r="M119" s="21">
        <v>0.22500000000000001</v>
      </c>
      <c r="N119" s="33">
        <v>18</v>
      </c>
      <c r="O119" s="26">
        <f t="shared" si="159"/>
        <v>4.0500000000000008E-2</v>
      </c>
      <c r="P119" s="26">
        <f t="shared" si="160"/>
        <v>0.26550000000000001</v>
      </c>
      <c r="Q119" s="22">
        <f t="shared" ref="Q119:Q122" si="176">+O119</f>
        <v>4.0500000000000008E-2</v>
      </c>
      <c r="R119" s="23">
        <f t="shared" si="161"/>
        <v>0.22500000000000001</v>
      </c>
      <c r="S119" s="117">
        <f t="shared" ref="S119:S122" si="177">R119*L119</f>
        <v>67500</v>
      </c>
      <c r="U119" s="123" t="s">
        <v>31</v>
      </c>
      <c r="V119" s="32">
        <v>300000</v>
      </c>
      <c r="W119" s="21">
        <v>0.22500000000000001</v>
      </c>
      <c r="X119" s="33">
        <v>18</v>
      </c>
      <c r="Y119" s="26">
        <f t="shared" si="162"/>
        <v>4.0500000000000008E-2</v>
      </c>
      <c r="Z119" s="26">
        <f t="shared" si="163"/>
        <v>0.26550000000000001</v>
      </c>
      <c r="AA119" s="22">
        <f t="shared" ref="AA119:AA122" si="178">+Y119</f>
        <v>4.0500000000000008E-2</v>
      </c>
      <c r="AB119" s="23">
        <f t="shared" si="164"/>
        <v>0.22500000000000001</v>
      </c>
      <c r="AC119" s="117">
        <f t="shared" ref="AC119:AC122" si="179">AB119*V119</f>
        <v>67500</v>
      </c>
      <c r="AE119" s="123" t="s">
        <v>31</v>
      </c>
      <c r="AF119" s="32">
        <v>300000</v>
      </c>
      <c r="AG119" s="21">
        <v>0.22500000000000001</v>
      </c>
      <c r="AH119" s="33">
        <v>18</v>
      </c>
      <c r="AI119" s="26">
        <f t="shared" si="165"/>
        <v>4.0500000000000008E-2</v>
      </c>
      <c r="AJ119" s="26">
        <f t="shared" si="166"/>
        <v>0.26550000000000001</v>
      </c>
      <c r="AK119" s="22">
        <f t="shared" ref="AK119:AK122" si="180">+AI119</f>
        <v>4.0500000000000008E-2</v>
      </c>
      <c r="AL119" s="23">
        <f t="shared" si="167"/>
        <v>0.22500000000000001</v>
      </c>
      <c r="AM119" s="117">
        <f t="shared" ref="AM119:AM122" si="181">AL119*AF119</f>
        <v>67500</v>
      </c>
      <c r="AO119" s="123" t="s">
        <v>31</v>
      </c>
      <c r="AP119" s="32">
        <v>300000</v>
      </c>
      <c r="AQ119" s="21">
        <v>0.22500000000000001</v>
      </c>
      <c r="AR119" s="33">
        <v>18</v>
      </c>
      <c r="AS119" s="26">
        <f t="shared" si="168"/>
        <v>4.0500000000000008E-2</v>
      </c>
      <c r="AT119" s="26">
        <f t="shared" si="169"/>
        <v>0.26550000000000001</v>
      </c>
      <c r="AU119" s="22">
        <f t="shared" ref="AU119:AU122" si="182">+AS119</f>
        <v>4.0500000000000008E-2</v>
      </c>
      <c r="AV119" s="23">
        <f t="shared" si="170"/>
        <v>0.22500000000000001</v>
      </c>
      <c r="AW119" s="117">
        <f t="shared" ref="AW119:AW122" si="183">AV119*AP119</f>
        <v>67500</v>
      </c>
      <c r="AY119" s="123" t="s">
        <v>31</v>
      </c>
      <c r="AZ119" s="32">
        <v>300000</v>
      </c>
      <c r="BA119" s="21">
        <v>0.22500000000000001</v>
      </c>
      <c r="BB119" s="33">
        <v>18</v>
      </c>
      <c r="BC119" s="26">
        <f t="shared" si="171"/>
        <v>4.0500000000000008E-2</v>
      </c>
      <c r="BD119" s="26">
        <f t="shared" si="172"/>
        <v>0.26550000000000001</v>
      </c>
      <c r="BE119" s="22">
        <f t="shared" ref="BE119:BE122" si="184">+BC119</f>
        <v>4.0500000000000008E-2</v>
      </c>
      <c r="BF119" s="23">
        <f t="shared" si="173"/>
        <v>0.22500000000000001</v>
      </c>
      <c r="BG119" s="117">
        <f t="shared" ref="BG119:BG122" si="185">BF119*AZ119</f>
        <v>67500</v>
      </c>
    </row>
    <row r="120" spans="1:59">
      <c r="A120" s="123" t="s">
        <v>64</v>
      </c>
      <c r="B120" s="32">
        <v>10000</v>
      </c>
      <c r="C120" s="57">
        <v>6</v>
      </c>
      <c r="D120" s="33">
        <v>18</v>
      </c>
      <c r="E120" s="26">
        <f t="shared" si="156"/>
        <v>1.08</v>
      </c>
      <c r="F120" s="26">
        <f t="shared" si="157"/>
        <v>7.08</v>
      </c>
      <c r="G120" s="22">
        <f t="shared" si="174"/>
        <v>1.08</v>
      </c>
      <c r="H120" s="23">
        <f t="shared" si="158"/>
        <v>6</v>
      </c>
      <c r="I120" s="117">
        <f t="shared" si="175"/>
        <v>60000</v>
      </c>
      <c r="K120" s="123" t="s">
        <v>64</v>
      </c>
      <c r="L120" s="32">
        <v>10000</v>
      </c>
      <c r="M120" s="57">
        <v>6.25</v>
      </c>
      <c r="N120" s="33">
        <v>18</v>
      </c>
      <c r="O120" s="26">
        <f t="shared" si="159"/>
        <v>1.125</v>
      </c>
      <c r="P120" s="26">
        <f t="shared" si="160"/>
        <v>7.375</v>
      </c>
      <c r="Q120" s="22">
        <f t="shared" si="176"/>
        <v>1.125</v>
      </c>
      <c r="R120" s="23">
        <f t="shared" si="161"/>
        <v>6.25</v>
      </c>
      <c r="S120" s="117">
        <f t="shared" si="177"/>
        <v>62500</v>
      </c>
      <c r="U120" s="123" t="s">
        <v>64</v>
      </c>
      <c r="V120" s="32">
        <v>10000</v>
      </c>
      <c r="W120" s="57">
        <v>6.9</v>
      </c>
      <c r="X120" s="33">
        <v>18</v>
      </c>
      <c r="Y120" s="26">
        <f t="shared" si="162"/>
        <v>1.242</v>
      </c>
      <c r="Z120" s="26">
        <f t="shared" si="163"/>
        <v>8.1419999999999995</v>
      </c>
      <c r="AA120" s="22">
        <f t="shared" si="178"/>
        <v>1.242</v>
      </c>
      <c r="AB120" s="23">
        <f t="shared" si="164"/>
        <v>6.8999999999999995</v>
      </c>
      <c r="AC120" s="117">
        <f t="shared" si="179"/>
        <v>69000</v>
      </c>
      <c r="AE120" s="123" t="s">
        <v>64</v>
      </c>
      <c r="AF120" s="32">
        <v>10000</v>
      </c>
      <c r="AG120" s="57">
        <v>6.2</v>
      </c>
      <c r="AH120" s="33">
        <v>18</v>
      </c>
      <c r="AI120" s="26">
        <f t="shared" si="165"/>
        <v>1.1160000000000001</v>
      </c>
      <c r="AJ120" s="26">
        <f t="shared" si="166"/>
        <v>7.3160000000000007</v>
      </c>
      <c r="AK120" s="22">
        <f t="shared" si="180"/>
        <v>1.1160000000000001</v>
      </c>
      <c r="AL120" s="23">
        <f t="shared" si="167"/>
        <v>6.2000000000000011</v>
      </c>
      <c r="AM120" s="117">
        <f t="shared" si="181"/>
        <v>62000.000000000007</v>
      </c>
      <c r="AO120" s="123" t="s">
        <v>64</v>
      </c>
      <c r="AP120" s="32">
        <v>10000</v>
      </c>
      <c r="AQ120" s="57">
        <v>6.2</v>
      </c>
      <c r="AR120" s="33">
        <v>18</v>
      </c>
      <c r="AS120" s="26">
        <f t="shared" si="168"/>
        <v>1.1160000000000001</v>
      </c>
      <c r="AT120" s="26">
        <f t="shared" si="169"/>
        <v>7.3160000000000007</v>
      </c>
      <c r="AU120" s="22">
        <f t="shared" si="182"/>
        <v>1.1160000000000001</v>
      </c>
      <c r="AV120" s="23">
        <f t="shared" si="170"/>
        <v>6.2000000000000011</v>
      </c>
      <c r="AW120" s="117">
        <f t="shared" si="183"/>
        <v>62000.000000000007</v>
      </c>
      <c r="AY120" s="123" t="s">
        <v>64</v>
      </c>
      <c r="AZ120" s="32">
        <v>10000</v>
      </c>
      <c r="BA120" s="57">
        <v>6.2</v>
      </c>
      <c r="BB120" s="33">
        <v>18</v>
      </c>
      <c r="BC120" s="26">
        <f t="shared" si="171"/>
        <v>1.1160000000000001</v>
      </c>
      <c r="BD120" s="26">
        <f t="shared" si="172"/>
        <v>7.3160000000000007</v>
      </c>
      <c r="BE120" s="22">
        <f t="shared" si="184"/>
        <v>1.1160000000000001</v>
      </c>
      <c r="BF120" s="23">
        <f t="shared" si="173"/>
        <v>6.2000000000000011</v>
      </c>
      <c r="BG120" s="117">
        <f t="shared" si="185"/>
        <v>62000.000000000007</v>
      </c>
    </row>
    <row r="121" spans="1:59">
      <c r="A121" s="123" t="s">
        <v>65</v>
      </c>
      <c r="B121" s="32">
        <v>10000</v>
      </c>
      <c r="C121" s="21">
        <v>5.85</v>
      </c>
      <c r="D121" s="33">
        <v>18</v>
      </c>
      <c r="E121" s="26">
        <f t="shared" si="156"/>
        <v>1.0529999999999999</v>
      </c>
      <c r="F121" s="26">
        <f t="shared" si="157"/>
        <v>6.9029999999999996</v>
      </c>
      <c r="G121" s="22">
        <f t="shared" si="174"/>
        <v>1.0529999999999999</v>
      </c>
      <c r="H121" s="23">
        <f t="shared" si="158"/>
        <v>5.85</v>
      </c>
      <c r="I121" s="117">
        <f t="shared" si="175"/>
        <v>58500</v>
      </c>
      <c r="K121" s="123" t="s">
        <v>65</v>
      </c>
      <c r="L121" s="32">
        <v>10000</v>
      </c>
      <c r="M121" s="21">
        <v>5.85</v>
      </c>
      <c r="N121" s="33">
        <v>18</v>
      </c>
      <c r="O121" s="26">
        <f t="shared" si="159"/>
        <v>1.0529999999999999</v>
      </c>
      <c r="P121" s="26">
        <f t="shared" si="160"/>
        <v>6.9029999999999996</v>
      </c>
      <c r="Q121" s="22">
        <f t="shared" si="176"/>
        <v>1.0529999999999999</v>
      </c>
      <c r="R121" s="23">
        <f t="shared" si="161"/>
        <v>5.85</v>
      </c>
      <c r="S121" s="117">
        <f t="shared" si="177"/>
        <v>58500</v>
      </c>
      <c r="U121" s="123" t="s">
        <v>65</v>
      </c>
      <c r="V121" s="32">
        <v>10000</v>
      </c>
      <c r="W121" s="21">
        <v>5.85</v>
      </c>
      <c r="X121" s="33">
        <v>18</v>
      </c>
      <c r="Y121" s="26">
        <f t="shared" si="162"/>
        <v>1.0529999999999999</v>
      </c>
      <c r="Z121" s="26">
        <f t="shared" si="163"/>
        <v>6.9029999999999996</v>
      </c>
      <c r="AA121" s="22">
        <f t="shared" si="178"/>
        <v>1.0529999999999999</v>
      </c>
      <c r="AB121" s="23">
        <f t="shared" si="164"/>
        <v>5.85</v>
      </c>
      <c r="AC121" s="117">
        <f t="shared" si="179"/>
        <v>58500</v>
      </c>
      <c r="AE121" s="123" t="s">
        <v>65</v>
      </c>
      <c r="AF121" s="32">
        <v>10000</v>
      </c>
      <c r="AG121" s="21">
        <v>5.85</v>
      </c>
      <c r="AH121" s="33">
        <v>18</v>
      </c>
      <c r="AI121" s="26">
        <f t="shared" si="165"/>
        <v>1.0529999999999999</v>
      </c>
      <c r="AJ121" s="26">
        <f t="shared" si="166"/>
        <v>6.9029999999999996</v>
      </c>
      <c r="AK121" s="22">
        <f t="shared" si="180"/>
        <v>1.0529999999999999</v>
      </c>
      <c r="AL121" s="23">
        <f t="shared" si="167"/>
        <v>5.85</v>
      </c>
      <c r="AM121" s="117">
        <f t="shared" si="181"/>
        <v>58500</v>
      </c>
      <c r="AO121" s="123" t="s">
        <v>65</v>
      </c>
      <c r="AP121" s="32">
        <v>10000</v>
      </c>
      <c r="AQ121" s="57">
        <v>6</v>
      </c>
      <c r="AR121" s="33">
        <v>18</v>
      </c>
      <c r="AS121" s="26">
        <f t="shared" si="168"/>
        <v>1.08</v>
      </c>
      <c r="AT121" s="26">
        <f t="shared" si="169"/>
        <v>7.08</v>
      </c>
      <c r="AU121" s="22">
        <f t="shared" si="182"/>
        <v>1.08</v>
      </c>
      <c r="AV121" s="23">
        <f t="shared" si="170"/>
        <v>6</v>
      </c>
      <c r="AW121" s="117">
        <f t="shared" si="183"/>
        <v>60000</v>
      </c>
      <c r="AY121" s="123" t="s">
        <v>65</v>
      </c>
      <c r="AZ121" s="32">
        <v>10000</v>
      </c>
      <c r="BA121" s="57">
        <v>6</v>
      </c>
      <c r="BB121" s="33">
        <v>18</v>
      </c>
      <c r="BC121" s="26">
        <f t="shared" si="171"/>
        <v>1.08</v>
      </c>
      <c r="BD121" s="26">
        <f t="shared" si="172"/>
        <v>7.08</v>
      </c>
      <c r="BE121" s="22">
        <f t="shared" si="184"/>
        <v>1.08</v>
      </c>
      <c r="BF121" s="23">
        <f t="shared" si="173"/>
        <v>6</v>
      </c>
      <c r="BG121" s="117">
        <f t="shared" si="185"/>
        <v>60000</v>
      </c>
    </row>
    <row r="122" spans="1:59">
      <c r="A122" s="123" t="s">
        <v>32</v>
      </c>
      <c r="B122" s="32">
        <v>250</v>
      </c>
      <c r="C122" s="21">
        <v>55</v>
      </c>
      <c r="D122" s="33">
        <v>18</v>
      </c>
      <c r="E122" s="26">
        <f t="shared" si="156"/>
        <v>9.9</v>
      </c>
      <c r="F122" s="26">
        <f t="shared" si="157"/>
        <v>64.900000000000006</v>
      </c>
      <c r="G122" s="22">
        <f t="shared" si="174"/>
        <v>9.9</v>
      </c>
      <c r="H122" s="23">
        <f t="shared" si="158"/>
        <v>55.000000000000007</v>
      </c>
      <c r="I122" s="117">
        <f t="shared" si="175"/>
        <v>13750.000000000002</v>
      </c>
      <c r="K122" s="123" t="s">
        <v>32</v>
      </c>
      <c r="L122" s="32">
        <v>250</v>
      </c>
      <c r="M122" s="21">
        <v>65</v>
      </c>
      <c r="N122" s="33">
        <v>18</v>
      </c>
      <c r="O122" s="26">
        <f t="shared" si="159"/>
        <v>11.700000000000001</v>
      </c>
      <c r="P122" s="26">
        <f t="shared" si="160"/>
        <v>76.7</v>
      </c>
      <c r="Q122" s="22">
        <f t="shared" si="176"/>
        <v>11.700000000000001</v>
      </c>
      <c r="R122" s="23">
        <f t="shared" si="161"/>
        <v>65</v>
      </c>
      <c r="S122" s="117">
        <f t="shared" si="177"/>
        <v>16250</v>
      </c>
      <c r="U122" s="123" t="s">
        <v>32</v>
      </c>
      <c r="V122" s="32">
        <v>250</v>
      </c>
      <c r="W122" s="21">
        <v>65</v>
      </c>
      <c r="X122" s="33">
        <v>18</v>
      </c>
      <c r="Y122" s="26">
        <f t="shared" si="162"/>
        <v>11.700000000000001</v>
      </c>
      <c r="Z122" s="26">
        <f t="shared" si="163"/>
        <v>76.7</v>
      </c>
      <c r="AA122" s="22">
        <f t="shared" si="178"/>
        <v>11.700000000000001</v>
      </c>
      <c r="AB122" s="23">
        <f t="shared" si="164"/>
        <v>65</v>
      </c>
      <c r="AC122" s="117">
        <f t="shared" si="179"/>
        <v>16250</v>
      </c>
      <c r="AE122" s="123" t="s">
        <v>32</v>
      </c>
      <c r="AF122" s="32">
        <v>250</v>
      </c>
      <c r="AG122" s="21">
        <v>65</v>
      </c>
      <c r="AH122" s="33">
        <v>18</v>
      </c>
      <c r="AI122" s="26">
        <f t="shared" si="165"/>
        <v>11.700000000000001</v>
      </c>
      <c r="AJ122" s="26">
        <f t="shared" si="166"/>
        <v>76.7</v>
      </c>
      <c r="AK122" s="22">
        <f t="shared" si="180"/>
        <v>11.700000000000001</v>
      </c>
      <c r="AL122" s="23">
        <f t="shared" si="167"/>
        <v>65</v>
      </c>
      <c r="AM122" s="117">
        <f t="shared" si="181"/>
        <v>16250</v>
      </c>
      <c r="AO122" s="123" t="s">
        <v>32</v>
      </c>
      <c r="AP122" s="32">
        <v>250</v>
      </c>
      <c r="AQ122" s="21">
        <v>65</v>
      </c>
      <c r="AR122" s="33">
        <v>18</v>
      </c>
      <c r="AS122" s="26">
        <f t="shared" si="168"/>
        <v>11.700000000000001</v>
      </c>
      <c r="AT122" s="26">
        <f t="shared" si="169"/>
        <v>76.7</v>
      </c>
      <c r="AU122" s="22">
        <f t="shared" si="182"/>
        <v>11.700000000000001</v>
      </c>
      <c r="AV122" s="23">
        <f t="shared" si="170"/>
        <v>65</v>
      </c>
      <c r="AW122" s="117">
        <f t="shared" si="183"/>
        <v>16250</v>
      </c>
      <c r="AY122" s="123" t="s">
        <v>32</v>
      </c>
      <c r="AZ122" s="32">
        <v>250</v>
      </c>
      <c r="BA122" s="21">
        <v>65</v>
      </c>
      <c r="BB122" s="33">
        <v>18</v>
      </c>
      <c r="BC122" s="26">
        <f t="shared" si="171"/>
        <v>11.700000000000001</v>
      </c>
      <c r="BD122" s="26">
        <f t="shared" si="172"/>
        <v>76.7</v>
      </c>
      <c r="BE122" s="22">
        <f t="shared" si="184"/>
        <v>11.700000000000001</v>
      </c>
      <c r="BF122" s="23">
        <f t="shared" si="173"/>
        <v>65</v>
      </c>
      <c r="BG122" s="117">
        <f t="shared" si="185"/>
        <v>16250</v>
      </c>
    </row>
    <row r="123" spans="1:59">
      <c r="A123" s="123" t="s">
        <v>70</v>
      </c>
      <c r="B123" s="34"/>
      <c r="C123" s="26"/>
      <c r="D123" s="33"/>
      <c r="E123" s="26"/>
      <c r="F123" s="26"/>
      <c r="G123" s="22"/>
      <c r="H123" s="23"/>
      <c r="I123" s="117">
        <v>750</v>
      </c>
      <c r="K123" s="123" t="s">
        <v>70</v>
      </c>
      <c r="L123" s="34"/>
      <c r="M123" s="26"/>
      <c r="N123" s="33"/>
      <c r="O123" s="26"/>
      <c r="P123" s="26"/>
      <c r="Q123" s="22"/>
      <c r="R123" s="23"/>
      <c r="S123" s="117">
        <v>750</v>
      </c>
      <c r="U123" s="123" t="s">
        <v>70</v>
      </c>
      <c r="V123" s="34"/>
      <c r="W123" s="26"/>
      <c r="X123" s="33"/>
      <c r="Y123" s="26"/>
      <c r="Z123" s="26"/>
      <c r="AA123" s="22"/>
      <c r="AB123" s="23"/>
      <c r="AC123" s="117">
        <v>750</v>
      </c>
      <c r="AE123" s="123" t="s">
        <v>70</v>
      </c>
      <c r="AF123" s="34"/>
      <c r="AG123" s="26"/>
      <c r="AH123" s="33"/>
      <c r="AI123" s="26"/>
      <c r="AJ123" s="26"/>
      <c r="AK123" s="22"/>
      <c r="AL123" s="23"/>
      <c r="AM123" s="117">
        <v>750</v>
      </c>
      <c r="AO123" s="123" t="s">
        <v>70</v>
      </c>
      <c r="AP123" s="34"/>
      <c r="AQ123" s="26"/>
      <c r="AR123" s="33"/>
      <c r="AS123" s="26"/>
      <c r="AT123" s="26"/>
      <c r="AU123" s="22"/>
      <c r="AV123" s="23"/>
      <c r="AW123" s="117">
        <v>750</v>
      </c>
      <c r="AY123" s="123" t="s">
        <v>70</v>
      </c>
      <c r="AZ123" s="34"/>
      <c r="BA123" s="26"/>
      <c r="BB123" s="33"/>
      <c r="BC123" s="26"/>
      <c r="BD123" s="26"/>
      <c r="BE123" s="22"/>
      <c r="BF123" s="23"/>
      <c r="BG123" s="117">
        <v>750</v>
      </c>
    </row>
    <row r="124" spans="1:59">
      <c r="A124" s="119" t="s">
        <v>34</v>
      </c>
      <c r="B124" s="36"/>
      <c r="C124" s="26"/>
      <c r="D124" s="26"/>
      <c r="E124" s="26"/>
      <c r="F124" s="26"/>
      <c r="G124" s="26"/>
      <c r="H124" s="35"/>
      <c r="I124" s="120">
        <f>SUM(I116:I123)</f>
        <v>557800</v>
      </c>
      <c r="K124" s="119" t="s">
        <v>34</v>
      </c>
      <c r="L124" s="36"/>
      <c r="M124" s="26"/>
      <c r="N124" s="26"/>
      <c r="O124" s="26"/>
      <c r="P124" s="26"/>
      <c r="Q124" s="26"/>
      <c r="R124" s="35"/>
      <c r="S124" s="120">
        <f>SUM(S116:S123)</f>
        <v>584700</v>
      </c>
      <c r="U124" s="119" t="s">
        <v>34</v>
      </c>
      <c r="V124" s="36"/>
      <c r="W124" s="26"/>
      <c r="X124" s="26"/>
      <c r="Y124" s="26"/>
      <c r="Z124" s="26"/>
      <c r="AA124" s="26"/>
      <c r="AB124" s="35"/>
      <c r="AC124" s="120">
        <f>SUM(AC116:AC123)</f>
        <v>615200</v>
      </c>
      <c r="AE124" s="119" t="s">
        <v>34</v>
      </c>
      <c r="AF124" s="36"/>
      <c r="AG124" s="26"/>
      <c r="AH124" s="26"/>
      <c r="AI124" s="26"/>
      <c r="AJ124" s="26"/>
      <c r="AK124" s="26"/>
      <c r="AL124" s="35"/>
      <c r="AM124" s="120">
        <f>SUM(AM116:AM123)</f>
        <v>593200</v>
      </c>
      <c r="AO124" s="119" t="s">
        <v>34</v>
      </c>
      <c r="AP124" s="36"/>
      <c r="AQ124" s="26"/>
      <c r="AR124" s="26"/>
      <c r="AS124" s="26"/>
      <c r="AT124" s="26"/>
      <c r="AU124" s="26"/>
      <c r="AV124" s="35"/>
      <c r="AW124" s="120">
        <f>SUM(AW116:AW123)</f>
        <v>588460</v>
      </c>
      <c r="AY124" s="119" t="s">
        <v>34</v>
      </c>
      <c r="AZ124" s="36"/>
      <c r="BA124" s="26"/>
      <c r="BB124" s="26"/>
      <c r="BC124" s="26"/>
      <c r="BD124" s="26"/>
      <c r="BE124" s="26"/>
      <c r="BF124" s="35"/>
      <c r="BG124" s="120">
        <f>SUM(BG116:BG123)</f>
        <v>552460</v>
      </c>
    </row>
    <row r="125" spans="1:59">
      <c r="A125" s="124" t="s">
        <v>35</v>
      </c>
      <c r="B125" s="22"/>
      <c r="C125" s="22"/>
      <c r="D125" s="22"/>
      <c r="E125" s="22"/>
      <c r="F125" s="22"/>
      <c r="G125" s="38"/>
      <c r="H125" s="38"/>
      <c r="I125" s="125">
        <f>I114+I124</f>
        <v>710792.51899999997</v>
      </c>
      <c r="K125" s="124" t="s">
        <v>35</v>
      </c>
      <c r="L125" s="22"/>
      <c r="M125" s="22"/>
      <c r="N125" s="22"/>
      <c r="O125" s="22"/>
      <c r="P125" s="22"/>
      <c r="Q125" s="38"/>
      <c r="R125" s="38"/>
      <c r="S125" s="125">
        <f>S114+S124</f>
        <v>746324.35899999994</v>
      </c>
      <c r="U125" s="124" t="s">
        <v>35</v>
      </c>
      <c r="V125" s="22"/>
      <c r="W125" s="22"/>
      <c r="X125" s="22"/>
      <c r="Y125" s="22"/>
      <c r="Z125" s="22"/>
      <c r="AA125" s="38"/>
      <c r="AB125" s="38"/>
      <c r="AC125" s="125">
        <f>AC114+AC124</f>
        <v>776824.35899999994</v>
      </c>
      <c r="AE125" s="124" t="s">
        <v>35</v>
      </c>
      <c r="AF125" s="22"/>
      <c r="AG125" s="22"/>
      <c r="AH125" s="22"/>
      <c r="AI125" s="22"/>
      <c r="AJ125" s="22"/>
      <c r="AK125" s="38"/>
      <c r="AL125" s="38"/>
      <c r="AM125" s="125">
        <f>AM114+AM124</f>
        <v>756954.35899999994</v>
      </c>
      <c r="AO125" s="124" t="s">
        <v>35</v>
      </c>
      <c r="AP125" s="22"/>
      <c r="AQ125" s="22"/>
      <c r="AR125" s="22"/>
      <c r="AS125" s="22"/>
      <c r="AT125" s="22"/>
      <c r="AU125" s="38"/>
      <c r="AV125" s="38"/>
      <c r="AW125" s="125">
        <f>AW114+AW124</f>
        <v>758656.35899999994</v>
      </c>
      <c r="AY125" s="124" t="s">
        <v>35</v>
      </c>
      <c r="AZ125" s="22"/>
      <c r="BA125" s="22"/>
      <c r="BB125" s="22"/>
      <c r="BC125" s="22"/>
      <c r="BD125" s="22"/>
      <c r="BE125" s="38"/>
      <c r="BF125" s="38"/>
      <c r="BG125" s="125">
        <f>BG114+BG124</f>
        <v>721378.35899999994</v>
      </c>
    </row>
    <row r="126" spans="1:59">
      <c r="A126" s="126" t="s">
        <v>36</v>
      </c>
      <c r="B126" s="40"/>
      <c r="C126" s="40"/>
      <c r="D126" s="41"/>
      <c r="E126" s="22"/>
      <c r="F126" s="22"/>
      <c r="G126" s="38"/>
      <c r="H126" s="22"/>
      <c r="I126" s="127">
        <v>4500</v>
      </c>
      <c r="K126" s="126" t="s">
        <v>36</v>
      </c>
      <c r="L126" s="40"/>
      <c r="M126" s="40"/>
      <c r="N126" s="41"/>
      <c r="O126" s="22"/>
      <c r="P126" s="22"/>
      <c r="Q126" s="38"/>
      <c r="R126" s="22"/>
      <c r="S126" s="127">
        <v>4500</v>
      </c>
      <c r="U126" s="126" t="s">
        <v>36</v>
      </c>
      <c r="V126" s="40"/>
      <c r="W126" s="40"/>
      <c r="X126" s="41"/>
      <c r="Y126" s="22"/>
      <c r="Z126" s="22"/>
      <c r="AA126" s="38"/>
      <c r="AB126" s="22"/>
      <c r="AC126" s="127">
        <v>4500</v>
      </c>
      <c r="AE126" s="126" t="s">
        <v>36</v>
      </c>
      <c r="AF126" s="40"/>
      <c r="AG126" s="40"/>
      <c r="AH126" s="41"/>
      <c r="AI126" s="22"/>
      <c r="AJ126" s="22"/>
      <c r="AK126" s="38"/>
      <c r="AL126" s="22"/>
      <c r="AM126" s="127">
        <v>4500</v>
      </c>
      <c r="AO126" s="126" t="s">
        <v>36</v>
      </c>
      <c r="AP126" s="40"/>
      <c r="AQ126" s="40"/>
      <c r="AR126" s="41"/>
      <c r="AS126" s="22"/>
      <c r="AT126" s="22"/>
      <c r="AU126" s="38"/>
      <c r="AV126" s="22"/>
      <c r="AW126" s="127">
        <v>4500</v>
      </c>
      <c r="AY126" s="126" t="s">
        <v>36</v>
      </c>
      <c r="AZ126" s="40"/>
      <c r="BA126" s="40"/>
      <c r="BB126" s="41"/>
      <c r="BC126" s="22"/>
      <c r="BD126" s="22"/>
      <c r="BE126" s="38"/>
      <c r="BF126" s="22"/>
      <c r="BG126" s="127">
        <v>4500</v>
      </c>
    </row>
    <row r="127" spans="1:59">
      <c r="A127" s="126" t="s">
        <v>37</v>
      </c>
      <c r="B127" s="22"/>
      <c r="C127" s="22"/>
      <c r="D127" s="22"/>
      <c r="E127" s="22"/>
      <c r="F127" s="22"/>
      <c r="G127" s="38"/>
      <c r="H127" s="22"/>
      <c r="I127" s="127">
        <f>SUM(B102:B117)*6</f>
        <v>5478.0443999999998</v>
      </c>
      <c r="K127" s="126" t="s">
        <v>37</v>
      </c>
      <c r="L127" s="22"/>
      <c r="M127" s="22"/>
      <c r="N127" s="22"/>
      <c r="O127" s="22"/>
      <c r="P127" s="22"/>
      <c r="Q127" s="38"/>
      <c r="R127" s="22"/>
      <c r="S127" s="127">
        <f>SUM(L102:L117)*6</f>
        <v>5478.0443999999998</v>
      </c>
      <c r="U127" s="126" t="s">
        <v>37</v>
      </c>
      <c r="V127" s="22"/>
      <c r="W127" s="22"/>
      <c r="X127" s="22"/>
      <c r="Y127" s="22"/>
      <c r="Z127" s="22"/>
      <c r="AA127" s="38"/>
      <c r="AB127" s="22"/>
      <c r="AC127" s="127">
        <f>SUM(V102:V117)*6</f>
        <v>5478.0443999999998</v>
      </c>
      <c r="AE127" s="126" t="s">
        <v>37</v>
      </c>
      <c r="AF127" s="22"/>
      <c r="AG127" s="22"/>
      <c r="AH127" s="22"/>
      <c r="AI127" s="22"/>
      <c r="AJ127" s="22"/>
      <c r="AK127" s="38"/>
      <c r="AL127" s="22"/>
      <c r="AM127" s="127">
        <f>SUM(AF102:AF117)*6</f>
        <v>5478.0443999999998</v>
      </c>
      <c r="AO127" s="126" t="s">
        <v>37</v>
      </c>
      <c r="AP127" s="22"/>
      <c r="AQ127" s="22"/>
      <c r="AR127" s="22"/>
      <c r="AS127" s="22"/>
      <c r="AT127" s="22"/>
      <c r="AU127" s="38"/>
      <c r="AV127" s="22"/>
      <c r="AW127" s="127">
        <f>SUM(AP102:AP117)*6</f>
        <v>5478.0443999999998</v>
      </c>
      <c r="AY127" s="126" t="s">
        <v>37</v>
      </c>
      <c r="AZ127" s="22"/>
      <c r="BA127" s="22"/>
      <c r="BB127" s="22"/>
      <c r="BC127" s="22"/>
      <c r="BD127" s="22"/>
      <c r="BE127" s="38"/>
      <c r="BF127" s="22"/>
      <c r="BG127" s="127">
        <f>SUM(AZ102:AZ117)*6</f>
        <v>5478.0443999999998</v>
      </c>
    </row>
    <row r="128" spans="1:59">
      <c r="A128" s="126" t="s">
        <v>38</v>
      </c>
      <c r="B128" s="40"/>
      <c r="C128" s="40"/>
      <c r="D128" s="22"/>
      <c r="E128" s="22"/>
      <c r="F128" s="22"/>
      <c r="G128" s="38"/>
      <c r="H128" s="22"/>
      <c r="I128" s="128">
        <f>(1200*19.45+(300000*0.19)*2)*1.214</f>
        <v>166730.76</v>
      </c>
      <c r="J128" s="165">
        <f>I128/B97/30</f>
        <v>0.57001969230769234</v>
      </c>
      <c r="K128" s="126" t="s">
        <v>38</v>
      </c>
      <c r="L128" s="40"/>
      <c r="M128" s="40"/>
      <c r="N128" s="22"/>
      <c r="O128" s="22"/>
      <c r="P128" s="22"/>
      <c r="Q128" s="38"/>
      <c r="R128" s="22"/>
      <c r="S128" s="128">
        <f>(1200*19.45+(300000*0.19)*2)*1.214</f>
        <v>166730.76</v>
      </c>
      <c r="T128" s="165">
        <f>S128/L97/30</f>
        <v>0.57001969230769234</v>
      </c>
      <c r="U128" s="126" t="s">
        <v>38</v>
      </c>
      <c r="V128" s="40"/>
      <c r="W128" s="40"/>
      <c r="X128" s="22"/>
      <c r="Y128" s="22"/>
      <c r="Z128" s="22"/>
      <c r="AA128" s="38"/>
      <c r="AB128" s="22"/>
      <c r="AC128" s="128">
        <f>(1200*19.45+(300000*0.19)*2)*1.088</f>
        <v>149425.92000000001</v>
      </c>
      <c r="AD128" s="165">
        <f>AC128/V97/30</f>
        <v>0.51085784615384622</v>
      </c>
      <c r="AE128" s="126" t="s">
        <v>38</v>
      </c>
      <c r="AF128" s="40"/>
      <c r="AG128" s="40"/>
      <c r="AH128" s="22"/>
      <c r="AI128" s="22"/>
      <c r="AJ128" s="22"/>
      <c r="AK128" s="38"/>
      <c r="AL128" s="22"/>
      <c r="AM128" s="128">
        <f>(1200*19.45+(300000*0.19)*2)*1.217</f>
        <v>167142.78</v>
      </c>
      <c r="AN128" s="165">
        <f>AM128/AF97/30</f>
        <v>0.56562700507614205</v>
      </c>
      <c r="AO128" s="126" t="s">
        <v>38</v>
      </c>
      <c r="AP128" s="40"/>
      <c r="AQ128" s="40"/>
      <c r="AR128" s="22"/>
      <c r="AS128" s="22"/>
      <c r="AT128" s="22"/>
      <c r="AU128" s="38"/>
      <c r="AV128" s="22"/>
      <c r="AW128" s="128">
        <f>(1200*19.45+(300000*0.19)*2)*1.217</f>
        <v>167142.78</v>
      </c>
      <c r="AY128" s="126" t="s">
        <v>38</v>
      </c>
      <c r="AZ128" s="40"/>
      <c r="BA128" s="40"/>
      <c r="BB128" s="22"/>
      <c r="BC128" s="22"/>
      <c r="BD128" s="22"/>
      <c r="BE128" s="38"/>
      <c r="BF128" s="22"/>
      <c r="BG128" s="128">
        <f>(1200*19.45+(300000*0.19)*2)*1.217</f>
        <v>167142.78</v>
      </c>
    </row>
    <row r="129" spans="1:59">
      <c r="A129" s="126" t="s">
        <v>72</v>
      </c>
      <c r="B129" s="40"/>
      <c r="C129" s="40"/>
      <c r="D129" s="22"/>
      <c r="E129" s="22"/>
      <c r="F129" s="22"/>
      <c r="G129" s="38"/>
      <c r="H129" s="22"/>
      <c r="I129" s="128">
        <v>9500</v>
      </c>
      <c r="K129" s="126" t="s">
        <v>72</v>
      </c>
      <c r="L129" s="40"/>
      <c r="M129" s="40"/>
      <c r="N129" s="22"/>
      <c r="O129" s="22"/>
      <c r="P129" s="22"/>
      <c r="Q129" s="38"/>
      <c r="R129" s="22"/>
      <c r="S129" s="128">
        <v>9500</v>
      </c>
      <c r="U129" s="126" t="s">
        <v>72</v>
      </c>
      <c r="V129" s="40"/>
      <c r="W129" s="40"/>
      <c r="X129" s="22"/>
      <c r="Y129" s="22"/>
      <c r="Z129" s="22"/>
      <c r="AA129" s="38"/>
      <c r="AB129" s="22"/>
      <c r="AC129" s="128">
        <v>9500</v>
      </c>
      <c r="AE129" s="126" t="s">
        <v>72</v>
      </c>
      <c r="AF129" s="40"/>
      <c r="AG129" s="40"/>
      <c r="AH129" s="22"/>
      <c r="AI129" s="22"/>
      <c r="AJ129" s="22"/>
      <c r="AK129" s="38"/>
      <c r="AL129" s="22"/>
      <c r="AM129" s="128">
        <v>9500</v>
      </c>
      <c r="AO129" s="126" t="s">
        <v>72</v>
      </c>
      <c r="AP129" s="40"/>
      <c r="AQ129" s="40"/>
      <c r="AR129" s="22"/>
      <c r="AS129" s="22"/>
      <c r="AT129" s="22"/>
      <c r="AU129" s="38"/>
      <c r="AV129" s="22"/>
      <c r="AW129" s="128">
        <v>9500</v>
      </c>
      <c r="AY129" s="126" t="s">
        <v>72</v>
      </c>
      <c r="AZ129" s="40"/>
      <c r="BA129" s="40"/>
      <c r="BB129" s="22"/>
      <c r="BC129" s="22"/>
      <c r="BD129" s="22"/>
      <c r="BE129" s="38"/>
      <c r="BF129" s="22"/>
      <c r="BG129" s="128">
        <v>9500</v>
      </c>
    </row>
    <row r="130" spans="1:59">
      <c r="A130" s="124" t="s">
        <v>39</v>
      </c>
      <c r="B130" s="39"/>
      <c r="C130" s="39"/>
      <c r="D130" s="22"/>
      <c r="E130" s="39"/>
      <c r="F130" s="39"/>
      <c r="G130" s="43"/>
      <c r="H130" s="22"/>
      <c r="I130" s="129">
        <f>SUM(I125:I129)</f>
        <v>897001.32339999999</v>
      </c>
      <c r="K130" s="124" t="s">
        <v>39</v>
      </c>
      <c r="L130" s="39"/>
      <c r="M130" s="39"/>
      <c r="N130" s="22"/>
      <c r="O130" s="39"/>
      <c r="P130" s="39"/>
      <c r="Q130" s="43"/>
      <c r="R130" s="22"/>
      <c r="S130" s="129">
        <f>SUM(S125:S129)</f>
        <v>932533.16339999996</v>
      </c>
      <c r="U130" s="124" t="s">
        <v>39</v>
      </c>
      <c r="V130" s="39"/>
      <c r="W130" s="39"/>
      <c r="X130" s="22"/>
      <c r="Y130" s="39"/>
      <c r="Z130" s="39"/>
      <c r="AA130" s="43"/>
      <c r="AB130" s="22"/>
      <c r="AC130" s="129">
        <f>SUM(AC125:AC129)</f>
        <v>945728.32339999999</v>
      </c>
      <c r="AE130" s="124" t="s">
        <v>39</v>
      </c>
      <c r="AF130" s="39"/>
      <c r="AG130" s="39"/>
      <c r="AH130" s="22"/>
      <c r="AI130" s="39"/>
      <c r="AJ130" s="39"/>
      <c r="AK130" s="43"/>
      <c r="AL130" s="22"/>
      <c r="AM130" s="129">
        <f>SUM(AM125:AM129)</f>
        <v>943575.18339999998</v>
      </c>
      <c r="AO130" s="124" t="s">
        <v>39</v>
      </c>
      <c r="AP130" s="39"/>
      <c r="AQ130" s="39"/>
      <c r="AR130" s="22"/>
      <c r="AS130" s="39"/>
      <c r="AT130" s="39"/>
      <c r="AU130" s="43"/>
      <c r="AV130" s="22"/>
      <c r="AW130" s="129">
        <f>SUM(AW125:AW129)</f>
        <v>945277.18339999998</v>
      </c>
      <c r="AY130" s="124" t="s">
        <v>39</v>
      </c>
      <c r="AZ130" s="39"/>
      <c r="BA130" s="39"/>
      <c r="BB130" s="22"/>
      <c r="BC130" s="39"/>
      <c r="BD130" s="39"/>
      <c r="BE130" s="43"/>
      <c r="BF130" s="22"/>
      <c r="BG130" s="129">
        <f>SUM(BG125:BG129)</f>
        <v>907999.18339999998</v>
      </c>
    </row>
    <row r="131" spans="1:59">
      <c r="A131" s="124" t="s">
        <v>66</v>
      </c>
      <c r="B131" s="22"/>
      <c r="C131" s="39"/>
      <c r="D131" s="22"/>
      <c r="E131" s="39"/>
      <c r="F131" s="39"/>
      <c r="G131" s="43"/>
      <c r="H131" s="23"/>
      <c r="I131" s="129">
        <f>I130/B97</f>
        <v>92.000135733333337</v>
      </c>
      <c r="K131" s="124" t="s">
        <v>66</v>
      </c>
      <c r="L131" s="22"/>
      <c r="M131" s="39"/>
      <c r="N131" s="22"/>
      <c r="O131" s="39"/>
      <c r="P131" s="39"/>
      <c r="Q131" s="43"/>
      <c r="R131" s="23"/>
      <c r="S131" s="129">
        <f>S130/L97</f>
        <v>95.644427015384608</v>
      </c>
      <c r="U131" s="124" t="s">
        <v>66</v>
      </c>
      <c r="V131" s="22"/>
      <c r="W131" s="39"/>
      <c r="X131" s="22"/>
      <c r="Y131" s="39"/>
      <c r="Z131" s="39"/>
      <c r="AA131" s="43"/>
      <c r="AB131" s="23"/>
      <c r="AC131" s="129">
        <f>AC130/V97</f>
        <v>96.997776758974354</v>
      </c>
      <c r="AE131" s="124" t="s">
        <v>66</v>
      </c>
      <c r="AF131" s="22"/>
      <c r="AG131" s="39"/>
      <c r="AH131" s="22"/>
      <c r="AI131" s="39"/>
      <c r="AJ131" s="39"/>
      <c r="AK131" s="43"/>
      <c r="AL131" s="23"/>
      <c r="AM131" s="129">
        <f>AM130/AF97</f>
        <v>95.794434862944158</v>
      </c>
      <c r="AO131" s="124" t="s">
        <v>66</v>
      </c>
      <c r="AP131" s="22"/>
      <c r="AQ131" s="39"/>
      <c r="AR131" s="22"/>
      <c r="AS131" s="39"/>
      <c r="AT131" s="39"/>
      <c r="AU131" s="43"/>
      <c r="AV131" s="23"/>
      <c r="AW131" s="129">
        <f>AW130/AP97</f>
        <v>95.967226741116747</v>
      </c>
      <c r="AY131" s="124" t="s">
        <v>66</v>
      </c>
      <c r="AZ131" s="22"/>
      <c r="BA131" s="39"/>
      <c r="BB131" s="22"/>
      <c r="BC131" s="39"/>
      <c r="BD131" s="39"/>
      <c r="BE131" s="43"/>
      <c r="BF131" s="23"/>
      <c r="BG131" s="129">
        <f>BG130/AZ97</f>
        <v>92.182658213197968</v>
      </c>
    </row>
    <row r="132" spans="1:59">
      <c r="A132" s="130" t="s">
        <v>41</v>
      </c>
      <c r="B132" s="155">
        <v>1.9E-2</v>
      </c>
      <c r="C132" s="39"/>
      <c r="D132" s="22"/>
      <c r="E132" s="39"/>
      <c r="F132" s="39"/>
      <c r="G132" s="43"/>
      <c r="H132" s="43"/>
      <c r="I132" s="117">
        <f>+I131*B132</f>
        <v>1.7480025789333333</v>
      </c>
      <c r="K132" s="130" t="s">
        <v>41</v>
      </c>
      <c r="L132" s="155">
        <v>1.4200000000000001E-2</v>
      </c>
      <c r="M132" s="39"/>
      <c r="N132" s="22"/>
      <c r="O132" s="39"/>
      <c r="P132" s="39"/>
      <c r="Q132" s="43"/>
      <c r="R132" s="43"/>
      <c r="S132" s="117">
        <f>+S131*L132</f>
        <v>1.3581508636184616</v>
      </c>
      <c r="U132" s="130" t="s">
        <v>41</v>
      </c>
      <c r="V132" s="155">
        <v>0</v>
      </c>
      <c r="W132" s="39"/>
      <c r="X132" s="22"/>
      <c r="Y132" s="39"/>
      <c r="Z132" s="39"/>
      <c r="AA132" s="43"/>
      <c r="AB132" s="43"/>
      <c r="AC132" s="117">
        <f>+AC131*V132</f>
        <v>0</v>
      </c>
      <c r="AE132" s="130" t="s">
        <v>41</v>
      </c>
      <c r="AF132" s="155">
        <v>1.26E-2</v>
      </c>
      <c r="AG132" s="39"/>
      <c r="AH132" s="22"/>
      <c r="AI132" s="39"/>
      <c r="AJ132" s="39"/>
      <c r="AK132" s="43"/>
      <c r="AL132" s="43"/>
      <c r="AM132" s="117">
        <f>+AM131*AF132</f>
        <v>1.2070098792730963</v>
      </c>
      <c r="AO132" s="130" t="s">
        <v>41</v>
      </c>
      <c r="AP132" s="155">
        <v>1.6E-2</v>
      </c>
      <c r="AQ132" s="39"/>
      <c r="AR132" s="22"/>
      <c r="AS132" s="39"/>
      <c r="AT132" s="39"/>
      <c r="AU132" s="43"/>
      <c r="AV132" s="43"/>
      <c r="AW132" s="117">
        <f>+AW131*AP132</f>
        <v>1.5354756278578681</v>
      </c>
      <c r="AY132" s="130" t="s">
        <v>41</v>
      </c>
      <c r="AZ132" s="155">
        <v>5.7700000000000001E-2</v>
      </c>
      <c r="BA132" s="39"/>
      <c r="BB132" s="22"/>
      <c r="BC132" s="39"/>
      <c r="BD132" s="39"/>
      <c r="BE132" s="43"/>
      <c r="BF132" s="43"/>
      <c r="BG132" s="117">
        <f>+BG131*AZ132</f>
        <v>5.3189393789015229</v>
      </c>
    </row>
    <row r="133" spans="1:59">
      <c r="A133" s="131" t="s">
        <v>67</v>
      </c>
      <c r="B133" s="45"/>
      <c r="C133" s="39"/>
      <c r="D133" s="22"/>
      <c r="E133" s="39"/>
      <c r="F133" s="39"/>
      <c r="G133" s="43"/>
      <c r="H133" s="43"/>
      <c r="I133" s="117">
        <f>I131+I132</f>
        <v>93.748138312266676</v>
      </c>
      <c r="K133" s="131" t="s">
        <v>67</v>
      </c>
      <c r="L133" s="45"/>
      <c r="M133" s="39"/>
      <c r="N133" s="22"/>
      <c r="O133" s="39"/>
      <c r="P133" s="39"/>
      <c r="Q133" s="43"/>
      <c r="R133" s="43"/>
      <c r="S133" s="117">
        <f>S131+S132</f>
        <v>97.00257787900307</v>
      </c>
      <c r="U133" s="131" t="s">
        <v>67</v>
      </c>
      <c r="V133" s="45"/>
      <c r="W133" s="39"/>
      <c r="X133" s="22"/>
      <c r="Y133" s="39"/>
      <c r="Z133" s="39"/>
      <c r="AA133" s="43"/>
      <c r="AB133" s="43"/>
      <c r="AC133" s="117">
        <f>AC131+AC132</f>
        <v>96.997776758974354</v>
      </c>
      <c r="AE133" s="131" t="s">
        <v>67</v>
      </c>
      <c r="AF133" s="45"/>
      <c r="AG133" s="39"/>
      <c r="AH133" s="22"/>
      <c r="AI133" s="39"/>
      <c r="AJ133" s="39"/>
      <c r="AK133" s="43"/>
      <c r="AL133" s="43"/>
      <c r="AM133" s="117">
        <f>AM131+AM132</f>
        <v>97.001444742217259</v>
      </c>
      <c r="AO133" s="131" t="s">
        <v>67</v>
      </c>
      <c r="AP133" s="45"/>
      <c r="AQ133" s="39"/>
      <c r="AR133" s="22"/>
      <c r="AS133" s="39"/>
      <c r="AT133" s="39"/>
      <c r="AU133" s="43"/>
      <c r="AV133" s="43"/>
      <c r="AW133" s="117">
        <f>AW131+AW132</f>
        <v>97.50270236897461</v>
      </c>
      <c r="AY133" s="131" t="s">
        <v>67</v>
      </c>
      <c r="AZ133" s="45"/>
      <c r="BA133" s="39"/>
      <c r="BB133" s="22"/>
      <c r="BC133" s="39"/>
      <c r="BD133" s="39"/>
      <c r="BE133" s="43"/>
      <c r="BF133" s="43"/>
      <c r="BG133" s="117">
        <f>BG131+BG132</f>
        <v>97.501597592099486</v>
      </c>
    </row>
    <row r="134" spans="1:59">
      <c r="A134" s="131" t="s">
        <v>78</v>
      </c>
      <c r="B134" s="45"/>
      <c r="C134" s="39"/>
      <c r="D134" s="22"/>
      <c r="E134" s="39"/>
      <c r="F134" s="39"/>
      <c r="G134" s="43"/>
      <c r="H134" s="43"/>
      <c r="I134" s="117">
        <v>0</v>
      </c>
      <c r="K134" s="131" t="s">
        <v>78</v>
      </c>
      <c r="L134" s="45"/>
      <c r="M134" s="39"/>
      <c r="N134" s="22"/>
      <c r="O134" s="39"/>
      <c r="P134" s="39"/>
      <c r="Q134" s="43"/>
      <c r="R134" s="43"/>
      <c r="S134" s="117">
        <v>0</v>
      </c>
      <c r="U134" s="131" t="s">
        <v>78</v>
      </c>
      <c r="V134" s="45"/>
      <c r="W134" s="39"/>
      <c r="X134" s="22"/>
      <c r="Y134" s="39"/>
      <c r="Z134" s="39"/>
      <c r="AA134" s="43"/>
      <c r="AB134" s="43"/>
      <c r="AC134" s="117">
        <v>0</v>
      </c>
      <c r="AE134" s="131" t="s">
        <v>78</v>
      </c>
      <c r="AF134" s="45"/>
      <c r="AG134" s="39"/>
      <c r="AH134" s="22"/>
      <c r="AI134" s="39"/>
      <c r="AJ134" s="39"/>
      <c r="AK134" s="43"/>
      <c r="AL134" s="43"/>
      <c r="AM134" s="117">
        <v>0</v>
      </c>
      <c r="AO134" s="131" t="s">
        <v>78</v>
      </c>
      <c r="AP134" s="45"/>
      <c r="AQ134" s="39"/>
      <c r="AR134" s="22"/>
      <c r="AS134" s="39"/>
      <c r="AT134" s="39"/>
      <c r="AU134" s="43"/>
      <c r="AV134" s="43"/>
      <c r="AW134" s="117">
        <v>0</v>
      </c>
      <c r="AY134" s="131" t="s">
        <v>78</v>
      </c>
      <c r="AZ134" s="45"/>
      <c r="BA134" s="39"/>
      <c r="BB134" s="22"/>
      <c r="BC134" s="39"/>
      <c r="BD134" s="39"/>
      <c r="BE134" s="43"/>
      <c r="BF134" s="43"/>
      <c r="BG134" s="117">
        <v>0</v>
      </c>
    </row>
    <row r="135" spans="1:59" ht="15.75" thickBot="1">
      <c r="A135" s="132" t="s">
        <v>67</v>
      </c>
      <c r="B135" s="133"/>
      <c r="C135" s="134"/>
      <c r="D135" s="135"/>
      <c r="E135" s="134"/>
      <c r="F135" s="134"/>
      <c r="G135" s="136"/>
      <c r="H135" s="136"/>
      <c r="I135" s="156">
        <f>I133+I134</f>
        <v>93.748138312266676</v>
      </c>
      <c r="K135" s="132" t="s">
        <v>67</v>
      </c>
      <c r="L135" s="133"/>
      <c r="M135" s="134"/>
      <c r="N135" s="135"/>
      <c r="O135" s="134"/>
      <c r="P135" s="134"/>
      <c r="Q135" s="136"/>
      <c r="R135" s="136"/>
      <c r="S135" s="156">
        <f>S133+S134</f>
        <v>97.00257787900307</v>
      </c>
      <c r="T135">
        <v>97</v>
      </c>
      <c r="U135" s="132" t="s">
        <v>67</v>
      </c>
      <c r="V135" s="133"/>
      <c r="W135" s="134"/>
      <c r="X135" s="135"/>
      <c r="Y135" s="134"/>
      <c r="Z135" s="134"/>
      <c r="AA135" s="136"/>
      <c r="AB135" s="136"/>
      <c r="AC135" s="156">
        <f>AC133+AC134</f>
        <v>96.997776758974354</v>
      </c>
      <c r="AD135">
        <v>97</v>
      </c>
      <c r="AE135" s="132" t="s">
        <v>67</v>
      </c>
      <c r="AF135" s="133"/>
      <c r="AG135" s="134"/>
      <c r="AH135" s="135"/>
      <c r="AI135" s="134"/>
      <c r="AJ135" s="134"/>
      <c r="AK135" s="136"/>
      <c r="AL135" s="136"/>
      <c r="AM135" s="156">
        <f>AM133+AM134</f>
        <v>97.001444742217259</v>
      </c>
      <c r="AO135" s="132" t="s">
        <v>67</v>
      </c>
      <c r="AP135" s="133"/>
      <c r="AQ135" s="134"/>
      <c r="AR135" s="135"/>
      <c r="AS135" s="134"/>
      <c r="AT135" s="134"/>
      <c r="AU135" s="136"/>
      <c r="AV135" s="136"/>
      <c r="AW135" s="156">
        <f>AW133+AW134</f>
        <v>97.50270236897461</v>
      </c>
      <c r="AY135" s="132" t="s">
        <v>67</v>
      </c>
      <c r="AZ135" s="133"/>
      <c r="BA135" s="134"/>
      <c r="BB135" s="135"/>
      <c r="BC135" s="134"/>
      <c r="BD135" s="134"/>
      <c r="BE135" s="136"/>
      <c r="BF135" s="136"/>
      <c r="BG135" s="156">
        <f>BG133+BG134</f>
        <v>97.501597592099486</v>
      </c>
    </row>
    <row r="136" spans="1:59" ht="15.75" thickBot="1">
      <c r="A136" s="151" t="s">
        <v>68</v>
      </c>
      <c r="B136" s="158"/>
      <c r="C136" s="159"/>
      <c r="D136" s="159"/>
      <c r="E136" s="159"/>
      <c r="F136" s="159"/>
      <c r="G136" s="159"/>
      <c r="H136" s="160"/>
      <c r="I136" s="157">
        <f>I135/30</f>
        <v>3.1249379437422227</v>
      </c>
      <c r="K136" s="151" t="s">
        <v>68</v>
      </c>
      <c r="L136" s="158"/>
      <c r="M136" s="159"/>
      <c r="N136" s="159"/>
      <c r="O136" s="159"/>
      <c r="P136" s="159"/>
      <c r="Q136" s="159"/>
      <c r="R136" s="160"/>
      <c r="S136" s="157">
        <f>S135/30</f>
        <v>3.2334192626334355</v>
      </c>
      <c r="U136" s="151" t="s">
        <v>68</v>
      </c>
      <c r="V136" s="158"/>
      <c r="W136" s="159"/>
      <c r="X136" s="159"/>
      <c r="Y136" s="159"/>
      <c r="Z136" s="159"/>
      <c r="AA136" s="159"/>
      <c r="AB136" s="160"/>
      <c r="AC136" s="157">
        <f>AC135/30</f>
        <v>3.233259225299145</v>
      </c>
      <c r="AE136" s="151" t="s">
        <v>68</v>
      </c>
      <c r="AF136" s="158"/>
      <c r="AG136" s="159"/>
      <c r="AH136" s="159"/>
      <c r="AI136" s="159"/>
      <c r="AJ136" s="159"/>
      <c r="AK136" s="159"/>
      <c r="AL136" s="160"/>
      <c r="AM136" s="157">
        <f>AM135/30</f>
        <v>3.2333814914072421</v>
      </c>
      <c r="AO136" s="151" t="s">
        <v>68</v>
      </c>
      <c r="AP136" s="158"/>
      <c r="AQ136" s="159"/>
      <c r="AR136" s="159"/>
      <c r="AS136" s="159"/>
      <c r="AT136" s="159"/>
      <c r="AU136" s="159"/>
      <c r="AV136" s="160"/>
      <c r="AW136" s="157">
        <f>AW135/30</f>
        <v>3.2500900789658203</v>
      </c>
      <c r="AY136" s="151" t="s">
        <v>68</v>
      </c>
      <c r="AZ136" s="158"/>
      <c r="BA136" s="159"/>
      <c r="BB136" s="159"/>
      <c r="BC136" s="159"/>
      <c r="BD136" s="159"/>
      <c r="BE136" s="159"/>
      <c r="BF136" s="160"/>
      <c r="BG136" s="157">
        <f>BG135/30</f>
        <v>3.2500532530699831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8"/>
  <sheetViews>
    <sheetView topLeftCell="A107" workbookViewId="0">
      <selection activeCell="K88" sqref="K88"/>
    </sheetView>
  </sheetViews>
  <sheetFormatPr defaultRowHeight="15"/>
  <cols>
    <col min="1" max="1" width="40.5703125" customWidth="1"/>
    <col min="2" max="2" width="10.85546875" customWidth="1"/>
    <col min="11" max="11" width="11.28515625" customWidth="1"/>
  </cols>
  <sheetData>
    <row r="1" spans="1:11">
      <c r="A1" s="6" t="s">
        <v>0</v>
      </c>
      <c r="B1" s="7" t="s">
        <v>1</v>
      </c>
      <c r="C1" s="2"/>
      <c r="D1" s="3"/>
      <c r="E1" s="3"/>
      <c r="F1" s="4"/>
      <c r="G1" s="4"/>
      <c r="H1" s="8"/>
      <c r="I1" s="8"/>
      <c r="J1" s="5"/>
      <c r="K1" s="4"/>
    </row>
    <row r="2" spans="1:11">
      <c r="A2" s="6" t="s">
        <v>2</v>
      </c>
      <c r="B2" s="3">
        <v>25000</v>
      </c>
      <c r="C2" s="3" t="s">
        <v>3</v>
      </c>
      <c r="D2" s="3"/>
      <c r="E2" s="3"/>
      <c r="F2" s="9"/>
      <c r="G2" s="9"/>
      <c r="H2" s="10"/>
      <c r="I2" s="10"/>
      <c r="J2" s="10"/>
      <c r="K2" s="9"/>
    </row>
    <row r="3" spans="1:11">
      <c r="A3" s="6" t="s">
        <v>4</v>
      </c>
      <c r="B3" s="11">
        <f>B2*B4</f>
        <v>23750</v>
      </c>
      <c r="C3" s="3" t="str">
        <f>C2</f>
        <v>X1X4</v>
      </c>
      <c r="D3" s="12"/>
      <c r="E3" s="3"/>
      <c r="F3" s="9"/>
      <c r="G3" s="9"/>
      <c r="H3" s="10"/>
      <c r="I3" s="10"/>
      <c r="J3" s="10"/>
      <c r="K3" s="9"/>
    </row>
    <row r="4" spans="1:11">
      <c r="A4" s="6" t="s">
        <v>5</v>
      </c>
      <c r="B4" s="13">
        <v>0.95</v>
      </c>
      <c r="C4" s="3"/>
      <c r="D4" s="12"/>
      <c r="E4" s="3"/>
      <c r="F4" s="9"/>
      <c r="G4" s="9"/>
      <c r="H4" s="10"/>
      <c r="I4" s="10"/>
      <c r="J4" s="10"/>
      <c r="K4" s="9"/>
    </row>
    <row r="5" spans="1:11">
      <c r="A5" s="6" t="s">
        <v>6</v>
      </c>
      <c r="B5" s="14" t="s">
        <v>7</v>
      </c>
      <c r="C5" s="3" t="s">
        <v>8</v>
      </c>
      <c r="D5" s="3"/>
      <c r="E5" s="3"/>
      <c r="F5" s="9"/>
      <c r="G5" s="9"/>
      <c r="H5" s="10"/>
      <c r="I5" s="10"/>
      <c r="J5" s="10"/>
      <c r="K5" s="9"/>
    </row>
    <row r="6" spans="1:11">
      <c r="A6" s="15"/>
      <c r="B6" s="15"/>
      <c r="C6" s="15"/>
      <c r="D6" s="15"/>
      <c r="E6" s="15"/>
      <c r="F6" s="15"/>
      <c r="G6" s="15"/>
      <c r="H6" s="16"/>
      <c r="I6" s="16"/>
      <c r="J6" s="16"/>
      <c r="K6" s="15"/>
    </row>
    <row r="7" spans="1:11" ht="39">
      <c r="A7" s="17" t="s">
        <v>9</v>
      </c>
      <c r="B7" s="18" t="s">
        <v>10</v>
      </c>
      <c r="C7" s="18" t="s">
        <v>11</v>
      </c>
      <c r="D7" s="18" t="s">
        <v>12</v>
      </c>
      <c r="E7" s="18" t="s">
        <v>13</v>
      </c>
      <c r="F7" s="17" t="s">
        <v>14</v>
      </c>
      <c r="G7" s="17" t="s">
        <v>15</v>
      </c>
      <c r="H7" s="19" t="s">
        <v>16</v>
      </c>
      <c r="I7" s="18" t="s">
        <v>17</v>
      </c>
      <c r="J7" s="19" t="s">
        <v>18</v>
      </c>
      <c r="K7" s="18" t="s">
        <v>19</v>
      </c>
    </row>
    <row r="8" spans="1:11">
      <c r="A8" s="20" t="s">
        <v>20</v>
      </c>
      <c r="B8" s="20">
        <v>14.43</v>
      </c>
      <c r="C8" s="21">
        <v>1850</v>
      </c>
      <c r="D8" s="22">
        <v>12.5</v>
      </c>
      <c r="E8" s="22">
        <f>D8*C8%</f>
        <v>231.25</v>
      </c>
      <c r="F8" s="22">
        <f>C8+E8</f>
        <v>2081.25</v>
      </c>
      <c r="G8" s="22">
        <v>2</v>
      </c>
      <c r="H8" s="22">
        <f t="shared" ref="H8" si="0">G8*F8%</f>
        <v>41.625</v>
      </c>
      <c r="I8" s="22">
        <f t="shared" ref="I8" si="1">+E8</f>
        <v>231.25</v>
      </c>
      <c r="J8" s="23">
        <f t="shared" ref="J8" si="2">(F8+H8)-I8</f>
        <v>1891.625</v>
      </c>
      <c r="K8" s="23">
        <f t="shared" ref="K8" si="3">J8*B8</f>
        <v>27296.14875</v>
      </c>
    </row>
    <row r="9" spans="1:11">
      <c r="A9" s="24" t="s">
        <v>25</v>
      </c>
      <c r="B9" s="25"/>
      <c r="C9" s="21"/>
      <c r="D9" s="26"/>
      <c r="E9" s="26"/>
      <c r="F9" s="26"/>
      <c r="G9" s="26"/>
      <c r="H9" s="26"/>
      <c r="I9" s="26"/>
      <c r="J9" s="27"/>
      <c r="K9" s="28">
        <f>SUM(K8:K8)</f>
        <v>27296.14875</v>
      </c>
    </row>
    <row r="10" spans="1:11">
      <c r="A10" s="24" t="s">
        <v>26</v>
      </c>
      <c r="B10" s="29"/>
      <c r="C10" s="21"/>
      <c r="D10" s="26"/>
      <c r="E10" s="26"/>
      <c r="F10" s="26"/>
      <c r="G10" s="26"/>
      <c r="H10" s="26"/>
      <c r="I10" s="26"/>
      <c r="J10" s="27"/>
      <c r="K10" s="27"/>
    </row>
    <row r="11" spans="1:11">
      <c r="A11" s="30" t="s">
        <v>27</v>
      </c>
      <c r="B11" s="31">
        <v>6</v>
      </c>
      <c r="C11" s="21">
        <v>410</v>
      </c>
      <c r="D11" s="22">
        <v>0</v>
      </c>
      <c r="E11" s="22">
        <f t="shared" ref="E11:E16" si="4">D11*C11%</f>
        <v>0</v>
      </c>
      <c r="F11" s="22">
        <f t="shared" ref="F11:F16" si="5">C11+E11</f>
        <v>410</v>
      </c>
      <c r="G11" s="22">
        <v>2</v>
      </c>
      <c r="H11" s="22">
        <f t="shared" ref="H11:H16" si="6">F11*G11%</f>
        <v>8.1999999999999993</v>
      </c>
      <c r="I11" s="22">
        <f t="shared" ref="I11:I16" si="7">+E11</f>
        <v>0</v>
      </c>
      <c r="J11" s="23">
        <f t="shared" ref="J11:J16" si="8">(F11+H11)-I11</f>
        <v>418.2</v>
      </c>
      <c r="K11" s="23">
        <f t="shared" ref="K11:K16" si="9">J11*B11</f>
        <v>2509.1999999999998</v>
      </c>
    </row>
    <row r="12" spans="1:11">
      <c r="A12" s="21" t="s">
        <v>28</v>
      </c>
      <c r="B12" s="31">
        <v>30</v>
      </c>
      <c r="C12" s="21">
        <v>132</v>
      </c>
      <c r="D12" s="22">
        <v>12.5</v>
      </c>
      <c r="E12" s="22">
        <f t="shared" si="4"/>
        <v>16.5</v>
      </c>
      <c r="F12" s="22">
        <f t="shared" si="5"/>
        <v>148.5</v>
      </c>
      <c r="G12" s="22">
        <v>2</v>
      </c>
      <c r="H12" s="22">
        <f t="shared" si="6"/>
        <v>2.97</v>
      </c>
      <c r="I12" s="22">
        <f t="shared" si="7"/>
        <v>16.5</v>
      </c>
      <c r="J12" s="23">
        <f t="shared" si="8"/>
        <v>134.97</v>
      </c>
      <c r="K12" s="23">
        <f t="shared" si="9"/>
        <v>4049.1</v>
      </c>
    </row>
    <row r="13" spans="1:11">
      <c r="A13" s="21" t="s">
        <v>29</v>
      </c>
      <c r="B13" s="31">
        <v>25000</v>
      </c>
      <c r="C13" s="21">
        <v>1.25</v>
      </c>
      <c r="D13" s="22">
        <v>0</v>
      </c>
      <c r="E13" s="22">
        <f t="shared" si="4"/>
        <v>0</v>
      </c>
      <c r="F13" s="22">
        <f t="shared" si="5"/>
        <v>1.25</v>
      </c>
      <c r="G13" s="22">
        <v>2</v>
      </c>
      <c r="H13" s="22">
        <f t="shared" si="6"/>
        <v>2.5000000000000001E-2</v>
      </c>
      <c r="I13" s="22">
        <f t="shared" si="7"/>
        <v>0</v>
      </c>
      <c r="J13" s="23">
        <f t="shared" si="8"/>
        <v>1.2749999999999999</v>
      </c>
      <c r="K13" s="23">
        <f t="shared" si="9"/>
        <v>31874.999999999996</v>
      </c>
    </row>
    <row r="14" spans="1:11">
      <c r="A14" s="21" t="s">
        <v>30</v>
      </c>
      <c r="B14" s="31">
        <v>1042</v>
      </c>
      <c r="C14" s="21">
        <v>5.5</v>
      </c>
      <c r="D14" s="22">
        <v>0</v>
      </c>
      <c r="E14" s="22">
        <f t="shared" si="4"/>
        <v>0</v>
      </c>
      <c r="F14" s="22">
        <f t="shared" si="5"/>
        <v>5.5</v>
      </c>
      <c r="G14" s="22">
        <v>2</v>
      </c>
      <c r="H14" s="22">
        <f t="shared" si="6"/>
        <v>0.11</v>
      </c>
      <c r="I14" s="22">
        <f t="shared" si="7"/>
        <v>0</v>
      </c>
      <c r="J14" s="23">
        <f t="shared" si="8"/>
        <v>5.61</v>
      </c>
      <c r="K14" s="23">
        <f t="shared" si="9"/>
        <v>5845.62</v>
      </c>
    </row>
    <row r="15" spans="1:11">
      <c r="A15" s="21" t="s">
        <v>31</v>
      </c>
      <c r="B15" s="31">
        <v>25000</v>
      </c>
      <c r="C15" s="21">
        <v>0.45</v>
      </c>
      <c r="D15" s="22">
        <v>0</v>
      </c>
      <c r="E15" s="22">
        <f t="shared" si="4"/>
        <v>0</v>
      </c>
      <c r="F15" s="22">
        <f t="shared" si="5"/>
        <v>0.45</v>
      </c>
      <c r="G15" s="22">
        <v>2</v>
      </c>
      <c r="H15" s="22">
        <f t="shared" si="6"/>
        <v>9.0000000000000011E-3</v>
      </c>
      <c r="I15" s="22">
        <f t="shared" si="7"/>
        <v>0</v>
      </c>
      <c r="J15" s="23">
        <f t="shared" si="8"/>
        <v>0.45900000000000002</v>
      </c>
      <c r="K15" s="23">
        <f t="shared" si="9"/>
        <v>11475</v>
      </c>
    </row>
    <row r="16" spans="1:11">
      <c r="A16" s="21" t="s">
        <v>32</v>
      </c>
      <c r="B16" s="32">
        <v>21</v>
      </c>
      <c r="C16" s="21">
        <v>75</v>
      </c>
      <c r="D16" s="33">
        <v>0</v>
      </c>
      <c r="E16" s="26">
        <f t="shared" si="4"/>
        <v>0</v>
      </c>
      <c r="F16" s="26">
        <f t="shared" si="5"/>
        <v>75</v>
      </c>
      <c r="G16" s="33">
        <v>2</v>
      </c>
      <c r="H16" s="26">
        <f t="shared" si="6"/>
        <v>1.5</v>
      </c>
      <c r="I16" s="22">
        <f t="shared" si="7"/>
        <v>0</v>
      </c>
      <c r="J16" s="23">
        <f t="shared" si="8"/>
        <v>76.5</v>
      </c>
      <c r="K16" s="23">
        <f t="shared" si="9"/>
        <v>1606.5</v>
      </c>
    </row>
    <row r="17" spans="1:11">
      <c r="A17" s="21" t="s">
        <v>33</v>
      </c>
      <c r="B17" s="34"/>
      <c r="C17" s="26"/>
      <c r="D17" s="33"/>
      <c r="E17" s="26"/>
      <c r="F17" s="26"/>
      <c r="G17" s="33"/>
      <c r="H17" s="26"/>
      <c r="I17" s="26"/>
      <c r="J17" s="35"/>
      <c r="K17" s="27">
        <v>750</v>
      </c>
    </row>
    <row r="18" spans="1:11">
      <c r="A18" s="24" t="s">
        <v>34</v>
      </c>
      <c r="B18" s="36"/>
      <c r="C18" s="26"/>
      <c r="D18" s="26"/>
      <c r="E18" s="26"/>
      <c r="F18" s="26"/>
      <c r="G18" s="26"/>
      <c r="H18" s="26"/>
      <c r="I18" s="26"/>
      <c r="J18" s="35"/>
      <c r="K18" s="28">
        <f>SUM(K11:K17)</f>
        <v>58110.42</v>
      </c>
    </row>
    <row r="19" spans="1:11">
      <c r="A19" s="37" t="s">
        <v>35</v>
      </c>
      <c r="B19" s="22"/>
      <c r="C19" s="22"/>
      <c r="D19" s="22"/>
      <c r="E19" s="22"/>
      <c r="F19" s="22"/>
      <c r="G19" s="22"/>
      <c r="H19" s="38"/>
      <c r="I19" s="38"/>
      <c r="J19" s="38"/>
      <c r="K19" s="39">
        <f>K9+K18</f>
        <v>85406.568750000006</v>
      </c>
    </row>
    <row r="20" spans="1:11">
      <c r="A20" s="26" t="s">
        <v>36</v>
      </c>
      <c r="B20" s="40"/>
      <c r="C20" s="40"/>
      <c r="D20" s="41"/>
      <c r="E20" s="22"/>
      <c r="F20" s="22"/>
      <c r="G20" s="22"/>
      <c r="H20" s="38"/>
      <c r="I20" s="38"/>
      <c r="J20" s="22"/>
      <c r="K20" s="42">
        <v>10000</v>
      </c>
    </row>
    <row r="21" spans="1:11">
      <c r="A21" s="26" t="s">
        <v>37</v>
      </c>
      <c r="B21" s="22"/>
      <c r="C21" s="22"/>
      <c r="D21" s="22"/>
      <c r="E21" s="22"/>
      <c r="F21" s="22"/>
      <c r="G21" s="22"/>
      <c r="H21" s="38"/>
      <c r="I21" s="38"/>
      <c r="J21" s="22"/>
      <c r="K21" s="42">
        <v>2500</v>
      </c>
    </row>
    <row r="22" spans="1:11">
      <c r="A22" s="26" t="s">
        <v>38</v>
      </c>
      <c r="B22" s="40"/>
      <c r="C22" s="40"/>
      <c r="D22" s="22"/>
      <c r="E22" s="22"/>
      <c r="F22" s="22"/>
      <c r="G22" s="22"/>
      <c r="H22" s="38"/>
      <c r="I22" s="38"/>
      <c r="J22" s="22"/>
      <c r="K22" s="30">
        <v>20000</v>
      </c>
    </row>
    <row r="23" spans="1:11">
      <c r="A23" s="37" t="s">
        <v>39</v>
      </c>
      <c r="B23" s="39"/>
      <c r="C23" s="39"/>
      <c r="D23" s="22"/>
      <c r="E23" s="39"/>
      <c r="F23" s="39"/>
      <c r="G23" s="39"/>
      <c r="H23" s="43"/>
      <c r="I23" s="43"/>
      <c r="J23" s="22"/>
      <c r="K23" s="43">
        <f>SUM(K19:K22)</f>
        <v>117906.56875000001</v>
      </c>
    </row>
    <row r="24" spans="1:11">
      <c r="A24" s="37" t="s">
        <v>40</v>
      </c>
      <c r="B24" s="22"/>
      <c r="C24" s="39"/>
      <c r="D24" s="22"/>
      <c r="E24" s="39"/>
      <c r="F24" s="39"/>
      <c r="G24" s="39"/>
      <c r="H24" s="43"/>
      <c r="I24" s="43"/>
      <c r="J24" s="23"/>
      <c r="K24" s="43">
        <f>K23/B3</f>
        <v>4.9644871052631583</v>
      </c>
    </row>
    <row r="25" spans="1:11">
      <c r="A25" s="44" t="s">
        <v>41</v>
      </c>
      <c r="B25" s="45">
        <v>0.1</v>
      </c>
      <c r="C25" s="39"/>
      <c r="D25" s="22"/>
      <c r="E25" s="39"/>
      <c r="F25" s="39"/>
      <c r="G25" s="39"/>
      <c r="H25" s="43"/>
      <c r="I25" s="43"/>
      <c r="J25" s="43"/>
      <c r="K25" s="23">
        <f>+K24*B25</f>
        <v>0.49644871052631584</v>
      </c>
    </row>
    <row r="26" spans="1:11">
      <c r="A26" s="44" t="s">
        <v>58</v>
      </c>
      <c r="B26" s="45"/>
      <c r="C26" s="39"/>
      <c r="D26" s="22"/>
      <c r="E26" s="39"/>
      <c r="F26" s="39"/>
      <c r="G26" s="39"/>
      <c r="H26" s="43"/>
      <c r="I26" s="43"/>
      <c r="J26" s="43"/>
      <c r="K26" s="23">
        <v>0.2</v>
      </c>
    </row>
    <row r="27" spans="1:11">
      <c r="A27" s="37" t="s">
        <v>42</v>
      </c>
      <c r="B27" s="22"/>
      <c r="C27" s="22"/>
      <c r="D27" s="22"/>
      <c r="E27" s="22"/>
      <c r="F27" s="22"/>
      <c r="G27" s="22"/>
      <c r="H27" s="23"/>
      <c r="I27" s="23"/>
      <c r="J27" s="22"/>
      <c r="K27" s="43">
        <f>SUM(K24:K26)</f>
        <v>5.6609358157894745</v>
      </c>
    </row>
    <row r="28" spans="1:11">
      <c r="K28" s="46" t="s">
        <v>43</v>
      </c>
    </row>
    <row r="31" spans="1:11">
      <c r="A31" s="6" t="s">
        <v>0</v>
      </c>
      <c r="B31" s="7" t="s">
        <v>57</v>
      </c>
      <c r="C31" s="2"/>
      <c r="D31" s="3"/>
      <c r="E31" s="3"/>
      <c r="F31" s="4"/>
      <c r="G31" s="4"/>
      <c r="H31" s="8"/>
      <c r="I31" s="8"/>
      <c r="J31" s="5"/>
      <c r="K31" s="4"/>
    </row>
    <row r="32" spans="1:11">
      <c r="A32" s="6" t="s">
        <v>2</v>
      </c>
      <c r="B32" s="3">
        <v>25000</v>
      </c>
      <c r="C32" s="3" t="s">
        <v>3</v>
      </c>
      <c r="D32" s="3"/>
      <c r="E32" s="3"/>
      <c r="F32" s="9"/>
      <c r="G32" s="9"/>
      <c r="H32" s="10"/>
      <c r="I32" s="10"/>
      <c r="J32" s="10"/>
      <c r="K32" s="9"/>
    </row>
    <row r="33" spans="1:11">
      <c r="A33" s="6" t="s">
        <v>4</v>
      </c>
      <c r="B33" s="11">
        <f>B32*B34</f>
        <v>23750</v>
      </c>
      <c r="C33" s="3" t="str">
        <f>C32</f>
        <v>X1X4</v>
      </c>
      <c r="D33" s="12"/>
      <c r="E33" s="3"/>
      <c r="F33" s="9"/>
      <c r="G33" s="9"/>
      <c r="H33" s="10"/>
      <c r="I33" s="10"/>
      <c r="J33" s="10"/>
      <c r="K33" s="9"/>
    </row>
    <row r="34" spans="1:11">
      <c r="A34" s="6" t="s">
        <v>5</v>
      </c>
      <c r="B34" s="13">
        <v>0.95</v>
      </c>
      <c r="C34" s="3"/>
      <c r="D34" s="12"/>
      <c r="E34" s="3"/>
      <c r="F34" s="9"/>
      <c r="G34" s="9"/>
      <c r="H34" s="10"/>
      <c r="I34" s="10"/>
      <c r="J34" s="10"/>
      <c r="K34" s="9"/>
    </row>
    <row r="35" spans="1:11">
      <c r="A35" s="6" t="s">
        <v>6</v>
      </c>
      <c r="B35" s="14" t="s">
        <v>7</v>
      </c>
      <c r="C35" s="3" t="s">
        <v>8</v>
      </c>
      <c r="D35" s="3"/>
      <c r="E35" s="3"/>
      <c r="F35" s="9"/>
      <c r="G35" s="9"/>
      <c r="H35" s="10"/>
      <c r="I35" s="10"/>
      <c r="J35" s="10"/>
      <c r="K35" s="9"/>
    </row>
    <row r="36" spans="1:11">
      <c r="A36" s="15"/>
      <c r="B36" s="15"/>
      <c r="C36" s="15"/>
      <c r="D36" s="15"/>
      <c r="E36" s="15"/>
      <c r="F36" s="15"/>
      <c r="G36" s="15"/>
      <c r="H36" s="16"/>
      <c r="I36" s="16"/>
      <c r="J36" s="16"/>
      <c r="K36" s="15"/>
    </row>
    <row r="37" spans="1:11" ht="39">
      <c r="A37" s="17" t="s">
        <v>9</v>
      </c>
      <c r="B37" s="18" t="s">
        <v>10</v>
      </c>
      <c r="C37" s="18" t="s">
        <v>11</v>
      </c>
      <c r="D37" s="18" t="s">
        <v>12</v>
      </c>
      <c r="E37" s="18" t="s">
        <v>13</v>
      </c>
      <c r="F37" s="17" t="s">
        <v>14</v>
      </c>
      <c r="G37" s="17" t="s">
        <v>15</v>
      </c>
      <c r="H37" s="19" t="s">
        <v>16</v>
      </c>
      <c r="I37" s="18" t="s">
        <v>17</v>
      </c>
      <c r="J37" s="19" t="s">
        <v>18</v>
      </c>
      <c r="K37" s="18" t="s">
        <v>19</v>
      </c>
    </row>
    <row r="38" spans="1:11">
      <c r="A38" s="20" t="s">
        <v>20</v>
      </c>
      <c r="B38" s="20">
        <f>14.43/2</f>
        <v>7.2149999999999999</v>
      </c>
      <c r="C38" s="21">
        <v>1850</v>
      </c>
      <c r="D38" s="22">
        <v>12.5</v>
      </c>
      <c r="E38" s="22">
        <f>D38*C38%</f>
        <v>231.25</v>
      </c>
      <c r="F38" s="22">
        <f>C38+E38</f>
        <v>2081.25</v>
      </c>
      <c r="G38" s="22">
        <v>2</v>
      </c>
      <c r="H38" s="22">
        <f t="shared" ref="H38" si="10">G38*F38%</f>
        <v>41.625</v>
      </c>
      <c r="I38" s="22">
        <f t="shared" ref="I38" si="11">+E38</f>
        <v>231.25</v>
      </c>
      <c r="J38" s="23">
        <f t="shared" ref="J38" si="12">(F38+H38)-I38</f>
        <v>1891.625</v>
      </c>
      <c r="K38" s="23">
        <f t="shared" ref="K38" si="13">J38*B38</f>
        <v>13648.074375</v>
      </c>
    </row>
    <row r="39" spans="1:11">
      <c r="A39" s="24" t="s">
        <v>25</v>
      </c>
      <c r="B39" s="25"/>
      <c r="C39" s="21"/>
      <c r="D39" s="26"/>
      <c r="E39" s="26"/>
      <c r="F39" s="26"/>
      <c r="G39" s="26"/>
      <c r="H39" s="26"/>
      <c r="I39" s="26"/>
      <c r="J39" s="27"/>
      <c r="K39" s="28">
        <f>SUM(K38:K38)</f>
        <v>13648.074375</v>
      </c>
    </row>
    <row r="40" spans="1:11">
      <c r="A40" s="24" t="s">
        <v>26</v>
      </c>
      <c r="B40" s="29"/>
      <c r="C40" s="21"/>
      <c r="D40" s="26"/>
      <c r="E40" s="26"/>
      <c r="F40" s="26"/>
      <c r="G40" s="26"/>
      <c r="H40" s="26"/>
      <c r="I40" s="26"/>
      <c r="J40" s="27"/>
      <c r="K40" s="27"/>
    </row>
    <row r="41" spans="1:11">
      <c r="A41" s="30" t="s">
        <v>27</v>
      </c>
      <c r="B41" s="31">
        <v>6</v>
      </c>
      <c r="C41" s="21">
        <v>410</v>
      </c>
      <c r="D41" s="22">
        <v>0</v>
      </c>
      <c r="E41" s="22">
        <f t="shared" ref="E41:E46" si="14">D41*C41%</f>
        <v>0</v>
      </c>
      <c r="F41" s="22">
        <f t="shared" ref="F41:F46" si="15">C41+E41</f>
        <v>410</v>
      </c>
      <c r="G41" s="22">
        <v>2</v>
      </c>
      <c r="H41" s="22">
        <f t="shared" ref="H41:H46" si="16">F41*G41%</f>
        <v>8.1999999999999993</v>
      </c>
      <c r="I41" s="22">
        <f t="shared" ref="I41:I46" si="17">+E41</f>
        <v>0</v>
      </c>
      <c r="J41" s="23">
        <f t="shared" ref="J41:J46" si="18">(F41+H41)-I41</f>
        <v>418.2</v>
      </c>
      <c r="K41" s="23">
        <f t="shared" ref="K41:K46" si="19">J41*B41</f>
        <v>2509.1999999999998</v>
      </c>
    </row>
    <row r="42" spans="1:11">
      <c r="A42" s="21" t="s">
        <v>28</v>
      </c>
      <c r="B42" s="31">
        <v>30</v>
      </c>
      <c r="C42" s="21">
        <v>132</v>
      </c>
      <c r="D42" s="22">
        <v>12.5</v>
      </c>
      <c r="E42" s="22">
        <f t="shared" si="14"/>
        <v>16.5</v>
      </c>
      <c r="F42" s="22">
        <f t="shared" si="15"/>
        <v>148.5</v>
      </c>
      <c r="G42" s="22">
        <v>2</v>
      </c>
      <c r="H42" s="22">
        <f t="shared" si="16"/>
        <v>2.97</v>
      </c>
      <c r="I42" s="22">
        <f t="shared" si="17"/>
        <v>16.5</v>
      </c>
      <c r="J42" s="23">
        <f t="shared" si="18"/>
        <v>134.97</v>
      </c>
      <c r="K42" s="23">
        <f t="shared" si="19"/>
        <v>4049.1</v>
      </c>
    </row>
    <row r="43" spans="1:11">
      <c r="A43" s="21" t="s">
        <v>29</v>
      </c>
      <c r="B43" s="31">
        <v>25000</v>
      </c>
      <c r="C43" s="21">
        <v>1.25</v>
      </c>
      <c r="D43" s="22">
        <v>0</v>
      </c>
      <c r="E43" s="22">
        <f t="shared" si="14"/>
        <v>0</v>
      </c>
      <c r="F43" s="22">
        <f t="shared" si="15"/>
        <v>1.25</v>
      </c>
      <c r="G43" s="22">
        <v>2</v>
      </c>
      <c r="H43" s="22">
        <f t="shared" si="16"/>
        <v>2.5000000000000001E-2</v>
      </c>
      <c r="I43" s="22">
        <f t="shared" si="17"/>
        <v>0</v>
      </c>
      <c r="J43" s="23">
        <f t="shared" si="18"/>
        <v>1.2749999999999999</v>
      </c>
      <c r="K43" s="23">
        <f t="shared" si="19"/>
        <v>31874.999999999996</v>
      </c>
    </row>
    <row r="44" spans="1:11">
      <c r="A44" s="21" t="s">
        <v>30</v>
      </c>
      <c r="B44" s="31">
        <v>1042</v>
      </c>
      <c r="C44" s="21">
        <v>5.5</v>
      </c>
      <c r="D44" s="22">
        <v>0</v>
      </c>
      <c r="E44" s="22">
        <f t="shared" si="14"/>
        <v>0</v>
      </c>
      <c r="F44" s="22">
        <f t="shared" si="15"/>
        <v>5.5</v>
      </c>
      <c r="G44" s="22">
        <v>2</v>
      </c>
      <c r="H44" s="22">
        <f t="shared" si="16"/>
        <v>0.11</v>
      </c>
      <c r="I44" s="22">
        <f t="shared" si="17"/>
        <v>0</v>
      </c>
      <c r="J44" s="23">
        <f t="shared" si="18"/>
        <v>5.61</v>
      </c>
      <c r="K44" s="23">
        <f t="shared" si="19"/>
        <v>5845.62</v>
      </c>
    </row>
    <row r="45" spans="1:11">
      <c r="A45" s="21" t="s">
        <v>31</v>
      </c>
      <c r="B45" s="31">
        <v>25000</v>
      </c>
      <c r="C45" s="21">
        <v>0.45</v>
      </c>
      <c r="D45" s="22">
        <v>0</v>
      </c>
      <c r="E45" s="22">
        <f t="shared" si="14"/>
        <v>0</v>
      </c>
      <c r="F45" s="22">
        <f t="shared" si="15"/>
        <v>0.45</v>
      </c>
      <c r="G45" s="22">
        <v>2</v>
      </c>
      <c r="H45" s="22">
        <f t="shared" si="16"/>
        <v>9.0000000000000011E-3</v>
      </c>
      <c r="I45" s="22">
        <f t="shared" si="17"/>
        <v>0</v>
      </c>
      <c r="J45" s="23">
        <f t="shared" si="18"/>
        <v>0.45900000000000002</v>
      </c>
      <c r="K45" s="23">
        <f t="shared" si="19"/>
        <v>11475</v>
      </c>
    </row>
    <row r="46" spans="1:11">
      <c r="A46" s="21" t="s">
        <v>32</v>
      </c>
      <c r="B46" s="32">
        <v>21</v>
      </c>
      <c r="C46" s="21">
        <v>75</v>
      </c>
      <c r="D46" s="33">
        <v>0</v>
      </c>
      <c r="E46" s="26">
        <f t="shared" si="14"/>
        <v>0</v>
      </c>
      <c r="F46" s="26">
        <f t="shared" si="15"/>
        <v>75</v>
      </c>
      <c r="G46" s="33">
        <v>2</v>
      </c>
      <c r="H46" s="26">
        <f t="shared" si="16"/>
        <v>1.5</v>
      </c>
      <c r="I46" s="22">
        <f t="shared" si="17"/>
        <v>0</v>
      </c>
      <c r="J46" s="23">
        <f t="shared" si="18"/>
        <v>76.5</v>
      </c>
      <c r="K46" s="23">
        <f t="shared" si="19"/>
        <v>1606.5</v>
      </c>
    </row>
    <row r="47" spans="1:11">
      <c r="A47" s="21" t="s">
        <v>33</v>
      </c>
      <c r="B47" s="34"/>
      <c r="C47" s="26"/>
      <c r="D47" s="33"/>
      <c r="E47" s="26"/>
      <c r="F47" s="26"/>
      <c r="G47" s="33"/>
      <c r="H47" s="26"/>
      <c r="I47" s="26"/>
      <c r="J47" s="35"/>
      <c r="K47" s="27">
        <v>750</v>
      </c>
    </row>
    <row r="48" spans="1:11">
      <c r="A48" s="24" t="s">
        <v>34</v>
      </c>
      <c r="B48" s="36"/>
      <c r="C48" s="26"/>
      <c r="D48" s="26"/>
      <c r="E48" s="26"/>
      <c r="F48" s="26"/>
      <c r="G48" s="26"/>
      <c r="H48" s="26"/>
      <c r="I48" s="26"/>
      <c r="J48" s="35"/>
      <c r="K48" s="28">
        <f>SUM(K41:K47)</f>
        <v>58110.42</v>
      </c>
    </row>
    <row r="49" spans="1:11">
      <c r="A49" s="37" t="s">
        <v>35</v>
      </c>
      <c r="B49" s="22"/>
      <c r="C49" s="22"/>
      <c r="D49" s="22"/>
      <c r="E49" s="22"/>
      <c r="F49" s="22"/>
      <c r="G49" s="22"/>
      <c r="H49" s="38"/>
      <c r="I49" s="38"/>
      <c r="J49" s="38"/>
      <c r="K49" s="39">
        <f>K39+K48</f>
        <v>71758.494374999995</v>
      </c>
    </row>
    <row r="50" spans="1:11">
      <c r="A50" s="26" t="s">
        <v>36</v>
      </c>
      <c r="B50" s="40"/>
      <c r="C50" s="40"/>
      <c r="D50" s="41"/>
      <c r="E50" s="22"/>
      <c r="F50" s="22"/>
      <c r="G50" s="22"/>
      <c r="H50" s="38"/>
      <c r="I50" s="38"/>
      <c r="J50" s="22"/>
      <c r="K50" s="42">
        <v>10000</v>
      </c>
    </row>
    <row r="51" spans="1:11">
      <c r="A51" s="26" t="s">
        <v>37</v>
      </c>
      <c r="B51" s="22"/>
      <c r="C51" s="22"/>
      <c r="D51" s="22"/>
      <c r="E51" s="22"/>
      <c r="F51" s="22"/>
      <c r="G51" s="22"/>
      <c r="H51" s="38"/>
      <c r="I51" s="38"/>
      <c r="J51" s="22"/>
      <c r="K51" s="42">
        <v>2500</v>
      </c>
    </row>
    <row r="52" spans="1:11">
      <c r="A52" s="26" t="s">
        <v>38</v>
      </c>
      <c r="B52" s="40"/>
      <c r="C52" s="40"/>
      <c r="D52" s="22"/>
      <c r="E52" s="22"/>
      <c r="F52" s="22"/>
      <c r="G52" s="22"/>
      <c r="H52" s="38"/>
      <c r="I52" s="38"/>
      <c r="J52" s="22"/>
      <c r="K52" s="30">
        <v>20000</v>
      </c>
    </row>
    <row r="53" spans="1:11">
      <c r="A53" s="37" t="s">
        <v>39</v>
      </c>
      <c r="B53" s="39"/>
      <c r="C53" s="39"/>
      <c r="D53" s="22"/>
      <c r="E53" s="39"/>
      <c r="F53" s="39"/>
      <c r="G53" s="39"/>
      <c r="H53" s="43"/>
      <c r="I53" s="43"/>
      <c r="J53" s="22"/>
      <c r="K53" s="43">
        <f>SUM(K49:K52)</f>
        <v>104258.49437499999</v>
      </c>
    </row>
    <row r="54" spans="1:11">
      <c r="A54" s="37" t="s">
        <v>40</v>
      </c>
      <c r="B54" s="22"/>
      <c r="C54" s="39"/>
      <c r="D54" s="22"/>
      <c r="E54" s="39"/>
      <c r="F54" s="39"/>
      <c r="G54" s="39"/>
      <c r="H54" s="43"/>
      <c r="I54" s="43"/>
      <c r="J54" s="23"/>
      <c r="K54" s="43">
        <f>K53/B33</f>
        <v>4.3898313421052633</v>
      </c>
    </row>
    <row r="55" spans="1:11">
      <c r="A55" s="44" t="s">
        <v>41</v>
      </c>
      <c r="B55" s="45">
        <v>0.1</v>
      </c>
      <c r="C55" s="39"/>
      <c r="D55" s="22"/>
      <c r="E55" s="39"/>
      <c r="F55" s="39"/>
      <c r="G55" s="39"/>
      <c r="H55" s="43"/>
      <c r="I55" s="43"/>
      <c r="J55" s="43"/>
      <c r="K55" s="23">
        <f>+K54*B55</f>
        <v>0.43898313421052637</v>
      </c>
    </row>
    <row r="56" spans="1:11">
      <c r="A56" s="44" t="s">
        <v>58</v>
      </c>
      <c r="B56" s="45"/>
      <c r="C56" s="39"/>
      <c r="D56" s="22"/>
      <c r="E56" s="39"/>
      <c r="F56" s="39"/>
      <c r="G56" s="39"/>
      <c r="H56" s="43"/>
      <c r="I56" s="43"/>
      <c r="J56" s="43"/>
      <c r="K56" s="23">
        <v>0.2</v>
      </c>
    </row>
    <row r="57" spans="1:11">
      <c r="A57" s="37" t="s">
        <v>42</v>
      </c>
      <c r="B57" s="22"/>
      <c r="C57" s="22"/>
      <c r="D57" s="22"/>
      <c r="E57" s="22"/>
      <c r="F57" s="22"/>
      <c r="G57" s="22"/>
      <c r="H57" s="23"/>
      <c r="I57" s="23"/>
      <c r="J57" s="22"/>
      <c r="K57" s="43">
        <f>SUM(K54:K56)</f>
        <v>5.02881447631579</v>
      </c>
    </row>
    <row r="58" spans="1:11">
      <c r="K58" s="46" t="s">
        <v>43</v>
      </c>
    </row>
    <row r="61" spans="1:11">
      <c r="A61" s="6" t="s">
        <v>0</v>
      </c>
      <c r="B61" s="1" t="s">
        <v>52</v>
      </c>
      <c r="C61" s="2"/>
      <c r="D61" s="3"/>
      <c r="E61" s="3"/>
      <c r="F61" s="4"/>
      <c r="G61" s="4"/>
      <c r="H61" s="8"/>
      <c r="I61" s="8"/>
      <c r="J61" s="5"/>
      <c r="K61" s="4"/>
    </row>
    <row r="62" spans="1:11">
      <c r="A62" s="6" t="s">
        <v>2</v>
      </c>
      <c r="B62" s="3">
        <v>1000</v>
      </c>
      <c r="C62" s="3" t="s">
        <v>44</v>
      </c>
      <c r="D62" s="3"/>
      <c r="E62" s="3"/>
      <c r="F62" s="9"/>
      <c r="G62" s="9"/>
      <c r="H62" s="47"/>
      <c r="I62" s="47"/>
      <c r="J62" s="47"/>
      <c r="K62" s="9"/>
    </row>
    <row r="63" spans="1:11">
      <c r="A63" s="6" t="s">
        <v>4</v>
      </c>
      <c r="B63" s="11">
        <f>B62*B64</f>
        <v>950</v>
      </c>
      <c r="C63" s="3" t="str">
        <f>C62</f>
        <v>X10X10</v>
      </c>
      <c r="D63" s="12"/>
      <c r="E63" s="3"/>
      <c r="F63" s="9"/>
      <c r="G63" s="9"/>
      <c r="H63" s="47"/>
      <c r="I63" s="47"/>
      <c r="J63" s="47"/>
      <c r="K63" s="9"/>
    </row>
    <row r="64" spans="1:11">
      <c r="A64" s="6" t="s">
        <v>5</v>
      </c>
      <c r="B64" s="13">
        <v>0.95</v>
      </c>
      <c r="C64" s="3"/>
      <c r="D64" s="12"/>
      <c r="E64" s="3"/>
      <c r="F64" s="9"/>
      <c r="G64" s="9"/>
      <c r="H64" s="47"/>
      <c r="I64" s="47"/>
      <c r="J64" s="47"/>
      <c r="K64" s="9"/>
    </row>
    <row r="65" spans="1:11">
      <c r="A65" s="6" t="s">
        <v>53</v>
      </c>
      <c r="B65" s="48" t="s">
        <v>54</v>
      </c>
      <c r="C65" s="3" t="s">
        <v>8</v>
      </c>
      <c r="D65" s="3"/>
      <c r="E65" s="3"/>
      <c r="F65" s="9"/>
      <c r="G65" s="9"/>
      <c r="H65" s="47"/>
      <c r="I65" s="47"/>
      <c r="J65" s="47"/>
      <c r="K65" s="9"/>
    </row>
    <row r="66" spans="1:11">
      <c r="A66" s="15"/>
      <c r="B66" s="15"/>
      <c r="C66" s="15"/>
      <c r="D66" s="15"/>
      <c r="E66" s="15"/>
      <c r="F66" s="15"/>
      <c r="G66" s="15"/>
      <c r="H66" s="49"/>
      <c r="I66" s="49"/>
      <c r="J66" s="49"/>
      <c r="K66" s="15"/>
    </row>
    <row r="67" spans="1:11" ht="75">
      <c r="A67" s="50" t="s">
        <v>9</v>
      </c>
      <c r="B67" s="51" t="s">
        <v>10</v>
      </c>
      <c r="C67" s="51" t="s">
        <v>11</v>
      </c>
      <c r="D67" s="51" t="s">
        <v>12</v>
      </c>
      <c r="E67" s="51" t="s">
        <v>13</v>
      </c>
      <c r="F67" s="50" t="s">
        <v>14</v>
      </c>
      <c r="G67" s="50" t="s">
        <v>15</v>
      </c>
      <c r="H67" s="52" t="s">
        <v>16</v>
      </c>
      <c r="I67" s="51" t="s">
        <v>17</v>
      </c>
      <c r="J67" s="52" t="s">
        <v>18</v>
      </c>
      <c r="K67" s="51" t="s">
        <v>19</v>
      </c>
    </row>
    <row r="68" spans="1:11">
      <c r="A68" s="20" t="s">
        <v>55</v>
      </c>
      <c r="B68" s="74">
        <v>41.421999999999997</v>
      </c>
      <c r="C68" s="30">
        <v>750</v>
      </c>
      <c r="D68" s="53">
        <v>12.5</v>
      </c>
      <c r="E68" s="53">
        <f>D68*C68%</f>
        <v>93.75</v>
      </c>
      <c r="F68" s="53">
        <f>C68+E68</f>
        <v>843.75</v>
      </c>
      <c r="G68" s="53">
        <v>2</v>
      </c>
      <c r="H68" s="53">
        <f t="shared" ref="H68" si="20">G68*F68%</f>
        <v>16.875</v>
      </c>
      <c r="I68" s="53">
        <f t="shared" ref="I68" si="21">+E68</f>
        <v>93.75</v>
      </c>
      <c r="J68" s="54">
        <f t="shared" ref="J68" si="22">(F68+H68)-I68</f>
        <v>766.875</v>
      </c>
      <c r="K68" s="54">
        <f t="shared" ref="K68" si="23">J68*B68</f>
        <v>31765.496249999997</v>
      </c>
    </row>
    <row r="69" spans="1:11">
      <c r="A69" s="56" t="s">
        <v>25</v>
      </c>
      <c r="B69" s="25"/>
      <c r="C69" s="21"/>
      <c r="D69" s="57"/>
      <c r="E69" s="57"/>
      <c r="F69" s="57"/>
      <c r="G69" s="57"/>
      <c r="H69" s="57"/>
      <c r="I69" s="57"/>
      <c r="J69" s="58"/>
      <c r="K69" s="59">
        <f>SUM(K68:K68)</f>
        <v>31765.496249999997</v>
      </c>
    </row>
    <row r="70" spans="1:11">
      <c r="A70" s="56" t="s">
        <v>26</v>
      </c>
      <c r="B70" s="29"/>
      <c r="C70" s="21"/>
      <c r="D70" s="57"/>
      <c r="E70" s="57"/>
      <c r="F70" s="57"/>
      <c r="G70" s="57"/>
      <c r="H70" s="57"/>
      <c r="I70" s="57"/>
      <c r="J70" s="58"/>
      <c r="K70" s="58"/>
    </row>
    <row r="71" spans="1:11">
      <c r="A71" s="55" t="s">
        <v>45</v>
      </c>
      <c r="B71" s="55">
        <v>3.5</v>
      </c>
      <c r="C71" s="21">
        <v>410</v>
      </c>
      <c r="D71" s="53">
        <v>0</v>
      </c>
      <c r="E71" s="53">
        <f>D71*C71%</f>
        <v>0</v>
      </c>
      <c r="F71" s="53">
        <f>C71+E71</f>
        <v>410</v>
      </c>
      <c r="G71" s="53">
        <v>2</v>
      </c>
      <c r="H71" s="53">
        <f>F71*G71%</f>
        <v>8.1999999999999993</v>
      </c>
      <c r="I71" s="53">
        <f>+E71</f>
        <v>0</v>
      </c>
      <c r="J71" s="54">
        <f>(F71+H71)-I71</f>
        <v>418.2</v>
      </c>
      <c r="K71" s="54">
        <f>J71*B71</f>
        <v>1463.7</v>
      </c>
    </row>
    <row r="72" spans="1:11">
      <c r="A72" s="55" t="s">
        <v>28</v>
      </c>
      <c r="B72" s="55">
        <f>+B71*5</f>
        <v>17.5</v>
      </c>
      <c r="C72" s="21">
        <v>132</v>
      </c>
      <c r="D72" s="53">
        <v>12.5</v>
      </c>
      <c r="E72" s="53">
        <f>D72*C72%</f>
        <v>16.5</v>
      </c>
      <c r="F72" s="53">
        <f>C72+E72</f>
        <v>148.5</v>
      </c>
      <c r="G72" s="53">
        <v>2</v>
      </c>
      <c r="H72" s="53">
        <f>F72*G72%</f>
        <v>2.97</v>
      </c>
      <c r="I72" s="53">
        <f>+E72</f>
        <v>16.5</v>
      </c>
      <c r="J72" s="54">
        <f>(F72+H72)-I72</f>
        <v>134.97</v>
      </c>
      <c r="K72" s="54">
        <f>J72*B72</f>
        <v>2361.9749999999999</v>
      </c>
    </row>
    <row r="73" spans="1:11">
      <c r="A73" s="21" t="s">
        <v>46</v>
      </c>
      <c r="B73" s="60">
        <v>1000</v>
      </c>
      <c r="C73" s="21">
        <v>4.5</v>
      </c>
      <c r="D73" s="53">
        <v>0</v>
      </c>
      <c r="E73" s="53">
        <f>D73*C73%</f>
        <v>0</v>
      </c>
      <c r="F73" s="53">
        <f>C73+E73</f>
        <v>4.5</v>
      </c>
      <c r="G73" s="53">
        <v>2</v>
      </c>
      <c r="H73" s="53">
        <f>F73*G73%</f>
        <v>0.09</v>
      </c>
      <c r="I73" s="53">
        <f>+E73</f>
        <v>0</v>
      </c>
      <c r="J73" s="54">
        <f>(F73+H73)-I73</f>
        <v>4.59</v>
      </c>
      <c r="K73" s="54">
        <f>J73*B73</f>
        <v>4590</v>
      </c>
    </row>
    <row r="74" spans="1:11">
      <c r="A74" s="21" t="s">
        <v>31</v>
      </c>
      <c r="B74" s="60">
        <v>1000</v>
      </c>
      <c r="C74" s="21">
        <v>0.5</v>
      </c>
      <c r="D74" s="53">
        <v>0</v>
      </c>
      <c r="E74" s="53">
        <f>D74*C74%</f>
        <v>0</v>
      </c>
      <c r="F74" s="53">
        <f>C74+E74</f>
        <v>0.5</v>
      </c>
      <c r="G74" s="53">
        <v>2</v>
      </c>
      <c r="H74" s="53">
        <f>F74*G74%</f>
        <v>0.01</v>
      </c>
      <c r="I74" s="53">
        <f>+E74</f>
        <v>0</v>
      </c>
      <c r="J74" s="54">
        <f>(F74+H74)-I74</f>
        <v>0.51</v>
      </c>
      <c r="K74" s="54">
        <f>J74*B74</f>
        <v>510</v>
      </c>
    </row>
    <row r="75" spans="1:11">
      <c r="A75" s="21" t="s">
        <v>47</v>
      </c>
      <c r="B75" s="60">
        <v>6</v>
      </c>
      <c r="C75" s="21">
        <v>75</v>
      </c>
      <c r="D75" s="61">
        <v>0</v>
      </c>
      <c r="E75" s="57">
        <f>D75*C75%</f>
        <v>0</v>
      </c>
      <c r="F75" s="57">
        <f>C75+E75</f>
        <v>75</v>
      </c>
      <c r="G75" s="61">
        <v>2</v>
      </c>
      <c r="H75" s="57">
        <f>F75*G75%</f>
        <v>1.5</v>
      </c>
      <c r="I75" s="53">
        <f>+E75</f>
        <v>0</v>
      </c>
      <c r="J75" s="54">
        <f>(F75+H75)-I75</f>
        <v>76.5</v>
      </c>
      <c r="K75" s="54">
        <f>J75*B75</f>
        <v>459</v>
      </c>
    </row>
    <row r="76" spans="1:11">
      <c r="A76" s="21" t="s">
        <v>48</v>
      </c>
      <c r="B76" s="62"/>
      <c r="C76" s="57"/>
      <c r="D76" s="61"/>
      <c r="E76" s="57"/>
      <c r="F76" s="57"/>
      <c r="G76" s="61"/>
      <c r="H76" s="57"/>
      <c r="I76" s="57"/>
      <c r="J76" s="63"/>
      <c r="K76" s="58">
        <v>850</v>
      </c>
    </row>
    <row r="77" spans="1:11">
      <c r="A77" s="56" t="s">
        <v>34</v>
      </c>
      <c r="B77" s="64"/>
      <c r="C77" s="57"/>
      <c r="D77" s="57"/>
      <c r="E77" s="57"/>
      <c r="F77" s="57"/>
      <c r="G77" s="57"/>
      <c r="H77" s="57"/>
      <c r="I77" s="57"/>
      <c r="J77" s="63"/>
      <c r="K77" s="59">
        <f>SUM(K71:K76)</f>
        <v>10234.674999999999</v>
      </c>
    </row>
    <row r="78" spans="1:11">
      <c r="A78" s="65" t="s">
        <v>35</v>
      </c>
      <c r="B78" s="53"/>
      <c r="C78" s="53"/>
      <c r="D78" s="53"/>
      <c r="E78" s="53"/>
      <c r="F78" s="53"/>
      <c r="G78" s="53"/>
      <c r="H78" s="66"/>
      <c r="I78" s="66"/>
      <c r="J78" s="66"/>
      <c r="K78" s="67">
        <f>K69+K77</f>
        <v>42000.171249999999</v>
      </c>
    </row>
    <row r="79" spans="1:11">
      <c r="A79" s="57" t="s">
        <v>36</v>
      </c>
      <c r="B79" s="25"/>
      <c r="C79" s="25"/>
      <c r="D79" s="68"/>
      <c r="E79" s="53"/>
      <c r="F79" s="53"/>
      <c r="G79" s="53"/>
      <c r="H79" s="66"/>
      <c r="I79" s="66"/>
      <c r="J79" s="53"/>
      <c r="K79" s="42">
        <v>4000</v>
      </c>
    </row>
    <row r="80" spans="1:11">
      <c r="A80" s="57" t="s">
        <v>37</v>
      </c>
      <c r="B80" s="53"/>
      <c r="C80" s="53"/>
      <c r="D80" s="53"/>
      <c r="E80" s="53"/>
      <c r="F80" s="53"/>
      <c r="G80" s="53"/>
      <c r="H80" s="66"/>
      <c r="I80" s="66"/>
      <c r="J80" s="53"/>
      <c r="K80" s="42">
        <v>2500</v>
      </c>
    </row>
    <row r="81" spans="1:11">
      <c r="A81" s="57" t="s">
        <v>38</v>
      </c>
      <c r="B81" s="25"/>
      <c r="C81" s="25"/>
      <c r="D81" s="53"/>
      <c r="E81" s="53"/>
      <c r="F81" s="53"/>
      <c r="G81" s="53"/>
      <c r="H81" s="66"/>
      <c r="I81" s="66"/>
      <c r="J81" s="53"/>
      <c r="K81" s="21">
        <v>20000</v>
      </c>
    </row>
    <row r="82" spans="1:11">
      <c r="A82" s="65" t="s">
        <v>39</v>
      </c>
      <c r="B82" s="67"/>
      <c r="C82" s="67"/>
      <c r="D82" s="53"/>
      <c r="E82" s="67"/>
      <c r="F82" s="67"/>
      <c r="G82" s="67"/>
      <c r="H82" s="69"/>
      <c r="I82" s="69"/>
      <c r="J82" s="53"/>
      <c r="K82" s="69">
        <f>SUM(K78:K81)</f>
        <v>68500.171249999999</v>
      </c>
    </row>
    <row r="83" spans="1:11">
      <c r="A83" s="65" t="s">
        <v>49</v>
      </c>
      <c r="B83" s="53"/>
      <c r="C83" s="67"/>
      <c r="D83" s="53"/>
      <c r="E83" s="67"/>
      <c r="F83" s="67"/>
      <c r="G83" s="67"/>
      <c r="H83" s="69"/>
      <c r="I83" s="69"/>
      <c r="J83" s="54"/>
      <c r="K83" s="69">
        <f>K82/B63</f>
        <v>72.105443421052627</v>
      </c>
    </row>
    <row r="84" spans="1:11">
      <c r="A84" s="30" t="s">
        <v>41</v>
      </c>
      <c r="B84" s="70">
        <v>0.1</v>
      </c>
      <c r="C84" s="67"/>
      <c r="D84" s="53"/>
      <c r="E84" s="67"/>
      <c r="F84" s="67"/>
      <c r="G84" s="67"/>
      <c r="H84" s="69"/>
      <c r="I84" s="69"/>
      <c r="J84" s="69"/>
      <c r="K84" s="54">
        <f>+K83*B84</f>
        <v>7.2105443421052628</v>
      </c>
    </row>
    <row r="85" spans="1:11">
      <c r="A85" s="65" t="s">
        <v>50</v>
      </c>
      <c r="B85" s="53"/>
      <c r="C85" s="53"/>
      <c r="D85" s="53"/>
      <c r="E85" s="53"/>
      <c r="F85" s="53"/>
      <c r="G85" s="53"/>
      <c r="H85" s="54"/>
      <c r="I85" s="54"/>
      <c r="J85" s="53"/>
      <c r="K85" s="71">
        <f>SUM(K83:K84)</f>
        <v>79.315987763157892</v>
      </c>
    </row>
    <row r="86" spans="1:11" ht="15.75" thickBot="1">
      <c r="A86" s="65" t="s">
        <v>58</v>
      </c>
      <c r="B86" s="53"/>
      <c r="C86" s="53"/>
      <c r="D86" s="53"/>
      <c r="E86" s="53"/>
      <c r="F86" s="53"/>
      <c r="G86" s="53"/>
      <c r="H86" s="54"/>
      <c r="I86" s="54"/>
      <c r="J86" s="72"/>
      <c r="K86" s="71">
        <v>0.2</v>
      </c>
    </row>
    <row r="87" spans="1:11" ht="15.75" thickBot="1">
      <c r="A87" s="56" t="s">
        <v>51</v>
      </c>
      <c r="B87" s="53"/>
      <c r="C87" s="53"/>
      <c r="D87" s="53"/>
      <c r="E87" s="53"/>
      <c r="F87" s="53"/>
      <c r="G87" s="53"/>
      <c r="H87" s="53"/>
      <c r="I87" s="53"/>
      <c r="J87" s="72"/>
      <c r="K87" s="73">
        <f>+(K85/10)+K86</f>
        <v>8.1315987763157889</v>
      </c>
    </row>
    <row r="88" spans="1:11">
      <c r="K88" s="46" t="s">
        <v>43</v>
      </c>
    </row>
    <row r="91" spans="1:11">
      <c r="A91" s="6" t="s">
        <v>0</v>
      </c>
      <c r="B91" s="1" t="s">
        <v>56</v>
      </c>
      <c r="C91" s="2"/>
      <c r="D91" s="3"/>
      <c r="E91" s="3"/>
      <c r="F91" s="4"/>
      <c r="G91" s="4"/>
      <c r="H91" s="8"/>
      <c r="I91" s="8"/>
      <c r="J91" s="5"/>
      <c r="K91" s="4"/>
    </row>
    <row r="92" spans="1:11">
      <c r="A92" s="6" t="s">
        <v>2</v>
      </c>
      <c r="B92" s="3">
        <v>1000</v>
      </c>
      <c r="C92" s="3" t="s">
        <v>44</v>
      </c>
      <c r="D92" s="3"/>
      <c r="E92" s="3"/>
      <c r="F92" s="9"/>
      <c r="G92" s="9"/>
      <c r="H92" s="47"/>
      <c r="I92" s="47"/>
      <c r="J92" s="47"/>
      <c r="K92" s="9"/>
    </row>
    <row r="93" spans="1:11">
      <c r="A93" s="6" t="s">
        <v>4</v>
      </c>
      <c r="B93" s="11">
        <f>B92*B94</f>
        <v>950</v>
      </c>
      <c r="C93" s="3" t="str">
        <f>C92</f>
        <v>X10X10</v>
      </c>
      <c r="D93" s="12"/>
      <c r="E93" s="3"/>
      <c r="F93" s="9"/>
      <c r="G93" s="9"/>
      <c r="H93" s="47"/>
      <c r="I93" s="47"/>
      <c r="J93" s="47"/>
      <c r="K93" s="9"/>
    </row>
    <row r="94" spans="1:11">
      <c r="A94" s="6" t="s">
        <v>5</v>
      </c>
      <c r="B94" s="13">
        <v>0.95</v>
      </c>
      <c r="C94" s="3"/>
      <c r="D94" s="12"/>
      <c r="E94" s="3"/>
      <c r="F94" s="9"/>
      <c r="G94" s="9"/>
      <c r="H94" s="47"/>
      <c r="I94" s="47"/>
      <c r="J94" s="47"/>
      <c r="K94" s="9"/>
    </row>
    <row r="95" spans="1:11">
      <c r="A95" s="6" t="s">
        <v>53</v>
      </c>
      <c r="B95" s="48" t="s">
        <v>54</v>
      </c>
      <c r="C95" s="3" t="s">
        <v>8</v>
      </c>
      <c r="D95" s="3"/>
      <c r="E95" s="3"/>
      <c r="F95" s="9"/>
      <c r="G95" s="9"/>
      <c r="H95" s="47"/>
      <c r="I95" s="47"/>
      <c r="J95" s="47"/>
      <c r="K95" s="9"/>
    </row>
    <row r="96" spans="1:11">
      <c r="A96" s="15"/>
      <c r="B96" s="15"/>
      <c r="C96" s="15"/>
      <c r="D96" s="15"/>
      <c r="E96" s="15"/>
      <c r="F96" s="15"/>
      <c r="G96" s="15"/>
      <c r="H96" s="49"/>
      <c r="I96" s="49"/>
      <c r="J96" s="49"/>
      <c r="K96" s="15"/>
    </row>
    <row r="97" spans="1:11" ht="75">
      <c r="A97" s="50" t="s">
        <v>9</v>
      </c>
      <c r="B97" s="51" t="s">
        <v>10</v>
      </c>
      <c r="C97" s="51" t="s">
        <v>11</v>
      </c>
      <c r="D97" s="51" t="s">
        <v>12</v>
      </c>
      <c r="E97" s="51" t="s">
        <v>13</v>
      </c>
      <c r="F97" s="50" t="s">
        <v>14</v>
      </c>
      <c r="G97" s="50" t="s">
        <v>15</v>
      </c>
      <c r="H97" s="52" t="s">
        <v>16</v>
      </c>
      <c r="I97" s="51" t="s">
        <v>17</v>
      </c>
      <c r="J97" s="52" t="s">
        <v>18</v>
      </c>
      <c r="K97" s="51" t="s">
        <v>19</v>
      </c>
    </row>
    <row r="98" spans="1:11">
      <c r="A98" s="20" t="s">
        <v>55</v>
      </c>
      <c r="B98" s="74">
        <f>41.422/2</f>
        <v>20.710999999999999</v>
      </c>
      <c r="C98" s="30">
        <v>750</v>
      </c>
      <c r="D98" s="53">
        <v>12.5</v>
      </c>
      <c r="E98" s="53">
        <f>D98*C98%</f>
        <v>93.75</v>
      </c>
      <c r="F98" s="53">
        <f>C98+E98</f>
        <v>843.75</v>
      </c>
      <c r="G98" s="53">
        <v>2</v>
      </c>
      <c r="H98" s="53">
        <f t="shared" ref="H98" si="24">G98*F98%</f>
        <v>16.875</v>
      </c>
      <c r="I98" s="53">
        <f t="shared" ref="I98" si="25">+E98</f>
        <v>93.75</v>
      </c>
      <c r="J98" s="54">
        <f t="shared" ref="J98" si="26">(F98+H98)-I98</f>
        <v>766.875</v>
      </c>
      <c r="K98" s="54">
        <f t="shared" ref="K98" si="27">J98*B98</f>
        <v>15882.748124999998</v>
      </c>
    </row>
    <row r="99" spans="1:11">
      <c r="A99" s="56" t="s">
        <v>25</v>
      </c>
      <c r="B99" s="25"/>
      <c r="C99" s="21"/>
      <c r="D99" s="57"/>
      <c r="E99" s="57"/>
      <c r="F99" s="57"/>
      <c r="G99" s="57"/>
      <c r="H99" s="57"/>
      <c r="I99" s="57"/>
      <c r="J99" s="58"/>
      <c r="K99" s="59">
        <f>SUM(K98:K98)</f>
        <v>15882.748124999998</v>
      </c>
    </row>
    <row r="100" spans="1:11">
      <c r="A100" s="56" t="s">
        <v>26</v>
      </c>
      <c r="B100" s="29"/>
      <c r="C100" s="21"/>
      <c r="D100" s="57"/>
      <c r="E100" s="57"/>
      <c r="F100" s="57"/>
      <c r="G100" s="57"/>
      <c r="H100" s="57"/>
      <c r="I100" s="57"/>
      <c r="J100" s="58"/>
      <c r="K100" s="58"/>
    </row>
    <row r="101" spans="1:11">
      <c r="A101" s="55" t="s">
        <v>45</v>
      </c>
      <c r="B101" s="55">
        <v>3.5</v>
      </c>
      <c r="C101" s="21">
        <v>410</v>
      </c>
      <c r="D101" s="53">
        <v>0</v>
      </c>
      <c r="E101" s="53">
        <f>D101*C101%</f>
        <v>0</v>
      </c>
      <c r="F101" s="53">
        <f>C101+E101</f>
        <v>410</v>
      </c>
      <c r="G101" s="53">
        <v>2</v>
      </c>
      <c r="H101" s="53">
        <f>F101*G101%</f>
        <v>8.1999999999999993</v>
      </c>
      <c r="I101" s="53">
        <f>+E101</f>
        <v>0</v>
      </c>
      <c r="J101" s="54">
        <f>(F101+H101)-I101</f>
        <v>418.2</v>
      </c>
      <c r="K101" s="54">
        <f>J101*B101</f>
        <v>1463.7</v>
      </c>
    </row>
    <row r="102" spans="1:11">
      <c r="A102" s="55" t="s">
        <v>28</v>
      </c>
      <c r="B102" s="55">
        <f>+B101*5</f>
        <v>17.5</v>
      </c>
      <c r="C102" s="21">
        <v>132</v>
      </c>
      <c r="D102" s="53">
        <v>12.5</v>
      </c>
      <c r="E102" s="53">
        <f>D102*C102%</f>
        <v>16.5</v>
      </c>
      <c r="F102" s="53">
        <f>C102+E102</f>
        <v>148.5</v>
      </c>
      <c r="G102" s="53">
        <v>2</v>
      </c>
      <c r="H102" s="53">
        <f>F102*G102%</f>
        <v>2.97</v>
      </c>
      <c r="I102" s="53">
        <f>+E102</f>
        <v>16.5</v>
      </c>
      <c r="J102" s="54">
        <f>(F102+H102)-I102</f>
        <v>134.97</v>
      </c>
      <c r="K102" s="54">
        <f>J102*B102</f>
        <v>2361.9749999999999</v>
      </c>
    </row>
    <row r="103" spans="1:11">
      <c r="A103" s="21" t="s">
        <v>46</v>
      </c>
      <c r="B103" s="60">
        <v>1000</v>
      </c>
      <c r="C103" s="21">
        <v>4.5</v>
      </c>
      <c r="D103" s="53">
        <v>0</v>
      </c>
      <c r="E103" s="53">
        <f>D103*C103%</f>
        <v>0</v>
      </c>
      <c r="F103" s="53">
        <f>C103+E103</f>
        <v>4.5</v>
      </c>
      <c r="G103" s="53">
        <v>2</v>
      </c>
      <c r="H103" s="53">
        <f>F103*G103%</f>
        <v>0.09</v>
      </c>
      <c r="I103" s="53">
        <f>+E103</f>
        <v>0</v>
      </c>
      <c r="J103" s="54">
        <f>(F103+H103)-I103</f>
        <v>4.59</v>
      </c>
      <c r="K103" s="54">
        <f>J103*B103</f>
        <v>4590</v>
      </c>
    </row>
    <row r="104" spans="1:11">
      <c r="A104" s="21" t="s">
        <v>31</v>
      </c>
      <c r="B104" s="60">
        <v>1000</v>
      </c>
      <c r="C104" s="21">
        <v>0.5</v>
      </c>
      <c r="D104" s="53">
        <v>0</v>
      </c>
      <c r="E104" s="53">
        <f>D104*C104%</f>
        <v>0</v>
      </c>
      <c r="F104" s="53">
        <f>C104+E104</f>
        <v>0.5</v>
      </c>
      <c r="G104" s="53">
        <v>2</v>
      </c>
      <c r="H104" s="53">
        <f>F104*G104%</f>
        <v>0.01</v>
      </c>
      <c r="I104" s="53">
        <f>+E104</f>
        <v>0</v>
      </c>
      <c r="J104" s="54">
        <f>(F104+H104)-I104</f>
        <v>0.51</v>
      </c>
      <c r="K104" s="54">
        <f>J104*B104</f>
        <v>510</v>
      </c>
    </row>
    <row r="105" spans="1:11">
      <c r="A105" s="21" t="s">
        <v>47</v>
      </c>
      <c r="B105" s="60">
        <v>6</v>
      </c>
      <c r="C105" s="21">
        <v>75</v>
      </c>
      <c r="D105" s="61">
        <v>0</v>
      </c>
      <c r="E105" s="57">
        <f>D105*C105%</f>
        <v>0</v>
      </c>
      <c r="F105" s="57">
        <f>C105+E105</f>
        <v>75</v>
      </c>
      <c r="G105" s="61">
        <v>2</v>
      </c>
      <c r="H105" s="57">
        <f>F105*G105%</f>
        <v>1.5</v>
      </c>
      <c r="I105" s="53">
        <f>+E105</f>
        <v>0</v>
      </c>
      <c r="J105" s="54">
        <f>(F105+H105)-I105</f>
        <v>76.5</v>
      </c>
      <c r="K105" s="54">
        <f>J105*B105</f>
        <v>459</v>
      </c>
    </row>
    <row r="106" spans="1:11">
      <c r="A106" s="21" t="s">
        <v>48</v>
      </c>
      <c r="B106" s="62"/>
      <c r="C106" s="57"/>
      <c r="D106" s="61"/>
      <c r="E106" s="57"/>
      <c r="F106" s="57"/>
      <c r="G106" s="61"/>
      <c r="H106" s="57"/>
      <c r="I106" s="57"/>
      <c r="J106" s="63"/>
      <c r="K106" s="58">
        <v>850</v>
      </c>
    </row>
    <row r="107" spans="1:11">
      <c r="A107" s="56" t="s">
        <v>34</v>
      </c>
      <c r="B107" s="64"/>
      <c r="C107" s="57"/>
      <c r="D107" s="57"/>
      <c r="E107" s="57"/>
      <c r="F107" s="57"/>
      <c r="G107" s="57"/>
      <c r="H107" s="57"/>
      <c r="I107" s="57"/>
      <c r="J107" s="63"/>
      <c r="K107" s="59">
        <f>SUM(K101:K106)</f>
        <v>10234.674999999999</v>
      </c>
    </row>
    <row r="108" spans="1:11">
      <c r="A108" s="65" t="s">
        <v>35</v>
      </c>
      <c r="B108" s="53"/>
      <c r="C108" s="53"/>
      <c r="D108" s="53"/>
      <c r="E108" s="53"/>
      <c r="F108" s="53"/>
      <c r="G108" s="53"/>
      <c r="H108" s="66"/>
      <c r="I108" s="66"/>
      <c r="J108" s="66"/>
      <c r="K108" s="67">
        <f>K99+K107</f>
        <v>26117.423124999998</v>
      </c>
    </row>
    <row r="109" spans="1:11">
      <c r="A109" s="57" t="s">
        <v>36</v>
      </c>
      <c r="B109" s="25"/>
      <c r="C109" s="25"/>
      <c r="D109" s="68"/>
      <c r="E109" s="53"/>
      <c r="F109" s="53"/>
      <c r="G109" s="53"/>
      <c r="H109" s="66"/>
      <c r="I109" s="66"/>
      <c r="J109" s="53"/>
      <c r="K109" s="42">
        <v>4000</v>
      </c>
    </row>
    <row r="110" spans="1:11">
      <c r="A110" s="57" t="s">
        <v>37</v>
      </c>
      <c r="B110" s="53"/>
      <c r="C110" s="53"/>
      <c r="D110" s="53"/>
      <c r="E110" s="53"/>
      <c r="F110" s="53"/>
      <c r="G110" s="53"/>
      <c r="H110" s="66"/>
      <c r="I110" s="66"/>
      <c r="J110" s="53"/>
      <c r="K110" s="42">
        <v>2500</v>
      </c>
    </row>
    <row r="111" spans="1:11">
      <c r="A111" s="57" t="s">
        <v>38</v>
      </c>
      <c r="B111" s="25"/>
      <c r="C111" s="25"/>
      <c r="D111" s="53"/>
      <c r="E111" s="53"/>
      <c r="F111" s="53"/>
      <c r="G111" s="53"/>
      <c r="H111" s="66"/>
      <c r="I111" s="66"/>
      <c r="J111" s="53"/>
      <c r="K111" s="21">
        <v>20000</v>
      </c>
    </row>
    <row r="112" spans="1:11">
      <c r="A112" s="65" t="s">
        <v>39</v>
      </c>
      <c r="B112" s="67"/>
      <c r="C112" s="67"/>
      <c r="D112" s="53"/>
      <c r="E112" s="67"/>
      <c r="F112" s="67"/>
      <c r="G112" s="67"/>
      <c r="H112" s="69"/>
      <c r="I112" s="69"/>
      <c r="J112" s="53"/>
      <c r="K112" s="69">
        <f>SUM(K108:K111)</f>
        <v>52617.423125000001</v>
      </c>
    </row>
    <row r="113" spans="1:11">
      <c r="A113" s="65" t="s">
        <v>49</v>
      </c>
      <c r="B113" s="53"/>
      <c r="C113" s="67"/>
      <c r="D113" s="53"/>
      <c r="E113" s="67"/>
      <c r="F113" s="67"/>
      <c r="G113" s="67"/>
      <c r="H113" s="69"/>
      <c r="I113" s="69"/>
      <c r="J113" s="54"/>
      <c r="K113" s="69">
        <f>K112/B93</f>
        <v>55.386761184210528</v>
      </c>
    </row>
    <row r="114" spans="1:11">
      <c r="A114" s="30" t="s">
        <v>41</v>
      </c>
      <c r="B114" s="70">
        <v>0.1</v>
      </c>
      <c r="C114" s="67"/>
      <c r="D114" s="53"/>
      <c r="E114" s="67"/>
      <c r="F114" s="67"/>
      <c r="G114" s="67"/>
      <c r="H114" s="69"/>
      <c r="I114" s="69"/>
      <c r="J114" s="69"/>
      <c r="K114" s="54">
        <f>+K113*B114</f>
        <v>5.5386761184210531</v>
      </c>
    </row>
    <row r="115" spans="1:11">
      <c r="A115" s="65" t="s">
        <v>50</v>
      </c>
      <c r="B115" s="53"/>
      <c r="C115" s="53"/>
      <c r="D115" s="53"/>
      <c r="E115" s="53"/>
      <c r="F115" s="53"/>
      <c r="G115" s="53"/>
      <c r="H115" s="54"/>
      <c r="I115" s="54"/>
      <c r="J115" s="53"/>
      <c r="K115" s="71">
        <f>SUM(K113:K114)</f>
        <v>60.925437302631579</v>
      </c>
    </row>
    <row r="116" spans="1:11" ht="15.75" thickBot="1">
      <c r="A116" s="65" t="s">
        <v>58</v>
      </c>
      <c r="B116" s="53"/>
      <c r="C116" s="53"/>
      <c r="D116" s="53"/>
      <c r="E116" s="53"/>
      <c r="F116" s="53"/>
      <c r="G116" s="53"/>
      <c r="H116" s="54"/>
      <c r="I116" s="54"/>
      <c r="J116" s="72"/>
      <c r="K116" s="71">
        <v>0.2</v>
      </c>
    </row>
    <row r="117" spans="1:11" ht="15.75" thickBot="1">
      <c r="A117" s="56" t="s">
        <v>51</v>
      </c>
      <c r="B117" s="53"/>
      <c r="C117" s="53"/>
      <c r="D117" s="53"/>
      <c r="E117" s="53"/>
      <c r="F117" s="53"/>
      <c r="G117" s="53"/>
      <c r="H117" s="53"/>
      <c r="I117" s="53"/>
      <c r="J117" s="72"/>
      <c r="K117" s="73">
        <f>+(K115/10)+K116</f>
        <v>6.2925437302631577</v>
      </c>
    </row>
    <row r="118" spans="1:11">
      <c r="K118" s="4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2022-11-16T06:08:19Z</dcterms:modified>
</cp:coreProperties>
</file>