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"/>
    </mc:Choice>
  </mc:AlternateContent>
  <xr:revisionPtr revIDLastSave="0" documentId="13_ncr:1_{17B5FBB0-3CA8-44CA-BFB3-DCE441C07C1F}" xr6:coauthVersionLast="47" xr6:coauthVersionMax="47" xr10:uidLastSave="{00000000-0000-0000-0000-000000000000}"/>
  <bookViews>
    <workbookView xWindow="20" yWindow="20" windowWidth="19180" windowHeight="11260" firstSheet="1" activeTab="5" xr2:uid="{49016028-CF7A-4409-BEBB-96F498A0B501}"/>
  </bookViews>
  <sheets>
    <sheet name="NAV" sheetId="2" r:id="rId1"/>
    <sheet name="PL AND BS" sheetId="1" r:id="rId2"/>
    <sheet name="WACC" sheetId="3" r:id="rId3"/>
    <sheet name="Sheet1" sheetId="6" r:id="rId4"/>
    <sheet name="Sheet2" sheetId="4" r:id="rId5"/>
    <sheet name="Sheet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B27" i="3"/>
  <c r="B28" i="3"/>
  <c r="B29" i="3"/>
  <c r="B30" i="3"/>
  <c r="B26" i="3"/>
  <c r="B24" i="3"/>
  <c r="J5" i="2"/>
  <c r="K5" i="2"/>
  <c r="L5" i="2"/>
  <c r="B7" i="3" s="1"/>
  <c r="M5" i="2"/>
  <c r="J6" i="2"/>
  <c r="K6" i="2"/>
  <c r="L6" i="2"/>
  <c r="M6" i="2"/>
  <c r="B8" i="3" s="1"/>
  <c r="J7" i="2"/>
  <c r="B5" i="3" s="1"/>
  <c r="K7" i="2"/>
  <c r="B6" i="3" s="1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M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J180" i="2"/>
  <c r="K180" i="2"/>
  <c r="L180" i="2"/>
  <c r="M180" i="2"/>
  <c r="J181" i="2"/>
  <c r="K181" i="2"/>
  <c r="L181" i="2"/>
  <c r="M181" i="2"/>
  <c r="J182" i="2"/>
  <c r="K182" i="2"/>
  <c r="L182" i="2"/>
  <c r="M182" i="2"/>
  <c r="J183" i="2"/>
  <c r="K183" i="2"/>
  <c r="L183" i="2"/>
  <c r="M183" i="2"/>
  <c r="J184" i="2"/>
  <c r="K184" i="2"/>
  <c r="L184" i="2"/>
  <c r="M184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89" i="2"/>
  <c r="K189" i="2"/>
  <c r="L189" i="2"/>
  <c r="M189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J228" i="2"/>
  <c r="K228" i="2"/>
  <c r="L228" i="2"/>
  <c r="M228" i="2"/>
  <c r="J229" i="2"/>
  <c r="K229" i="2"/>
  <c r="L229" i="2"/>
  <c r="M229" i="2"/>
  <c r="J230" i="2"/>
  <c r="K230" i="2"/>
  <c r="L230" i="2"/>
  <c r="M230" i="2"/>
  <c r="J231" i="2"/>
  <c r="K231" i="2"/>
  <c r="L231" i="2"/>
  <c r="M231" i="2"/>
  <c r="J232" i="2"/>
  <c r="K232" i="2"/>
  <c r="L232" i="2"/>
  <c r="M232" i="2"/>
  <c r="J233" i="2"/>
  <c r="K233" i="2"/>
  <c r="L233" i="2"/>
  <c r="M233" i="2"/>
  <c r="J234" i="2"/>
  <c r="K234" i="2"/>
  <c r="L234" i="2"/>
  <c r="M234" i="2"/>
  <c r="J235" i="2"/>
  <c r="K235" i="2"/>
  <c r="L235" i="2"/>
  <c r="M235" i="2"/>
  <c r="J236" i="2"/>
  <c r="K236" i="2"/>
  <c r="L236" i="2"/>
  <c r="M236" i="2"/>
  <c r="J237" i="2"/>
  <c r="K237" i="2"/>
  <c r="L237" i="2"/>
  <c r="M237" i="2"/>
  <c r="J238" i="2"/>
  <c r="K238" i="2"/>
  <c r="L238" i="2"/>
  <c r="M238" i="2"/>
  <c r="J239" i="2"/>
  <c r="K239" i="2"/>
  <c r="L239" i="2"/>
  <c r="M239" i="2"/>
  <c r="J240" i="2"/>
  <c r="K240" i="2"/>
  <c r="L240" i="2"/>
  <c r="M240" i="2"/>
  <c r="J241" i="2"/>
  <c r="K241" i="2"/>
  <c r="L241" i="2"/>
  <c r="M241" i="2"/>
  <c r="J242" i="2"/>
  <c r="K242" i="2"/>
  <c r="L242" i="2"/>
  <c r="M242" i="2"/>
  <c r="J243" i="2"/>
  <c r="K243" i="2"/>
  <c r="L243" i="2"/>
  <c r="M243" i="2"/>
  <c r="J244" i="2"/>
  <c r="K244" i="2"/>
  <c r="L244" i="2"/>
  <c r="M244" i="2"/>
  <c r="J245" i="2"/>
  <c r="K245" i="2"/>
  <c r="L245" i="2"/>
  <c r="M245" i="2"/>
  <c r="J246" i="2"/>
  <c r="K246" i="2"/>
  <c r="L246" i="2"/>
  <c r="M246" i="2"/>
  <c r="J247" i="2"/>
  <c r="K247" i="2"/>
  <c r="L247" i="2"/>
  <c r="M247" i="2"/>
  <c r="J248" i="2"/>
  <c r="K248" i="2"/>
  <c r="L248" i="2"/>
  <c r="M248" i="2"/>
  <c r="K4" i="2"/>
  <c r="L4" i="2"/>
  <c r="M4" i="2"/>
  <c r="J4" i="2"/>
  <c r="I5" i="2"/>
  <c r="B4" i="3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4" i="2"/>
  <c r="H5" i="2"/>
  <c r="H6" i="2"/>
  <c r="H7" i="2"/>
  <c r="H8" i="2"/>
  <c r="H9" i="2"/>
  <c r="H10" i="2"/>
  <c r="H11" i="2"/>
  <c r="H12" i="2"/>
  <c r="B23" i="3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B3" i="3" s="1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4" i="2"/>
  <c r="N12" i="4"/>
  <c r="K12" i="4"/>
  <c r="H12" i="4"/>
  <c r="E12" i="4"/>
  <c r="B12" i="4"/>
  <c r="N10" i="4"/>
  <c r="K10" i="4"/>
  <c r="H10" i="4"/>
  <c r="E10" i="4"/>
  <c r="B10" i="4"/>
  <c r="N8" i="4"/>
  <c r="K8" i="4"/>
  <c r="H8" i="4"/>
  <c r="E8" i="4"/>
  <c r="B8" i="4"/>
  <c r="B7" i="4"/>
  <c r="E7" i="4"/>
  <c r="H7" i="4"/>
  <c r="K7" i="4"/>
  <c r="N7" i="4"/>
  <c r="N6" i="4"/>
  <c r="K6" i="4"/>
  <c r="H6" i="4"/>
  <c r="E6" i="4"/>
  <c r="E14" i="4" s="1"/>
  <c r="B6" i="4"/>
  <c r="B14" i="4" s="1"/>
  <c r="N5" i="4"/>
  <c r="K5" i="4"/>
  <c r="H5" i="4"/>
  <c r="E5" i="4"/>
  <c r="B5" i="4"/>
  <c r="N4" i="4"/>
  <c r="K4" i="4"/>
  <c r="H4" i="4"/>
  <c r="E4" i="4"/>
  <c r="B4" i="4"/>
  <c r="N14" i="4"/>
  <c r="K14" i="4"/>
  <c r="H14" i="4"/>
  <c r="H9" i="4"/>
  <c r="J26" i="3"/>
  <c r="J20" i="3"/>
  <c r="J14" i="3"/>
  <c r="J8" i="3"/>
  <c r="B17" i="3"/>
  <c r="C23" i="3"/>
  <c r="B14" i="3" l="1"/>
  <c r="J16" i="3" s="1"/>
  <c r="B15" i="3"/>
  <c r="B16" i="3"/>
  <c r="B13" i="3"/>
  <c r="J10" i="3" s="1"/>
  <c r="B12" i="3"/>
  <c r="J4" i="3" s="1"/>
  <c r="J15" i="3"/>
  <c r="J22" i="3"/>
  <c r="J21" i="3"/>
  <c r="J23" i="3"/>
  <c r="H15" i="4"/>
  <c r="N9" i="4"/>
  <c r="K9" i="4"/>
  <c r="H11" i="4"/>
  <c r="H13" i="4" s="1"/>
  <c r="H18" i="4" s="1"/>
  <c r="H16" i="4"/>
  <c r="E9" i="4"/>
  <c r="B9" i="4"/>
  <c r="J9" i="3" l="1"/>
  <c r="J11" i="3" s="1"/>
  <c r="J3" i="3"/>
  <c r="J5" i="3" s="1"/>
  <c r="J28" i="3"/>
  <c r="J27" i="3"/>
  <c r="J17" i="3"/>
  <c r="H17" i="4"/>
  <c r="N16" i="4"/>
  <c r="N11" i="4"/>
  <c r="N13" i="4" s="1"/>
  <c r="N18" i="4" s="1"/>
  <c r="N15" i="4"/>
  <c r="K16" i="4"/>
  <c r="K11" i="4"/>
  <c r="K13" i="4" s="1"/>
  <c r="K18" i="4" s="1"/>
  <c r="K15" i="4"/>
  <c r="K17" i="4" s="1"/>
  <c r="E16" i="4"/>
  <c r="E11" i="4"/>
  <c r="E13" i="4" s="1"/>
  <c r="E18" i="4" s="1"/>
  <c r="E15" i="4"/>
  <c r="E17" i="4" s="1"/>
  <c r="B16" i="4"/>
  <c r="B11" i="4"/>
  <c r="B13" i="4" s="1"/>
  <c r="B18" i="4" s="1"/>
  <c r="B15" i="4"/>
  <c r="J29" i="3" l="1"/>
  <c r="N17" i="4"/>
  <c r="B17" i="4"/>
</calcChain>
</file>

<file path=xl/sharedStrings.xml><?xml version="1.0" encoding="utf-8"?>
<sst xmlns="http://schemas.openxmlformats.org/spreadsheetml/2006/main" count="927" uniqueCount="261">
  <si>
    <t>Profit &amp; Loss</t>
  </si>
  <si>
    <r>
      <t>Mar 2016 </t>
    </r>
    <r>
      <rPr>
        <sz val="9.6"/>
        <color theme="1"/>
        <rFont val="Arial"/>
        <family val="2"/>
      </rPr>
      <t>18m</t>
    </r>
  </si>
  <si>
    <t>TTM</t>
  </si>
  <si>
    <t>Sales -</t>
  </si>
  <si>
    <t>Sales Growth %</t>
  </si>
  <si>
    <t>Expenses -</t>
  </si>
  <si>
    <t>Material Cost % -</t>
  </si>
  <si>
    <t>Raw material cost</t>
  </si>
  <si>
    <t>Change in inventory</t>
  </si>
  <si>
    <t>Manufacturing Cost %</t>
  </si>
  <si>
    <t>Employee Cost %</t>
  </si>
  <si>
    <t>Other Cost %</t>
  </si>
  <si>
    <t>Operating Profit</t>
  </si>
  <si>
    <t>OPM %</t>
  </si>
  <si>
    <t>Other Income -</t>
  </si>
  <si>
    <t>Exceptional items</t>
  </si>
  <si>
    <t>Other income normal</t>
  </si>
  <si>
    <t>Interest</t>
  </si>
  <si>
    <t>Depreciation</t>
  </si>
  <si>
    <t>Profit before tax</t>
  </si>
  <si>
    <t>Tax %</t>
  </si>
  <si>
    <t>Net Profit -</t>
  </si>
  <si>
    <t>Profit after tax</t>
  </si>
  <si>
    <t>Reported Net Profit</t>
  </si>
  <si>
    <t>Minority share</t>
  </si>
  <si>
    <t>Profit for EPS</t>
  </si>
  <si>
    <t>Exceptional items AT</t>
  </si>
  <si>
    <t>Profit for PE</t>
  </si>
  <si>
    <t>EPS in Rs</t>
  </si>
  <si>
    <t>Dividend Payout %</t>
  </si>
  <si>
    <t xml:space="preserve">Profit &amp; Loss </t>
  </si>
  <si>
    <t>Profit from Associates</t>
  </si>
  <si>
    <r>
      <t>Mar 2016 </t>
    </r>
    <r>
      <rPr>
        <sz val="9.6"/>
        <color theme="1"/>
        <rFont val="Arial"/>
        <family val="2"/>
      </rPr>
      <t>15m</t>
    </r>
  </si>
  <si>
    <t>Sep-12</t>
  </si>
  <si>
    <t>Sep-13</t>
  </si>
  <si>
    <t>Sep-14</t>
  </si>
  <si>
    <t>Mar-17</t>
  </si>
  <si>
    <t>Mar-18</t>
  </si>
  <si>
    <t>Mar-19</t>
  </si>
  <si>
    <t>Mar-20</t>
  </si>
  <si>
    <t>Mar-21</t>
  </si>
  <si>
    <t>Mar-22</t>
  </si>
  <si>
    <t>Mar-23</t>
  </si>
  <si>
    <t>Mar-24</t>
  </si>
  <si>
    <t>Mar-13</t>
  </si>
  <si>
    <t>Mar-14</t>
  </si>
  <si>
    <t>Mar-15</t>
  </si>
  <si>
    <t>Mar-16</t>
  </si>
  <si>
    <t>Dec-12</t>
  </si>
  <si>
    <t>Dec-13</t>
  </si>
  <si>
    <t>Dec-14</t>
  </si>
  <si>
    <t>Balance Sheet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</si>
  <si>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</si>
  <si>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</si>
  <si>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</si>
  <si>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</si>
  <si>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</si>
  <si>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</si>
  <si>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</si>
  <si>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</si>
  <si>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</si>
  <si>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</si>
  <si>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</si>
  <si>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</si>
  <si>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</si>
  <si>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</si>
  <si>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</si>
  <si>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</si>
  <si>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</si>
  <si>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</si>
  <si>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</si>
  <si>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</si>
  <si>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</si>
  <si>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</si>
  <si>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</si>
  <si>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</si>
  <si>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</si>
  <si>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</si>
  <si>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</si>
  <si>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</si>
  <si>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</si>
  <si>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</si>
  <si>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</si>
  <si>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</si>
  <si>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</si>
  <si>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</si>
  <si>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Preference Capital</t>
  </si>
  <si>
    <t>Sep-24</t>
  </si>
  <si>
    <t>Cash Flows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</si>
  <si>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</si>
  <si>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</si>
  <si>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</si>
  <si>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</si>
  <si>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</si>
  <si>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</si>
  <si>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</si>
  <si>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</si>
  <si>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</si>
  <si>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</si>
  <si>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</si>
  <si>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</si>
  <si>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</si>
  <si>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</si>
  <si>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</si>
  <si>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</si>
  <si>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Other investing items</t>
  </si>
  <si>
    <t>Cash from Financing Activity -</t>
  </si>
  <si>
    <t>Proceeds from debentures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</si>
  <si>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</si>
  <si>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</si>
  <si>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</si>
  <si>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</si>
  <si>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</si>
  <si>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</si>
  <si>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</si>
  <si>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</si>
  <si>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Other operating items</t>
  </si>
  <si>
    <t>Exceptional CF items</t>
  </si>
  <si>
    <t>Subsidy received</t>
  </si>
  <si>
    <t>Acquisition of companies</t>
  </si>
  <si>
    <t>Inter corporate deposits</t>
  </si>
  <si>
    <t>Proceeds from shares</t>
  </si>
  <si>
    <t>Investment subsidy</t>
  </si>
  <si>
    <t>Interest paid</t>
  </si>
  <si>
    <t>Investment in group cos</t>
  </si>
  <si>
    <t>Proceeds from deposits</t>
  </si>
  <si>
    <t>Date</t>
  </si>
  <si>
    <t>Price NIFTY 50</t>
  </si>
  <si>
    <t>Price MRF</t>
  </si>
  <si>
    <t>Price APOLLO</t>
  </si>
  <si>
    <t>Price CEAT</t>
  </si>
  <si>
    <t>Price TVS</t>
  </si>
  <si>
    <t>Price GOODYEAR</t>
  </si>
  <si>
    <t>NIFTY 50</t>
  </si>
  <si>
    <t>MRF</t>
  </si>
  <si>
    <t>APOLLO</t>
  </si>
  <si>
    <t>CEAT</t>
  </si>
  <si>
    <t>TVS</t>
  </si>
  <si>
    <t>GOODYEAR</t>
  </si>
  <si>
    <t>Formula Text</t>
  </si>
  <si>
    <t>Return</t>
  </si>
  <si>
    <t>(current closing price-previous day's closing price)/previous day's closing price</t>
  </si>
  <si>
    <t>Risk(STDEV.S) Nifty</t>
  </si>
  <si>
    <t>Risk(STDEV.S) MRF</t>
  </si>
  <si>
    <t>Risk(STDEV.S) APOLLO</t>
  </si>
  <si>
    <t>Risk(STDEV.S) CEAT</t>
  </si>
  <si>
    <t>Risk(STDEV.S) TVS</t>
  </si>
  <si>
    <t>Risk(STDEV.S) GOODYEAR</t>
  </si>
  <si>
    <t>Beta</t>
  </si>
  <si>
    <t>cov.S(return from the company,return of market)/var.S(market)</t>
  </si>
  <si>
    <t xml:space="preserve">If beta &gt;1 </t>
  </si>
  <si>
    <t>Company is more volatile in relation to the market</t>
  </si>
  <si>
    <t xml:space="preserve">If beta &lt;1 </t>
  </si>
  <si>
    <t>Company is less volatile in relation to the market</t>
  </si>
  <si>
    <t>If beta &lt;0</t>
  </si>
  <si>
    <t>the company has negative correlation to the market</t>
  </si>
  <si>
    <t>Beta MRF</t>
  </si>
  <si>
    <t>Beta APOLLO</t>
  </si>
  <si>
    <t>Beta CEAT</t>
  </si>
  <si>
    <t>Beta TVS</t>
  </si>
  <si>
    <t>Beta GOODYEAR</t>
  </si>
  <si>
    <t>Rate of Return Per Period(Average Market Return)</t>
  </si>
  <si>
    <t>Annualised Return from Market(Rm)</t>
  </si>
  <si>
    <t>Risk Free Rate of Return(Rf)</t>
  </si>
  <si>
    <t>percent se hta kr absolute me krna h</t>
  </si>
  <si>
    <t>COST OF DEBT</t>
  </si>
  <si>
    <t>Int/B0</t>
  </si>
  <si>
    <t>WACC(EQUITY)</t>
  </si>
  <si>
    <t>WACC(DEBT)</t>
  </si>
  <si>
    <t>WACC</t>
  </si>
  <si>
    <t>Expected Return(COST OF EQUITY)  MRF</t>
  </si>
  <si>
    <t>Expected Return(COST OF EQUITY)  APOLLO</t>
  </si>
  <si>
    <t>Expected Return(COST OF EQUITY)  CEAT</t>
  </si>
  <si>
    <t>Expected Return(COST OF EQUITY)  TVS</t>
  </si>
  <si>
    <t>Expected Return(COST OF EQUITY)  GOODYEAR</t>
  </si>
  <si>
    <t>REVENUE FROM OPERATION</t>
  </si>
  <si>
    <t>FIXED COST</t>
  </si>
  <si>
    <t>VARIABLE COST</t>
  </si>
  <si>
    <t>OTHER INCOME</t>
  </si>
  <si>
    <t>DEP</t>
  </si>
  <si>
    <t>EBIT</t>
  </si>
  <si>
    <t>INTREST</t>
  </si>
  <si>
    <t>EBT</t>
  </si>
  <si>
    <t>TAX</t>
  </si>
  <si>
    <t>PAT</t>
  </si>
  <si>
    <t>CONTRIBUTION MARGIN</t>
  </si>
  <si>
    <t>DOL</t>
  </si>
  <si>
    <t>DFL</t>
  </si>
  <si>
    <t>DCL</t>
  </si>
  <si>
    <t>EPS</t>
  </si>
  <si>
    <t>NO OF O/S SHARES</t>
  </si>
  <si>
    <t>Factor</t>
  </si>
  <si>
    <t>Apollo</t>
  </si>
  <si>
    <t>Goodyear</t>
  </si>
  <si>
    <t>1. Nature of the Industry</t>
  </si>
  <si>
    <t>Tyre/Auto Ancillary, high WC for inventory and raw materials</t>
  </si>
  <si>
    <t>2. Demand of Industry</t>
  </si>
  <si>
    <t>Seasonal demand, OEM &amp; aftermarket dependent</t>
  </si>
  <si>
    <t>3. Cash Requirements</t>
  </si>
  <si>
    <t>High – Fixed: ₹1462.72 Cr, Variable: ₹13891.15 Cr</t>
  </si>
  <si>
    <t>High – Fixed: ₹2509.08 Cr, Variable: ₹19654.46 Cr</t>
  </si>
  <si>
    <t>High – Fixed: ₹720.37 Cr, Variable: ₹9943.00 Cr</t>
  </si>
  <si>
    <t>High – Fixed: ₹315.00 Cr, Variable: ₹2336.25 Cr</t>
  </si>
  <si>
    <t>High – Fixed: ₹166.67 Cr, Variable: ₹2285.76 Cr</t>
  </si>
  <si>
    <t>4. Nature of Business</t>
  </si>
  <si>
    <t>Capital intensive manufacturing</t>
  </si>
  <si>
    <t>5. Manufacturing Time</t>
  </si>
  <si>
    <t>Moderate to long production cycles</t>
  </si>
  <si>
    <t>6. Volume of Sales</t>
  </si>
  <si>
    <t>Revenue: ₹25169 Cr – High WC</t>
  </si>
  <si>
    <t>Revenue: ₹25378 Cr – High WC</t>
  </si>
  <si>
    <t>Revenue: ₹11943 Cr – High WC</t>
  </si>
  <si>
    <t>Revenue: ₹2926 Cr – Moderate WC</t>
  </si>
  <si>
    <t>Revenue: ₹2552 Cr – Moderate WC</t>
  </si>
  <si>
    <t>7. Terms of Purchase &amp; Sales</t>
  </si>
  <si>
    <t>Mix of credit and cash, affects WC</t>
  </si>
  <si>
    <t>8. Inventory Turnover</t>
  </si>
  <si>
    <t>Inventory heavy, WC tied in rubber/raw stock</t>
  </si>
  <si>
    <t>9. Business Turnover</t>
  </si>
  <si>
    <t>High turnover – ₹25169 Cr</t>
  </si>
  <si>
    <t>High turnover – ₹25378 Cr</t>
  </si>
  <si>
    <t>High turnover – ₹11943 Cr</t>
  </si>
  <si>
    <t>Moderate turnover – ₹2926 Cr</t>
  </si>
  <si>
    <t>Moderate turnover – ₹2552 Cr</t>
  </si>
  <si>
    <t>10. Business Cycle</t>
  </si>
  <si>
    <t>Affected by auto sector cycles</t>
  </si>
  <si>
    <t>11. Current Assets Requirements</t>
  </si>
  <si>
    <t>High – Inventory + Receivables from ₹25169 Cr rev</t>
  </si>
  <si>
    <t>High – Inventory + Receivables from ₹25378 Cr rev</t>
  </si>
  <si>
    <t>High – Inventory + Receivables from ₹11943 Cr rev</t>
  </si>
  <si>
    <t>High – Inventory + Receivables from ₹2926 Cr rev</t>
  </si>
  <si>
    <t>High – Inventory + Receivables from ₹2552 Cr rev</t>
  </si>
  <si>
    <t>12. Production Cycle</t>
  </si>
  <si>
    <t>Longer production → higher WC</t>
  </si>
  <si>
    <t>13. Credit Control</t>
  </si>
  <si>
    <t>Tighter credit policies improve WC</t>
  </si>
  <si>
    <t>14. Inflation/Price Changes</t>
  </si>
  <si>
    <t>Rubber &amp; import prices raise WC</t>
  </si>
  <si>
    <t>15. Profit Planning &amp; Control</t>
  </si>
  <si>
    <t>Fixed cost planning critical – ₹1462.72 Cr</t>
  </si>
  <si>
    <t>Fixed cost planning critical – ₹2509.08 Cr</t>
  </si>
  <si>
    <t>Fixed cost planning critical – ₹720.3700000000001 Cr</t>
  </si>
  <si>
    <t>Fixed cost planning critical – ₹315.0 Cr</t>
  </si>
  <si>
    <t>Fixed cost planning critical – ₹166.67000000000002 Cr</t>
  </si>
  <si>
    <t>16. Repayment Ability</t>
  </si>
  <si>
    <t>Cash flow backed by Rev ₹25169 Cr</t>
  </si>
  <si>
    <t>Cash flow backed by Rev ₹25378 Cr</t>
  </si>
  <si>
    <t>Cash flow backed by Rev ₹11943 Cr</t>
  </si>
  <si>
    <t>Cash flow backed by Rev ₹2926 Cr</t>
  </si>
  <si>
    <t>Cash flow backed by Rev ₹2552 Cr</t>
  </si>
  <si>
    <t>17. Cash Reserves</t>
  </si>
  <si>
    <t>High reserves needed for ops</t>
  </si>
  <si>
    <t>Moderate reserves needed for ops</t>
  </si>
  <si>
    <t>18. Operational Efficiency</t>
  </si>
  <si>
    <t>Lean ops can reduce WC needs</t>
  </si>
  <si>
    <t>19. Change in Technology</t>
  </si>
  <si>
    <t>Tech upgrades affect WC intermittently</t>
  </si>
  <si>
    <t>20. Firm’s Finance &amp; Dividend Policy</t>
  </si>
  <si>
    <t>Dividends reduce WC buffer</t>
  </si>
  <si>
    <t>21. Attitude Towards Risk</t>
  </si>
  <si>
    <t>Moderate – avoid overexposure to WC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</si>
</sst>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9.6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32526"/>
      <name val="Segoe UI"/>
      <family val="2"/>
    </font>
    <font>
      <sz val="11"/>
      <color rgb="FF232526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1" fillId="0" borderId="0" xfId="0" applyFont="1" applyAlignment="1">
      <alignment vertical="center" wrapText="1"/>
    </xf>
    <xf numFmtId="17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10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9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9" fontId="5" fillId="0" borderId="0" xfId="0" applyNumberFormat="1" applyFont="1" applyAlignment="1">
      <alignment horizontal="right" vertical="center" wrapText="1"/>
    </xf>
    <xf numFmtId="4" fontId="5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9" fontId="5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3" fontId="4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9" fontId="5" fillId="0" borderId="3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 wrapText="1"/>
    </xf>
    <xf numFmtId="15" fontId="6" fillId="2" borderId="1" xfId="0" applyNumberFormat="1" applyFont="1" applyFill="1" applyBorder="1" applyAlignment="1">
      <alignment horizontal="left" vertical="center"/>
    </xf>
    <xf numFmtId="4" fontId="7" fillId="2" borderId="1" xfId="0" applyNumberFormat="1" applyFont="1" applyFill="1" applyBorder="1" applyAlignment="1">
      <alignment horizontal="right" vertical="center" wrapText="1" readingOrder="1"/>
    </xf>
    <xf numFmtId="0" fontId="7" fillId="2" borderId="1" xfId="0" applyFont="1" applyFill="1" applyBorder="1" applyAlignment="1">
      <alignment horizontal="right" vertical="center" wrapText="1" readingOrder="1"/>
    </xf>
    <xf numFmtId="0" fontId="0" fillId="0" borderId="1" xfId="0" applyBorder="1"/>
    <xf numFmtId="0" fontId="0" fillId="3" borderId="0" xfId="0" applyFill="1"/>
    <xf numFmtId="0" fontId="9" fillId="3" borderId="0" xfId="0" applyFont="1" applyFill="1"/>
    <xf numFmtId="0" fontId="0" fillId="3" borderId="1" xfId="0" applyFill="1" applyBorder="1"/>
    <xf numFmtId="0" fontId="0" fillId="4" borderId="1" xfId="0" quotePrefix="1" applyFill="1" applyBorder="1"/>
    <xf numFmtId="0" fontId="0" fillId="4" borderId="1" xfId="0" applyFill="1" applyBorder="1"/>
    <xf numFmtId="0" fontId="10" fillId="5" borderId="0" xfId="0" applyFont="1" applyFill="1"/>
    <xf numFmtId="0" fontId="10" fillId="5" borderId="8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8" fillId="9" borderId="1" xfId="1" applyFill="1" applyBorder="1"/>
    <xf numFmtId="4" fontId="0" fillId="9" borderId="1" xfId="0" applyNumberFormat="1" applyFill="1" applyBorder="1"/>
    <xf numFmtId="0" fontId="0" fillId="9" borderId="1" xfId="0" applyFill="1" applyBorder="1"/>
    <xf numFmtId="0" fontId="9" fillId="0" borderId="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Normal 2" xfId="1" xr:uid="{48725BB1-D384-4253-877F-5457A0568375}"/>
  </cellStyles>
  <dxfs count="226"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border outline="0">
        <top style="thin">
          <color indexed="64"/>
        </top>
      </border>
    </dxf>
    <dxf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724001</xdr:colOff>
      <xdr:row>0</xdr:row>
      <xdr:rowOff>266700</xdr:rowOff>
    </xdr:from>
    <xdr:ext cx="1516698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1D6906-FF1E-D7EA-E107-AD6A8F49C55A}"/>
            </a:ext>
          </a:extLst>
        </xdr:cNvPr>
        <xdr:cNvSpPr txBox="1"/>
      </xdr:nvSpPr>
      <xdr:spPr>
        <a:xfrm>
          <a:off x="2190851" y="266700"/>
          <a:ext cx="15166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CLOSE PRICE</a:t>
          </a:r>
        </a:p>
      </xdr:txBody>
    </xdr:sp>
    <xdr:clientData/>
  </xdr:oneCellAnchor>
  <xdr:oneCellAnchor>
    <xdr:from>
      <xdr:col>7</xdr:col>
      <xdr:colOff>215900</xdr:colOff>
      <xdr:row>0</xdr:row>
      <xdr:rowOff>228600</xdr:rowOff>
    </xdr:from>
    <xdr:ext cx="3673061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969B22-823E-43A3-B589-82ECE60009FE}"/>
            </a:ext>
          </a:extLst>
        </xdr:cNvPr>
        <xdr:cNvSpPr txBox="1"/>
      </xdr:nvSpPr>
      <xdr:spPr>
        <a:xfrm>
          <a:off x="5575300" y="228600"/>
          <a:ext cx="367306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 b="1"/>
            <a:t>RETURN</a:t>
          </a:r>
          <a:r>
            <a:rPr lang="en-US" sz="2000" b="1" baseline="0"/>
            <a:t> </a:t>
          </a:r>
          <a:r>
            <a:rPr lang="en-US" sz="2000" b="1"/>
            <a:t>PRICE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218725</xdr:colOff>
      <xdr:row>0</xdr:row>
      <xdr:rowOff>114300</xdr:rowOff>
    </xdr:from>
    <xdr:ext cx="1157241" cy="718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7C7806-5E71-CED1-D8BE-766A832F9361}"/>
            </a:ext>
          </a:extLst>
        </xdr:cNvPr>
        <xdr:cNvSpPr txBox="1"/>
      </xdr:nvSpPr>
      <xdr:spPr>
        <a:xfrm>
          <a:off x="3266725" y="114300"/>
          <a:ext cx="115724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4000" b="1" u="sng"/>
            <a:t>MRF</a:t>
          </a:r>
        </a:p>
      </xdr:txBody>
    </xdr:sp>
    <xdr:clientData/>
  </xdr:oneCellAnchor>
  <xdr:oneCellAnchor>
    <xdr:from>
      <xdr:col>19</xdr:col>
      <xdr:colOff>126102</xdr:colOff>
      <xdr:row>0</xdr:row>
      <xdr:rowOff>0</xdr:rowOff>
    </xdr:from>
    <xdr:ext cx="2832443" cy="13445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FB6295-699F-4953-9483-D5AB8E940E89}"/>
            </a:ext>
          </a:extLst>
        </xdr:cNvPr>
        <xdr:cNvSpPr txBox="1"/>
      </xdr:nvSpPr>
      <xdr:spPr>
        <a:xfrm>
          <a:off x="11708502" y="0"/>
          <a:ext cx="2832443" cy="134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4000" b="1" u="sng">
              <a:solidFill>
                <a:schemeClr val="tx1"/>
              </a:solidFill>
              <a:latin typeface="+mn-lt"/>
              <a:ea typeface="+mn-ea"/>
              <a:cs typeface="+mn-cs"/>
            </a:rPr>
            <a:t>Apollo Tyres</a:t>
          </a:r>
        </a:p>
        <a:p>
          <a:pPr algn="ctr"/>
          <a:endParaRPr lang="en-US" sz="4000" b="1" u="sng"/>
        </a:p>
      </xdr:txBody>
    </xdr:sp>
    <xdr:clientData/>
  </xdr:oneCellAnchor>
  <xdr:oneCellAnchor>
    <xdr:from>
      <xdr:col>34</xdr:col>
      <xdr:colOff>52609</xdr:colOff>
      <xdr:row>0</xdr:row>
      <xdr:rowOff>0</xdr:rowOff>
    </xdr:from>
    <xdr:ext cx="2529282" cy="134459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B970B8-6D83-4304-B7C3-287663C0CDD5}"/>
            </a:ext>
          </a:extLst>
        </xdr:cNvPr>
        <xdr:cNvSpPr txBox="1"/>
      </xdr:nvSpPr>
      <xdr:spPr>
        <a:xfrm>
          <a:off x="20779009" y="0"/>
          <a:ext cx="2529282" cy="134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4000" b="1" u="sng">
              <a:solidFill>
                <a:schemeClr val="tx1"/>
              </a:solidFill>
              <a:latin typeface="+mn-lt"/>
              <a:ea typeface="+mn-ea"/>
              <a:cs typeface="+mn-cs"/>
            </a:rPr>
            <a:t>CEAT Tyres</a:t>
          </a:r>
        </a:p>
        <a:p>
          <a:pPr algn="ctr"/>
          <a:endParaRPr lang="en-US" sz="4000" b="1" u="sng"/>
        </a:p>
      </xdr:txBody>
    </xdr:sp>
    <xdr:clientData/>
  </xdr:oneCellAnchor>
  <xdr:oneCellAnchor>
    <xdr:from>
      <xdr:col>50</xdr:col>
      <xdr:colOff>158036</xdr:colOff>
      <xdr:row>0</xdr:row>
      <xdr:rowOff>69850</xdr:rowOff>
    </xdr:from>
    <xdr:ext cx="3076099" cy="197073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94EF79-BF02-4313-80BC-F7921086A705}"/>
            </a:ext>
          </a:extLst>
        </xdr:cNvPr>
        <xdr:cNvSpPr txBox="1"/>
      </xdr:nvSpPr>
      <xdr:spPr>
        <a:xfrm>
          <a:off x="30638036" y="69850"/>
          <a:ext cx="3076099" cy="1970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4000" b="1" u="sng">
              <a:solidFill>
                <a:schemeClr val="tx1"/>
              </a:solidFill>
              <a:latin typeface="+mn-lt"/>
              <a:ea typeface="+mn-ea"/>
              <a:cs typeface="+mn-cs"/>
            </a:rPr>
            <a:t>TVS Srichakra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4000" b="1" u="sng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4000" b="1" u="sng"/>
        </a:p>
      </xdr:txBody>
    </xdr:sp>
    <xdr:clientData/>
  </xdr:oneCellAnchor>
  <xdr:oneCellAnchor>
    <xdr:from>
      <xdr:col>60</xdr:col>
      <xdr:colOff>571253</xdr:colOff>
      <xdr:row>0</xdr:row>
      <xdr:rowOff>0</xdr:rowOff>
    </xdr:from>
    <xdr:ext cx="4243599" cy="259686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64E4392-504D-4ED7-B24E-252783CB4A52}"/>
            </a:ext>
          </a:extLst>
        </xdr:cNvPr>
        <xdr:cNvSpPr txBox="1"/>
      </xdr:nvSpPr>
      <xdr:spPr>
        <a:xfrm>
          <a:off x="37147253" y="0"/>
          <a:ext cx="4243599" cy="25968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4000" b="1" u="sng">
              <a:solidFill>
                <a:schemeClr val="tx1"/>
              </a:solidFill>
              <a:latin typeface="+mn-lt"/>
              <a:ea typeface="+mn-ea"/>
              <a:cs typeface="+mn-cs"/>
            </a:rPr>
            <a:t>Goodyear India Ltd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4000" b="1" u="sng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4000" b="1" u="sng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4000" b="1" u="sng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4102D4-F05D-4162-812F-DB352BF2B575}" name="Table11" displayName="Table11" ref="BJ33:BW62" totalsRowShown="0" headerRowDxfId="225" dataDxfId="224">
  <autoFilter ref="BJ33:BW62" xr:uid="{DF4102D4-F05D-4162-812F-DB352BF2B575}"/>
  <tableColumns count="14">
    <tableColumn id="1" xr3:uid="{A9246FC0-3B20-4DE8-B41B-F8B9A9297E40}" name="Balance Sheet" dataDxfId="223"/>
    <tableColumn id="2" xr3:uid="{A9ED2BE5-7140-4D1A-8E28-34E225B309F3}" name="Dec-12" dataDxfId="222"/>
    <tableColumn id="3" xr3:uid="{78635582-8F60-414A-880F-33B91B9A3A66}" name="Dec-13" dataDxfId="221"/>
    <tableColumn id="4" xr3:uid="{F1DF69D1-F901-400E-BA30-DC86491CC4AC}" name="Dec-14" dataDxfId="220"/>
    <tableColumn id="5" xr3:uid="{0B468754-E36B-424F-B36F-3825C95506DA}" name="Mar-16" dataDxfId="219"/>
    <tableColumn id="6" xr3:uid="{7EF537CA-BD19-424A-AED0-26FFC50579A4}" name="Mar-17" dataDxfId="218"/>
    <tableColumn id="7" xr3:uid="{A69C8E56-FB99-4946-8064-CBE9FC14C961}" name="Mar-18" dataDxfId="217"/>
    <tableColumn id="8" xr3:uid="{2653EDEF-7356-4A06-90A1-72307DAAE4D0}" name="Mar-19" dataDxfId="216"/>
    <tableColumn id="9" xr3:uid="{622C2276-2667-4762-94D0-B13A85D46C4A}" name="Mar-20" dataDxfId="215"/>
    <tableColumn id="10" xr3:uid="{3858F2BA-32EA-4881-A4A3-930CF57B2276}" name="Mar-21" dataDxfId="214"/>
    <tableColumn id="11" xr3:uid="{E8CE8CD0-7347-40DC-B721-022E1E252107}" name="Mar-22" dataDxfId="213"/>
    <tableColumn id="12" xr3:uid="{08439F42-2CB8-447F-9C42-19C71DE02E75}" name="Mar-23" dataDxfId="212"/>
    <tableColumn id="13" xr3:uid="{3749D834-531C-428A-8522-6EB87E9A0A41}" name="Mar-24" dataDxfId="211"/>
    <tableColumn id="14" xr3:uid="{1708E4D2-64C5-4D24-8EA6-B3B2BAF3D005}" name="Sep-24" dataDxfId="2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173ADF-1D11-4E94-97D4-EDBE34A38459}" name="Table2" displayName="Table2" ref="A2:N29" totalsRowShown="0" headerRowDxfId="96" headerRowBorderDxfId="95" tableBorderDxfId="94" totalsRowBorderDxfId="93">
  <autoFilter ref="A2:N29" xr:uid="{0C173ADF-1D11-4E94-97D4-EDBE34A38459}"/>
  <tableColumns count="14">
    <tableColumn id="1" xr3:uid="{2C324A80-08D4-43C6-BBA2-E69F051B92DD}" name="Profit &amp; Loss " dataDxfId="92"/>
    <tableColumn id="2" xr3:uid="{4082E33F-3BBE-4F12-938D-5C643756DE4B}" name="Sep-12" dataDxfId="91"/>
    <tableColumn id="3" xr3:uid="{A924A748-3EF2-440A-B6DD-A85B5887B4B7}" name="Sep-13" dataDxfId="90"/>
    <tableColumn id="4" xr3:uid="{F2171363-1FC4-4C88-80FD-07B0EFCF86D6}" name="Sep-14" dataDxfId="89"/>
    <tableColumn id="5" xr3:uid="{EE4197A7-472E-4F3B-A64D-911B1E3CA1EC}" name="Mar 2016 18m" dataDxfId="88"/>
    <tableColumn id="6" xr3:uid="{8D3F4402-E6BF-4F98-AA65-AF3D30CF69B9}" name="Mar-17"/>
    <tableColumn id="7" xr3:uid="{5459C3B5-FEA6-480E-B34F-E612BB45E949}" name="Mar-18"/>
    <tableColumn id="8" xr3:uid="{0A986FA2-386F-4368-B9FB-FBB2D9F32BA3}" name="Mar-19"/>
    <tableColumn id="9" xr3:uid="{B6CCF136-B782-4818-89CF-5F442C4CE31A}" name="Mar-20"/>
    <tableColumn id="10" xr3:uid="{F4D1393A-4DDB-40B9-BCC5-F5D2FAB39534}" name="Mar-21"/>
    <tableColumn id="11" xr3:uid="{9E726609-0E18-4F5E-BAD5-F0A1E3101279}" name="Mar-22" dataDxfId="87"/>
    <tableColumn id="12" xr3:uid="{117776D7-D836-42F9-8891-895E43B70640}" name="Mar-23" dataDxfId="86"/>
    <tableColumn id="13" xr3:uid="{BDC7FE1F-D116-4EF6-BCB6-9F36EC7E1B8D}" name="Mar-24"/>
    <tableColumn id="14" xr3:uid="{6FAA0246-049F-43AD-B377-E6892F5E61B3}" name="TTM" dataDxfId="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2AFBB7-3836-4A04-9F5E-04029C652782}" name="Table12" displayName="Table12" ref="A69:M96" totalsRowShown="0" headerRowDxfId="84" dataDxfId="83">
  <autoFilter ref="A69:M96" xr:uid="{F42AFBB7-3836-4A04-9F5E-04029C652782}"/>
  <tableColumns count="13">
    <tableColumn id="1" xr3:uid="{F6740954-5122-461F-9785-9C52B99CA603}" name="Cash Flows" dataDxfId="82"/>
    <tableColumn id="2" xr3:uid="{70FC7D27-FA2F-4492-8332-0EF7AE25D7CF}" name="Sep-12" dataDxfId="81"/>
    <tableColumn id="3" xr3:uid="{1966E297-D705-413D-891C-530F5174EAB9}" name="Sep-13" dataDxfId="80"/>
    <tableColumn id="4" xr3:uid="{B894E18E-549B-42B4-9EEF-4CF63BBD213F}" name="Sep-14" dataDxfId="79"/>
    <tableColumn id="5" xr3:uid="{093E0896-EFB6-4926-A7BE-AC7BD9AEC83E}" name="Mar-16" dataDxfId="78"/>
    <tableColumn id="6" xr3:uid="{B65434BF-1D55-459E-A3CA-87E5D1D5199F}" name="Mar-17" dataDxfId="77"/>
    <tableColumn id="7" xr3:uid="{5770EFD1-3A73-4C1C-832B-4EF87BA719D4}" name="Mar-18" dataDxfId="76"/>
    <tableColumn id="8" xr3:uid="{B1958709-A775-49C6-854C-6CC0C33811DF}" name="Mar-19" dataDxfId="75"/>
    <tableColumn id="9" xr3:uid="{F6127C1E-CB95-45E0-8DB8-B376AC79501F}" name="Mar-20" dataDxfId="74"/>
    <tableColumn id="10" xr3:uid="{974B3CAF-C930-434C-B395-42053D17C12E}" name="Mar-21" dataDxfId="73"/>
    <tableColumn id="11" xr3:uid="{491A8886-E0F0-46D3-88D3-AD9628876D5F}" name="Mar-22" dataDxfId="72"/>
    <tableColumn id="12" xr3:uid="{4EDDA452-5B80-4CB9-876E-D707225FA54E}" name="Mar-23" dataDxfId="71"/>
    <tableColumn id="13" xr3:uid="{A1893D5B-19BE-493A-BAF2-B1E1532D7A45}" name="Mar-24" dataDxfId="7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C786B5-7565-48BC-AF4C-37C552D47FCF}" name="Table13" displayName="Table13" ref="P69:AB101" totalsRowShown="0" headerRowDxfId="69" dataDxfId="68">
  <autoFilter ref="P69:AB101" xr:uid="{86C786B5-7565-48BC-AF4C-37C552D47FCF}"/>
  <tableColumns count="13">
    <tableColumn id="1" xr3:uid="{BB0C2F07-892B-4B0E-917E-45F94DDF886F}" name="Cash Flows" dataDxfId="67"/>
    <tableColumn id="2" xr3:uid="{B0DFAAC3-1726-4D6B-8BEF-259A76D0522F}" name="Mar-13" dataDxfId="66"/>
    <tableColumn id="3" xr3:uid="{BBDEFD31-AD7E-4B10-8A76-4D319D26FE16}" name="Mar-14" dataDxfId="65"/>
    <tableColumn id="4" xr3:uid="{B3D6AD2E-E36E-4A79-85F0-9B6FA8D9A33F}" name="Mar-15" dataDxfId="64"/>
    <tableColumn id="5" xr3:uid="{DA9BF2A1-D14D-4D3A-9BA9-7A589D2732E3}" name="Mar-16" dataDxfId="63"/>
    <tableColumn id="6" xr3:uid="{16CF27C0-4668-4032-B581-BC86095B6A03}" name="Mar-17" dataDxfId="62"/>
    <tableColumn id="7" xr3:uid="{87D2205E-B8B5-4CD0-B2DC-852F8EB2548C}" name="Mar-18" dataDxfId="61"/>
    <tableColumn id="8" xr3:uid="{D887D6F0-A9B4-488A-875B-844AC641FD03}" name="Mar-19" dataDxfId="60"/>
    <tableColumn id="9" xr3:uid="{7A1E6599-92A7-46ED-813B-AD47E1BA5765}" name="Mar-20" dataDxfId="59"/>
    <tableColumn id="10" xr3:uid="{9ABCAE98-8604-4008-A3DE-B15F201611E6}" name="Mar-21" dataDxfId="58"/>
    <tableColumn id="11" xr3:uid="{83B9D2D8-F316-467A-90B6-35F24567B2B1}" name="Mar-22" dataDxfId="57"/>
    <tableColumn id="12" xr3:uid="{19D9C964-1968-4422-9FD0-B5EDBC58B3A6}" name="Mar-23" dataDxfId="56"/>
    <tableColumn id="13" xr3:uid="{B4A4981F-B0D4-4EEC-A679-0499834B1498}" name="Mar-24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3B7B7A5-15F7-4903-8BEB-40A61D00729E}" name="Table14" displayName="Table14" ref="AE69:AQ98" totalsRowShown="0" headerRowDxfId="54" dataDxfId="53">
  <autoFilter ref="AE69:AQ98" xr:uid="{E3B7B7A5-15F7-4903-8BEB-40A61D00729E}"/>
  <tableColumns count="13">
    <tableColumn id="1" xr3:uid="{4AA62170-A955-4BF3-83E5-BBB137CF34F5}" name="Cash Flows" dataDxfId="52"/>
    <tableColumn id="2" xr3:uid="{3731396E-8F4A-420B-8CB7-891B2B9C7E15}" name="Mar-13" dataDxfId="51"/>
    <tableColumn id="3" xr3:uid="{3CCA03E7-114C-4265-9867-DDA4485EB722}" name="Mar-14" dataDxfId="50"/>
    <tableColumn id="4" xr3:uid="{C7257B9B-9DB1-4267-80AB-1541C3DB5921}" name="Mar-15" dataDxfId="49"/>
    <tableColumn id="5" xr3:uid="{0EFC052A-F0E6-42EA-8D34-7EB40D35AD25}" name="Mar-16" dataDxfId="48"/>
    <tableColumn id="6" xr3:uid="{C6A4F3F6-6FD8-483D-9CAB-06B583FD5B3B}" name="Mar-17" dataDxfId="47"/>
    <tableColumn id="7" xr3:uid="{E55AD0D8-AC58-4B37-BFBD-C558670FF09A}" name="Mar-18" dataDxfId="46"/>
    <tableColumn id="8" xr3:uid="{096C6A54-FC2C-4BD1-B013-878444423B5C}" name="Mar-19" dataDxfId="45"/>
    <tableColumn id="9" xr3:uid="{13F8C5B5-DEA8-4802-AFFC-57091DFDECC1}" name="Mar-20" dataDxfId="44"/>
    <tableColumn id="10" xr3:uid="{415A767A-4377-482C-A5A4-FDD75416FF23}" name="Mar-21" dataDxfId="43"/>
    <tableColumn id="11" xr3:uid="{FD697F61-20A8-48BC-A781-5207B834BF77}" name="Mar-22" dataDxfId="42"/>
    <tableColumn id="12" xr3:uid="{21BD848B-AA0E-4548-8DC4-47FCCF75A6B5}" name="Mar-23" dataDxfId="41"/>
    <tableColumn id="13" xr3:uid="{BCA3F5D0-F902-45CA-97EF-9109723415E1}" name="Mar-24" dataDxfId="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0EF19D-9631-43C4-83F7-4B9092069BFF}" name="Table15" displayName="Table15" ref="AT69:BF93" totalsRowShown="0" headerRowDxfId="39" dataDxfId="38">
  <autoFilter ref="AT69:BF93" xr:uid="{290EF19D-9631-43C4-83F7-4B9092069BFF}"/>
  <tableColumns count="13">
    <tableColumn id="1" xr3:uid="{DA5ECE05-1F66-4119-8920-F23D79F9A029}" name="Cash Flows" dataDxfId="37"/>
    <tableColumn id="2" xr3:uid="{386FE449-E04C-4CBA-998D-D579D03BE55D}" name="Mar-13" dataDxfId="36"/>
    <tableColumn id="3" xr3:uid="{2491FC30-E7CC-4663-9A5A-ABC359C69694}" name="Mar-14" dataDxfId="35"/>
    <tableColumn id="4" xr3:uid="{C4E794DC-C0D8-4A44-B874-220F88E21AAC}" name="Mar-15" dataDxfId="34"/>
    <tableColumn id="5" xr3:uid="{1D55AB8B-1B75-4E5E-846E-922AEFD664E6}" name="Mar-16" dataDxfId="33"/>
    <tableColumn id="6" xr3:uid="{CEF2FC08-8C60-447C-A1C6-35AE3C003955}" name="Mar-17" dataDxfId="32"/>
    <tableColumn id="7" xr3:uid="{FF93170D-8F2C-4B1F-B3FA-A7C62A09E901}" name="Mar-18" dataDxfId="31"/>
    <tableColumn id="8" xr3:uid="{26B675E1-364E-4916-BE38-33FF1DE0B686}" name="Mar-19" dataDxfId="30"/>
    <tableColumn id="9" xr3:uid="{BDCC7398-CCDF-416C-ADED-1EB168EB56CF}" name="Mar-20" dataDxfId="29"/>
    <tableColumn id="10" xr3:uid="{518E1AC4-9723-4534-BCFE-F5C40734A12E}" name="Mar-21" dataDxfId="28"/>
    <tableColumn id="11" xr3:uid="{72EDEF08-5A6F-430A-90D8-6336A1523F4D}" name="Mar-22" dataDxfId="27"/>
    <tableColumn id="12" xr3:uid="{1078F818-58BA-468E-9049-EF4F36788462}" name="Mar-23" dataDxfId="26"/>
    <tableColumn id="13" xr3:uid="{F28B8A13-69E2-4BC4-BF6B-789E2307767A}" name="Mar-24" dataDxfId="2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6506DB0-D496-40D2-88C0-91950AC23BD8}" name="Table16" displayName="Table16" ref="BJ69:BV89" totalsRowShown="0" headerRowDxfId="24" dataDxfId="23">
  <autoFilter ref="BJ69:BV89" xr:uid="{E6506DB0-D496-40D2-88C0-91950AC23BD8}"/>
  <tableColumns count="13">
    <tableColumn id="1" xr3:uid="{FD883C8D-624C-48B3-B820-BC68CCE578C9}" name="Cash Flows" dataDxfId="22"/>
    <tableColumn id="2" xr3:uid="{4013A287-E02F-4648-95C6-463C8B5A354E}" name="Dec-12" dataDxfId="21"/>
    <tableColumn id="3" xr3:uid="{EF83BC87-D254-4D30-A4A5-7089328A5859}" name="Dec-13" dataDxfId="20"/>
    <tableColumn id="4" xr3:uid="{0D9E888E-3C02-4707-8BB5-681FB51D11F9}" name="Dec-14" dataDxfId="19"/>
    <tableColumn id="5" xr3:uid="{7BA0F458-7627-4132-997F-435A745AC553}" name="Mar-16" dataDxfId="18"/>
    <tableColumn id="6" xr3:uid="{EDE1ACF7-44CE-43B2-9376-41D140B84B6D}" name="Mar-17" dataDxfId="17"/>
    <tableColumn id="7" xr3:uid="{6A0F74D2-B3BB-44F6-91BE-A7981B691244}" name="Mar-18" dataDxfId="16"/>
    <tableColumn id="8" xr3:uid="{55F419CB-CD18-440D-B829-C03C33292D1A}" name="Mar-19" dataDxfId="15"/>
    <tableColumn id="9" xr3:uid="{7B89A603-B9BE-4B93-ADA3-FBCDEBB61FC5}" name="Mar-20" dataDxfId="14"/>
    <tableColumn id="10" xr3:uid="{CB762F92-DC04-4AE9-9C88-C4A998F1E0B9}" name="Mar-21" dataDxfId="13"/>
    <tableColumn id="11" xr3:uid="{B0B4671D-2088-42C8-99CE-D1943E88D64F}" name="Mar-22" dataDxfId="12"/>
    <tableColumn id="12" xr3:uid="{DF771A47-EB3E-4A4C-9FC9-6E0A499BDAB7}" name="Mar-23" dataDxfId="11"/>
    <tableColumn id="13" xr3:uid="{ECE2605E-D27D-4182-9B79-78FB45B361DF}" name="Mar-24" dataDxfId="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0DB8F-000E-4DB9-95F5-AD52DCF1618E}" name="Table1" displayName="Table1" ref="A1:F22" totalsRowShown="0" headerRowDxfId="9" dataDxfId="7" headerRowBorderDxfId="8" tableBorderDxfId="6">
  <autoFilter ref="A1:F22" xr:uid="{E1C0DB8F-000E-4DB9-95F5-AD52DCF1618E}"/>
  <tableColumns count="6">
    <tableColumn id="1" xr3:uid="{7324D528-C58A-4DAD-BEFD-032D7C272CA6}" name="Factor" dataDxfId="5"/>
    <tableColumn id="2" xr3:uid="{05EAB7BD-2A2D-48FD-84FB-46ACE52676E4}" name="MRF" dataDxfId="4"/>
    <tableColumn id="3" xr3:uid="{2EBF05E8-46F7-4856-93DF-0C1C24F355DC}" name="Apollo" dataDxfId="3"/>
    <tableColumn id="4" xr3:uid="{35CE3CAF-60A3-43D5-B51A-F775336B5A6F}" name="CEAT" dataDxfId="2"/>
    <tableColumn id="5" xr3:uid="{CA340792-AABF-4E3A-8D9B-9A704AC0CB80}" name="TVS" dataDxfId="1"/>
    <tableColumn id="6" xr3:uid="{A618E99F-AF0F-4727-9698-AE0435C960E6}" name="Goodyea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B47AAC-86ED-407C-A69E-CE491DB3A40E}" name="Table10" displayName="Table10" ref="AT33:BG66" totalsRowShown="0" headerRowDxfId="209" dataDxfId="208">
  <autoFilter ref="AT33:BG66" xr:uid="{30B47AAC-86ED-407C-A69E-CE491DB3A40E}"/>
  <tableColumns count="14">
    <tableColumn id="1" xr3:uid="{36710C89-5178-4B22-86F8-D339791C4337}" name="Balance Sheet" dataDxfId="207"/>
    <tableColumn id="2" xr3:uid="{857E36CB-B0EE-442F-A963-362EE9D2F95C}" name="Mar-13" dataDxfId="206"/>
    <tableColumn id="3" xr3:uid="{5AB6A743-21E7-4B64-A160-849AEFBA1249}" name="Mar-14" dataDxfId="205"/>
    <tableColumn id="4" xr3:uid="{F8063D40-3DEE-4AF6-90F3-9988BCD6BEE4}" name="Mar-15" dataDxfId="204"/>
    <tableColumn id="5" xr3:uid="{E5F56855-F9E4-428F-ADC1-D108B3D2F8C7}" name="Mar-16" dataDxfId="203"/>
    <tableColumn id="6" xr3:uid="{D3112707-33A7-4425-AA83-9CD19E7AEE50}" name="Mar-17" dataDxfId="202"/>
    <tableColumn id="7" xr3:uid="{5050D691-DF63-4EFD-A03A-E9E4B31AD009}" name="Mar-18" dataDxfId="201"/>
    <tableColumn id="8" xr3:uid="{930105FD-39B9-4C5F-A2F9-03D6B4EFC9C0}" name="Mar-19" dataDxfId="200"/>
    <tableColumn id="9" xr3:uid="{43A555B0-18C5-4D80-B32C-8DF1BBDF390C}" name="Mar-20" dataDxfId="199"/>
    <tableColumn id="10" xr3:uid="{0E7C5081-2361-4DAC-B15A-BF9C596CD22C}" name="Mar-21" dataDxfId="198"/>
    <tableColumn id="11" xr3:uid="{8F092F95-BDC5-4886-A1D7-0CB42589C81F}" name="Mar-22" dataDxfId="197"/>
    <tableColumn id="12" xr3:uid="{F46D203B-BAAC-4A45-85A9-C00BDC99E744}" name="Mar-23" dataDxfId="196"/>
    <tableColumn id="13" xr3:uid="{AB3EED3D-F025-4B1E-BB1A-4A00E6D62A4C}" name="Mar-24" dataDxfId="195"/>
    <tableColumn id="14" xr3:uid="{1A86B465-7589-4181-A2A5-96FD9E609E89}" name="Sep-24" dataDxfId="1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368D0B-1621-47BE-B7D7-81FB36F80358}" name="Table9" displayName="Table9" ref="AE33:AR67" totalsRowShown="0" headerRowDxfId="193" dataDxfId="192">
  <autoFilter ref="AE33:AR67" xr:uid="{E1368D0B-1621-47BE-B7D7-81FB36F80358}"/>
  <tableColumns count="14">
    <tableColumn id="1" xr3:uid="{EBA8D606-8E09-44B4-ABA6-2F2593924F2C}" name="Balance Sheet" dataDxfId="191"/>
    <tableColumn id="2" xr3:uid="{273AC6C5-B784-497E-BB0B-95D86E280A80}" name="Mar-13" dataDxfId="190"/>
    <tableColumn id="3" xr3:uid="{BFB08C7C-40F7-47F4-988A-9E4D1F84D23D}" name="Mar-14" dataDxfId="189"/>
    <tableColumn id="4" xr3:uid="{37A9C8AF-8B30-4597-A9FD-9BBEC5272641}" name="Mar-15" dataDxfId="188"/>
    <tableColumn id="5" xr3:uid="{F67866DD-4E21-4B13-8A05-B3B81D24CBEA}" name="Mar-16" dataDxfId="187"/>
    <tableColumn id="6" xr3:uid="{367C05DF-D048-4DAD-A9A3-17D4FD8602C7}" name="Mar-17" dataDxfId="186"/>
    <tableColumn id="7" xr3:uid="{0781AECC-D839-4362-A72A-E6B7F56F800B}" name="Mar-18" dataDxfId="185"/>
    <tableColumn id="8" xr3:uid="{20AF0757-A437-4A2D-9B7B-A603D2511EC2}" name="Mar-19" dataDxfId="184"/>
    <tableColumn id="9" xr3:uid="{FB8B8E51-D6F4-4305-A7D6-4CE8395FFDBD}" name="Mar-20" dataDxfId="183"/>
    <tableColumn id="10" xr3:uid="{5C2BC945-C0DF-41D4-89AA-E04ED30F3752}" name="Mar-21" dataDxfId="182"/>
    <tableColumn id="11" xr3:uid="{F2637312-E06E-436D-A43D-2AD049CAF244}" name="Mar-22" dataDxfId="181"/>
    <tableColumn id="12" xr3:uid="{75DA621A-2BD2-43F0-BE91-6754833864F9}" name="Mar-23" dataDxfId="180"/>
    <tableColumn id="13" xr3:uid="{65598E09-C535-4909-9859-8813C348F9ED}" name="Mar-24" dataDxfId="179"/>
    <tableColumn id="14" xr3:uid="{572BF7CD-6A25-4D62-9B84-B976AAD35F89}" name="Sep-24" dataDxfId="1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0221BF-4273-45C9-98A1-B8B371D6A0F5}" name="Table8" displayName="Table8" ref="P33:AC65" totalsRowShown="0" headerRowDxfId="177" dataDxfId="176">
  <autoFilter ref="P33:AC65" xr:uid="{E40221BF-4273-45C9-98A1-B8B371D6A0F5}"/>
  <tableColumns count="14">
    <tableColumn id="1" xr3:uid="{AFE73956-8BD9-4F34-A715-588B48E70B05}" name="Balance Sheet" dataDxfId="175"/>
    <tableColumn id="2" xr3:uid="{6B50EF53-7249-4C0B-965A-9147A2923FDC}" name="Mar-13" dataDxfId="174"/>
    <tableColumn id="3" xr3:uid="{69DC0305-9CD7-4865-8894-BA58EB1C7BA5}" name="Mar-14" dataDxfId="173"/>
    <tableColumn id="4" xr3:uid="{8D067A11-1694-4EEF-BADF-70ADCB1448AC}" name="Mar-15" dataDxfId="172"/>
    <tableColumn id="5" xr3:uid="{B4A331E6-744A-41F7-925C-7CDA7932C636}" name="Mar-16"/>
    <tableColumn id="6" xr3:uid="{60DFFCE7-2FF5-4E2B-AB81-72EDE6EA7EAB}" name="Mar-17"/>
    <tableColumn id="7" xr3:uid="{71EAF122-3345-4AEB-9D9E-0C0D7EB01957}" name="Mar-18" dataDxfId="171"/>
    <tableColumn id="8" xr3:uid="{56A59136-C774-4051-9111-FA61FFEE2B8D}" name="Mar-19"/>
    <tableColumn id="9" xr3:uid="{B55515C2-F1FA-4DA4-B827-4A07EC6B7F32}" name="Mar-20" dataDxfId="170"/>
    <tableColumn id="10" xr3:uid="{8D69037B-1606-4880-B8B9-E5992FA95D0A}" name="Mar-21" dataDxfId="169"/>
    <tableColumn id="11" xr3:uid="{26994CD5-E0C2-4715-838A-D854D3DF1E4C}" name="Mar-22"/>
    <tableColumn id="12" xr3:uid="{C33FF510-E739-48EB-85F5-583849A8DE4A}" name="Mar-23" dataDxfId="168"/>
    <tableColumn id="13" xr3:uid="{3A5ED804-51DE-46A6-8E59-063D01642D43}" name="Mar-24" dataDxfId="167"/>
    <tableColumn id="14" xr3:uid="{084D8DAD-4720-401E-9940-909B86685846}" name="Sep-24" dataDxfId="1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926045-12B5-4ECA-8C2F-03FD1ABF3716}" name="Table7" displayName="Table7" ref="A33:N67" totalsRowShown="0" headerRowDxfId="165">
  <autoFilter ref="A33:N67" xr:uid="{B6926045-12B5-4ECA-8C2F-03FD1ABF3716}"/>
  <tableColumns count="14">
    <tableColumn id="1" xr3:uid="{A0CF55A4-00A2-4534-AD34-1C2DC30792AD}" name="Balance Sheet" dataDxfId="164"/>
    <tableColumn id="2" xr3:uid="{2B493299-3551-4D54-8840-220F41DC48E1}" name="Sep-12" dataDxfId="163"/>
    <tableColumn id="3" xr3:uid="{2B85746D-6BF4-4FEA-ABC4-1B19FEE1DB19}" name="Sep-13" dataDxfId="162"/>
    <tableColumn id="4" xr3:uid="{21142EB6-4946-4FF6-9B1A-A2046CAB3E48}" name="Sep-14" dataDxfId="161"/>
    <tableColumn id="5" xr3:uid="{C4C5D19B-9B66-421F-9CAF-1BD7A016C2C3}" name="Mar-16" dataDxfId="160"/>
    <tableColumn id="6" xr3:uid="{B48E8307-CBDD-4FA4-AE83-EF759962416C}" name="Mar-17" dataDxfId="159"/>
    <tableColumn id="7" xr3:uid="{1D9B7FE7-2AE6-472F-A154-0C5DDC07D783}" name="Mar-18" dataDxfId="158"/>
    <tableColumn id="8" xr3:uid="{BC644390-F2F3-4FC9-8CB2-4D8D467EDD37}" name="Mar-19" dataDxfId="157"/>
    <tableColumn id="9" xr3:uid="{CE0FA7DC-19A3-4E81-B3CB-80943F25525D}" name="Mar-20"/>
    <tableColumn id="10" xr3:uid="{F9A4DD50-F396-437B-805E-F92D9A914462}" name="Mar-21" dataDxfId="156"/>
    <tableColumn id="11" xr3:uid="{ED4CB1D1-C9DA-4F90-8A8D-8D841CBBF82F}" name="Mar-22"/>
    <tableColumn id="12" xr3:uid="{D721DEA0-61ED-40F0-ADB7-896792BA7335}" name="Mar-23"/>
    <tableColumn id="13" xr3:uid="{A7B57E9A-4736-4734-A0BB-0227112C1707}" name="Mar-24"/>
    <tableColumn id="14" xr3:uid="{CE9CFDEC-E727-43DC-8598-45571E93B3AA}" name="Sep-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99BD3A-8239-41A8-8266-1C266EEE474D}" name="Table6" displayName="Table6" ref="BJ2:BW28" totalsRowShown="0" headerRowDxfId="155" dataDxfId="154">
  <autoFilter ref="BJ2:BW28" xr:uid="{7999BD3A-8239-41A8-8266-1C266EEE474D}"/>
  <tableColumns count="14">
    <tableColumn id="1" xr3:uid="{71099715-3A41-4A64-81CD-8E11F5900170}" name="Profit &amp; Loss" dataDxfId="153"/>
    <tableColumn id="2" xr3:uid="{8717784B-0CC3-4AEE-9927-6846DE4CB6E4}" name="Dec-12" dataDxfId="152"/>
    <tableColumn id="3" xr3:uid="{C352B9A4-E850-4B6B-B09C-05A5348ABD26}" name="Dec-13" dataDxfId="151"/>
    <tableColumn id="4" xr3:uid="{4B50426A-09AB-44F6-8211-6C64F19F6CF8}" name="Dec-14" dataDxfId="150"/>
    <tableColumn id="5" xr3:uid="{A110D564-25E3-45F8-88B5-F82AD2215409}" name="Mar 2016 15m" dataDxfId="149"/>
    <tableColumn id="6" xr3:uid="{4E3D6415-1F2A-4475-B8B2-F4D51D42613A}" name="Mar-17" dataDxfId="148"/>
    <tableColumn id="7" xr3:uid="{65DF076A-40CD-44D2-9417-E0141D26D8C5}" name="Mar-18" dataDxfId="147"/>
    <tableColumn id="8" xr3:uid="{3B28BD1F-D977-4A3B-A8A5-EF836BA16CF1}" name="Mar-19" dataDxfId="146"/>
    <tableColumn id="9" xr3:uid="{C5937796-3B2C-4075-AF38-9777A9928FE2}" name="Mar-20" dataDxfId="145"/>
    <tableColumn id="10" xr3:uid="{79532856-9465-4B75-B4F4-9BB48B2287DF}" name="Mar-21" dataDxfId="144"/>
    <tableColumn id="11" xr3:uid="{7CF7FD13-B9C1-4FE6-9F6A-1A6505C16437}" name="Mar-22" dataDxfId="143"/>
    <tableColumn id="12" xr3:uid="{8B687EE9-20A8-47B6-9D2A-0551E6DF2B3B}" name="Mar-23" dataDxfId="142"/>
    <tableColumn id="13" xr3:uid="{ED2AF4EC-ACF4-4905-8199-ED6FE48006A7}" name="Mar-24" dataDxfId="141"/>
    <tableColumn id="14" xr3:uid="{CBDC2871-04D9-437C-AB29-84DD5535F472}" name="TTM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DC14FD-7B1F-4F0F-8251-868CEEFBC9FF}" name="Table5" displayName="Table5" ref="AT2:BG30" totalsRowShown="0" headerRowDxfId="139" dataDxfId="138">
  <autoFilter ref="AT2:BG30" xr:uid="{6EDC14FD-7B1F-4F0F-8251-868CEEFBC9FF}"/>
  <tableColumns count="14">
    <tableColumn id="1" xr3:uid="{0A1E5000-FB87-43BD-85F3-73A9C04D0506}" name="Profit &amp; Loss" dataDxfId="137"/>
    <tableColumn id="2" xr3:uid="{D34ACF1B-EA65-416B-B0FF-D37F9F773848}" name="Mar-13" dataDxfId="136"/>
    <tableColumn id="3" xr3:uid="{D87712E0-D92B-493C-A02E-464B6103BB88}" name="Mar-14" dataDxfId="135"/>
    <tableColumn id="4" xr3:uid="{3B10451A-40D7-4AEB-B8A6-4317BA377916}" name="Mar-15" dataDxfId="134"/>
    <tableColumn id="5" xr3:uid="{F9FB38A4-DBA9-418B-8966-97B6D18EC727}" name="Mar-16" dataDxfId="133"/>
    <tableColumn id="6" xr3:uid="{A9DDBF76-84B6-448F-9D35-FAC5AA151038}" name="Mar-17" dataDxfId="132"/>
    <tableColumn id="7" xr3:uid="{FC675167-633D-4254-A423-D8E35458AF75}" name="Mar-18" dataDxfId="131"/>
    <tableColumn id="8" xr3:uid="{E80D1BCA-B16F-48EB-9086-5351376305D8}" name="Mar-19" dataDxfId="130"/>
    <tableColumn id="9" xr3:uid="{1F8E612B-5FF6-495F-A0E8-DAD85FAEC75C}" name="Mar-20" dataDxfId="129"/>
    <tableColumn id="10" xr3:uid="{32BEC3C6-F161-4401-859F-71B81B91FBC0}" name="Mar-21" dataDxfId="128"/>
    <tableColumn id="11" xr3:uid="{3DA0539D-AEEC-4918-9C6E-02969BF38376}" name="Mar-22" dataDxfId="127"/>
    <tableColumn id="12" xr3:uid="{2D10B0C2-CD4B-446E-8A6F-FE3C8E7B1CB9}" name="Mar-23" dataDxfId="126"/>
    <tableColumn id="13" xr3:uid="{8968E831-A33D-4233-8858-ECF08E49E9B1}" name="Mar-24" dataDxfId="125"/>
    <tableColumn id="14" xr3:uid="{9D2B9986-0E9F-497C-961F-99B8FD14CCB8}" name="TTM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2D1689-C791-422F-822E-257679945950}" name="Table4" displayName="Table4" ref="AE2:AR30" totalsRowShown="0" headerRowDxfId="123" dataDxfId="122">
  <autoFilter ref="AE2:AR30" xr:uid="{F62D1689-C791-422F-822E-257679945950}"/>
  <tableColumns count="14">
    <tableColumn id="1" xr3:uid="{AF7F68B7-FF22-4A0E-9F16-466318090076}" name="Profit &amp; Loss" dataDxfId="121"/>
    <tableColumn id="2" xr3:uid="{DE329F40-AEEB-43F6-837D-E24718853505}" name="Mar-13" dataDxfId="120"/>
    <tableColumn id="3" xr3:uid="{5F7FDA3A-6612-4C2A-A469-797974EE531C}" name="Mar-14" dataDxfId="119"/>
    <tableColumn id="4" xr3:uid="{FD5B1772-A01B-424F-9C4B-758F032166DD}" name="Mar-15" dataDxfId="118"/>
    <tableColumn id="5" xr3:uid="{507E5E7A-DD48-47B7-9404-B8C142D18820}" name="Mar-16" dataDxfId="117"/>
    <tableColumn id="6" xr3:uid="{F416682B-F5E1-47C5-855C-E1ADC07C083B}" name="Mar-17" dataDxfId="116"/>
    <tableColumn id="7" xr3:uid="{5918874F-616A-4292-9D95-1E355A4F0F12}" name="Mar-18" dataDxfId="115"/>
    <tableColumn id="8" xr3:uid="{144313ED-B39F-47EC-9221-48C8348FA799}" name="Mar-19" dataDxfId="114"/>
    <tableColumn id="9" xr3:uid="{DA4BEAEC-37F6-4F41-8A64-436A61019D2B}" name="Mar-20" dataDxfId="113"/>
    <tableColumn id="10" xr3:uid="{BF23AAFC-90DB-4262-94D3-7CF0055DA5A9}" name="Mar-21" dataDxfId="112"/>
    <tableColumn id="11" xr3:uid="{36213213-8E83-47CE-930F-F14116BA9ED6}" name="Mar-22" dataDxfId="111"/>
    <tableColumn id="12" xr3:uid="{E7DE5519-137F-4C7F-B5B1-F345CE300816}" name="Mar-23" dataDxfId="110"/>
    <tableColumn id="13" xr3:uid="{167B2EE8-E69F-4BC5-9187-19702A630011}" name="Mar-24" dataDxfId="109"/>
    <tableColumn id="14" xr3:uid="{4CAA2589-9DD3-45DC-B588-16D6852731BC}" name="TTM" dataDxfId="1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889EF0-F8E6-4AF6-A180-D2426471AF0C}" name="Table3" displayName="Table3" ref="P2:AC30" totalsRowShown="0" headerRowDxfId="107" dataDxfId="106">
  <autoFilter ref="P2:AC30" xr:uid="{77889EF0-F8E6-4AF6-A180-D2426471AF0C}"/>
  <tableColumns count="14">
    <tableColumn id="1" xr3:uid="{CAA59BCB-B7D4-45CE-A536-1BA80DA1AA8A}" name="Profit &amp; Loss" dataDxfId="105"/>
    <tableColumn id="2" xr3:uid="{4AD97FBD-7627-4CF2-9503-0CB3B671ED3C}" name="Mar-13" dataDxfId="104"/>
    <tableColumn id="3" xr3:uid="{A65258F8-5FF7-4808-96D1-1E8A3870CF62}" name="Mar-14"/>
    <tableColumn id="4" xr3:uid="{4EF35967-E442-416B-8EB5-66D55FF76FB9}" name="Mar-15" dataDxfId="103"/>
    <tableColumn id="5" xr3:uid="{FAC78DAC-216E-495F-9B70-4994683FCFCC}" name="Mar-16"/>
    <tableColumn id="6" xr3:uid="{D3F438C3-9F6F-403C-B4DC-480756AE6E8E}" name="Mar-17"/>
    <tableColumn id="7" xr3:uid="{9749386C-98C0-46F2-907F-067ECAB01364}" name="Mar-18" dataDxfId="102"/>
    <tableColumn id="8" xr3:uid="{A2928B31-073A-4E16-BD6F-15F3DFA441E8}" name="Mar-19" dataDxfId="101"/>
    <tableColumn id="9" xr3:uid="{A1C2364B-5E0A-4ECE-8ED0-382328DDE6BF}" name="Mar-20" dataDxfId="100"/>
    <tableColumn id="10" xr3:uid="{E6BD84A1-7EEC-4898-B9B2-5B3FED365BEB}" name="Mar-21" dataDxfId="99"/>
    <tableColumn id="11" xr3:uid="{879D9323-8364-406F-863A-A4E3D97F8E84}" name="Mar-22" dataDxfId="98"/>
    <tableColumn id="12" xr3:uid="{64738B36-E029-4C56-9190-D9CC2D8D413F}" name="Mar-23"/>
    <tableColumn id="13" xr3:uid="{2D2B2A63-0DB5-487D-9B27-C5BE635563C4}" name="Mar-24"/>
    <tableColumn id="14" xr3:uid="{B6B02189-CA26-406B-950D-079D1A50BA49}" name="TTM" dataDxfId="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ABBE-914C-401C-B458-3278722A00A6}">
  <dimension ref="A1:M248"/>
  <sheetViews>
    <sheetView workbookViewId="0">
      <selection activeCell="P1" sqref="P1"/>
    </sheetView>
  </sheetViews>
  <sheetFormatPr defaultRowHeight="14.5" x14ac:dyDescent="0.35"/>
  <cols>
    <col min="1" max="1" width="11.6328125" bestFit="1" customWidth="1"/>
    <col min="2" max="2" width="9.36328125" bestFit="1" customWidth="1"/>
    <col min="3" max="3" width="10.453125" bestFit="1" customWidth="1"/>
    <col min="7" max="7" width="19.08984375" customWidth="1"/>
    <col min="9" max="9" width="11.6328125" bestFit="1" customWidth="1"/>
    <col min="10" max="12" width="9.36328125" bestFit="1" customWidth="1"/>
    <col min="13" max="13" width="12.08984375" customWidth="1"/>
  </cols>
  <sheetData>
    <row r="1" spans="1:13" ht="59.5" customHeight="1" x14ac:dyDescent="0.35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49.5" x14ac:dyDescent="0.35">
      <c r="A2" s="38" t="s">
        <v>126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39" t="s">
        <v>133</v>
      </c>
      <c r="I2" s="39" t="s">
        <v>134</v>
      </c>
      <c r="J2" s="39" t="s">
        <v>135</v>
      </c>
      <c r="K2" s="39" t="s">
        <v>136</v>
      </c>
      <c r="L2" s="39" t="s">
        <v>137</v>
      </c>
      <c r="M2" s="39" t="s">
        <v>138</v>
      </c>
    </row>
    <row r="3" spans="1:13" ht="16.5" x14ac:dyDescent="0.35">
      <c r="A3" s="40">
        <v>45019</v>
      </c>
      <c r="B3" s="41">
        <v>17398.05</v>
      </c>
      <c r="C3" s="41">
        <v>84400.85</v>
      </c>
      <c r="D3" s="42">
        <v>322.42</v>
      </c>
      <c r="E3" s="41">
        <v>1447.4</v>
      </c>
      <c r="F3" s="41">
        <v>2731.7</v>
      </c>
      <c r="G3" s="41">
        <v>1048.69</v>
      </c>
      <c r="H3" s="43"/>
      <c r="I3" s="43"/>
      <c r="J3" s="43"/>
      <c r="K3" s="43"/>
      <c r="L3" s="43"/>
      <c r="M3" s="43"/>
    </row>
    <row r="4" spans="1:13" ht="16.5" x14ac:dyDescent="0.35">
      <c r="A4" s="40">
        <v>45021</v>
      </c>
      <c r="B4" s="41">
        <v>17557.05</v>
      </c>
      <c r="C4" s="41">
        <v>83949.9</v>
      </c>
      <c r="D4" s="42">
        <v>321.37</v>
      </c>
      <c r="E4" s="41">
        <v>1414.3</v>
      </c>
      <c r="F4" s="41">
        <v>2716.75</v>
      </c>
      <c r="G4" s="41">
        <v>1048.83</v>
      </c>
      <c r="H4" s="43">
        <f>(B4-B3)/B3</f>
        <v>9.1389552277410403E-3</v>
      </c>
      <c r="I4" s="43">
        <f>(C4-C3)/C3</f>
        <v>-5.3429556692854586E-3</v>
      </c>
      <c r="J4" s="43">
        <f>(D4-D3)/D3</f>
        <v>-3.2566217976552673E-3</v>
      </c>
      <c r="K4" s="43">
        <f t="shared" ref="K4:M4" si="0">(E4-E3)/E3</f>
        <v>-2.2868591957993737E-2</v>
      </c>
      <c r="L4" s="43">
        <f t="shared" si="0"/>
        <v>-5.4727825163816742E-3</v>
      </c>
      <c r="M4" s="43">
        <f t="shared" si="0"/>
        <v>1.3349989033925437E-4</v>
      </c>
    </row>
    <row r="5" spans="1:13" ht="16.5" x14ac:dyDescent="0.35">
      <c r="A5" s="40">
        <v>45022</v>
      </c>
      <c r="B5" s="41">
        <v>17599.150000000001</v>
      </c>
      <c r="C5" s="41">
        <v>84005.55</v>
      </c>
      <c r="D5" s="42">
        <v>318.67</v>
      </c>
      <c r="E5" s="41">
        <v>1432.5</v>
      </c>
      <c r="F5" s="41">
        <v>2689.45</v>
      </c>
      <c r="G5" s="41">
        <v>1052.56</v>
      </c>
      <c r="H5" s="43">
        <f t="shared" ref="H5:H68" si="1">(B5-B4)/B4</f>
        <v>2.3978971410346375E-3</v>
      </c>
      <c r="I5" s="43">
        <f t="shared" ref="I5:I68" si="2">(C5-C4)/C4</f>
        <v>6.6289536973848369E-4</v>
      </c>
      <c r="J5" s="43">
        <f t="shared" ref="J5:J68" si="3">(D5-D4)/D4</f>
        <v>-8.4015309456389482E-3</v>
      </c>
      <c r="K5" s="43">
        <f t="shared" ref="K5:K68" si="4">(E5-E4)/E4</f>
        <v>1.2868556883263839E-2</v>
      </c>
      <c r="L5" s="43">
        <f t="shared" ref="L5:L68" si="5">(F5-F4)/F4</f>
        <v>-1.0048771510076444E-2</v>
      </c>
      <c r="M5" s="43">
        <f t="shared" ref="M5:M68" si="6">(G5-G4)/G4</f>
        <v>3.5563437354004159E-3</v>
      </c>
    </row>
    <row r="6" spans="1:13" ht="16.5" x14ac:dyDescent="0.35">
      <c r="A6" s="40">
        <v>45026</v>
      </c>
      <c r="B6" s="41">
        <v>17624.05</v>
      </c>
      <c r="C6" s="41">
        <v>84398.45</v>
      </c>
      <c r="D6" s="42">
        <v>327.96</v>
      </c>
      <c r="E6" s="41">
        <v>1455.65</v>
      </c>
      <c r="F6" s="41">
        <v>2710.75</v>
      </c>
      <c r="G6" s="41">
        <v>1048.83</v>
      </c>
      <c r="H6" s="43">
        <f t="shared" si="1"/>
        <v>1.4148410576645925E-3</v>
      </c>
      <c r="I6" s="43">
        <f t="shared" si="2"/>
        <v>4.6770719315568339E-3</v>
      </c>
      <c r="J6" s="43">
        <f t="shared" si="3"/>
        <v>2.9152414723695244E-2</v>
      </c>
      <c r="K6" s="43">
        <f t="shared" si="4"/>
        <v>1.616055846422345E-2</v>
      </c>
      <c r="L6" s="43">
        <f t="shared" si="5"/>
        <v>7.9198349104836249E-3</v>
      </c>
      <c r="M6" s="43">
        <f t="shared" si="6"/>
        <v>-3.5437409743862757E-3</v>
      </c>
    </row>
    <row r="7" spans="1:13" ht="16.5" x14ac:dyDescent="0.35">
      <c r="A7" s="40">
        <v>45027</v>
      </c>
      <c r="B7" s="41">
        <v>17722.3</v>
      </c>
      <c r="C7" s="41">
        <v>84617</v>
      </c>
      <c r="D7" s="42">
        <v>322.47000000000003</v>
      </c>
      <c r="E7" s="41">
        <v>1430.1</v>
      </c>
      <c r="F7" s="41">
        <v>2811.85</v>
      </c>
      <c r="G7" s="41">
        <v>1044.76</v>
      </c>
      <c r="H7" s="43">
        <f t="shared" si="1"/>
        <v>5.5747685690859935E-3</v>
      </c>
      <c r="I7" s="43">
        <f t="shared" si="2"/>
        <v>2.5895025323332704E-3</v>
      </c>
      <c r="J7" s="43">
        <f t="shared" si="3"/>
        <v>-1.673984632272214E-2</v>
      </c>
      <c r="K7" s="43">
        <f t="shared" si="4"/>
        <v>-1.7552296225054224E-2</v>
      </c>
      <c r="L7" s="43">
        <f t="shared" si="5"/>
        <v>3.7295951304989361E-2</v>
      </c>
      <c r="M7" s="43">
        <f t="shared" si="6"/>
        <v>-3.8805144780373717E-3</v>
      </c>
    </row>
    <row r="8" spans="1:13" ht="16.5" x14ac:dyDescent="0.35">
      <c r="A8" s="40">
        <v>45028</v>
      </c>
      <c r="B8" s="41">
        <v>17812.400000000001</v>
      </c>
      <c r="C8" s="41">
        <v>85456.25</v>
      </c>
      <c r="D8" s="42">
        <v>323.67</v>
      </c>
      <c r="E8" s="41">
        <v>1436.4</v>
      </c>
      <c r="F8" s="41">
        <v>2802.1</v>
      </c>
      <c r="G8" s="41">
        <v>1050.3499999999999</v>
      </c>
      <c r="H8" s="43">
        <f t="shared" si="1"/>
        <v>5.0839902270022616E-3</v>
      </c>
      <c r="I8" s="43">
        <f t="shared" si="2"/>
        <v>9.9182197430776314E-3</v>
      </c>
      <c r="J8" s="43">
        <f t="shared" si="3"/>
        <v>3.7212763978044113E-3</v>
      </c>
      <c r="K8" s="43">
        <f t="shared" si="4"/>
        <v>4.4052863436124618E-3</v>
      </c>
      <c r="L8" s="43">
        <f t="shared" si="5"/>
        <v>-3.4674680370574535E-3</v>
      </c>
      <c r="M8" s="43">
        <f t="shared" si="6"/>
        <v>5.3505111221715208E-3</v>
      </c>
    </row>
    <row r="9" spans="1:13" ht="16.5" x14ac:dyDescent="0.35">
      <c r="A9" s="40">
        <v>45029</v>
      </c>
      <c r="B9" s="41">
        <v>17828</v>
      </c>
      <c r="C9" s="41">
        <v>85516.95</v>
      </c>
      <c r="D9" s="42">
        <v>323.77</v>
      </c>
      <c r="E9" s="41">
        <v>1432.3</v>
      </c>
      <c r="F9" s="41">
        <v>2755.95</v>
      </c>
      <c r="G9" s="41">
        <v>1050.5</v>
      </c>
      <c r="H9" s="43">
        <f t="shared" si="1"/>
        <v>8.7579439042456621E-4</v>
      </c>
      <c r="I9" s="43">
        <f t="shared" si="2"/>
        <v>7.1030498061870357E-4</v>
      </c>
      <c r="J9" s="43">
        <f t="shared" si="3"/>
        <v>3.0895665338142518E-4</v>
      </c>
      <c r="K9" s="43">
        <f t="shared" si="4"/>
        <v>-2.8543581175161071E-3</v>
      </c>
      <c r="L9" s="43">
        <f t="shared" si="5"/>
        <v>-1.6469790514257197E-2</v>
      </c>
      <c r="M9" s="43">
        <f t="shared" si="6"/>
        <v>1.4280953967733703E-4</v>
      </c>
    </row>
    <row r="10" spans="1:13" ht="16.5" x14ac:dyDescent="0.35">
      <c r="A10" s="40">
        <v>45033</v>
      </c>
      <c r="B10" s="41">
        <v>17706.849999999999</v>
      </c>
      <c r="C10" s="41">
        <v>85376.35</v>
      </c>
      <c r="D10" s="42">
        <v>324.97000000000003</v>
      </c>
      <c r="E10" s="41">
        <v>1404.75</v>
      </c>
      <c r="F10" s="41">
        <v>2772.55</v>
      </c>
      <c r="G10" s="41">
        <v>1051.48</v>
      </c>
      <c r="H10" s="43">
        <f t="shared" si="1"/>
        <v>-6.7954902400718786E-3</v>
      </c>
      <c r="I10" s="43">
        <f t="shared" si="2"/>
        <v>-1.6441185051617401E-3</v>
      </c>
      <c r="J10" s="43">
        <f t="shared" si="3"/>
        <v>3.7063347437997513E-3</v>
      </c>
      <c r="K10" s="43">
        <f t="shared" si="4"/>
        <v>-1.9234797179361836E-2</v>
      </c>
      <c r="L10" s="43">
        <f t="shared" si="5"/>
        <v>6.0233313376513963E-3</v>
      </c>
      <c r="M10" s="43">
        <f t="shared" si="6"/>
        <v>9.328891004283848E-4</v>
      </c>
    </row>
    <row r="11" spans="1:13" ht="16.5" x14ac:dyDescent="0.35">
      <c r="A11" s="40">
        <v>45034</v>
      </c>
      <c r="B11" s="41">
        <v>17660.150000000001</v>
      </c>
      <c r="C11" s="41">
        <v>86821.35</v>
      </c>
      <c r="D11" s="42">
        <v>331.81</v>
      </c>
      <c r="E11" s="41">
        <v>1444.45</v>
      </c>
      <c r="F11" s="41">
        <v>2820.05</v>
      </c>
      <c r="G11" s="41">
        <v>1058.79</v>
      </c>
      <c r="H11" s="43">
        <f t="shared" si="1"/>
        <v>-2.637397391404857E-3</v>
      </c>
      <c r="I11" s="43">
        <f t="shared" si="2"/>
        <v>1.6925061799901258E-2</v>
      </c>
      <c r="J11" s="43">
        <f t="shared" si="3"/>
        <v>2.1048096747391987E-2</v>
      </c>
      <c r="K11" s="43">
        <f t="shared" si="4"/>
        <v>2.8261256451325892E-2</v>
      </c>
      <c r="L11" s="43">
        <f t="shared" si="5"/>
        <v>1.7132242881102232E-2</v>
      </c>
      <c r="M11" s="43">
        <f t="shared" si="6"/>
        <v>6.9521056035302103E-3</v>
      </c>
    </row>
    <row r="12" spans="1:13" ht="16.5" x14ac:dyDescent="0.35">
      <c r="A12" s="40">
        <v>45035</v>
      </c>
      <c r="B12" s="41">
        <v>17618.75</v>
      </c>
      <c r="C12" s="41">
        <v>85837.25</v>
      </c>
      <c r="D12" s="42">
        <v>332.11</v>
      </c>
      <c r="E12" s="41">
        <v>1427.55</v>
      </c>
      <c r="F12" s="41">
        <v>2784.35</v>
      </c>
      <c r="G12" s="41">
        <v>1055.51</v>
      </c>
      <c r="H12" s="43">
        <f t="shared" si="1"/>
        <v>-2.3442609490860185E-3</v>
      </c>
      <c r="I12" s="43">
        <f t="shared" si="2"/>
        <v>-1.1334769615998896E-2</v>
      </c>
      <c r="J12" s="43">
        <f t="shared" si="3"/>
        <v>9.0413188270399136E-4</v>
      </c>
      <c r="K12" s="43">
        <f t="shared" si="4"/>
        <v>-1.1699955000173139E-2</v>
      </c>
      <c r="L12" s="43">
        <f t="shared" si="5"/>
        <v>-1.2659350011524715E-2</v>
      </c>
      <c r="M12" s="43">
        <f t="shared" si="6"/>
        <v>-3.0978758771805295E-3</v>
      </c>
    </row>
    <row r="13" spans="1:13" ht="16.5" x14ac:dyDescent="0.35">
      <c r="A13" s="40">
        <v>45036</v>
      </c>
      <c r="B13" s="41">
        <v>17624.45</v>
      </c>
      <c r="C13" s="41">
        <v>86502.65</v>
      </c>
      <c r="D13" s="42">
        <v>334.31</v>
      </c>
      <c r="E13" s="41">
        <v>1409.1</v>
      </c>
      <c r="F13" s="41">
        <v>2829.3</v>
      </c>
      <c r="G13" s="41">
        <v>1054.43</v>
      </c>
      <c r="H13" s="43">
        <f t="shared" si="1"/>
        <v>3.2351897836116228E-4</v>
      </c>
      <c r="I13" s="43">
        <f t="shared" si="2"/>
        <v>7.7518792831782722E-3</v>
      </c>
      <c r="J13" s="43">
        <f t="shared" si="3"/>
        <v>6.6243112221853863E-3</v>
      </c>
      <c r="K13" s="43">
        <f t="shared" si="4"/>
        <v>-1.2924240832195052E-2</v>
      </c>
      <c r="L13" s="43">
        <f t="shared" si="5"/>
        <v>1.6143803760303221E-2</v>
      </c>
      <c r="M13" s="43">
        <f t="shared" si="6"/>
        <v>-1.0232020539833134E-3</v>
      </c>
    </row>
    <row r="14" spans="1:13" ht="16.5" x14ac:dyDescent="0.35">
      <c r="A14" s="40">
        <v>45037</v>
      </c>
      <c r="B14" s="41">
        <v>17624.05</v>
      </c>
      <c r="C14" s="41">
        <v>86517.4</v>
      </c>
      <c r="D14" s="42">
        <v>333.61</v>
      </c>
      <c r="E14" s="41">
        <v>1397.45</v>
      </c>
      <c r="F14" s="41">
        <v>2830.3</v>
      </c>
      <c r="G14" s="41">
        <v>1057.6600000000001</v>
      </c>
      <c r="H14" s="43">
        <f t="shared" si="1"/>
        <v>-2.2695743697048997E-5</v>
      </c>
      <c r="I14" s="43">
        <f t="shared" si="2"/>
        <v>1.7051500734370566E-4</v>
      </c>
      <c r="J14" s="43">
        <f t="shared" si="3"/>
        <v>-2.0938649756213953E-3</v>
      </c>
      <c r="K14" s="43">
        <f t="shared" si="4"/>
        <v>-8.2676885955573522E-3</v>
      </c>
      <c r="L14" s="43">
        <f t="shared" si="5"/>
        <v>3.5344431484819565E-4</v>
      </c>
      <c r="M14" s="43">
        <f t="shared" si="6"/>
        <v>3.0632664093396601E-3</v>
      </c>
    </row>
    <row r="15" spans="1:13" ht="16.5" x14ac:dyDescent="0.35">
      <c r="A15" s="40">
        <v>45040</v>
      </c>
      <c r="B15" s="41">
        <v>17743.400000000001</v>
      </c>
      <c r="C15" s="41">
        <v>86896.15</v>
      </c>
      <c r="D15" s="42">
        <v>331.71</v>
      </c>
      <c r="E15" s="41">
        <v>1405.75</v>
      </c>
      <c r="F15" s="41">
        <v>2782.3</v>
      </c>
      <c r="G15" s="41">
        <v>1063.5</v>
      </c>
      <c r="H15" s="43">
        <f t="shared" si="1"/>
        <v>6.7719962210730329E-3</v>
      </c>
      <c r="I15" s="43">
        <f t="shared" si="2"/>
        <v>4.3777321093791538E-3</v>
      </c>
      <c r="J15" s="43">
        <f t="shared" si="3"/>
        <v>-5.6952729234736191E-3</v>
      </c>
      <c r="K15" s="43">
        <f t="shared" si="4"/>
        <v>5.9393896024902172E-3</v>
      </c>
      <c r="L15" s="43">
        <f t="shared" si="5"/>
        <v>-1.695933293290464E-2</v>
      </c>
      <c r="M15" s="43">
        <f t="shared" si="6"/>
        <v>5.5216232059451219E-3</v>
      </c>
    </row>
    <row r="16" spans="1:13" ht="16.5" x14ac:dyDescent="0.35">
      <c r="A16" s="40">
        <v>45041</v>
      </c>
      <c r="B16" s="41">
        <v>17769.25</v>
      </c>
      <c r="C16" s="41">
        <v>86561.45</v>
      </c>
      <c r="D16" s="42">
        <v>329.61</v>
      </c>
      <c r="E16" s="41">
        <v>1399.5</v>
      </c>
      <c r="F16" s="41">
        <v>2776.35</v>
      </c>
      <c r="G16" s="41">
        <v>1049.6199999999999</v>
      </c>
      <c r="H16" s="43">
        <f t="shared" si="1"/>
        <v>1.4568797411994624E-3</v>
      </c>
      <c r="I16" s="43">
        <f t="shared" si="2"/>
        <v>-3.8517241557882264E-3</v>
      </c>
      <c r="J16" s="43">
        <f t="shared" si="3"/>
        <v>-6.3308311476891442E-3</v>
      </c>
      <c r="K16" s="43">
        <f t="shared" si="4"/>
        <v>-4.4460252534234395E-3</v>
      </c>
      <c r="L16" s="43">
        <f t="shared" si="5"/>
        <v>-2.1385184918952926E-3</v>
      </c>
      <c r="M16" s="43">
        <f t="shared" si="6"/>
        <v>-1.3051245886224833E-2</v>
      </c>
    </row>
    <row r="17" spans="1:13" ht="16.5" x14ac:dyDescent="0.35">
      <c r="A17" s="40">
        <v>45042</v>
      </c>
      <c r="B17" s="41">
        <v>17813.599999999999</v>
      </c>
      <c r="C17" s="41">
        <v>87231.2</v>
      </c>
      <c r="D17" s="42">
        <v>334.46</v>
      </c>
      <c r="E17" s="41">
        <v>1394.75</v>
      </c>
      <c r="F17" s="41">
        <v>2780</v>
      </c>
      <c r="G17" s="41">
        <v>1060.51</v>
      </c>
      <c r="H17" s="43">
        <f t="shared" si="1"/>
        <v>2.495884744713398E-3</v>
      </c>
      <c r="I17" s="43">
        <f t="shared" si="2"/>
        <v>7.7372779684258992E-3</v>
      </c>
      <c r="J17" s="43">
        <f t="shared" si="3"/>
        <v>1.4714359394435744E-2</v>
      </c>
      <c r="K17" s="43">
        <f t="shared" si="4"/>
        <v>-3.3940693104680241E-3</v>
      </c>
      <c r="L17" s="43">
        <f t="shared" si="5"/>
        <v>1.3146757433321055E-3</v>
      </c>
      <c r="M17" s="43">
        <f t="shared" si="6"/>
        <v>1.0375183399706656E-2</v>
      </c>
    </row>
    <row r="18" spans="1:13" ht="16.5" x14ac:dyDescent="0.35">
      <c r="A18" s="40">
        <v>45043</v>
      </c>
      <c r="B18" s="41">
        <v>17915.05</v>
      </c>
      <c r="C18" s="41">
        <v>87455.9</v>
      </c>
      <c r="D18" s="42">
        <v>341.05</v>
      </c>
      <c r="E18" s="41">
        <v>1403.3</v>
      </c>
      <c r="F18" s="41">
        <v>2774.1</v>
      </c>
      <c r="G18" s="41">
        <v>1058.25</v>
      </c>
      <c r="H18" s="43">
        <f t="shared" si="1"/>
        <v>5.6950868998967494E-3</v>
      </c>
      <c r="I18" s="43">
        <f t="shared" si="2"/>
        <v>2.5759132053668537E-3</v>
      </c>
      <c r="J18" s="43">
        <f t="shared" si="3"/>
        <v>1.9703402499551614E-2</v>
      </c>
      <c r="K18" s="43">
        <f t="shared" si="4"/>
        <v>6.1301308478221581E-3</v>
      </c>
      <c r="L18" s="43">
        <f t="shared" si="5"/>
        <v>-2.1223021582734139E-3</v>
      </c>
      <c r="M18" s="43">
        <f t="shared" si="6"/>
        <v>-2.1310501551140403E-3</v>
      </c>
    </row>
    <row r="19" spans="1:13" ht="16.5" x14ac:dyDescent="0.35">
      <c r="A19" s="40">
        <v>45044</v>
      </c>
      <c r="B19" s="41">
        <v>18065</v>
      </c>
      <c r="C19" s="41">
        <v>89006.8</v>
      </c>
      <c r="D19" s="42">
        <v>346.49</v>
      </c>
      <c r="E19" s="41">
        <v>1557.2</v>
      </c>
      <c r="F19" s="41">
        <v>2832.45</v>
      </c>
      <c r="G19" s="41">
        <v>1083.51</v>
      </c>
      <c r="H19" s="43">
        <f t="shared" si="1"/>
        <v>8.37005757728841E-3</v>
      </c>
      <c r="I19" s="43">
        <f t="shared" si="2"/>
        <v>1.773350911716658E-2</v>
      </c>
      <c r="J19" s="43">
        <f t="shared" si="3"/>
        <v>1.5950740360650924E-2</v>
      </c>
      <c r="K19" s="43">
        <f t="shared" si="4"/>
        <v>0.10967006342193408</v>
      </c>
      <c r="L19" s="43">
        <f t="shared" si="5"/>
        <v>2.1033848815832128E-2</v>
      </c>
      <c r="M19" s="43">
        <f t="shared" si="6"/>
        <v>2.3869596031183549E-2</v>
      </c>
    </row>
    <row r="20" spans="1:13" ht="16.5" x14ac:dyDescent="0.35">
      <c r="A20" s="40">
        <v>45048</v>
      </c>
      <c r="B20" s="41">
        <v>18147.650000000001</v>
      </c>
      <c r="C20" s="41">
        <v>88596.9</v>
      </c>
      <c r="D20" s="42">
        <v>345.79</v>
      </c>
      <c r="E20" s="41">
        <v>1521.4</v>
      </c>
      <c r="F20" s="41">
        <v>2855.95</v>
      </c>
      <c r="G20" s="41">
        <v>1094.79</v>
      </c>
      <c r="H20" s="43">
        <f t="shared" si="1"/>
        <v>4.5751453086078859E-3</v>
      </c>
      <c r="I20" s="43">
        <f t="shared" si="2"/>
        <v>-4.605266114499215E-3</v>
      </c>
      <c r="J20" s="43">
        <f t="shared" si="3"/>
        <v>-2.0202603249732708E-3</v>
      </c>
      <c r="K20" s="43">
        <f t="shared" si="4"/>
        <v>-2.2989982019008447E-2</v>
      </c>
      <c r="L20" s="43">
        <f t="shared" si="5"/>
        <v>8.296704266624301E-3</v>
      </c>
      <c r="M20" s="43">
        <f t="shared" si="6"/>
        <v>1.0410609962067699E-2</v>
      </c>
    </row>
    <row r="21" spans="1:13" ht="16.5" x14ac:dyDescent="0.35">
      <c r="A21" s="40">
        <v>45049</v>
      </c>
      <c r="B21" s="41">
        <v>18089.849999999999</v>
      </c>
      <c r="C21" s="41">
        <v>93559.8</v>
      </c>
      <c r="D21" s="42">
        <v>354.93</v>
      </c>
      <c r="E21" s="41">
        <v>1638.3</v>
      </c>
      <c r="F21" s="41">
        <v>3013.4</v>
      </c>
      <c r="G21" s="41">
        <v>1141.43</v>
      </c>
      <c r="H21" s="43">
        <f t="shared" si="1"/>
        <v>-3.1849853837826333E-3</v>
      </c>
      <c r="I21" s="43">
        <f t="shared" si="2"/>
        <v>5.6016632636130714E-2</v>
      </c>
      <c r="J21" s="43">
        <f t="shared" si="3"/>
        <v>2.6432227652621491E-2</v>
      </c>
      <c r="K21" s="43">
        <f t="shared" si="4"/>
        <v>7.6837123701853458E-2</v>
      </c>
      <c r="L21" s="43">
        <f t="shared" si="5"/>
        <v>5.5130516990843779E-2</v>
      </c>
      <c r="M21" s="43">
        <f t="shared" si="6"/>
        <v>4.2601777509842162E-2</v>
      </c>
    </row>
    <row r="22" spans="1:13" ht="16.5" x14ac:dyDescent="0.35">
      <c r="A22" s="40">
        <v>45050</v>
      </c>
      <c r="B22" s="41">
        <v>18255.8</v>
      </c>
      <c r="C22" s="41">
        <v>95110.8</v>
      </c>
      <c r="D22" s="42">
        <v>359.33</v>
      </c>
      <c r="E22" s="41">
        <v>1655.9</v>
      </c>
      <c r="F22" s="41">
        <v>3005.5</v>
      </c>
      <c r="G22" s="41">
        <v>1128.68</v>
      </c>
      <c r="H22" s="43">
        <f t="shared" si="1"/>
        <v>9.1736526284076844E-3</v>
      </c>
      <c r="I22" s="43">
        <f t="shared" si="2"/>
        <v>1.6577632701224244E-2</v>
      </c>
      <c r="J22" s="43">
        <f t="shared" si="3"/>
        <v>1.2396810638717429E-2</v>
      </c>
      <c r="K22" s="43">
        <f t="shared" si="4"/>
        <v>1.0742843191112822E-2</v>
      </c>
      <c r="L22" s="43">
        <f t="shared" si="5"/>
        <v>-2.6216234154111937E-3</v>
      </c>
      <c r="M22" s="43">
        <f t="shared" si="6"/>
        <v>-1.1170198785733684E-2</v>
      </c>
    </row>
    <row r="23" spans="1:13" ht="16.5" x14ac:dyDescent="0.35">
      <c r="A23" s="40">
        <v>45051</v>
      </c>
      <c r="B23" s="41">
        <v>18069</v>
      </c>
      <c r="C23" s="41">
        <v>98614.05</v>
      </c>
      <c r="D23" s="42">
        <v>368.46</v>
      </c>
      <c r="E23" s="41">
        <v>1716.6</v>
      </c>
      <c r="F23" s="41">
        <v>3152.1</v>
      </c>
      <c r="G23" s="41">
        <v>1179.53</v>
      </c>
      <c r="H23" s="43">
        <f t="shared" si="1"/>
        <v>-1.0232364508813598E-2</v>
      </c>
      <c r="I23" s="43">
        <f t="shared" si="2"/>
        <v>3.6833356464250115E-2</v>
      </c>
      <c r="J23" s="43">
        <f t="shared" si="3"/>
        <v>2.5408398964739922E-2</v>
      </c>
      <c r="K23" s="43">
        <f t="shared" si="4"/>
        <v>3.6656802947037756E-2</v>
      </c>
      <c r="L23" s="43">
        <f t="shared" si="5"/>
        <v>4.8777241723506871E-2</v>
      </c>
      <c r="M23" s="43">
        <f t="shared" si="6"/>
        <v>4.5052627848460064E-2</v>
      </c>
    </row>
    <row r="24" spans="1:13" ht="16.5" x14ac:dyDescent="0.35">
      <c r="A24" s="40">
        <v>45054</v>
      </c>
      <c r="B24" s="41">
        <v>18264.400000000001</v>
      </c>
      <c r="C24" s="41">
        <v>97730.65</v>
      </c>
      <c r="D24" s="42">
        <v>375.81</v>
      </c>
      <c r="E24" s="41">
        <v>1710.35</v>
      </c>
      <c r="F24" s="41">
        <v>3074.3</v>
      </c>
      <c r="G24" s="41">
        <v>1194.69</v>
      </c>
      <c r="H24" s="43">
        <f t="shared" si="1"/>
        <v>1.0814101499806378E-2</v>
      </c>
      <c r="I24" s="43">
        <f t="shared" si="2"/>
        <v>-8.9581555569415178E-3</v>
      </c>
      <c r="J24" s="43">
        <f t="shared" si="3"/>
        <v>1.9947891222927925E-2</v>
      </c>
      <c r="K24" s="43">
        <f t="shared" si="4"/>
        <v>-3.6409180939065595E-3</v>
      </c>
      <c r="L24" s="43">
        <f t="shared" si="5"/>
        <v>-2.4681958059706143E-2</v>
      </c>
      <c r="M24" s="43">
        <f t="shared" si="6"/>
        <v>1.2852576873839649E-2</v>
      </c>
    </row>
    <row r="25" spans="1:13" ht="16.5" x14ac:dyDescent="0.35">
      <c r="A25" s="40">
        <v>45055</v>
      </c>
      <c r="B25" s="41">
        <v>18265.95</v>
      </c>
      <c r="C25" s="41">
        <v>97499.75</v>
      </c>
      <c r="D25" s="42">
        <v>381.15</v>
      </c>
      <c r="E25" s="41">
        <v>1704.25</v>
      </c>
      <c r="F25" s="41">
        <v>3060.25</v>
      </c>
      <c r="G25" s="41">
        <v>1183.8499999999999</v>
      </c>
      <c r="H25" s="43">
        <f t="shared" si="1"/>
        <v>8.4864545235500337E-5</v>
      </c>
      <c r="I25" s="43">
        <f t="shared" si="2"/>
        <v>-2.3626160268042234E-3</v>
      </c>
      <c r="J25" s="43">
        <f t="shared" si="3"/>
        <v>1.4209307894946848E-2</v>
      </c>
      <c r="K25" s="43">
        <f t="shared" si="4"/>
        <v>-3.5665214722132368E-3</v>
      </c>
      <c r="L25" s="43">
        <f t="shared" si="5"/>
        <v>-4.5701460495072635E-3</v>
      </c>
      <c r="M25" s="43">
        <f t="shared" si="6"/>
        <v>-9.0734834978112699E-3</v>
      </c>
    </row>
    <row r="26" spans="1:13" ht="16.5" x14ac:dyDescent="0.35">
      <c r="A26" s="40">
        <v>45056</v>
      </c>
      <c r="B26" s="41">
        <v>18315.099999999999</v>
      </c>
      <c r="C26" s="41">
        <v>97229.35</v>
      </c>
      <c r="D26" s="42">
        <v>368.17</v>
      </c>
      <c r="E26" s="41">
        <v>1730.5</v>
      </c>
      <c r="F26" s="41">
        <v>3051</v>
      </c>
      <c r="G26" s="41">
        <v>1179.29</v>
      </c>
      <c r="H26" s="43">
        <f t="shared" si="1"/>
        <v>2.690799000325623E-3</v>
      </c>
      <c r="I26" s="43">
        <f t="shared" si="2"/>
        <v>-2.7733404444626186E-3</v>
      </c>
      <c r="J26" s="43">
        <f t="shared" si="3"/>
        <v>-3.4054834054833956E-2</v>
      </c>
      <c r="K26" s="43">
        <f t="shared" si="4"/>
        <v>1.540266979609799E-2</v>
      </c>
      <c r="L26" s="43">
        <f t="shared" si="5"/>
        <v>-3.0226288701903441E-3</v>
      </c>
      <c r="M26" s="43">
        <f t="shared" si="6"/>
        <v>-3.8518393377538927E-3</v>
      </c>
    </row>
    <row r="27" spans="1:13" ht="16.5" x14ac:dyDescent="0.35">
      <c r="A27" s="40">
        <v>45057</v>
      </c>
      <c r="B27" s="41">
        <v>18297</v>
      </c>
      <c r="C27" s="41">
        <v>97361</v>
      </c>
      <c r="D27" s="42">
        <v>368.17</v>
      </c>
      <c r="E27" s="41">
        <v>1831.55</v>
      </c>
      <c r="F27" s="41">
        <v>3154.75</v>
      </c>
      <c r="G27" s="41">
        <v>1181.8399999999999</v>
      </c>
      <c r="H27" s="43">
        <f t="shared" si="1"/>
        <v>-9.8825559237997857E-4</v>
      </c>
      <c r="I27" s="43">
        <f t="shared" si="2"/>
        <v>1.3540150170704029E-3</v>
      </c>
      <c r="J27" s="43">
        <f t="shared" si="3"/>
        <v>0</v>
      </c>
      <c r="K27" s="43">
        <f t="shared" si="4"/>
        <v>5.8393527882114972E-2</v>
      </c>
      <c r="L27" s="43">
        <f t="shared" si="5"/>
        <v>3.4005244182235335E-2</v>
      </c>
      <c r="M27" s="43">
        <f t="shared" si="6"/>
        <v>2.1623180049012156E-3</v>
      </c>
    </row>
    <row r="28" spans="1:13" ht="16.5" x14ac:dyDescent="0.35">
      <c r="A28" s="40">
        <v>45058</v>
      </c>
      <c r="B28" s="41">
        <v>18314.8</v>
      </c>
      <c r="C28" s="41">
        <v>96689.15</v>
      </c>
      <c r="D28" s="42">
        <v>367.62</v>
      </c>
      <c r="E28" s="41">
        <v>1865.75</v>
      </c>
      <c r="F28" s="41">
        <v>3054.4</v>
      </c>
      <c r="G28" s="41">
        <v>1190.72</v>
      </c>
      <c r="H28" s="43">
        <f t="shared" si="1"/>
        <v>9.7283707711642744E-4</v>
      </c>
      <c r="I28" s="43">
        <f t="shared" si="2"/>
        <v>-6.900607019237742E-3</v>
      </c>
      <c r="J28" s="43">
        <f t="shared" si="3"/>
        <v>-1.4938751120406643E-3</v>
      </c>
      <c r="K28" s="43">
        <f t="shared" si="4"/>
        <v>1.8672708907755752E-2</v>
      </c>
      <c r="L28" s="43">
        <f t="shared" si="5"/>
        <v>-3.1809176638402381E-2</v>
      </c>
      <c r="M28" s="43">
        <f t="shared" si="6"/>
        <v>7.5137074392473682E-3</v>
      </c>
    </row>
    <row r="29" spans="1:13" ht="16.5" x14ac:dyDescent="0.35">
      <c r="A29" s="40">
        <v>45061</v>
      </c>
      <c r="B29" s="41">
        <v>18398.849999999999</v>
      </c>
      <c r="C29" s="41">
        <v>96900.9</v>
      </c>
      <c r="D29" s="42">
        <v>362.47</v>
      </c>
      <c r="E29" s="41">
        <v>1776.15</v>
      </c>
      <c r="F29" s="41">
        <v>2988.7</v>
      </c>
      <c r="G29" s="41">
        <v>1193.31</v>
      </c>
      <c r="H29" s="43">
        <f t="shared" si="1"/>
        <v>4.5891847030816212E-3</v>
      </c>
      <c r="I29" s="43">
        <f t="shared" si="2"/>
        <v>2.1900078757544151E-3</v>
      </c>
      <c r="J29" s="43">
        <f t="shared" si="3"/>
        <v>-1.40090310646863E-2</v>
      </c>
      <c r="K29" s="43">
        <f t="shared" si="4"/>
        <v>-4.8023583009513551E-2</v>
      </c>
      <c r="L29" s="43">
        <f t="shared" si="5"/>
        <v>-2.1509952854897939E-2</v>
      </c>
      <c r="M29" s="43">
        <f t="shared" si="6"/>
        <v>2.1751545283525244E-3</v>
      </c>
    </row>
    <row r="30" spans="1:13" ht="16.5" x14ac:dyDescent="0.35">
      <c r="A30" s="40">
        <v>45062</v>
      </c>
      <c r="B30" s="41">
        <v>18286.5</v>
      </c>
      <c r="C30" s="41">
        <v>96551.85</v>
      </c>
      <c r="D30" s="42">
        <v>365.47</v>
      </c>
      <c r="E30" s="41">
        <v>1862.4</v>
      </c>
      <c r="F30" s="41">
        <v>2982.05</v>
      </c>
      <c r="G30" s="41">
        <v>1188.8</v>
      </c>
      <c r="H30" s="43">
        <f t="shared" si="1"/>
        <v>-6.1063599083637597E-3</v>
      </c>
      <c r="I30" s="43">
        <f t="shared" si="2"/>
        <v>-3.6021337263120196E-3</v>
      </c>
      <c r="J30" s="43">
        <f t="shared" si="3"/>
        <v>8.2765470245813443E-3</v>
      </c>
      <c r="K30" s="43">
        <f t="shared" si="4"/>
        <v>4.8560087830419728E-2</v>
      </c>
      <c r="L30" s="43">
        <f t="shared" si="5"/>
        <v>-2.2250476795930125E-3</v>
      </c>
      <c r="M30" s="43">
        <f t="shared" si="6"/>
        <v>-3.7794035078898116E-3</v>
      </c>
    </row>
    <row r="31" spans="1:13" ht="16.5" x14ac:dyDescent="0.35">
      <c r="A31" s="40">
        <v>45063</v>
      </c>
      <c r="B31" s="41">
        <v>18181.75</v>
      </c>
      <c r="C31" s="41">
        <v>97655.1</v>
      </c>
      <c r="D31" s="42">
        <v>368.67</v>
      </c>
      <c r="E31" s="41">
        <v>1834.7</v>
      </c>
      <c r="F31" s="41">
        <v>2990.35</v>
      </c>
      <c r="G31" s="41">
        <v>1183.51</v>
      </c>
      <c r="H31" s="43">
        <f t="shared" si="1"/>
        <v>-5.7282694884204198E-3</v>
      </c>
      <c r="I31" s="43">
        <f t="shared" si="2"/>
        <v>1.1426502961880067E-2</v>
      </c>
      <c r="J31" s="43">
        <f t="shared" si="3"/>
        <v>8.7558486332667204E-3</v>
      </c>
      <c r="K31" s="43">
        <f t="shared" si="4"/>
        <v>-1.4873281786941604E-2</v>
      </c>
      <c r="L31" s="43">
        <f t="shared" si="5"/>
        <v>2.7833201991917396E-3</v>
      </c>
      <c r="M31" s="43">
        <f t="shared" si="6"/>
        <v>-4.4498654104979506E-3</v>
      </c>
    </row>
    <row r="32" spans="1:13" ht="16.5" x14ac:dyDescent="0.35">
      <c r="A32" s="40">
        <v>45064</v>
      </c>
      <c r="B32" s="41">
        <v>18129.95</v>
      </c>
      <c r="C32" s="41">
        <v>97060.7</v>
      </c>
      <c r="D32" s="42">
        <v>368.67</v>
      </c>
      <c r="E32" s="41">
        <v>1881.55</v>
      </c>
      <c r="F32" s="41">
        <v>3030.5</v>
      </c>
      <c r="G32" s="41">
        <v>1182.43</v>
      </c>
      <c r="H32" s="43">
        <f t="shared" si="1"/>
        <v>-2.8490106837900241E-3</v>
      </c>
      <c r="I32" s="43">
        <f t="shared" si="2"/>
        <v>-6.0867276773052172E-3</v>
      </c>
      <c r="J32" s="43">
        <f t="shared" si="3"/>
        <v>0</v>
      </c>
      <c r="K32" s="43">
        <f t="shared" si="4"/>
        <v>2.5535509892625447E-2</v>
      </c>
      <c r="L32" s="43">
        <f t="shared" si="5"/>
        <v>1.3426521979032586E-2</v>
      </c>
      <c r="M32" s="43">
        <f t="shared" si="6"/>
        <v>-9.1253981799894145E-4</v>
      </c>
    </row>
    <row r="33" spans="1:13" ht="16.5" x14ac:dyDescent="0.35">
      <c r="A33" s="40">
        <v>45065</v>
      </c>
      <c r="B33" s="41">
        <v>18203.400000000001</v>
      </c>
      <c r="C33" s="41">
        <v>96236.65</v>
      </c>
      <c r="D33" s="42">
        <v>366.77</v>
      </c>
      <c r="E33" s="41">
        <v>1870.2</v>
      </c>
      <c r="F33" s="41">
        <v>2988.4</v>
      </c>
      <c r="G33" s="41">
        <v>1191.5999999999999</v>
      </c>
      <c r="H33" s="43">
        <f t="shared" si="1"/>
        <v>4.0513073670915105E-3</v>
      </c>
      <c r="I33" s="43">
        <f t="shared" si="2"/>
        <v>-8.4900479802845329E-3</v>
      </c>
      <c r="J33" s="43">
        <f t="shared" si="3"/>
        <v>-5.1536604551496844E-3</v>
      </c>
      <c r="K33" s="43">
        <f t="shared" si="4"/>
        <v>-6.0322606361775709E-3</v>
      </c>
      <c r="L33" s="43">
        <f t="shared" si="5"/>
        <v>-1.389209701369408E-2</v>
      </c>
      <c r="M33" s="43">
        <f t="shared" si="6"/>
        <v>7.7552159535869735E-3</v>
      </c>
    </row>
    <row r="34" spans="1:13" ht="16.5" x14ac:dyDescent="0.35">
      <c r="A34" s="40">
        <v>45068</v>
      </c>
      <c r="B34" s="41">
        <v>18314.400000000001</v>
      </c>
      <c r="C34" s="41">
        <v>95911.45</v>
      </c>
      <c r="D34" s="42">
        <v>369.17</v>
      </c>
      <c r="E34" s="41">
        <v>1928.05</v>
      </c>
      <c r="F34" s="41">
        <v>3092.35</v>
      </c>
      <c r="G34" s="41">
        <v>1210.23</v>
      </c>
      <c r="H34" s="43">
        <f t="shared" si="1"/>
        <v>6.0977619565575659E-3</v>
      </c>
      <c r="I34" s="43">
        <f t="shared" si="2"/>
        <v>-3.3791699939679644E-3</v>
      </c>
      <c r="J34" s="43">
        <f t="shared" si="3"/>
        <v>6.5436104370587408E-3</v>
      </c>
      <c r="K34" s="43">
        <f t="shared" si="4"/>
        <v>3.0932520586033529E-2</v>
      </c>
      <c r="L34" s="43">
        <f t="shared" si="5"/>
        <v>3.4784500066925385E-2</v>
      </c>
      <c r="M34" s="43">
        <f t="shared" si="6"/>
        <v>1.5634441087613384E-2</v>
      </c>
    </row>
    <row r="35" spans="1:13" ht="16.5" x14ac:dyDescent="0.35">
      <c r="A35" s="40">
        <v>45069</v>
      </c>
      <c r="B35" s="41">
        <v>18348</v>
      </c>
      <c r="C35" s="41">
        <v>95487.65</v>
      </c>
      <c r="D35" s="42">
        <v>378.65</v>
      </c>
      <c r="E35" s="41">
        <v>1974.5</v>
      </c>
      <c r="F35" s="41">
        <v>2991.6</v>
      </c>
      <c r="G35" s="41">
        <v>1215.97</v>
      </c>
      <c r="H35" s="43">
        <f t="shared" si="1"/>
        <v>1.8346219368365079E-3</v>
      </c>
      <c r="I35" s="43">
        <f t="shared" si="2"/>
        <v>-4.4186590860632686E-3</v>
      </c>
      <c r="J35" s="43">
        <f t="shared" si="3"/>
        <v>2.5679226372673732E-2</v>
      </c>
      <c r="K35" s="43">
        <f t="shared" si="4"/>
        <v>2.4091698866730658E-2</v>
      </c>
      <c r="L35" s="43">
        <f t="shared" si="5"/>
        <v>-3.2580400019402718E-2</v>
      </c>
      <c r="M35" s="43">
        <f t="shared" si="6"/>
        <v>4.7429001098964734E-3</v>
      </c>
    </row>
    <row r="36" spans="1:13" ht="16.5" x14ac:dyDescent="0.35">
      <c r="A36" s="40">
        <v>45070</v>
      </c>
      <c r="B36" s="41">
        <v>18285.400000000001</v>
      </c>
      <c r="C36" s="41">
        <v>95640.3</v>
      </c>
      <c r="D36" s="42">
        <v>383.35</v>
      </c>
      <c r="E36" s="41">
        <v>2076.6999999999998</v>
      </c>
      <c r="F36" s="41">
        <v>3015.7</v>
      </c>
      <c r="G36" s="41">
        <v>1225.49</v>
      </c>
      <c r="H36" s="43">
        <f t="shared" si="1"/>
        <v>-3.4118160017439802E-3</v>
      </c>
      <c r="I36" s="43">
        <f t="shared" si="2"/>
        <v>1.5986360539819416E-3</v>
      </c>
      <c r="J36" s="43">
        <f t="shared" si="3"/>
        <v>1.2412518156609126E-2</v>
      </c>
      <c r="K36" s="43">
        <f t="shared" si="4"/>
        <v>5.1759939225120191E-2</v>
      </c>
      <c r="L36" s="43">
        <f t="shared" si="5"/>
        <v>8.0558898248428625E-3</v>
      </c>
      <c r="M36" s="43">
        <f t="shared" si="6"/>
        <v>7.8291405215589055E-3</v>
      </c>
    </row>
    <row r="37" spans="1:13" ht="16.5" x14ac:dyDescent="0.35">
      <c r="A37" s="40">
        <v>45071</v>
      </c>
      <c r="B37" s="41">
        <v>18321.150000000001</v>
      </c>
      <c r="C37" s="41">
        <v>96727.35</v>
      </c>
      <c r="D37" s="42">
        <v>388.74</v>
      </c>
      <c r="E37" s="41">
        <v>2160.65</v>
      </c>
      <c r="F37" s="41">
        <v>2993.55</v>
      </c>
      <c r="G37" s="41">
        <v>1221.6099999999999</v>
      </c>
      <c r="H37" s="43">
        <f t="shared" si="1"/>
        <v>1.9551117284828333E-3</v>
      </c>
      <c r="I37" s="43">
        <f t="shared" si="2"/>
        <v>1.13660245733232E-2</v>
      </c>
      <c r="J37" s="43">
        <f t="shared" si="3"/>
        <v>1.4060258249641284E-2</v>
      </c>
      <c r="K37" s="43">
        <f t="shared" si="4"/>
        <v>4.0424712283912111E-2</v>
      </c>
      <c r="L37" s="43">
        <f t="shared" si="5"/>
        <v>-7.3448950492421786E-3</v>
      </c>
      <c r="M37" s="43">
        <f t="shared" si="6"/>
        <v>-3.1660805065729701E-3</v>
      </c>
    </row>
    <row r="38" spans="1:13" ht="16.5" x14ac:dyDescent="0.35">
      <c r="A38" s="40">
        <v>45072</v>
      </c>
      <c r="B38" s="41">
        <v>18499.349999999999</v>
      </c>
      <c r="C38" s="41">
        <v>97881.8</v>
      </c>
      <c r="D38" s="42">
        <v>392.04</v>
      </c>
      <c r="E38" s="41">
        <v>2106.6</v>
      </c>
      <c r="F38" s="41">
        <v>2964.85</v>
      </c>
      <c r="G38" s="41">
        <v>1232.01</v>
      </c>
      <c r="H38" s="43">
        <f t="shared" si="1"/>
        <v>9.7264636772253412E-3</v>
      </c>
      <c r="I38" s="43">
        <f t="shared" si="2"/>
        <v>1.1935093848844169E-2</v>
      </c>
      <c r="J38" s="43">
        <f t="shared" si="3"/>
        <v>8.4889643463497751E-3</v>
      </c>
      <c r="K38" s="43">
        <f t="shared" si="4"/>
        <v>-2.5015620299447008E-2</v>
      </c>
      <c r="L38" s="43">
        <f t="shared" si="5"/>
        <v>-9.5872793171987349E-3</v>
      </c>
      <c r="M38" s="43">
        <f t="shared" si="6"/>
        <v>8.5133553261680008E-3</v>
      </c>
    </row>
    <row r="39" spans="1:13" ht="16.5" x14ac:dyDescent="0.35">
      <c r="A39" s="40">
        <v>45075</v>
      </c>
      <c r="B39" s="41">
        <v>18598.650000000001</v>
      </c>
      <c r="C39" s="41">
        <v>97782.2</v>
      </c>
      <c r="D39" s="42">
        <v>391.84</v>
      </c>
      <c r="E39" s="41">
        <v>2024.9</v>
      </c>
      <c r="F39" s="41">
        <v>2954.25</v>
      </c>
      <c r="G39" s="41">
        <v>1242.31</v>
      </c>
      <c r="H39" s="43">
        <f t="shared" si="1"/>
        <v>5.3677561644059337E-3</v>
      </c>
      <c r="I39" s="43">
        <f t="shared" si="2"/>
        <v>-1.0175538251238313E-3</v>
      </c>
      <c r="J39" s="43">
        <f t="shared" si="3"/>
        <v>-5.1015202530365646E-4</v>
      </c>
      <c r="K39" s="43">
        <f t="shared" si="4"/>
        <v>-3.878287287572383E-2</v>
      </c>
      <c r="L39" s="43">
        <f t="shared" si="5"/>
        <v>-3.5752230298328447E-3</v>
      </c>
      <c r="M39" s="43">
        <f t="shared" si="6"/>
        <v>8.3603217506351048E-3</v>
      </c>
    </row>
    <row r="40" spans="1:13" ht="16.5" x14ac:dyDescent="0.35">
      <c r="A40" s="40">
        <v>45076</v>
      </c>
      <c r="B40" s="41">
        <v>18633.849999999999</v>
      </c>
      <c r="C40" s="41">
        <v>97096.4</v>
      </c>
      <c r="D40" s="42">
        <v>385.2</v>
      </c>
      <c r="E40" s="41">
        <v>1915.15</v>
      </c>
      <c r="F40" s="41">
        <v>2890.25</v>
      </c>
      <c r="G40" s="41">
        <v>1187.3800000000001</v>
      </c>
      <c r="H40" s="43">
        <f t="shared" si="1"/>
        <v>1.8926104851694659E-3</v>
      </c>
      <c r="I40" s="43">
        <f t="shared" si="2"/>
        <v>-7.0135464327863656E-3</v>
      </c>
      <c r="J40" s="43">
        <f t="shared" si="3"/>
        <v>-1.6945692119232306E-2</v>
      </c>
      <c r="K40" s="43">
        <f t="shared" si="4"/>
        <v>-5.4200207417650255E-2</v>
      </c>
      <c r="L40" s="43">
        <f t="shared" si="5"/>
        <v>-2.1663704832021662E-2</v>
      </c>
      <c r="M40" s="43">
        <f t="shared" si="6"/>
        <v>-4.4216016936191323E-2</v>
      </c>
    </row>
    <row r="41" spans="1:13" ht="16.5" x14ac:dyDescent="0.35">
      <c r="A41" s="40">
        <v>45077</v>
      </c>
      <c r="B41" s="41">
        <v>18534.400000000001</v>
      </c>
      <c r="C41" s="41">
        <v>97211.7</v>
      </c>
      <c r="D41" s="42">
        <v>390.34</v>
      </c>
      <c r="E41" s="41">
        <v>1927.8</v>
      </c>
      <c r="F41" s="41">
        <v>2875.3</v>
      </c>
      <c r="G41" s="41">
        <v>1191.45</v>
      </c>
      <c r="H41" s="43">
        <f t="shared" si="1"/>
        <v>-5.3370613158309791E-3</v>
      </c>
      <c r="I41" s="43">
        <f t="shared" si="2"/>
        <v>1.1874796593900796E-3</v>
      </c>
      <c r="J41" s="43">
        <f t="shared" si="3"/>
        <v>1.3343717549324991E-2</v>
      </c>
      <c r="K41" s="43">
        <f t="shared" si="4"/>
        <v>6.6052267446413404E-3</v>
      </c>
      <c r="L41" s="43">
        <f t="shared" si="5"/>
        <v>-5.1725629270823695E-3</v>
      </c>
      <c r="M41" s="43">
        <f t="shared" si="6"/>
        <v>3.4277148006534859E-3</v>
      </c>
    </row>
    <row r="42" spans="1:13" ht="16.5" x14ac:dyDescent="0.35">
      <c r="A42" s="40">
        <v>45078</v>
      </c>
      <c r="B42" s="41">
        <v>18487.75</v>
      </c>
      <c r="C42" s="41">
        <v>97567.3</v>
      </c>
      <c r="D42" s="42">
        <v>390.54</v>
      </c>
      <c r="E42" s="41">
        <v>1928.2</v>
      </c>
      <c r="F42" s="41">
        <v>2864.05</v>
      </c>
      <c r="G42" s="41">
        <v>1192.04</v>
      </c>
      <c r="H42" s="43">
        <f t="shared" si="1"/>
        <v>-2.5169414709945537E-3</v>
      </c>
      <c r="I42" s="43">
        <f t="shared" si="2"/>
        <v>3.6579958996705731E-3</v>
      </c>
      <c r="J42" s="43">
        <f t="shared" si="3"/>
        <v>5.1237382794498514E-4</v>
      </c>
      <c r="K42" s="43">
        <f t="shared" si="4"/>
        <v>2.0749040356888212E-4</v>
      </c>
      <c r="L42" s="43">
        <f t="shared" si="5"/>
        <v>-3.9126352032831354E-3</v>
      </c>
      <c r="M42" s="43">
        <f t="shared" si="6"/>
        <v>4.9519493054674395E-4</v>
      </c>
    </row>
    <row r="43" spans="1:13" ht="16.5" x14ac:dyDescent="0.35">
      <c r="A43" s="40">
        <v>45079</v>
      </c>
      <c r="B43" s="41">
        <v>18534.099999999999</v>
      </c>
      <c r="C43" s="41">
        <v>96368.5</v>
      </c>
      <c r="D43" s="42">
        <v>391.49</v>
      </c>
      <c r="E43" s="41">
        <v>1928.9</v>
      </c>
      <c r="F43" s="41">
        <v>2862.5</v>
      </c>
      <c r="G43" s="41">
        <v>1188.8</v>
      </c>
      <c r="H43" s="43">
        <f t="shared" si="1"/>
        <v>2.5070654893104105E-3</v>
      </c>
      <c r="I43" s="43">
        <f t="shared" si="2"/>
        <v>-1.2286903501480546E-2</v>
      </c>
      <c r="J43" s="43">
        <f t="shared" si="3"/>
        <v>2.43252931837965E-3</v>
      </c>
      <c r="K43" s="43">
        <f t="shared" si="4"/>
        <v>3.6303288040662039E-4</v>
      </c>
      <c r="L43" s="43">
        <f t="shared" si="5"/>
        <v>-5.4119166913991785E-4</v>
      </c>
      <c r="M43" s="43">
        <f t="shared" si="6"/>
        <v>-2.7180295963222787E-3</v>
      </c>
    </row>
    <row r="44" spans="1:13" ht="16.5" x14ac:dyDescent="0.35">
      <c r="A44" s="40">
        <v>45082</v>
      </c>
      <c r="B44" s="41">
        <v>18593.849999999999</v>
      </c>
      <c r="C44" s="41">
        <v>96797.45</v>
      </c>
      <c r="D44" s="42">
        <v>390.89</v>
      </c>
      <c r="E44" s="41">
        <v>1927.2</v>
      </c>
      <c r="F44" s="41">
        <v>2864.25</v>
      </c>
      <c r="G44" s="41">
        <v>1167.81</v>
      </c>
      <c r="H44" s="43">
        <f t="shared" si="1"/>
        <v>3.2237875051931309E-3</v>
      </c>
      <c r="I44" s="43">
        <f t="shared" si="2"/>
        <v>4.4511432677690026E-3</v>
      </c>
      <c r="J44" s="43">
        <f t="shared" si="3"/>
        <v>-1.5326061968377806E-3</v>
      </c>
      <c r="K44" s="43">
        <f t="shared" si="4"/>
        <v>-8.8133132873660918E-4</v>
      </c>
      <c r="L44" s="43">
        <f t="shared" si="5"/>
        <v>6.1135371179039304E-4</v>
      </c>
      <c r="M44" s="43">
        <f t="shared" si="6"/>
        <v>-1.7656460296096913E-2</v>
      </c>
    </row>
    <row r="45" spans="1:13" ht="16.5" x14ac:dyDescent="0.35">
      <c r="A45" s="40">
        <v>45083</v>
      </c>
      <c r="B45" s="41">
        <v>18599</v>
      </c>
      <c r="C45" s="41">
        <v>96636.25</v>
      </c>
      <c r="D45" s="42">
        <v>391.14</v>
      </c>
      <c r="E45" s="41">
        <v>1893.35</v>
      </c>
      <c r="F45" s="41">
        <v>2878.25</v>
      </c>
      <c r="G45" s="41">
        <v>1176.0999999999999</v>
      </c>
      <c r="H45" s="43">
        <f t="shared" si="1"/>
        <v>2.7697330031174045E-4</v>
      </c>
      <c r="I45" s="43">
        <f t="shared" si="2"/>
        <v>-1.6653331260275668E-3</v>
      </c>
      <c r="J45" s="43">
        <f t="shared" si="3"/>
        <v>6.3956611834531461E-4</v>
      </c>
      <c r="K45" s="43">
        <f t="shared" si="4"/>
        <v>-1.756434205064349E-2</v>
      </c>
      <c r="L45" s="43">
        <f t="shared" si="5"/>
        <v>4.8878414942829709E-3</v>
      </c>
      <c r="M45" s="43">
        <f t="shared" si="6"/>
        <v>7.0987575033609612E-3</v>
      </c>
    </row>
    <row r="46" spans="1:13" ht="16.5" x14ac:dyDescent="0.35">
      <c r="A46" s="40">
        <v>45084</v>
      </c>
      <c r="B46" s="41">
        <v>18726.400000000001</v>
      </c>
      <c r="C46" s="41">
        <v>97553.1</v>
      </c>
      <c r="D46" s="42">
        <v>393.79</v>
      </c>
      <c r="E46" s="41">
        <v>1966.55</v>
      </c>
      <c r="F46" s="41">
        <v>2895</v>
      </c>
      <c r="G46" s="41">
        <v>1173.4000000000001</v>
      </c>
      <c r="H46" s="43">
        <f t="shared" si="1"/>
        <v>6.8498306360557804E-3</v>
      </c>
      <c r="I46" s="43">
        <f t="shared" si="2"/>
        <v>9.4876405075735634E-3</v>
      </c>
      <c r="J46" s="43">
        <f t="shared" si="3"/>
        <v>6.7750677506775939E-3</v>
      </c>
      <c r="K46" s="43">
        <f t="shared" si="4"/>
        <v>3.8661631499722737E-2</v>
      </c>
      <c r="L46" s="43">
        <f t="shared" si="5"/>
        <v>5.8195083818292368E-3</v>
      </c>
      <c r="M46" s="43">
        <f t="shared" si="6"/>
        <v>-2.2957231527929753E-3</v>
      </c>
    </row>
    <row r="47" spans="1:13" ht="16.5" x14ac:dyDescent="0.35">
      <c r="A47" s="40">
        <v>45085</v>
      </c>
      <c r="B47" s="41">
        <v>18634.55</v>
      </c>
      <c r="C47" s="41">
        <v>97077.35</v>
      </c>
      <c r="D47" s="42">
        <v>395.73</v>
      </c>
      <c r="E47" s="41">
        <v>1944.05</v>
      </c>
      <c r="F47" s="41">
        <v>2859.05</v>
      </c>
      <c r="G47" s="41">
        <v>1173.31</v>
      </c>
      <c r="H47" s="43">
        <f t="shared" si="1"/>
        <v>-4.9048402255640264E-3</v>
      </c>
      <c r="I47" s="43">
        <f t="shared" si="2"/>
        <v>-4.8768311821971826E-3</v>
      </c>
      <c r="J47" s="43">
        <f t="shared" si="3"/>
        <v>4.9264836588029095E-3</v>
      </c>
      <c r="K47" s="43">
        <f t="shared" si="4"/>
        <v>-1.144135669065114E-2</v>
      </c>
      <c r="L47" s="43">
        <f t="shared" si="5"/>
        <v>-1.2417962003454169E-2</v>
      </c>
      <c r="M47" s="43">
        <f t="shared" si="6"/>
        <v>-7.6700187489471208E-5</v>
      </c>
    </row>
    <row r="48" spans="1:13" ht="16.5" x14ac:dyDescent="0.35">
      <c r="A48" s="40">
        <v>45086</v>
      </c>
      <c r="B48" s="41">
        <v>18563.400000000001</v>
      </c>
      <c r="C48" s="41">
        <v>98390.95</v>
      </c>
      <c r="D48" s="42">
        <v>404.82</v>
      </c>
      <c r="E48" s="41">
        <v>1941</v>
      </c>
      <c r="F48" s="41">
        <v>2914.85</v>
      </c>
      <c r="G48" s="41">
        <v>1166.3900000000001</v>
      </c>
      <c r="H48" s="43">
        <f t="shared" si="1"/>
        <v>-3.8181764518058028E-3</v>
      </c>
      <c r="I48" s="43">
        <f t="shared" si="2"/>
        <v>1.3531477733992442E-2</v>
      </c>
      <c r="J48" s="43">
        <f t="shared" si="3"/>
        <v>2.2970206959290362E-2</v>
      </c>
      <c r="K48" s="43">
        <f t="shared" si="4"/>
        <v>-1.5688896890511841E-3</v>
      </c>
      <c r="L48" s="43">
        <f t="shared" si="5"/>
        <v>1.9516972420908947E-2</v>
      </c>
      <c r="M48" s="43">
        <f t="shared" si="6"/>
        <v>-5.89784455940872E-3</v>
      </c>
    </row>
    <row r="49" spans="1:13" ht="16.5" x14ac:dyDescent="0.35">
      <c r="A49" s="40">
        <v>45089</v>
      </c>
      <c r="B49" s="41">
        <v>18601.5</v>
      </c>
      <c r="C49" s="41">
        <v>98968.55</v>
      </c>
      <c r="D49" s="42">
        <v>406.32</v>
      </c>
      <c r="E49" s="41">
        <v>1997.9</v>
      </c>
      <c r="F49" s="41">
        <v>2890.35</v>
      </c>
      <c r="G49" s="41">
        <v>1167.47</v>
      </c>
      <c r="H49" s="43">
        <f t="shared" si="1"/>
        <v>2.0524257409740964E-3</v>
      </c>
      <c r="I49" s="43">
        <f t="shared" si="2"/>
        <v>5.8704586143339997E-3</v>
      </c>
      <c r="J49" s="43">
        <f t="shared" si="3"/>
        <v>3.7053505261597747E-3</v>
      </c>
      <c r="K49" s="43">
        <f t="shared" si="4"/>
        <v>2.9314786192684229E-2</v>
      </c>
      <c r="L49" s="43">
        <f t="shared" si="5"/>
        <v>-8.4052352608195973E-3</v>
      </c>
      <c r="M49" s="43">
        <f t="shared" si="6"/>
        <v>9.2593386431633258E-4</v>
      </c>
    </row>
    <row r="50" spans="1:13" ht="16.5" x14ac:dyDescent="0.35">
      <c r="A50" s="40">
        <v>45090</v>
      </c>
      <c r="B50" s="41">
        <v>18716.150000000001</v>
      </c>
      <c r="C50" s="41">
        <v>99992.85</v>
      </c>
      <c r="D50" s="42">
        <v>408.07</v>
      </c>
      <c r="E50" s="41">
        <v>2067.5</v>
      </c>
      <c r="F50" s="41">
        <v>2888.25</v>
      </c>
      <c r="G50" s="41">
        <v>1178.4100000000001</v>
      </c>
      <c r="H50" s="43">
        <f t="shared" si="1"/>
        <v>6.1634814396689221E-3</v>
      </c>
      <c r="I50" s="43">
        <f t="shared" si="2"/>
        <v>1.0349752522392244E-2</v>
      </c>
      <c r="J50" s="43">
        <f t="shared" si="3"/>
        <v>4.3069501870446943E-3</v>
      </c>
      <c r="K50" s="43">
        <f t="shared" si="4"/>
        <v>3.4836578407327644E-2</v>
      </c>
      <c r="L50" s="43">
        <f t="shared" si="5"/>
        <v>-7.2655560745235321E-4</v>
      </c>
      <c r="M50" s="43">
        <f t="shared" si="6"/>
        <v>9.3706904674210507E-3</v>
      </c>
    </row>
    <row r="51" spans="1:13" ht="16.5" x14ac:dyDescent="0.35">
      <c r="A51" s="40">
        <v>45091</v>
      </c>
      <c r="B51" s="41">
        <v>18755.900000000001</v>
      </c>
      <c r="C51" s="41">
        <v>100114.15</v>
      </c>
      <c r="D51" s="42">
        <v>407.72</v>
      </c>
      <c r="E51" s="41">
        <v>2048.15</v>
      </c>
      <c r="F51" s="41">
        <v>2878.8</v>
      </c>
      <c r="G51" s="41">
        <v>1169.3800000000001</v>
      </c>
      <c r="H51" s="43">
        <f t="shared" si="1"/>
        <v>2.1238342287275961E-3</v>
      </c>
      <c r="I51" s="43">
        <f t="shared" si="2"/>
        <v>1.2130867357014862E-3</v>
      </c>
      <c r="J51" s="43">
        <f t="shared" si="3"/>
        <v>-8.5769598353215351E-4</v>
      </c>
      <c r="K51" s="43">
        <f t="shared" si="4"/>
        <v>-9.3591293833131355E-3</v>
      </c>
      <c r="L51" s="43">
        <f t="shared" si="5"/>
        <v>-3.2718774344325519E-3</v>
      </c>
      <c r="M51" s="43">
        <f t="shared" si="6"/>
        <v>-7.6628677624935061E-3</v>
      </c>
    </row>
    <row r="52" spans="1:13" ht="16.5" x14ac:dyDescent="0.35">
      <c r="A52" s="40">
        <v>45092</v>
      </c>
      <c r="B52" s="41">
        <v>18688.099999999999</v>
      </c>
      <c r="C52" s="41">
        <v>100081</v>
      </c>
      <c r="D52" s="42">
        <v>406.87</v>
      </c>
      <c r="E52" s="41">
        <v>2073.0500000000002</v>
      </c>
      <c r="F52" s="41">
        <v>2871</v>
      </c>
      <c r="G52" s="41">
        <v>1165.21</v>
      </c>
      <c r="H52" s="43">
        <f t="shared" si="1"/>
        <v>-3.6148625232595025E-3</v>
      </c>
      <c r="I52" s="43">
        <f t="shared" si="2"/>
        <v>-3.3112202420930691E-4</v>
      </c>
      <c r="J52" s="43">
        <f t="shared" si="3"/>
        <v>-2.0847640537624418E-3</v>
      </c>
      <c r="K52" s="43">
        <f t="shared" si="4"/>
        <v>1.2157312696824006E-2</v>
      </c>
      <c r="L52" s="43">
        <f t="shared" si="5"/>
        <v>-2.709462275948375E-3</v>
      </c>
      <c r="M52" s="43">
        <f t="shared" si="6"/>
        <v>-3.5659922352016217E-3</v>
      </c>
    </row>
    <row r="53" spans="1:13" ht="16.5" x14ac:dyDescent="0.35">
      <c r="A53" s="40">
        <v>45093</v>
      </c>
      <c r="B53" s="41">
        <v>18826</v>
      </c>
      <c r="C53" s="41">
        <v>99892.5</v>
      </c>
      <c r="D53" s="42">
        <v>411.11</v>
      </c>
      <c r="E53" s="41">
        <v>2076.4499999999998</v>
      </c>
      <c r="F53" s="41">
        <v>2859.75</v>
      </c>
      <c r="G53" s="41">
        <v>1166.83</v>
      </c>
      <c r="H53" s="43">
        <f t="shared" si="1"/>
        <v>7.3790272954447735E-3</v>
      </c>
      <c r="I53" s="43">
        <f t="shared" si="2"/>
        <v>-1.8834743857475446E-3</v>
      </c>
      <c r="J53" s="43">
        <f t="shared" si="3"/>
        <v>1.0421018998697395E-2</v>
      </c>
      <c r="K53" s="43">
        <f t="shared" si="4"/>
        <v>1.6400955114443145E-3</v>
      </c>
      <c r="L53" s="43">
        <f t="shared" si="5"/>
        <v>-3.9184952978056423E-3</v>
      </c>
      <c r="M53" s="43">
        <f t="shared" si="6"/>
        <v>1.3903073265762317E-3</v>
      </c>
    </row>
    <row r="54" spans="1:13" ht="16.5" x14ac:dyDescent="0.35">
      <c r="A54" s="40">
        <v>45096</v>
      </c>
      <c r="B54" s="41">
        <v>18755.45</v>
      </c>
      <c r="C54" s="41">
        <v>99758.2</v>
      </c>
      <c r="D54" s="42">
        <v>406.52</v>
      </c>
      <c r="E54" s="41">
        <v>2046.65</v>
      </c>
      <c r="F54" s="41">
        <v>2844.35</v>
      </c>
      <c r="G54" s="41">
        <v>1173.75</v>
      </c>
      <c r="H54" s="43">
        <f t="shared" si="1"/>
        <v>-3.7474768936576687E-3</v>
      </c>
      <c r="I54" s="43">
        <f t="shared" si="2"/>
        <v>-1.3444452786746043E-3</v>
      </c>
      <c r="J54" s="43">
        <f t="shared" si="3"/>
        <v>-1.1164895040256943E-2</v>
      </c>
      <c r="K54" s="43">
        <f t="shared" si="4"/>
        <v>-1.4351417082038928E-2</v>
      </c>
      <c r="L54" s="43">
        <f t="shared" si="5"/>
        <v>-5.3850861089256375E-3</v>
      </c>
      <c r="M54" s="43">
        <f t="shared" si="6"/>
        <v>5.930598287668361E-3</v>
      </c>
    </row>
    <row r="55" spans="1:13" ht="16.5" x14ac:dyDescent="0.35">
      <c r="A55" s="40">
        <v>45097</v>
      </c>
      <c r="B55" s="41">
        <v>18816.7</v>
      </c>
      <c r="C55" s="41">
        <v>99348.2</v>
      </c>
      <c r="D55" s="42">
        <v>408.47</v>
      </c>
      <c r="E55" s="41">
        <v>2053.4</v>
      </c>
      <c r="F55" s="41">
        <v>2868.2</v>
      </c>
      <c r="G55" s="41">
        <v>1173.4000000000001</v>
      </c>
      <c r="H55" s="43">
        <f t="shared" si="1"/>
        <v>3.2657174314665869E-3</v>
      </c>
      <c r="I55" s="43">
        <f t="shared" si="2"/>
        <v>-4.1099378296721471E-3</v>
      </c>
      <c r="J55" s="43">
        <f t="shared" si="3"/>
        <v>4.7968119649710855E-3</v>
      </c>
      <c r="K55" s="43">
        <f t="shared" si="4"/>
        <v>3.2980724598734518E-3</v>
      </c>
      <c r="L55" s="43">
        <f t="shared" si="5"/>
        <v>8.3850440346651817E-3</v>
      </c>
      <c r="M55" s="43">
        <f t="shared" si="6"/>
        <v>-2.9818956336520472E-4</v>
      </c>
    </row>
    <row r="56" spans="1:13" ht="16.5" x14ac:dyDescent="0.35">
      <c r="A56" s="40">
        <v>45098</v>
      </c>
      <c r="B56" s="41">
        <v>18856.849999999999</v>
      </c>
      <c r="C56" s="41">
        <v>100422.2</v>
      </c>
      <c r="D56" s="42">
        <v>418.96</v>
      </c>
      <c r="E56" s="41">
        <v>2058.4499999999998</v>
      </c>
      <c r="F56" s="41">
        <v>2954.1</v>
      </c>
      <c r="G56" s="41">
        <v>1174.24</v>
      </c>
      <c r="H56" s="43">
        <f t="shared" si="1"/>
        <v>2.1337428985952808E-3</v>
      </c>
      <c r="I56" s="43">
        <f t="shared" si="2"/>
        <v>1.0810462595195485E-2</v>
      </c>
      <c r="J56" s="43">
        <f t="shared" si="3"/>
        <v>2.5681200577765691E-2</v>
      </c>
      <c r="K56" s="43">
        <f t="shared" si="4"/>
        <v>2.4593357358525989E-3</v>
      </c>
      <c r="L56" s="43">
        <f t="shared" si="5"/>
        <v>2.9949096994630813E-2</v>
      </c>
      <c r="M56" s="43">
        <f t="shared" si="6"/>
        <v>7.1586841656717066E-4</v>
      </c>
    </row>
    <row r="57" spans="1:13" ht="16.5" x14ac:dyDescent="0.35">
      <c r="A57" s="40">
        <v>45099</v>
      </c>
      <c r="B57" s="41">
        <v>18771.25</v>
      </c>
      <c r="C57" s="41">
        <v>99868.45</v>
      </c>
      <c r="D57" s="42">
        <v>414.61</v>
      </c>
      <c r="E57" s="41">
        <v>2060.65</v>
      </c>
      <c r="F57" s="41">
        <v>2923.7</v>
      </c>
      <c r="G57" s="41">
        <v>1167.1300000000001</v>
      </c>
      <c r="H57" s="43">
        <f t="shared" si="1"/>
        <v>-4.5394644386521901E-3</v>
      </c>
      <c r="I57" s="43">
        <f t="shared" si="2"/>
        <v>-5.5142189675191347E-3</v>
      </c>
      <c r="J57" s="43">
        <f t="shared" si="3"/>
        <v>-1.038285277830811E-2</v>
      </c>
      <c r="K57" s="43">
        <f t="shared" si="4"/>
        <v>1.0687653331391449E-3</v>
      </c>
      <c r="L57" s="43">
        <f t="shared" si="5"/>
        <v>-1.0290782302562571E-2</v>
      </c>
      <c r="M57" s="43">
        <f t="shared" si="6"/>
        <v>-6.0549802425397701E-3</v>
      </c>
    </row>
    <row r="58" spans="1:13" ht="16.5" x14ac:dyDescent="0.35">
      <c r="A58" s="40">
        <v>45100</v>
      </c>
      <c r="B58" s="41">
        <v>18665.5</v>
      </c>
      <c r="C58" s="41">
        <v>99492.05</v>
      </c>
      <c r="D58" s="42">
        <v>415.41</v>
      </c>
      <c r="E58" s="41">
        <v>2000.15</v>
      </c>
      <c r="F58" s="41">
        <v>2918.15</v>
      </c>
      <c r="G58" s="41">
        <v>1159.8699999999999</v>
      </c>
      <c r="H58" s="43">
        <f t="shared" si="1"/>
        <v>-5.6336152360657917E-3</v>
      </c>
      <c r="I58" s="43">
        <f t="shared" si="2"/>
        <v>-3.7689580643335725E-3</v>
      </c>
      <c r="J58" s="43">
        <f t="shared" si="3"/>
        <v>1.9295241311111922E-3</v>
      </c>
      <c r="K58" s="43">
        <f t="shared" si="4"/>
        <v>-2.9359668065901536E-2</v>
      </c>
      <c r="L58" s="43">
        <f t="shared" si="5"/>
        <v>-1.8982795772479145E-3</v>
      </c>
      <c r="M58" s="43">
        <f t="shared" si="6"/>
        <v>-6.2203867606866565E-3</v>
      </c>
    </row>
    <row r="59" spans="1:13" ht="16.5" x14ac:dyDescent="0.35">
      <c r="A59" s="40">
        <v>45103</v>
      </c>
      <c r="B59" s="41">
        <v>18691.2</v>
      </c>
      <c r="C59" s="41">
        <v>99954.65</v>
      </c>
      <c r="D59" s="42">
        <v>403.27</v>
      </c>
      <c r="E59" s="41">
        <v>2050.5500000000002</v>
      </c>
      <c r="F59" s="41">
        <v>2944.35</v>
      </c>
      <c r="G59" s="41">
        <v>1157.8599999999999</v>
      </c>
      <c r="H59" s="43">
        <f t="shared" si="1"/>
        <v>1.3768717687713014E-3</v>
      </c>
      <c r="I59" s="43">
        <f t="shared" si="2"/>
        <v>4.6496177332760883E-3</v>
      </c>
      <c r="J59" s="43">
        <f t="shared" si="3"/>
        <v>-2.9224140006258979E-2</v>
      </c>
      <c r="K59" s="43">
        <f t="shared" si="4"/>
        <v>2.5198110141739415E-2</v>
      </c>
      <c r="L59" s="43">
        <f t="shared" si="5"/>
        <v>8.9782910405564551E-3</v>
      </c>
      <c r="M59" s="43">
        <f t="shared" si="6"/>
        <v>-1.7329528309206991E-3</v>
      </c>
    </row>
    <row r="60" spans="1:13" ht="16.5" x14ac:dyDescent="0.35">
      <c r="A60" s="40">
        <v>45104</v>
      </c>
      <c r="B60" s="41">
        <v>18817.400000000001</v>
      </c>
      <c r="C60" s="41">
        <v>99591.25</v>
      </c>
      <c r="D60" s="42">
        <v>398.68</v>
      </c>
      <c r="E60" s="41">
        <v>2081.75</v>
      </c>
      <c r="F60" s="41">
        <v>2959</v>
      </c>
      <c r="G60" s="41">
        <v>1173.01</v>
      </c>
      <c r="H60" s="43">
        <f t="shared" si="1"/>
        <v>6.7518404382811547E-3</v>
      </c>
      <c r="I60" s="43">
        <f t="shared" si="2"/>
        <v>-3.6356487667156476E-3</v>
      </c>
      <c r="J60" s="43">
        <f t="shared" si="3"/>
        <v>-1.1381952538001774E-2</v>
      </c>
      <c r="K60" s="43">
        <f t="shared" si="4"/>
        <v>1.521543000658351E-2</v>
      </c>
      <c r="L60" s="43">
        <f t="shared" si="5"/>
        <v>4.9756312938339844E-3</v>
      </c>
      <c r="M60" s="43">
        <f t="shared" si="6"/>
        <v>1.3084483443594296E-2</v>
      </c>
    </row>
    <row r="61" spans="1:13" ht="16.5" x14ac:dyDescent="0.35">
      <c r="A61" s="40">
        <v>45105</v>
      </c>
      <c r="B61" s="41">
        <v>18972.099999999999</v>
      </c>
      <c r="C61" s="41">
        <v>100387.2</v>
      </c>
      <c r="D61" s="42">
        <v>408.97</v>
      </c>
      <c r="E61" s="41">
        <v>2083.8000000000002</v>
      </c>
      <c r="F61" s="41">
        <v>2925.55</v>
      </c>
      <c r="G61" s="41">
        <v>1165.56</v>
      </c>
      <c r="H61" s="43">
        <f t="shared" si="1"/>
        <v>8.2211145004090404E-3</v>
      </c>
      <c r="I61" s="43">
        <f t="shared" si="2"/>
        <v>7.9921679866453831E-3</v>
      </c>
      <c r="J61" s="43">
        <f t="shared" si="3"/>
        <v>2.5810173572790258E-2</v>
      </c>
      <c r="K61" s="43">
        <f t="shared" si="4"/>
        <v>9.847484087907683E-4</v>
      </c>
      <c r="L61" s="43">
        <f t="shared" si="5"/>
        <v>-1.130449476174377E-2</v>
      </c>
      <c r="M61" s="43">
        <f t="shared" si="6"/>
        <v>-6.3511820018585059E-3</v>
      </c>
    </row>
    <row r="62" spans="1:13" ht="16.5" x14ac:dyDescent="0.35">
      <c r="A62" s="40">
        <v>45107</v>
      </c>
      <c r="B62" s="41">
        <v>19189.05</v>
      </c>
      <c r="C62" s="41">
        <v>101260.5</v>
      </c>
      <c r="D62" s="42">
        <v>406.22</v>
      </c>
      <c r="E62" s="41">
        <v>2077.4</v>
      </c>
      <c r="F62" s="41">
        <v>2940.8</v>
      </c>
      <c r="G62" s="41">
        <v>1176.0999999999999</v>
      </c>
      <c r="H62" s="43">
        <f t="shared" si="1"/>
        <v>1.1435212759789414E-2</v>
      </c>
      <c r="I62" s="43">
        <f t="shared" si="2"/>
        <v>8.6993162474897495E-3</v>
      </c>
      <c r="J62" s="43">
        <f t="shared" si="3"/>
        <v>-6.7242095997261412E-3</v>
      </c>
      <c r="K62" s="43">
        <f t="shared" si="4"/>
        <v>-3.0713120261061954E-3</v>
      </c>
      <c r="L62" s="43">
        <f t="shared" si="5"/>
        <v>5.2126950487942436E-3</v>
      </c>
      <c r="M62" s="43">
        <f t="shared" si="6"/>
        <v>9.0428635162496697E-3</v>
      </c>
    </row>
    <row r="63" spans="1:13" ht="16.5" x14ac:dyDescent="0.35">
      <c r="A63" s="40">
        <v>45110</v>
      </c>
      <c r="B63" s="41">
        <v>19322.55</v>
      </c>
      <c r="C63" s="41">
        <v>99899.45</v>
      </c>
      <c r="D63" s="42">
        <v>396.53</v>
      </c>
      <c r="E63" s="41">
        <v>2072.0500000000002</v>
      </c>
      <c r="F63" s="41">
        <v>2957.9</v>
      </c>
      <c r="G63" s="41">
        <v>1171.3</v>
      </c>
      <c r="H63" s="43">
        <f t="shared" si="1"/>
        <v>6.9570927169401303E-3</v>
      </c>
      <c r="I63" s="43">
        <f t="shared" si="2"/>
        <v>-1.3441075246517675E-2</v>
      </c>
      <c r="J63" s="43">
        <f t="shared" si="3"/>
        <v>-2.3854069223573564E-2</v>
      </c>
      <c r="K63" s="43">
        <f t="shared" si="4"/>
        <v>-2.5753345528063487E-3</v>
      </c>
      <c r="L63" s="43">
        <f t="shared" si="5"/>
        <v>5.8147442872687393E-3</v>
      </c>
      <c r="M63" s="43">
        <f t="shared" si="6"/>
        <v>-4.0812856049655261E-3</v>
      </c>
    </row>
    <row r="64" spans="1:13" ht="16.5" x14ac:dyDescent="0.35">
      <c r="A64" s="40">
        <v>45111</v>
      </c>
      <c r="B64" s="41">
        <v>19389</v>
      </c>
      <c r="C64" s="41">
        <v>99148.9</v>
      </c>
      <c r="D64" s="42">
        <v>396.88</v>
      </c>
      <c r="E64" s="41">
        <v>2039.95</v>
      </c>
      <c r="F64" s="41">
        <v>2933.65</v>
      </c>
      <c r="G64" s="41">
        <v>1170.17</v>
      </c>
      <c r="H64" s="43">
        <f t="shared" si="1"/>
        <v>3.4389870902132862E-3</v>
      </c>
      <c r="I64" s="43">
        <f t="shared" si="2"/>
        <v>-7.5130543761752731E-3</v>
      </c>
      <c r="J64" s="43">
        <f t="shared" si="3"/>
        <v>8.8265704990800884E-4</v>
      </c>
      <c r="K64" s="43">
        <f t="shared" si="4"/>
        <v>-1.5491904152892129E-2</v>
      </c>
      <c r="L64" s="43">
        <f t="shared" si="5"/>
        <v>-8.1983839886405896E-3</v>
      </c>
      <c r="M64" s="43">
        <f t="shared" si="6"/>
        <v>-9.6474003244248431E-4</v>
      </c>
    </row>
    <row r="65" spans="1:13" ht="16.5" x14ac:dyDescent="0.35">
      <c r="A65" s="40">
        <v>45112</v>
      </c>
      <c r="B65" s="41">
        <v>19398.5</v>
      </c>
      <c r="C65" s="41">
        <v>100191.2</v>
      </c>
      <c r="D65" s="42">
        <v>398.58</v>
      </c>
      <c r="E65" s="41">
        <v>2093.5</v>
      </c>
      <c r="F65" s="41">
        <v>2961.45</v>
      </c>
      <c r="G65" s="41">
        <v>1182.8699999999999</v>
      </c>
      <c r="H65" s="43">
        <f t="shared" si="1"/>
        <v>4.8996853886224153E-4</v>
      </c>
      <c r="I65" s="43">
        <f t="shared" si="2"/>
        <v>1.0512471646180674E-2</v>
      </c>
      <c r="J65" s="43">
        <f t="shared" si="3"/>
        <v>4.2834106027010398E-3</v>
      </c>
      <c r="K65" s="43">
        <f t="shared" si="4"/>
        <v>2.625064339812248E-2</v>
      </c>
      <c r="L65" s="43">
        <f t="shared" si="5"/>
        <v>9.4762497230411694E-3</v>
      </c>
      <c r="M65" s="43">
        <f t="shared" si="6"/>
        <v>1.0853123905073465E-2</v>
      </c>
    </row>
    <row r="66" spans="1:13" ht="16.5" x14ac:dyDescent="0.35">
      <c r="A66" s="40">
        <v>45113</v>
      </c>
      <c r="B66" s="41">
        <v>19497.3</v>
      </c>
      <c r="C66" s="41">
        <v>101306.5</v>
      </c>
      <c r="D66" s="42">
        <v>410.42</v>
      </c>
      <c r="E66" s="41">
        <v>2485.3000000000002</v>
      </c>
      <c r="F66" s="41">
        <v>3065.45</v>
      </c>
      <c r="G66" s="41">
        <v>1245.74</v>
      </c>
      <c r="H66" s="43">
        <f t="shared" si="1"/>
        <v>5.0931773075237399E-3</v>
      </c>
      <c r="I66" s="43">
        <f t="shared" si="2"/>
        <v>1.1131716158704586E-2</v>
      </c>
      <c r="J66" s="43">
        <f t="shared" si="3"/>
        <v>2.970545436298869E-2</v>
      </c>
      <c r="K66" s="43">
        <f t="shared" si="4"/>
        <v>0.1871507045617388</v>
      </c>
      <c r="L66" s="43">
        <f t="shared" si="5"/>
        <v>3.5117932094075537E-2</v>
      </c>
      <c r="M66" s="43">
        <f t="shared" si="6"/>
        <v>5.3150388461961268E-2</v>
      </c>
    </row>
    <row r="67" spans="1:13" ht="16.5" x14ac:dyDescent="0.35">
      <c r="A67" s="40">
        <v>45114</v>
      </c>
      <c r="B67" s="41">
        <v>19331.8</v>
      </c>
      <c r="C67" s="41">
        <v>101227.65</v>
      </c>
      <c r="D67" s="42">
        <v>417.66</v>
      </c>
      <c r="E67" s="41">
        <v>2412.9499999999998</v>
      </c>
      <c r="F67" s="41">
        <v>3083.95</v>
      </c>
      <c r="G67" s="41">
        <v>1237.3599999999999</v>
      </c>
      <c r="H67" s="43">
        <f t="shared" si="1"/>
        <v>-8.4883547978438049E-3</v>
      </c>
      <c r="I67" s="43">
        <f t="shared" si="2"/>
        <v>-7.7833110412466944E-4</v>
      </c>
      <c r="J67" s="43">
        <f t="shared" si="3"/>
        <v>1.7640465864236655E-2</v>
      </c>
      <c r="K67" s="43">
        <f t="shared" si="4"/>
        <v>-2.9111173701364165E-2</v>
      </c>
      <c r="L67" s="43">
        <f t="shared" si="5"/>
        <v>6.0350030175015095E-3</v>
      </c>
      <c r="M67" s="43">
        <f t="shared" si="6"/>
        <v>-6.7269253616325311E-3</v>
      </c>
    </row>
    <row r="68" spans="1:13" ht="16.5" x14ac:dyDescent="0.35">
      <c r="A68" s="40">
        <v>45117</v>
      </c>
      <c r="B68" s="41">
        <v>19355.900000000001</v>
      </c>
      <c r="C68" s="41">
        <v>100602.85</v>
      </c>
      <c r="D68" s="42">
        <v>428.35</v>
      </c>
      <c r="E68" s="41">
        <v>2515.5500000000002</v>
      </c>
      <c r="F68" s="41">
        <v>3153.8</v>
      </c>
      <c r="G68" s="41">
        <v>1253.3399999999999</v>
      </c>
      <c r="H68" s="43">
        <f t="shared" si="1"/>
        <v>1.2466505964267261E-3</v>
      </c>
      <c r="I68" s="43">
        <f t="shared" si="2"/>
        <v>-6.1722266594155684E-3</v>
      </c>
      <c r="J68" s="43">
        <f t="shared" si="3"/>
        <v>2.5594981563951534E-2</v>
      </c>
      <c r="K68" s="43">
        <f t="shared" si="4"/>
        <v>4.2520566112020708E-2</v>
      </c>
      <c r="L68" s="43">
        <f t="shared" si="5"/>
        <v>2.2649524149224328E-2</v>
      </c>
      <c r="M68" s="43">
        <f t="shared" si="6"/>
        <v>1.2914592357923336E-2</v>
      </c>
    </row>
    <row r="69" spans="1:13" ht="16.5" x14ac:dyDescent="0.35">
      <c r="A69" s="40">
        <v>45118</v>
      </c>
      <c r="B69" s="41">
        <v>19439.400000000001</v>
      </c>
      <c r="C69" s="41">
        <v>101930.2</v>
      </c>
      <c r="D69" s="42">
        <v>432.84</v>
      </c>
      <c r="E69" s="41">
        <v>2461</v>
      </c>
      <c r="F69" s="41">
        <v>3149.45</v>
      </c>
      <c r="G69" s="41">
        <v>1241.6199999999999</v>
      </c>
      <c r="H69" s="43">
        <f t="shared" ref="H69:H132" si="7">(B69-B68)/B68</f>
        <v>4.3139301194984473E-3</v>
      </c>
      <c r="I69" s="43">
        <f t="shared" ref="I69:I132" si="8">(C69-C68)/C68</f>
        <v>1.319396021086869E-2</v>
      </c>
      <c r="J69" s="43">
        <f t="shared" ref="J69:J132" si="9">(D69-D68)/D68</f>
        <v>1.0482082409244664E-2</v>
      </c>
      <c r="K69" s="43">
        <f t="shared" ref="K69:K132" si="10">(E69-E68)/E68</f>
        <v>-2.1685118562541066E-2</v>
      </c>
      <c r="L69" s="43">
        <f t="shared" ref="L69:L132" si="11">(F69-F68)/F68</f>
        <v>-1.3792884773924674E-3</v>
      </c>
      <c r="M69" s="43">
        <f t="shared" ref="M69:M132" si="12">(G69-G68)/G68</f>
        <v>-9.351014090350605E-3</v>
      </c>
    </row>
    <row r="70" spans="1:13" ht="16.5" x14ac:dyDescent="0.35">
      <c r="A70" s="40">
        <v>45119</v>
      </c>
      <c r="B70" s="41">
        <v>19384.3</v>
      </c>
      <c r="C70" s="41">
        <v>102231.4</v>
      </c>
      <c r="D70" s="42">
        <v>432.09</v>
      </c>
      <c r="E70" s="41">
        <v>2487.8000000000002</v>
      </c>
      <c r="F70" s="41">
        <v>3112.9</v>
      </c>
      <c r="G70" s="41">
        <v>1273.99</v>
      </c>
      <c r="H70" s="43">
        <f t="shared" si="7"/>
        <v>-2.8344496229308611E-3</v>
      </c>
      <c r="I70" s="43">
        <f t="shared" si="8"/>
        <v>2.9549632984139842E-3</v>
      </c>
      <c r="J70" s="43">
        <f t="shared" si="9"/>
        <v>-1.7327418907679513E-3</v>
      </c>
      <c r="K70" s="43">
        <f t="shared" si="10"/>
        <v>1.0889882161722951E-2</v>
      </c>
      <c r="L70" s="43">
        <f t="shared" si="11"/>
        <v>-1.1605200908094979E-2</v>
      </c>
      <c r="M70" s="43">
        <f t="shared" si="12"/>
        <v>2.6070778499057781E-2</v>
      </c>
    </row>
    <row r="71" spans="1:13" ht="16.5" x14ac:dyDescent="0.35">
      <c r="A71" s="40">
        <v>45120</v>
      </c>
      <c r="B71" s="41">
        <v>19413.75</v>
      </c>
      <c r="C71" s="41">
        <v>101263.95</v>
      </c>
      <c r="D71" s="42">
        <v>424.05</v>
      </c>
      <c r="E71" s="41">
        <v>2476.85</v>
      </c>
      <c r="F71" s="41">
        <v>3030.2</v>
      </c>
      <c r="G71" s="41">
        <v>1274.97</v>
      </c>
      <c r="H71" s="43">
        <f t="shared" si="7"/>
        <v>1.5192707500400185E-3</v>
      </c>
      <c r="I71" s="43">
        <f t="shared" si="8"/>
        <v>-9.4633351396928647E-3</v>
      </c>
      <c r="J71" s="43">
        <f t="shared" si="9"/>
        <v>-1.860723460390188E-2</v>
      </c>
      <c r="K71" s="43">
        <f t="shared" si="10"/>
        <v>-4.4014792185868125E-3</v>
      </c>
      <c r="L71" s="43">
        <f t="shared" si="11"/>
        <v>-2.656686690867046E-2</v>
      </c>
      <c r="M71" s="43">
        <f t="shared" si="12"/>
        <v>7.6923680719630314E-4</v>
      </c>
    </row>
    <row r="72" spans="1:13" ht="16.5" x14ac:dyDescent="0.35">
      <c r="A72" s="40">
        <v>45121</v>
      </c>
      <c r="B72" s="41">
        <v>19564.5</v>
      </c>
      <c r="C72" s="41">
        <v>102141.2</v>
      </c>
      <c r="D72" s="42">
        <v>415.8</v>
      </c>
      <c r="E72" s="41">
        <v>2424.6999999999998</v>
      </c>
      <c r="F72" s="41">
        <v>3013.6</v>
      </c>
      <c r="G72" s="41">
        <v>1263.69</v>
      </c>
      <c r="H72" s="43">
        <f t="shared" si="7"/>
        <v>7.7651149314274673E-3</v>
      </c>
      <c r="I72" s="43">
        <f t="shared" si="8"/>
        <v>8.6630039614295114E-3</v>
      </c>
      <c r="J72" s="43">
        <f t="shared" si="9"/>
        <v>-1.9455252918287938E-2</v>
      </c>
      <c r="K72" s="43">
        <f t="shared" si="10"/>
        <v>-2.1054969013060983E-2</v>
      </c>
      <c r="L72" s="43">
        <f t="shared" si="11"/>
        <v>-5.478186258332754E-3</v>
      </c>
      <c r="M72" s="43">
        <f t="shared" si="12"/>
        <v>-8.8472669945174973E-3</v>
      </c>
    </row>
    <row r="73" spans="1:13" ht="16.5" x14ac:dyDescent="0.35">
      <c r="A73" s="40">
        <v>45124</v>
      </c>
      <c r="B73" s="41">
        <v>19711.45</v>
      </c>
      <c r="C73" s="41">
        <v>101988.15</v>
      </c>
      <c r="D73" s="42">
        <v>415.95</v>
      </c>
      <c r="E73" s="41">
        <v>2449.9</v>
      </c>
      <c r="F73" s="41">
        <v>3118.95</v>
      </c>
      <c r="G73" s="41">
        <v>1266.0899999999999</v>
      </c>
      <c r="H73" s="43">
        <f t="shared" si="7"/>
        <v>7.511053183061194E-3</v>
      </c>
      <c r="I73" s="43">
        <f t="shared" si="8"/>
        <v>-1.4984159183561866E-3</v>
      </c>
      <c r="J73" s="43">
        <f t="shared" si="9"/>
        <v>3.6075036075030605E-4</v>
      </c>
      <c r="K73" s="43">
        <f t="shared" si="10"/>
        <v>1.0393038314018343E-2</v>
      </c>
      <c r="L73" s="43">
        <f t="shared" si="11"/>
        <v>3.4958189540748578E-2</v>
      </c>
      <c r="M73" s="43">
        <f t="shared" si="12"/>
        <v>1.8991999620158928E-3</v>
      </c>
    </row>
    <row r="74" spans="1:13" ht="16.5" x14ac:dyDescent="0.35">
      <c r="A74" s="40">
        <v>45125</v>
      </c>
      <c r="B74" s="41">
        <v>19749.25</v>
      </c>
      <c r="C74" s="41">
        <v>102245.45</v>
      </c>
      <c r="D74" s="42">
        <v>420.25</v>
      </c>
      <c r="E74" s="41">
        <v>2407.1999999999998</v>
      </c>
      <c r="F74" s="41">
        <v>3080.05</v>
      </c>
      <c r="G74" s="41">
        <v>1266.5899999999999</v>
      </c>
      <c r="H74" s="43">
        <f t="shared" si="7"/>
        <v>1.9176671427012864E-3</v>
      </c>
      <c r="I74" s="43">
        <f t="shared" si="8"/>
        <v>2.5228421145005861E-3</v>
      </c>
      <c r="J74" s="43">
        <f t="shared" si="9"/>
        <v>1.0337780983291288E-2</v>
      </c>
      <c r="K74" s="43">
        <f t="shared" si="10"/>
        <v>-1.7429282827870637E-2</v>
      </c>
      <c r="L74" s="43">
        <f t="shared" si="11"/>
        <v>-1.2472146074800699E-2</v>
      </c>
      <c r="M74" s="43">
        <f t="shared" si="12"/>
        <v>3.9491663309875288E-4</v>
      </c>
    </row>
    <row r="75" spans="1:13" ht="16.5" x14ac:dyDescent="0.35">
      <c r="A75" s="40">
        <v>45126</v>
      </c>
      <c r="B75" s="41">
        <v>19833.150000000001</v>
      </c>
      <c r="C75" s="41">
        <v>102718.15</v>
      </c>
      <c r="D75" s="42">
        <v>420.15</v>
      </c>
      <c r="E75" s="41">
        <v>2383.0500000000002</v>
      </c>
      <c r="F75" s="41">
        <v>3099.8</v>
      </c>
      <c r="G75" s="41">
        <v>1355.45</v>
      </c>
      <c r="H75" s="43">
        <f t="shared" si="7"/>
        <v>4.248262592250412E-3</v>
      </c>
      <c r="I75" s="43">
        <f t="shared" si="8"/>
        <v>4.6231886113269303E-3</v>
      </c>
      <c r="J75" s="43">
        <f t="shared" si="9"/>
        <v>-2.379535990482397E-4</v>
      </c>
      <c r="K75" s="43">
        <f t="shared" si="10"/>
        <v>-1.0032402791624975E-2</v>
      </c>
      <c r="L75" s="43">
        <f t="shared" si="11"/>
        <v>6.4122335676368887E-3</v>
      </c>
      <c r="M75" s="43">
        <f t="shared" si="12"/>
        <v>7.0156877916295032E-2</v>
      </c>
    </row>
    <row r="76" spans="1:13" ht="16.5" x14ac:dyDescent="0.35">
      <c r="A76" s="40">
        <v>45127</v>
      </c>
      <c r="B76" s="41">
        <v>19979.150000000001</v>
      </c>
      <c r="C76" s="41">
        <v>101896.2</v>
      </c>
      <c r="D76" s="42">
        <v>419.55</v>
      </c>
      <c r="E76" s="41">
        <v>2483.35</v>
      </c>
      <c r="F76" s="41">
        <v>3122.65</v>
      </c>
      <c r="G76" s="41">
        <v>1333.68</v>
      </c>
      <c r="H76" s="43">
        <f t="shared" si="7"/>
        <v>7.3614125844860745E-3</v>
      </c>
      <c r="I76" s="43">
        <f t="shared" si="8"/>
        <v>-8.001993805379061E-3</v>
      </c>
      <c r="J76" s="43">
        <f t="shared" si="9"/>
        <v>-1.4280614066404045E-3</v>
      </c>
      <c r="K76" s="43">
        <f t="shared" si="10"/>
        <v>4.2088919661777857E-2</v>
      </c>
      <c r="L76" s="43">
        <f t="shared" si="11"/>
        <v>7.371443318923772E-3</v>
      </c>
      <c r="M76" s="43">
        <f t="shared" si="12"/>
        <v>-1.6061086723966198E-2</v>
      </c>
    </row>
    <row r="77" spans="1:13" ht="16.5" x14ac:dyDescent="0.35">
      <c r="A77" s="40">
        <v>45128</v>
      </c>
      <c r="B77" s="41">
        <v>19745</v>
      </c>
      <c r="C77" s="41">
        <v>102089.25</v>
      </c>
      <c r="D77" s="42">
        <v>418.55</v>
      </c>
      <c r="E77" s="41">
        <v>2429.4</v>
      </c>
      <c r="F77" s="41">
        <v>3111.15</v>
      </c>
      <c r="G77" s="41">
        <v>1357.41</v>
      </c>
      <c r="H77" s="43">
        <f t="shared" si="7"/>
        <v>-1.1719717805812631E-2</v>
      </c>
      <c r="I77" s="43">
        <f t="shared" si="8"/>
        <v>1.8945750675687897E-3</v>
      </c>
      <c r="J77" s="43">
        <f t="shared" si="9"/>
        <v>-2.3835061375283039E-3</v>
      </c>
      <c r="K77" s="43">
        <f t="shared" si="10"/>
        <v>-2.1724686411500521E-2</v>
      </c>
      <c r="L77" s="43">
        <f t="shared" si="11"/>
        <v>-3.6827694426208508E-3</v>
      </c>
      <c r="M77" s="43">
        <f t="shared" si="12"/>
        <v>1.7792873852798284E-2</v>
      </c>
    </row>
    <row r="78" spans="1:13" ht="16.5" x14ac:dyDescent="0.35">
      <c r="A78" s="40">
        <v>45131</v>
      </c>
      <c r="B78" s="41">
        <v>19672.349999999999</v>
      </c>
      <c r="C78" s="41">
        <v>102723.5</v>
      </c>
      <c r="D78" s="42">
        <v>414.7</v>
      </c>
      <c r="E78" s="41">
        <v>2437.9499999999998</v>
      </c>
      <c r="F78" s="41">
        <v>3150.65</v>
      </c>
      <c r="G78" s="41">
        <v>1401.36</v>
      </c>
      <c r="H78" s="43">
        <f t="shared" si="7"/>
        <v>-3.6794125094961488E-3</v>
      </c>
      <c r="I78" s="43">
        <f t="shared" si="8"/>
        <v>6.212701141403233E-3</v>
      </c>
      <c r="J78" s="43">
        <f t="shared" si="9"/>
        <v>-9.1984231274639169E-3</v>
      </c>
      <c r="K78" s="43">
        <f t="shared" si="10"/>
        <v>3.5193875030870695E-3</v>
      </c>
      <c r="L78" s="43">
        <f t="shared" si="11"/>
        <v>1.2696269868055221E-2</v>
      </c>
      <c r="M78" s="43">
        <f t="shared" si="12"/>
        <v>3.2377837204676414E-2</v>
      </c>
    </row>
    <row r="79" spans="1:13" ht="16.5" x14ac:dyDescent="0.35">
      <c r="A79" s="40">
        <v>45132</v>
      </c>
      <c r="B79" s="41">
        <v>19680.599999999999</v>
      </c>
      <c r="C79" s="41">
        <v>102525.8</v>
      </c>
      <c r="D79" s="42">
        <v>420.1</v>
      </c>
      <c r="E79" s="41">
        <v>2476.5500000000002</v>
      </c>
      <c r="F79" s="41">
        <v>3116.2</v>
      </c>
      <c r="G79" s="41">
        <v>1409.35</v>
      </c>
      <c r="H79" s="43">
        <f t="shared" si="7"/>
        <v>4.1937033450502868E-4</v>
      </c>
      <c r="I79" s="43">
        <f t="shared" si="8"/>
        <v>-1.9245839559594161E-3</v>
      </c>
      <c r="J79" s="43">
        <f t="shared" si="9"/>
        <v>1.3021461297323449E-2</v>
      </c>
      <c r="K79" s="43">
        <f t="shared" si="10"/>
        <v>1.5832974425234465E-2</v>
      </c>
      <c r="L79" s="43">
        <f t="shared" si="11"/>
        <v>-1.0934251662355473E-2</v>
      </c>
      <c r="M79" s="43">
        <f t="shared" si="12"/>
        <v>5.701604155962786E-3</v>
      </c>
    </row>
    <row r="80" spans="1:13" ht="16.5" x14ac:dyDescent="0.35">
      <c r="A80" s="40">
        <v>45133</v>
      </c>
      <c r="B80" s="41">
        <v>19778.3</v>
      </c>
      <c r="C80" s="41">
        <v>102205.15</v>
      </c>
      <c r="D80" s="42">
        <v>425.6</v>
      </c>
      <c r="E80" s="41">
        <v>2495.65</v>
      </c>
      <c r="F80" s="41">
        <v>3159.45</v>
      </c>
      <c r="G80" s="41">
        <v>1371.69</v>
      </c>
      <c r="H80" s="43">
        <f t="shared" si="7"/>
        <v>4.9642795443228726E-3</v>
      </c>
      <c r="I80" s="43">
        <f t="shared" si="8"/>
        <v>-3.127505466916705E-3</v>
      </c>
      <c r="J80" s="43">
        <f t="shared" si="9"/>
        <v>1.309212092358962E-2</v>
      </c>
      <c r="K80" s="43">
        <f t="shared" si="10"/>
        <v>7.7123417657628179E-3</v>
      </c>
      <c r="L80" s="43">
        <f t="shared" si="11"/>
        <v>1.3879083499133561E-2</v>
      </c>
      <c r="M80" s="43">
        <f t="shared" si="12"/>
        <v>-2.6721538297796756E-2</v>
      </c>
    </row>
    <row r="81" spans="1:13" ht="16.5" x14ac:dyDescent="0.35">
      <c r="A81" s="40">
        <v>45134</v>
      </c>
      <c r="B81" s="41">
        <v>19659.900000000001</v>
      </c>
      <c r="C81" s="41">
        <v>102403.15</v>
      </c>
      <c r="D81" s="42">
        <v>419.75</v>
      </c>
      <c r="E81" s="41">
        <v>2467.6999999999998</v>
      </c>
      <c r="F81" s="41">
        <v>3153.3</v>
      </c>
      <c r="G81" s="41">
        <v>1388.56</v>
      </c>
      <c r="H81" s="43">
        <f t="shared" si="7"/>
        <v>-5.9863587871555098E-3</v>
      </c>
      <c r="I81" s="43">
        <f t="shared" si="8"/>
        <v>1.9372800685679733E-3</v>
      </c>
      <c r="J81" s="43">
        <f t="shared" si="9"/>
        <v>-1.3745300751879751E-2</v>
      </c>
      <c r="K81" s="43">
        <f t="shared" si="10"/>
        <v>-1.1199487107567276E-2</v>
      </c>
      <c r="L81" s="43">
        <f t="shared" si="11"/>
        <v>-1.9465413283956501E-3</v>
      </c>
      <c r="M81" s="43">
        <f t="shared" si="12"/>
        <v>1.2298697227507593E-2</v>
      </c>
    </row>
    <row r="82" spans="1:13" ht="16.5" x14ac:dyDescent="0.35">
      <c r="A82" s="40">
        <v>45135</v>
      </c>
      <c r="B82" s="41">
        <v>19646.05</v>
      </c>
      <c r="C82" s="41">
        <v>102534.15</v>
      </c>
      <c r="D82" s="42">
        <v>424.3</v>
      </c>
      <c r="E82" s="41">
        <v>2434.25</v>
      </c>
      <c r="F82" s="41">
        <v>3139.8</v>
      </c>
      <c r="G82" s="41">
        <v>1388.7</v>
      </c>
      <c r="H82" s="43">
        <f t="shared" si="7"/>
        <v>-7.0447967690589379E-4</v>
      </c>
      <c r="I82" s="43">
        <f t="shared" si="8"/>
        <v>1.2792575228398736E-3</v>
      </c>
      <c r="J82" s="43">
        <f t="shared" si="9"/>
        <v>1.0839785586658752E-2</v>
      </c>
      <c r="K82" s="43">
        <f t="shared" si="10"/>
        <v>-1.3555132309437865E-2</v>
      </c>
      <c r="L82" s="43">
        <f t="shared" si="11"/>
        <v>-4.2812291884692221E-3</v>
      </c>
      <c r="M82" s="43">
        <f t="shared" si="12"/>
        <v>1.0082387509369422E-4</v>
      </c>
    </row>
    <row r="83" spans="1:13" ht="16.5" x14ac:dyDescent="0.35">
      <c r="A83" s="40">
        <v>45138</v>
      </c>
      <c r="B83" s="41">
        <v>19753.8</v>
      </c>
      <c r="C83" s="41">
        <v>102956.25</v>
      </c>
      <c r="D83" s="42">
        <v>432.8</v>
      </c>
      <c r="E83" s="41">
        <v>2471.4499999999998</v>
      </c>
      <c r="F83" s="41">
        <v>3036.85</v>
      </c>
      <c r="G83" s="41">
        <v>1381.1</v>
      </c>
      <c r="H83" s="43">
        <f t="shared" si="7"/>
        <v>5.4845630546598431E-3</v>
      </c>
      <c r="I83" s="43">
        <f t="shared" si="8"/>
        <v>4.1166772241248975E-3</v>
      </c>
      <c r="J83" s="43">
        <f t="shared" si="9"/>
        <v>2.0032995522036294E-2</v>
      </c>
      <c r="K83" s="43">
        <f t="shared" si="10"/>
        <v>1.5281914347334833E-2</v>
      </c>
      <c r="L83" s="43">
        <f t="shared" si="11"/>
        <v>-3.2788712656857212E-2</v>
      </c>
      <c r="M83" s="43">
        <f t="shared" si="12"/>
        <v>-5.4727442932239762E-3</v>
      </c>
    </row>
    <row r="84" spans="1:13" ht="16.5" x14ac:dyDescent="0.35">
      <c r="A84" s="40">
        <v>45139</v>
      </c>
      <c r="B84" s="41">
        <v>19733.55</v>
      </c>
      <c r="C84" s="41">
        <v>103285.75</v>
      </c>
      <c r="D84" s="42">
        <v>427.25</v>
      </c>
      <c r="E84" s="41">
        <v>2450.4</v>
      </c>
      <c r="F84" s="41">
        <v>2977.05</v>
      </c>
      <c r="G84" s="41">
        <v>1394.44</v>
      </c>
      <c r="H84" s="43">
        <f t="shared" si="7"/>
        <v>-1.0251192175682654E-3</v>
      </c>
      <c r="I84" s="43">
        <f t="shared" si="8"/>
        <v>3.2003885145389425E-3</v>
      </c>
      <c r="J84" s="43">
        <f t="shared" si="9"/>
        <v>-1.2823475046210746E-2</v>
      </c>
      <c r="K84" s="43">
        <f t="shared" si="10"/>
        <v>-8.5172671913248208E-3</v>
      </c>
      <c r="L84" s="43">
        <f t="shared" si="11"/>
        <v>-1.9691456607998332E-2</v>
      </c>
      <c r="M84" s="43">
        <f t="shared" si="12"/>
        <v>9.6589674896822436E-3</v>
      </c>
    </row>
    <row r="85" spans="1:13" ht="16.5" x14ac:dyDescent="0.35">
      <c r="A85" s="40">
        <v>45140</v>
      </c>
      <c r="B85" s="41">
        <v>19526.55</v>
      </c>
      <c r="C85" s="41">
        <v>102589.2</v>
      </c>
      <c r="D85" s="42">
        <v>424.75</v>
      </c>
      <c r="E85" s="41">
        <v>2429.8000000000002</v>
      </c>
      <c r="F85" s="41">
        <v>2947.65</v>
      </c>
      <c r="G85" s="41">
        <v>1351.58</v>
      </c>
      <c r="H85" s="43">
        <f t="shared" si="7"/>
        <v>-1.0489749690248334E-2</v>
      </c>
      <c r="I85" s="43">
        <f t="shared" si="8"/>
        <v>-6.743911914276683E-3</v>
      </c>
      <c r="J85" s="43">
        <f t="shared" si="9"/>
        <v>-5.8513750731421883E-3</v>
      </c>
      <c r="K85" s="43">
        <f t="shared" si="10"/>
        <v>-8.4067907280443634E-3</v>
      </c>
      <c r="L85" s="43">
        <f t="shared" si="11"/>
        <v>-9.8755479417544506E-3</v>
      </c>
      <c r="M85" s="43">
        <f t="shared" si="12"/>
        <v>-3.0736352944551307E-2</v>
      </c>
    </row>
    <row r="86" spans="1:13" ht="16.5" x14ac:dyDescent="0.35">
      <c r="A86" s="40">
        <v>45141</v>
      </c>
      <c r="B86" s="41">
        <v>19381.650000000001</v>
      </c>
      <c r="C86" s="41">
        <v>106973.35</v>
      </c>
      <c r="D86" s="42">
        <v>431.55</v>
      </c>
      <c r="E86" s="41">
        <v>2430.1</v>
      </c>
      <c r="F86" s="41">
        <v>2990.85</v>
      </c>
      <c r="G86" s="41">
        <v>1358.25</v>
      </c>
      <c r="H86" s="43">
        <f t="shared" si="7"/>
        <v>-7.4206657089961013E-3</v>
      </c>
      <c r="I86" s="43">
        <f t="shared" si="8"/>
        <v>4.2735005244216827E-2</v>
      </c>
      <c r="J86" s="43">
        <f t="shared" si="9"/>
        <v>1.6009417304296673E-2</v>
      </c>
      <c r="K86" s="43">
        <f t="shared" si="10"/>
        <v>1.2346695201239901E-4</v>
      </c>
      <c r="L86" s="43">
        <f t="shared" si="11"/>
        <v>1.4655742710294579E-2</v>
      </c>
      <c r="M86" s="43">
        <f t="shared" si="12"/>
        <v>4.9349650039213905E-3</v>
      </c>
    </row>
    <row r="87" spans="1:13" ht="16.5" x14ac:dyDescent="0.35">
      <c r="A87" s="40">
        <v>45142</v>
      </c>
      <c r="B87" s="41">
        <v>19517</v>
      </c>
      <c r="C87" s="41">
        <v>111296.5</v>
      </c>
      <c r="D87" s="42">
        <v>437.3</v>
      </c>
      <c r="E87" s="41">
        <v>2461.9499999999998</v>
      </c>
      <c r="F87" s="41">
        <v>3058.6</v>
      </c>
      <c r="G87" s="41">
        <v>1370.41</v>
      </c>
      <c r="H87" s="43">
        <f t="shared" si="7"/>
        <v>6.9834095652330187E-3</v>
      </c>
      <c r="I87" s="43">
        <f t="shared" si="8"/>
        <v>4.0413336592712054E-2</v>
      </c>
      <c r="J87" s="43">
        <f t="shared" si="9"/>
        <v>1.332406441895493E-2</v>
      </c>
      <c r="K87" s="43">
        <f t="shared" si="10"/>
        <v>1.3106456524422827E-2</v>
      </c>
      <c r="L87" s="43">
        <f t="shared" si="11"/>
        <v>2.2652423224167044E-2</v>
      </c>
      <c r="M87" s="43">
        <f t="shared" si="12"/>
        <v>8.9526964844469595E-3</v>
      </c>
    </row>
    <row r="88" spans="1:13" ht="16.5" x14ac:dyDescent="0.35">
      <c r="A88" s="40">
        <v>45145</v>
      </c>
      <c r="B88" s="41">
        <v>19597.3</v>
      </c>
      <c r="C88" s="41">
        <v>108216.25</v>
      </c>
      <c r="D88" s="42">
        <v>434.85</v>
      </c>
      <c r="E88" s="41">
        <v>2411.4499999999998</v>
      </c>
      <c r="F88" s="41">
        <v>3004.1</v>
      </c>
      <c r="G88" s="41">
        <v>1352.7</v>
      </c>
      <c r="H88" s="43">
        <f t="shared" si="7"/>
        <v>4.1143618383972574E-3</v>
      </c>
      <c r="I88" s="43">
        <f t="shared" si="8"/>
        <v>-2.7676072473078669E-2</v>
      </c>
      <c r="J88" s="43">
        <f t="shared" si="9"/>
        <v>-5.6025611708209206E-3</v>
      </c>
      <c r="K88" s="43">
        <f t="shared" si="10"/>
        <v>-2.0512195617295236E-2</v>
      </c>
      <c r="L88" s="43">
        <f t="shared" si="11"/>
        <v>-1.7818609821486954E-2</v>
      </c>
      <c r="M88" s="43">
        <f t="shared" si="12"/>
        <v>-1.2923139790281766E-2</v>
      </c>
    </row>
    <row r="89" spans="1:13" ht="16.5" x14ac:dyDescent="0.35">
      <c r="A89" s="40">
        <v>45146</v>
      </c>
      <c r="B89" s="41">
        <v>19570.849999999999</v>
      </c>
      <c r="C89" s="41">
        <v>107634.85</v>
      </c>
      <c r="D89" s="42">
        <v>438.1</v>
      </c>
      <c r="E89" s="41">
        <v>2394.15</v>
      </c>
      <c r="F89" s="41">
        <v>3025.7</v>
      </c>
      <c r="G89" s="41">
        <v>1349.96</v>
      </c>
      <c r="H89" s="43">
        <f t="shared" si="7"/>
        <v>-1.3496757206350226E-3</v>
      </c>
      <c r="I89" s="43">
        <f t="shared" si="8"/>
        <v>-5.3725757453247014E-3</v>
      </c>
      <c r="J89" s="43">
        <f t="shared" si="9"/>
        <v>7.4738415545590429E-3</v>
      </c>
      <c r="K89" s="43">
        <f t="shared" si="10"/>
        <v>-7.1741068651639999E-3</v>
      </c>
      <c r="L89" s="43">
        <f t="shared" si="11"/>
        <v>7.1901734296461201E-3</v>
      </c>
      <c r="M89" s="43">
        <f t="shared" si="12"/>
        <v>-2.0255784726842677E-3</v>
      </c>
    </row>
    <row r="90" spans="1:13" ht="16.5" x14ac:dyDescent="0.35">
      <c r="A90" s="40">
        <v>45147</v>
      </c>
      <c r="B90" s="41">
        <v>19632.55</v>
      </c>
      <c r="C90" s="41">
        <v>106416.9</v>
      </c>
      <c r="D90" s="42">
        <v>438.55</v>
      </c>
      <c r="E90" s="41">
        <v>2402.85</v>
      </c>
      <c r="F90" s="41">
        <v>3048.85</v>
      </c>
      <c r="G90" s="41">
        <v>1367.07</v>
      </c>
      <c r="H90" s="43">
        <f t="shared" si="7"/>
        <v>3.1526479432421551E-3</v>
      </c>
      <c r="I90" s="43">
        <f t="shared" si="8"/>
        <v>-1.1315572976596442E-2</v>
      </c>
      <c r="J90" s="43">
        <f t="shared" si="9"/>
        <v>1.0271627482309714E-3</v>
      </c>
      <c r="K90" s="43">
        <f t="shared" si="10"/>
        <v>3.6338575277237509E-3</v>
      </c>
      <c r="L90" s="43">
        <f t="shared" si="11"/>
        <v>7.6511220544006652E-3</v>
      </c>
      <c r="M90" s="43">
        <f t="shared" si="12"/>
        <v>1.2674449613321802E-2</v>
      </c>
    </row>
    <row r="91" spans="1:13" ht="16.5" x14ac:dyDescent="0.35">
      <c r="A91" s="40">
        <v>45148</v>
      </c>
      <c r="B91" s="41">
        <v>19543.099999999999</v>
      </c>
      <c r="C91" s="41">
        <v>106355.6</v>
      </c>
      <c r="D91" s="42">
        <v>431.55</v>
      </c>
      <c r="E91" s="41">
        <v>2329.4</v>
      </c>
      <c r="F91" s="41">
        <v>3036.85</v>
      </c>
      <c r="G91" s="41">
        <v>1355.89</v>
      </c>
      <c r="H91" s="43">
        <f t="shared" si="7"/>
        <v>-4.5562089489139587E-3</v>
      </c>
      <c r="I91" s="43">
        <f t="shared" si="8"/>
        <v>-5.7603632505728289E-4</v>
      </c>
      <c r="J91" s="43">
        <f t="shared" si="9"/>
        <v>-1.596169193934557E-2</v>
      </c>
      <c r="K91" s="43">
        <f t="shared" si="10"/>
        <v>-3.0567867324219081E-2</v>
      </c>
      <c r="L91" s="43">
        <f t="shared" si="11"/>
        <v>-3.9359102612460438E-3</v>
      </c>
      <c r="M91" s="43">
        <f t="shared" si="12"/>
        <v>-8.1780742756404848E-3</v>
      </c>
    </row>
    <row r="92" spans="1:13" ht="16.5" x14ac:dyDescent="0.35">
      <c r="A92" s="40">
        <v>45149</v>
      </c>
      <c r="B92" s="41">
        <v>19428.3</v>
      </c>
      <c r="C92" s="41">
        <v>105989.25</v>
      </c>
      <c r="D92" s="42">
        <v>395.85</v>
      </c>
      <c r="E92" s="41">
        <v>2323.4499999999998</v>
      </c>
      <c r="F92" s="41">
        <v>2971.2</v>
      </c>
      <c r="G92" s="41">
        <v>1334.31</v>
      </c>
      <c r="H92" s="43">
        <f t="shared" si="7"/>
        <v>-5.8741960077981119E-3</v>
      </c>
      <c r="I92" s="43">
        <f t="shared" si="8"/>
        <v>-3.4445764962071183E-3</v>
      </c>
      <c r="J92" s="43">
        <f t="shared" si="9"/>
        <v>-8.2725060827250577E-2</v>
      </c>
      <c r="K92" s="43">
        <f t="shared" si="10"/>
        <v>-2.5543058298275402E-3</v>
      </c>
      <c r="L92" s="43">
        <f t="shared" si="11"/>
        <v>-2.1617794754433078E-2</v>
      </c>
      <c r="M92" s="43">
        <f t="shared" si="12"/>
        <v>-1.5915745377574991E-2</v>
      </c>
    </row>
    <row r="93" spans="1:13" ht="16.5" x14ac:dyDescent="0.35">
      <c r="A93" s="40">
        <v>45152</v>
      </c>
      <c r="B93" s="41">
        <v>19434.55</v>
      </c>
      <c r="C93" s="41">
        <v>106266.35</v>
      </c>
      <c r="D93" s="42">
        <v>399.5</v>
      </c>
      <c r="E93" s="41">
        <v>2256.65</v>
      </c>
      <c r="F93" s="41">
        <v>2901.6</v>
      </c>
      <c r="G93" s="41">
        <v>1324.6</v>
      </c>
      <c r="H93" s="43">
        <f t="shared" si="7"/>
        <v>3.2169567074834135E-4</v>
      </c>
      <c r="I93" s="43">
        <f t="shared" si="8"/>
        <v>2.6144160846501494E-3</v>
      </c>
      <c r="J93" s="43">
        <f t="shared" si="9"/>
        <v>9.220664393078129E-3</v>
      </c>
      <c r="K93" s="43">
        <f t="shared" si="10"/>
        <v>-2.8750349695495808E-2</v>
      </c>
      <c r="L93" s="43">
        <f t="shared" si="11"/>
        <v>-2.3424878836833574E-2</v>
      </c>
      <c r="M93" s="43">
        <f t="shared" si="12"/>
        <v>-7.2771694733607907E-3</v>
      </c>
    </row>
    <row r="94" spans="1:13" ht="16.5" x14ac:dyDescent="0.35">
      <c r="A94" s="40">
        <v>45154</v>
      </c>
      <c r="B94" s="41">
        <v>19465</v>
      </c>
      <c r="C94" s="41">
        <v>106463.7</v>
      </c>
      <c r="D94" s="42">
        <v>396.35</v>
      </c>
      <c r="E94" s="41">
        <v>2336.9</v>
      </c>
      <c r="F94" s="41">
        <v>2895.7</v>
      </c>
      <c r="G94" s="41">
        <v>1341.82</v>
      </c>
      <c r="H94" s="43">
        <f t="shared" si="7"/>
        <v>1.5667972759853318E-3</v>
      </c>
      <c r="I94" s="43">
        <f t="shared" si="8"/>
        <v>1.8571259857893985E-3</v>
      </c>
      <c r="J94" s="43">
        <f t="shared" si="9"/>
        <v>-7.8848560700875529E-3</v>
      </c>
      <c r="K94" s="43">
        <f t="shared" si="10"/>
        <v>3.5561562493076015E-2</v>
      </c>
      <c r="L94" s="43">
        <f t="shared" si="11"/>
        <v>-2.0333609043286776E-3</v>
      </c>
      <c r="M94" s="43">
        <f t="shared" si="12"/>
        <v>1.3000150988977827E-2</v>
      </c>
    </row>
    <row r="95" spans="1:13" ht="16.5" x14ac:dyDescent="0.35">
      <c r="A95" s="40">
        <v>45155</v>
      </c>
      <c r="B95" s="41">
        <v>19365.25</v>
      </c>
      <c r="C95" s="41">
        <v>106472.9</v>
      </c>
      <c r="D95" s="42">
        <v>391.7</v>
      </c>
      <c r="E95" s="41">
        <v>2347.4499999999998</v>
      </c>
      <c r="F95" s="41">
        <v>2831.8</v>
      </c>
      <c r="G95" s="41">
        <v>1349.67</v>
      </c>
      <c r="H95" s="43">
        <f t="shared" si="7"/>
        <v>-5.124582584125353E-3</v>
      </c>
      <c r="I95" s="43">
        <f t="shared" si="8"/>
        <v>8.6414430458429402E-5</v>
      </c>
      <c r="J95" s="43">
        <f t="shared" si="9"/>
        <v>-1.1732055001892353E-2</v>
      </c>
      <c r="K95" s="43">
        <f t="shared" si="10"/>
        <v>4.5145277932302306E-3</v>
      </c>
      <c r="L95" s="43">
        <f t="shared" si="11"/>
        <v>-2.2067203094243065E-2</v>
      </c>
      <c r="M95" s="43">
        <f t="shared" si="12"/>
        <v>5.8502630755243902E-3</v>
      </c>
    </row>
    <row r="96" spans="1:13" ht="16.5" x14ac:dyDescent="0.35">
      <c r="A96" s="40">
        <v>45156</v>
      </c>
      <c r="B96" s="41">
        <v>19310.150000000001</v>
      </c>
      <c r="C96" s="41">
        <v>107760.35</v>
      </c>
      <c r="D96" s="42">
        <v>391.65</v>
      </c>
      <c r="E96" s="41">
        <v>2292.5</v>
      </c>
      <c r="F96" s="41">
        <v>2776.25</v>
      </c>
      <c r="G96" s="41">
        <v>1335.93</v>
      </c>
      <c r="H96" s="43">
        <f t="shared" si="7"/>
        <v>-2.8453027975367498E-3</v>
      </c>
      <c r="I96" s="43">
        <f t="shared" si="8"/>
        <v>1.2091809277290387E-2</v>
      </c>
      <c r="J96" s="43">
        <f t="shared" si="9"/>
        <v>-1.2764871074805048E-4</v>
      </c>
      <c r="K96" s="43">
        <f t="shared" si="10"/>
        <v>-2.3408379305203442E-2</v>
      </c>
      <c r="L96" s="43">
        <f t="shared" si="11"/>
        <v>-1.9616498340278333E-2</v>
      </c>
      <c r="M96" s="43">
        <f t="shared" si="12"/>
        <v>-1.0180266287314683E-2</v>
      </c>
    </row>
    <row r="97" spans="1:13" ht="16.5" x14ac:dyDescent="0.35">
      <c r="A97" s="40">
        <v>45159</v>
      </c>
      <c r="B97" s="41">
        <v>19393.599999999999</v>
      </c>
      <c r="C97" s="41">
        <v>107798.45</v>
      </c>
      <c r="D97" s="42">
        <v>398.8</v>
      </c>
      <c r="E97" s="41">
        <v>2318.85</v>
      </c>
      <c r="F97" s="41">
        <v>2771.55</v>
      </c>
      <c r="G97" s="41">
        <v>1344.47</v>
      </c>
      <c r="H97" s="43">
        <f t="shared" si="7"/>
        <v>4.3215614586109936E-3</v>
      </c>
      <c r="I97" s="43">
        <f t="shared" si="8"/>
        <v>3.5356232603171083E-4</v>
      </c>
      <c r="J97" s="43">
        <f t="shared" si="9"/>
        <v>1.8256096004085367E-2</v>
      </c>
      <c r="K97" s="43">
        <f t="shared" si="10"/>
        <v>1.1494002181025042E-2</v>
      </c>
      <c r="L97" s="43">
        <f t="shared" si="11"/>
        <v>-1.692931112111596E-3</v>
      </c>
      <c r="M97" s="43">
        <f t="shared" si="12"/>
        <v>6.3925505078858648E-3</v>
      </c>
    </row>
    <row r="98" spans="1:13" ht="16.5" x14ac:dyDescent="0.35">
      <c r="A98" s="40">
        <v>45160</v>
      </c>
      <c r="B98" s="41">
        <v>19396.45</v>
      </c>
      <c r="C98" s="41">
        <v>108411.8</v>
      </c>
      <c r="D98" s="42">
        <v>393.95</v>
      </c>
      <c r="E98" s="41">
        <v>2350.75</v>
      </c>
      <c r="F98" s="41">
        <v>2796.2</v>
      </c>
      <c r="G98" s="41">
        <v>1358.74</v>
      </c>
      <c r="H98" s="43">
        <f t="shared" si="7"/>
        <v>1.4695569672480525E-4</v>
      </c>
      <c r="I98" s="43">
        <f t="shared" si="8"/>
        <v>5.6897849644406374E-3</v>
      </c>
      <c r="J98" s="43">
        <f t="shared" si="9"/>
        <v>-1.2161484453360136E-2</v>
      </c>
      <c r="K98" s="43">
        <f t="shared" si="10"/>
        <v>1.3756819112922394E-2</v>
      </c>
      <c r="L98" s="43">
        <f t="shared" si="11"/>
        <v>8.8939402139595666E-3</v>
      </c>
      <c r="M98" s="43">
        <f t="shared" si="12"/>
        <v>1.0613847835950213E-2</v>
      </c>
    </row>
    <row r="99" spans="1:13" ht="16.5" x14ac:dyDescent="0.35">
      <c r="A99" s="40">
        <v>45161</v>
      </c>
      <c r="B99" s="41">
        <v>19444</v>
      </c>
      <c r="C99" s="41">
        <v>108675.55</v>
      </c>
      <c r="D99" s="42">
        <v>393.35</v>
      </c>
      <c r="E99" s="41">
        <v>2389.5500000000002</v>
      </c>
      <c r="F99" s="41">
        <v>2794.15</v>
      </c>
      <c r="G99" s="41">
        <v>1362.37</v>
      </c>
      <c r="H99" s="43">
        <f t="shared" si="7"/>
        <v>2.4514795233147959E-3</v>
      </c>
      <c r="I99" s="43">
        <f t="shared" si="8"/>
        <v>2.4328532502919421E-3</v>
      </c>
      <c r="J99" s="43">
        <f t="shared" si="9"/>
        <v>-1.5230359182636525E-3</v>
      </c>
      <c r="K99" s="43">
        <f t="shared" si="10"/>
        <v>1.6505370626395909E-2</v>
      </c>
      <c r="L99" s="43">
        <f t="shared" si="11"/>
        <v>-7.3313782991192588E-4</v>
      </c>
      <c r="M99" s="43">
        <f t="shared" si="12"/>
        <v>2.6715927992109465E-3</v>
      </c>
    </row>
    <row r="100" spans="1:13" ht="16.5" x14ac:dyDescent="0.35">
      <c r="A100" s="40">
        <v>45162</v>
      </c>
      <c r="B100" s="41">
        <v>19386.7</v>
      </c>
      <c r="C100" s="41">
        <v>108595.15</v>
      </c>
      <c r="D100" s="42">
        <v>395.6</v>
      </c>
      <c r="E100" s="41">
        <v>2376.1999999999998</v>
      </c>
      <c r="F100" s="41">
        <v>2777.45</v>
      </c>
      <c r="G100" s="41">
        <v>1363.79</v>
      </c>
      <c r="H100" s="43">
        <f t="shared" si="7"/>
        <v>-2.9469245011314168E-3</v>
      </c>
      <c r="I100" s="43">
        <f t="shared" si="8"/>
        <v>-7.3981682172308977E-4</v>
      </c>
      <c r="J100" s="43">
        <f t="shared" si="9"/>
        <v>5.7200966060760132E-3</v>
      </c>
      <c r="K100" s="43">
        <f t="shared" si="10"/>
        <v>-5.5868259714173642E-3</v>
      </c>
      <c r="L100" s="43">
        <f t="shared" si="11"/>
        <v>-5.9767729005244068E-3</v>
      </c>
      <c r="M100" s="43">
        <f t="shared" si="12"/>
        <v>1.0423012837922686E-3</v>
      </c>
    </row>
    <row r="101" spans="1:13" ht="16.5" x14ac:dyDescent="0.35">
      <c r="A101" s="40">
        <v>45163</v>
      </c>
      <c r="B101" s="41">
        <v>19265.8</v>
      </c>
      <c r="C101" s="41">
        <v>108542</v>
      </c>
      <c r="D101" s="42">
        <v>389.15</v>
      </c>
      <c r="E101" s="41">
        <v>2299.8000000000002</v>
      </c>
      <c r="F101" s="41">
        <v>2809.65</v>
      </c>
      <c r="G101" s="41">
        <v>1341.13</v>
      </c>
      <c r="H101" s="43">
        <f t="shared" si="7"/>
        <v>-6.2362341192674078E-3</v>
      </c>
      <c r="I101" s="43">
        <f t="shared" si="8"/>
        <v>-4.8943253911426228E-4</v>
      </c>
      <c r="J101" s="43">
        <f t="shared" si="9"/>
        <v>-1.6304347826087071E-2</v>
      </c>
      <c r="K101" s="43">
        <f t="shared" si="10"/>
        <v>-3.2152175742782445E-2</v>
      </c>
      <c r="L101" s="43">
        <f t="shared" si="11"/>
        <v>1.1593368017426156E-2</v>
      </c>
      <c r="M101" s="43">
        <f t="shared" si="12"/>
        <v>-1.6615461324690644E-2</v>
      </c>
    </row>
    <row r="102" spans="1:13" ht="16.5" x14ac:dyDescent="0.35">
      <c r="A102" s="40">
        <v>45166</v>
      </c>
      <c r="B102" s="41">
        <v>19306.05</v>
      </c>
      <c r="C102" s="41">
        <v>108288</v>
      </c>
      <c r="D102" s="42">
        <v>391.6</v>
      </c>
      <c r="E102" s="41">
        <v>2255.65</v>
      </c>
      <c r="F102" s="41">
        <v>2789.65</v>
      </c>
      <c r="G102" s="41">
        <v>1334.71</v>
      </c>
      <c r="H102" s="43">
        <f t="shared" si="7"/>
        <v>2.0891943236200938E-3</v>
      </c>
      <c r="I102" s="43">
        <f t="shared" si="8"/>
        <v>-2.3401079766357724E-3</v>
      </c>
      <c r="J102" s="43">
        <f t="shared" si="9"/>
        <v>6.2957728382373006E-3</v>
      </c>
      <c r="K102" s="43">
        <f t="shared" si="10"/>
        <v>-1.919732150621797E-2</v>
      </c>
      <c r="L102" s="43">
        <f t="shared" si="11"/>
        <v>-7.1183243464488458E-3</v>
      </c>
      <c r="M102" s="43">
        <f t="shared" si="12"/>
        <v>-4.7870079708902729E-3</v>
      </c>
    </row>
    <row r="103" spans="1:13" ht="16.5" x14ac:dyDescent="0.35">
      <c r="A103" s="40">
        <v>45167</v>
      </c>
      <c r="B103" s="41">
        <v>19342.650000000001</v>
      </c>
      <c r="C103" s="41">
        <v>108812.5</v>
      </c>
      <c r="D103" s="42">
        <v>389.65</v>
      </c>
      <c r="E103" s="41">
        <v>2246.0500000000002</v>
      </c>
      <c r="F103" s="41">
        <v>2807.65</v>
      </c>
      <c r="G103" s="41">
        <v>1320.58</v>
      </c>
      <c r="H103" s="43">
        <f t="shared" si="7"/>
        <v>1.8957787843708156E-3</v>
      </c>
      <c r="I103" s="43">
        <f t="shared" si="8"/>
        <v>4.8435653073286055E-3</v>
      </c>
      <c r="J103" s="43">
        <f t="shared" si="9"/>
        <v>-4.9795709908070614E-3</v>
      </c>
      <c r="K103" s="43">
        <f t="shared" si="10"/>
        <v>-4.2559794294327168E-3</v>
      </c>
      <c r="L103" s="43">
        <f t="shared" si="11"/>
        <v>6.4524223468893941E-3</v>
      </c>
      <c r="M103" s="43">
        <f t="shared" si="12"/>
        <v>-1.0586569367128521E-2</v>
      </c>
    </row>
    <row r="104" spans="1:13" ht="16.5" x14ac:dyDescent="0.35">
      <c r="A104" s="40">
        <v>45168</v>
      </c>
      <c r="B104" s="41">
        <v>19347.45</v>
      </c>
      <c r="C104" s="41">
        <v>109593.95</v>
      </c>
      <c r="D104" s="42">
        <v>390.85</v>
      </c>
      <c r="E104" s="41">
        <v>2259.1</v>
      </c>
      <c r="F104" s="41">
        <v>2880.7</v>
      </c>
      <c r="G104" s="41">
        <v>1332.45</v>
      </c>
      <c r="H104" s="43">
        <f t="shared" si="7"/>
        <v>2.4815627641503477E-4</v>
      </c>
      <c r="I104" s="43">
        <f t="shared" si="8"/>
        <v>7.1816197587593073E-3</v>
      </c>
      <c r="J104" s="43">
        <f t="shared" si="9"/>
        <v>3.0796868984987696E-3</v>
      </c>
      <c r="K104" s="43">
        <f t="shared" si="10"/>
        <v>5.8102001291154368E-3</v>
      </c>
      <c r="L104" s="43">
        <f t="shared" si="11"/>
        <v>2.601820027425061E-2</v>
      </c>
      <c r="M104" s="43">
        <f t="shared" si="12"/>
        <v>8.9884747610899148E-3</v>
      </c>
    </row>
    <row r="105" spans="1:13" ht="16.5" x14ac:dyDescent="0.35">
      <c r="A105" s="40">
        <v>45169</v>
      </c>
      <c r="B105" s="41">
        <v>19253.8</v>
      </c>
      <c r="C105" s="41">
        <v>108686.25</v>
      </c>
      <c r="D105" s="42">
        <v>388.4</v>
      </c>
      <c r="E105" s="41">
        <v>2253.1</v>
      </c>
      <c r="F105" s="41">
        <v>2877.05</v>
      </c>
      <c r="G105" s="41">
        <v>1341.62</v>
      </c>
      <c r="H105" s="43">
        <f t="shared" si="7"/>
        <v>-4.8404311679317667E-3</v>
      </c>
      <c r="I105" s="43">
        <f t="shared" si="8"/>
        <v>-8.282391500625692E-3</v>
      </c>
      <c r="J105" s="43">
        <f t="shared" si="9"/>
        <v>-6.2683894077012799E-3</v>
      </c>
      <c r="K105" s="43">
        <f t="shared" si="10"/>
        <v>-2.6559249258554293E-3</v>
      </c>
      <c r="L105" s="43">
        <f t="shared" si="11"/>
        <v>-1.2670531468044698E-3</v>
      </c>
      <c r="M105" s="43">
        <f t="shared" si="12"/>
        <v>6.8820593643287515E-3</v>
      </c>
    </row>
    <row r="106" spans="1:13" ht="16.5" x14ac:dyDescent="0.35">
      <c r="A106" s="40">
        <v>45170</v>
      </c>
      <c r="B106" s="41">
        <v>19435.3</v>
      </c>
      <c r="C106" s="41">
        <v>107984.15</v>
      </c>
      <c r="D106" s="42">
        <v>384.75</v>
      </c>
      <c r="E106" s="41">
        <v>2256.0500000000002</v>
      </c>
      <c r="F106" s="41">
        <v>2945.85</v>
      </c>
      <c r="G106" s="41">
        <v>1333.09</v>
      </c>
      <c r="H106" s="43">
        <f t="shared" si="7"/>
        <v>9.4267105714196681E-3</v>
      </c>
      <c r="I106" s="43">
        <f t="shared" si="8"/>
        <v>-6.4598787795144812E-3</v>
      </c>
      <c r="J106" s="43">
        <f t="shared" si="9"/>
        <v>-9.3975283213181705E-3</v>
      </c>
      <c r="K106" s="43">
        <f t="shared" si="10"/>
        <v>1.3093071767787817E-3</v>
      </c>
      <c r="L106" s="43">
        <f t="shared" si="11"/>
        <v>2.3913383500460444E-2</v>
      </c>
      <c r="M106" s="43">
        <f t="shared" si="12"/>
        <v>-6.3579851224638672E-3</v>
      </c>
    </row>
    <row r="107" spans="1:13" ht="16.5" x14ac:dyDescent="0.35">
      <c r="A107" s="40">
        <v>45173</v>
      </c>
      <c r="B107" s="41">
        <v>19528.8</v>
      </c>
      <c r="C107" s="41">
        <v>108195.4</v>
      </c>
      <c r="D107" s="42">
        <v>389.85</v>
      </c>
      <c r="E107" s="41">
        <v>2251.8000000000002</v>
      </c>
      <c r="F107" s="41">
        <v>3006.1</v>
      </c>
      <c r="G107" s="41">
        <v>1326.86</v>
      </c>
      <c r="H107" s="43">
        <f t="shared" si="7"/>
        <v>4.8108338950260607E-3</v>
      </c>
      <c r="I107" s="43">
        <f t="shared" si="8"/>
        <v>1.9563056244828523E-3</v>
      </c>
      <c r="J107" s="43">
        <f t="shared" si="9"/>
        <v>1.3255360623781735E-2</v>
      </c>
      <c r="K107" s="43">
        <f t="shared" si="10"/>
        <v>-1.8838234968196626E-3</v>
      </c>
      <c r="L107" s="43">
        <f t="shared" si="11"/>
        <v>2.0452500975949216E-2</v>
      </c>
      <c r="M107" s="43">
        <f t="shared" si="12"/>
        <v>-4.6733528869018735E-3</v>
      </c>
    </row>
    <row r="108" spans="1:13" ht="16.5" x14ac:dyDescent="0.35">
      <c r="A108" s="40">
        <v>45174</v>
      </c>
      <c r="B108" s="41">
        <v>19574.900000000001</v>
      </c>
      <c r="C108" s="41">
        <v>108520</v>
      </c>
      <c r="D108" s="42">
        <v>383.6</v>
      </c>
      <c r="E108" s="41">
        <v>2243.25</v>
      </c>
      <c r="F108" s="41">
        <v>2973.8</v>
      </c>
      <c r="G108" s="41">
        <v>1326.32</v>
      </c>
      <c r="H108" s="43">
        <f t="shared" si="7"/>
        <v>2.3606161156856636E-3</v>
      </c>
      <c r="I108" s="43">
        <f t="shared" si="8"/>
        <v>3.0001275470122189E-3</v>
      </c>
      <c r="J108" s="43">
        <f t="shared" si="9"/>
        <v>-1.6031807105296909E-2</v>
      </c>
      <c r="K108" s="43">
        <f t="shared" si="10"/>
        <v>-3.7969624300560356E-3</v>
      </c>
      <c r="L108" s="43">
        <f t="shared" si="11"/>
        <v>-1.074481886830103E-2</v>
      </c>
      <c r="M108" s="43">
        <f t="shared" si="12"/>
        <v>-4.0697586783832785E-4</v>
      </c>
    </row>
    <row r="109" spans="1:13" ht="16.5" x14ac:dyDescent="0.35">
      <c r="A109" s="40">
        <v>45175</v>
      </c>
      <c r="B109" s="41">
        <v>19611.05</v>
      </c>
      <c r="C109" s="41">
        <v>109395.75</v>
      </c>
      <c r="D109" s="42">
        <v>382.25</v>
      </c>
      <c r="E109" s="41">
        <v>2240.5500000000002</v>
      </c>
      <c r="F109" s="41">
        <v>2934.2</v>
      </c>
      <c r="G109" s="41">
        <v>1322.05</v>
      </c>
      <c r="H109" s="43">
        <f t="shared" si="7"/>
        <v>1.8467527292603187E-3</v>
      </c>
      <c r="I109" s="43">
        <f t="shared" si="8"/>
        <v>8.0699410246959091E-3</v>
      </c>
      <c r="J109" s="43">
        <f t="shared" si="9"/>
        <v>-3.5192909280501112E-3</v>
      </c>
      <c r="K109" s="43">
        <f t="shared" si="10"/>
        <v>-1.2036108324974114E-3</v>
      </c>
      <c r="L109" s="43">
        <f t="shared" si="11"/>
        <v>-1.3316295648665129E-2</v>
      </c>
      <c r="M109" s="43">
        <f t="shared" si="12"/>
        <v>-3.2194342240183227E-3</v>
      </c>
    </row>
    <row r="110" spans="1:13" ht="16.5" x14ac:dyDescent="0.35">
      <c r="A110" s="40">
        <v>45176</v>
      </c>
      <c r="B110" s="41">
        <v>19727.05</v>
      </c>
      <c r="C110" s="41">
        <v>109205.15</v>
      </c>
      <c r="D110" s="42">
        <v>384.3</v>
      </c>
      <c r="E110" s="41">
        <v>2219.3000000000002</v>
      </c>
      <c r="F110" s="41">
        <v>2976.4</v>
      </c>
      <c r="G110" s="41">
        <v>1321.32</v>
      </c>
      <c r="H110" s="43">
        <f t="shared" si="7"/>
        <v>5.9150325964188559E-3</v>
      </c>
      <c r="I110" s="43">
        <f t="shared" si="8"/>
        <v>-1.7422980326018682E-3</v>
      </c>
      <c r="J110" s="43">
        <f t="shared" si="9"/>
        <v>5.3629823413996374E-3</v>
      </c>
      <c r="K110" s="43">
        <f t="shared" si="10"/>
        <v>-9.4842784137823301E-3</v>
      </c>
      <c r="L110" s="43">
        <f t="shared" si="11"/>
        <v>1.4382114375298301E-2</v>
      </c>
      <c r="M110" s="43">
        <f t="shared" si="12"/>
        <v>-5.5217276199842538E-4</v>
      </c>
    </row>
    <row r="111" spans="1:13" ht="16.5" x14ac:dyDescent="0.35">
      <c r="A111" s="40">
        <v>45177</v>
      </c>
      <c r="B111" s="41">
        <v>19819.95</v>
      </c>
      <c r="C111" s="41">
        <v>108858.4</v>
      </c>
      <c r="D111" s="42">
        <v>381.65</v>
      </c>
      <c r="E111" s="41">
        <v>2208.65</v>
      </c>
      <c r="F111" s="41">
        <v>3044.05</v>
      </c>
      <c r="G111" s="41">
        <v>1320.58</v>
      </c>
      <c r="H111" s="43">
        <f t="shared" si="7"/>
        <v>4.709269759036524E-3</v>
      </c>
      <c r="I111" s="43">
        <f t="shared" si="8"/>
        <v>-3.175216553431775E-3</v>
      </c>
      <c r="J111" s="43">
        <f t="shared" si="9"/>
        <v>-6.8956544366381321E-3</v>
      </c>
      <c r="K111" s="43">
        <f t="shared" si="10"/>
        <v>-4.7988104357230164E-3</v>
      </c>
      <c r="L111" s="43">
        <f t="shared" si="11"/>
        <v>2.2728799892487599E-2</v>
      </c>
      <c r="M111" s="43">
        <f t="shared" si="12"/>
        <v>-5.6004601459147606E-4</v>
      </c>
    </row>
    <row r="112" spans="1:13" ht="16.5" x14ac:dyDescent="0.35">
      <c r="A112" s="40">
        <v>45180</v>
      </c>
      <c r="B112" s="41">
        <v>19996.349999999999</v>
      </c>
      <c r="C112" s="41">
        <v>109440.45</v>
      </c>
      <c r="D112" s="42">
        <v>383.6</v>
      </c>
      <c r="E112" s="41">
        <v>2196.9</v>
      </c>
      <c r="F112" s="41">
        <v>3048.1</v>
      </c>
      <c r="G112" s="41">
        <v>1316.61</v>
      </c>
      <c r="H112" s="43">
        <f t="shared" si="7"/>
        <v>8.9001233605532706E-3</v>
      </c>
      <c r="I112" s="43">
        <f t="shared" si="8"/>
        <v>5.3468542620505443E-3</v>
      </c>
      <c r="J112" s="43">
        <f t="shared" si="9"/>
        <v>5.1093934232937128E-3</v>
      </c>
      <c r="K112" s="43">
        <f t="shared" si="10"/>
        <v>-5.3199918502252509E-3</v>
      </c>
      <c r="L112" s="43">
        <f t="shared" si="11"/>
        <v>1.3304643484830167E-3</v>
      </c>
      <c r="M112" s="43">
        <f t="shared" si="12"/>
        <v>-3.0062548274243342E-3</v>
      </c>
    </row>
    <row r="113" spans="1:13" ht="16.5" x14ac:dyDescent="0.35">
      <c r="A113" s="40">
        <v>45181</v>
      </c>
      <c r="B113" s="41">
        <v>19993.2</v>
      </c>
      <c r="C113" s="41">
        <v>107916.2</v>
      </c>
      <c r="D113" s="42">
        <v>381.2</v>
      </c>
      <c r="E113" s="41">
        <v>2152.15</v>
      </c>
      <c r="F113" s="41">
        <v>2971.9</v>
      </c>
      <c r="G113" s="41">
        <v>1275.81</v>
      </c>
      <c r="H113" s="43">
        <f t="shared" si="7"/>
        <v>-1.5752874899658276E-4</v>
      </c>
      <c r="I113" s="43">
        <f t="shared" si="8"/>
        <v>-1.3927665684854184E-2</v>
      </c>
      <c r="J113" s="43">
        <f t="shared" si="9"/>
        <v>-6.2565172054224035E-3</v>
      </c>
      <c r="K113" s="43">
        <f t="shared" si="10"/>
        <v>-2.0369611725613364E-2</v>
      </c>
      <c r="L113" s="43">
        <f t="shared" si="11"/>
        <v>-2.4999179816935082E-2</v>
      </c>
      <c r="M113" s="43">
        <f t="shared" si="12"/>
        <v>-3.0988675461981877E-2</v>
      </c>
    </row>
    <row r="114" spans="1:13" ht="16.5" x14ac:dyDescent="0.35">
      <c r="A114" s="40">
        <v>45182</v>
      </c>
      <c r="B114" s="41">
        <v>20070</v>
      </c>
      <c r="C114" s="41">
        <v>109058.65</v>
      </c>
      <c r="D114" s="42">
        <v>385</v>
      </c>
      <c r="E114" s="41">
        <v>2138.6</v>
      </c>
      <c r="F114" s="41">
        <v>2978.05</v>
      </c>
      <c r="G114" s="41">
        <v>1309.4000000000001</v>
      </c>
      <c r="H114" s="43">
        <f t="shared" si="7"/>
        <v>3.841306044054942E-3</v>
      </c>
      <c r="I114" s="43">
        <f t="shared" si="8"/>
        <v>1.0586455045674303E-2</v>
      </c>
      <c r="J114" s="43">
        <f t="shared" si="9"/>
        <v>9.9685204616999246E-3</v>
      </c>
      <c r="K114" s="43">
        <f t="shared" si="10"/>
        <v>-6.2960295518435898E-3</v>
      </c>
      <c r="L114" s="43">
        <f t="shared" si="11"/>
        <v>2.0693832228540969E-3</v>
      </c>
      <c r="M114" s="43">
        <f t="shared" si="12"/>
        <v>2.6328371779497064E-2</v>
      </c>
    </row>
    <row r="115" spans="1:13" ht="16.5" x14ac:dyDescent="0.35">
      <c r="A115" s="40">
        <v>45183</v>
      </c>
      <c r="B115" s="41">
        <v>20103.099999999999</v>
      </c>
      <c r="C115" s="41">
        <v>111001.25</v>
      </c>
      <c r="D115" s="42">
        <v>382.55</v>
      </c>
      <c r="E115" s="41">
        <v>2128.15</v>
      </c>
      <c r="F115" s="41">
        <v>2955.6</v>
      </c>
      <c r="G115" s="41">
        <v>1294.83</v>
      </c>
      <c r="H115" s="43">
        <f t="shared" si="7"/>
        <v>1.6492277030392898E-3</v>
      </c>
      <c r="I115" s="43">
        <f t="shared" si="8"/>
        <v>1.7812433951823223E-2</v>
      </c>
      <c r="J115" s="43">
        <f t="shared" si="9"/>
        <v>-6.3636363636363344E-3</v>
      </c>
      <c r="K115" s="43">
        <f t="shared" si="10"/>
        <v>-4.8863742635368084E-3</v>
      </c>
      <c r="L115" s="43">
        <f t="shared" si="11"/>
        <v>-7.5384899514784071E-3</v>
      </c>
      <c r="M115" s="43">
        <f t="shared" si="12"/>
        <v>-1.1127233847563894E-2</v>
      </c>
    </row>
    <row r="116" spans="1:13" ht="16.5" x14ac:dyDescent="0.35">
      <c r="A116" s="40">
        <v>45184</v>
      </c>
      <c r="B116" s="41">
        <v>20192.349999999999</v>
      </c>
      <c r="C116" s="41">
        <v>109233.85</v>
      </c>
      <c r="D116" s="42">
        <v>376.4</v>
      </c>
      <c r="E116" s="41">
        <v>2139.8000000000002</v>
      </c>
      <c r="F116" s="41">
        <v>2969.25</v>
      </c>
      <c r="G116" s="41">
        <v>1291.5999999999999</v>
      </c>
      <c r="H116" s="43">
        <f t="shared" si="7"/>
        <v>4.4396137909078707E-3</v>
      </c>
      <c r="I116" s="43">
        <f t="shared" si="8"/>
        <v>-1.5922343216855615E-2</v>
      </c>
      <c r="J116" s="43">
        <f t="shared" si="9"/>
        <v>-1.6076329891517537E-2</v>
      </c>
      <c r="K116" s="43">
        <f t="shared" si="10"/>
        <v>5.4742381880976861E-3</v>
      </c>
      <c r="L116" s="43">
        <f t="shared" si="11"/>
        <v>4.6183516037353132E-3</v>
      </c>
      <c r="M116" s="43">
        <f t="shared" si="12"/>
        <v>-2.4945359622498848E-3</v>
      </c>
    </row>
    <row r="117" spans="1:13" ht="16.5" x14ac:dyDescent="0.35">
      <c r="A117" s="40">
        <v>45187</v>
      </c>
      <c r="B117" s="41">
        <v>20133.3</v>
      </c>
      <c r="C117" s="41">
        <v>109003.95</v>
      </c>
      <c r="D117" s="42">
        <v>373.05</v>
      </c>
      <c r="E117" s="41">
        <v>2147.25</v>
      </c>
      <c r="F117" s="41">
        <v>3007.45</v>
      </c>
      <c r="G117" s="41">
        <v>1286.55</v>
      </c>
      <c r="H117" s="43">
        <f t="shared" si="7"/>
        <v>-2.9243748251193782E-3</v>
      </c>
      <c r="I117" s="43">
        <f t="shared" si="8"/>
        <v>-2.1046589495839312E-3</v>
      </c>
      <c r="J117" s="43">
        <f t="shared" si="9"/>
        <v>-8.9001062699255208E-3</v>
      </c>
      <c r="K117" s="43">
        <f t="shared" si="10"/>
        <v>3.4816337975510877E-3</v>
      </c>
      <c r="L117" s="43">
        <f t="shared" si="11"/>
        <v>1.2865201650248318E-2</v>
      </c>
      <c r="M117" s="43">
        <f t="shared" si="12"/>
        <v>-3.9098792195725882E-3</v>
      </c>
    </row>
    <row r="118" spans="1:13" ht="16.5" x14ac:dyDescent="0.35">
      <c r="A118" s="40">
        <v>45189</v>
      </c>
      <c r="B118" s="41">
        <v>19901.400000000001</v>
      </c>
      <c r="C118" s="41">
        <v>109603.9</v>
      </c>
      <c r="D118" s="42">
        <v>378.95</v>
      </c>
      <c r="E118" s="41">
        <v>2115.65</v>
      </c>
      <c r="F118" s="41">
        <v>3007.45</v>
      </c>
      <c r="G118" s="41">
        <v>1280.6600000000001</v>
      </c>
      <c r="H118" s="43">
        <f t="shared" si="7"/>
        <v>-1.1518230990448552E-2</v>
      </c>
      <c r="I118" s="43">
        <f t="shared" si="8"/>
        <v>5.5039289860596531E-3</v>
      </c>
      <c r="J118" s="43">
        <f t="shared" si="9"/>
        <v>1.5815574319796213E-2</v>
      </c>
      <c r="K118" s="43">
        <f t="shared" si="10"/>
        <v>-1.4716497846082156E-2</v>
      </c>
      <c r="L118" s="43">
        <f t="shared" si="11"/>
        <v>0</v>
      </c>
      <c r="M118" s="43">
        <f t="shared" si="12"/>
        <v>-4.578135323150964E-3</v>
      </c>
    </row>
    <row r="119" spans="1:13" ht="16.5" x14ac:dyDescent="0.35">
      <c r="A119" s="40">
        <v>45190</v>
      </c>
      <c r="B119" s="41">
        <v>19742.349999999999</v>
      </c>
      <c r="C119" s="41">
        <v>108841.65</v>
      </c>
      <c r="D119" s="42">
        <v>368.8</v>
      </c>
      <c r="E119" s="41">
        <v>2122.0500000000002</v>
      </c>
      <c r="F119" s="41">
        <v>3004</v>
      </c>
      <c r="G119" s="41">
        <v>1272.77</v>
      </c>
      <c r="H119" s="43">
        <f t="shared" si="7"/>
        <v>-7.9919000673320927E-3</v>
      </c>
      <c r="I119" s="43">
        <f t="shared" si="8"/>
        <v>-6.9545882947595851E-3</v>
      </c>
      <c r="J119" s="43">
        <f t="shared" si="9"/>
        <v>-2.6784536218498422E-2</v>
      </c>
      <c r="K119" s="43">
        <f t="shared" si="10"/>
        <v>3.0250750360409761E-3</v>
      </c>
      <c r="L119" s="43">
        <f t="shared" si="11"/>
        <v>-1.1471512410845795E-3</v>
      </c>
      <c r="M119" s="43">
        <f t="shared" si="12"/>
        <v>-6.1608857932629263E-3</v>
      </c>
    </row>
    <row r="120" spans="1:13" ht="16.5" x14ac:dyDescent="0.35">
      <c r="A120" s="40">
        <v>45191</v>
      </c>
      <c r="B120" s="41">
        <v>19674.25</v>
      </c>
      <c r="C120" s="41">
        <v>108655.05</v>
      </c>
      <c r="D120" s="42">
        <v>371.75</v>
      </c>
      <c r="E120" s="41">
        <v>2135.85</v>
      </c>
      <c r="F120" s="41">
        <v>3014.3</v>
      </c>
      <c r="G120" s="41">
        <v>1272.47</v>
      </c>
      <c r="H120" s="43">
        <f t="shared" si="7"/>
        <v>-3.449437377009249E-3</v>
      </c>
      <c r="I120" s="43">
        <f t="shared" si="8"/>
        <v>-1.7144172290661827E-3</v>
      </c>
      <c r="J120" s="43">
        <f t="shared" si="9"/>
        <v>7.9989154013014874E-3</v>
      </c>
      <c r="K120" s="43">
        <f t="shared" si="10"/>
        <v>6.5031455432245826E-3</v>
      </c>
      <c r="L120" s="43">
        <f t="shared" si="11"/>
        <v>3.4287616511318847E-3</v>
      </c>
      <c r="M120" s="43">
        <f t="shared" si="12"/>
        <v>-2.3570637271459456E-4</v>
      </c>
    </row>
    <row r="121" spans="1:13" ht="16.5" x14ac:dyDescent="0.35">
      <c r="A121" s="40">
        <v>45194</v>
      </c>
      <c r="B121" s="41">
        <v>19674.55</v>
      </c>
      <c r="C121" s="41">
        <v>109360.2</v>
      </c>
      <c r="D121" s="42">
        <v>377.45</v>
      </c>
      <c r="E121" s="41">
        <v>2146.6</v>
      </c>
      <c r="F121" s="41">
        <v>3021.9</v>
      </c>
      <c r="G121" s="41">
        <v>1273.7</v>
      </c>
      <c r="H121" s="43">
        <f t="shared" si="7"/>
        <v>1.5248357624777179E-5</v>
      </c>
      <c r="I121" s="43">
        <f t="shared" si="8"/>
        <v>6.4898042014613598E-3</v>
      </c>
      <c r="J121" s="43">
        <f t="shared" si="9"/>
        <v>1.5332885003362445E-2</v>
      </c>
      <c r="K121" s="43">
        <f t="shared" si="10"/>
        <v>5.0331249853688229E-3</v>
      </c>
      <c r="L121" s="43">
        <f t="shared" si="11"/>
        <v>2.5213150648574823E-3</v>
      </c>
      <c r="M121" s="43">
        <f t="shared" si="12"/>
        <v>9.6662396755917092E-4</v>
      </c>
    </row>
    <row r="122" spans="1:13" ht="16.5" x14ac:dyDescent="0.35">
      <c r="A122" s="40">
        <v>45195</v>
      </c>
      <c r="B122" s="41">
        <v>19664.7</v>
      </c>
      <c r="C122" s="41">
        <v>109719.6</v>
      </c>
      <c r="D122" s="42">
        <v>370.55</v>
      </c>
      <c r="E122" s="41">
        <v>2126.6999999999998</v>
      </c>
      <c r="F122" s="41">
        <v>3021.05</v>
      </c>
      <c r="G122" s="41">
        <v>1285.56</v>
      </c>
      <c r="H122" s="43">
        <f t="shared" si="7"/>
        <v>-5.0064677464026089E-4</v>
      </c>
      <c r="I122" s="43">
        <f t="shared" si="8"/>
        <v>3.2863875523271606E-3</v>
      </c>
      <c r="J122" s="43">
        <f t="shared" si="9"/>
        <v>-1.828056696251153E-2</v>
      </c>
      <c r="K122" s="43">
        <f t="shared" si="10"/>
        <v>-9.2704742383304256E-3</v>
      </c>
      <c r="L122" s="43">
        <f t="shared" si="11"/>
        <v>-2.8127998941060558E-4</v>
      </c>
      <c r="M122" s="43">
        <f t="shared" si="12"/>
        <v>9.3114548166757481E-3</v>
      </c>
    </row>
    <row r="123" spans="1:13" ht="16.5" x14ac:dyDescent="0.35">
      <c r="A123" s="40">
        <v>45196</v>
      </c>
      <c r="B123" s="41">
        <v>19716.45</v>
      </c>
      <c r="C123" s="41">
        <v>110285.4</v>
      </c>
      <c r="D123" s="42">
        <v>376.5</v>
      </c>
      <c r="E123" s="41">
        <v>2112.8000000000002</v>
      </c>
      <c r="F123" s="41">
        <v>3050.85</v>
      </c>
      <c r="G123" s="41">
        <v>1275.6600000000001</v>
      </c>
      <c r="H123" s="43">
        <f t="shared" si="7"/>
        <v>2.6316190941128009E-3</v>
      </c>
      <c r="I123" s="43">
        <f t="shared" si="8"/>
        <v>5.1567814683975179E-3</v>
      </c>
      <c r="J123" s="43">
        <f t="shared" si="9"/>
        <v>1.605721225205772E-2</v>
      </c>
      <c r="K123" s="43">
        <f t="shared" si="10"/>
        <v>-6.53594771241813E-3</v>
      </c>
      <c r="L123" s="43">
        <f t="shared" si="11"/>
        <v>9.8641200906968516E-3</v>
      </c>
      <c r="M123" s="43">
        <f t="shared" si="12"/>
        <v>-7.7009241108932014E-3</v>
      </c>
    </row>
    <row r="124" spans="1:13" ht="16.5" x14ac:dyDescent="0.35">
      <c r="A124" s="40">
        <v>45197</v>
      </c>
      <c r="B124" s="41">
        <v>19523.55</v>
      </c>
      <c r="C124" s="41">
        <v>108726.39999999999</v>
      </c>
      <c r="D124" s="42">
        <v>367.2</v>
      </c>
      <c r="E124" s="41">
        <v>2139.8000000000002</v>
      </c>
      <c r="F124" s="41">
        <v>3057.85</v>
      </c>
      <c r="G124" s="41">
        <v>1269.97</v>
      </c>
      <c r="H124" s="43">
        <f t="shared" si="7"/>
        <v>-9.7837085276508418E-3</v>
      </c>
      <c r="I124" s="43">
        <f t="shared" si="8"/>
        <v>-1.4136050646776456E-2</v>
      </c>
      <c r="J124" s="43">
        <f t="shared" si="9"/>
        <v>-2.4701195219123537E-2</v>
      </c>
      <c r="K124" s="43">
        <f t="shared" si="10"/>
        <v>1.2779250283983339E-2</v>
      </c>
      <c r="L124" s="43">
        <f t="shared" si="11"/>
        <v>2.2944425324090008E-3</v>
      </c>
      <c r="M124" s="43">
        <f t="shared" si="12"/>
        <v>-4.4604361663766632E-3</v>
      </c>
    </row>
    <row r="125" spans="1:13" ht="16.5" x14ac:dyDescent="0.35">
      <c r="A125" s="40">
        <v>45198</v>
      </c>
      <c r="B125" s="41">
        <v>19638.3</v>
      </c>
      <c r="C125" s="41">
        <v>107295.6</v>
      </c>
      <c r="D125" s="42">
        <v>368.65</v>
      </c>
      <c r="E125" s="41">
        <v>2122.0500000000002</v>
      </c>
      <c r="F125" s="41">
        <v>3189.1</v>
      </c>
      <c r="G125" s="41">
        <v>1270.02</v>
      </c>
      <c r="H125" s="43">
        <f t="shared" si="7"/>
        <v>5.8775171523621477E-3</v>
      </c>
      <c r="I125" s="43">
        <f t="shared" si="8"/>
        <v>-1.315963740177168E-2</v>
      </c>
      <c r="J125" s="43">
        <f t="shared" si="9"/>
        <v>3.9488017429193589E-3</v>
      </c>
      <c r="K125" s="43">
        <f t="shared" si="10"/>
        <v>-8.2951677726890351E-3</v>
      </c>
      <c r="L125" s="43">
        <f t="shared" si="11"/>
        <v>4.2922314698235688E-2</v>
      </c>
      <c r="M125" s="43">
        <f t="shared" si="12"/>
        <v>3.937100876395074E-5</v>
      </c>
    </row>
    <row r="126" spans="1:13" ht="16.5" x14ac:dyDescent="0.35">
      <c r="A126" s="40">
        <v>45202</v>
      </c>
      <c r="B126" s="41">
        <v>19528.75</v>
      </c>
      <c r="C126" s="41">
        <v>108294.45</v>
      </c>
      <c r="D126" s="42">
        <v>371.9</v>
      </c>
      <c r="E126" s="41">
        <v>2143.75</v>
      </c>
      <c r="F126" s="41">
        <v>3374.2</v>
      </c>
      <c r="G126" s="41">
        <v>1298.6099999999999</v>
      </c>
      <c r="H126" s="43">
        <f t="shared" si="7"/>
        <v>-5.578385094432781E-3</v>
      </c>
      <c r="I126" s="43">
        <f t="shared" si="8"/>
        <v>9.3093286211176525E-3</v>
      </c>
      <c r="J126" s="43">
        <f t="shared" si="9"/>
        <v>8.8159500881595017E-3</v>
      </c>
      <c r="K126" s="43">
        <f t="shared" si="10"/>
        <v>1.022596074550544E-2</v>
      </c>
      <c r="L126" s="43">
        <f t="shared" si="11"/>
        <v>5.804145370167129E-2</v>
      </c>
      <c r="M126" s="43">
        <f t="shared" si="12"/>
        <v>2.2511456512495802E-2</v>
      </c>
    </row>
    <row r="127" spans="1:13" ht="16.5" x14ac:dyDescent="0.35">
      <c r="A127" s="40">
        <v>45203</v>
      </c>
      <c r="B127" s="41">
        <v>19436.099999999999</v>
      </c>
      <c r="C127" s="41">
        <v>106901.4</v>
      </c>
      <c r="D127" s="42">
        <v>370.4</v>
      </c>
      <c r="E127" s="41">
        <v>2096.4</v>
      </c>
      <c r="F127" s="41">
        <v>3417.75</v>
      </c>
      <c r="G127" s="41">
        <v>1293.22</v>
      </c>
      <c r="H127" s="43">
        <f t="shared" si="7"/>
        <v>-4.744287268770477E-3</v>
      </c>
      <c r="I127" s="43">
        <f t="shared" si="8"/>
        <v>-1.2863540098315316E-2</v>
      </c>
      <c r="J127" s="43">
        <f t="shared" si="9"/>
        <v>-4.0333422963162143E-3</v>
      </c>
      <c r="K127" s="43">
        <f t="shared" si="10"/>
        <v>-2.2087463556851268E-2</v>
      </c>
      <c r="L127" s="43">
        <f t="shared" si="11"/>
        <v>1.2906763084583066E-2</v>
      </c>
      <c r="M127" s="43">
        <f t="shared" si="12"/>
        <v>-4.1505917866025005E-3</v>
      </c>
    </row>
    <row r="128" spans="1:13" ht="16.5" x14ac:dyDescent="0.35">
      <c r="A128" s="40">
        <v>45204</v>
      </c>
      <c r="B128" s="41">
        <v>19545.75</v>
      </c>
      <c r="C128" s="41">
        <v>106770.5</v>
      </c>
      <c r="D128" s="42">
        <v>372.5</v>
      </c>
      <c r="E128" s="41">
        <v>2110.6</v>
      </c>
      <c r="F128" s="41">
        <v>3481.8</v>
      </c>
      <c r="G128" s="41">
        <v>1306.56</v>
      </c>
      <c r="H128" s="43">
        <f t="shared" si="7"/>
        <v>5.6415638939911542E-3</v>
      </c>
      <c r="I128" s="43">
        <f t="shared" si="8"/>
        <v>-1.2244928504209877E-3</v>
      </c>
      <c r="J128" s="43">
        <f t="shared" si="9"/>
        <v>5.6695464362851592E-3</v>
      </c>
      <c r="K128" s="43">
        <f t="shared" si="10"/>
        <v>6.7735165044837901E-3</v>
      </c>
      <c r="L128" s="43">
        <f t="shared" si="11"/>
        <v>1.8740399385560731E-2</v>
      </c>
      <c r="M128" s="43">
        <f t="shared" si="12"/>
        <v>1.0315336910966361E-2</v>
      </c>
    </row>
    <row r="129" spans="1:13" ht="16.5" x14ac:dyDescent="0.35">
      <c r="A129" s="40">
        <v>45205</v>
      </c>
      <c r="B129" s="41">
        <v>19653.5</v>
      </c>
      <c r="C129" s="41">
        <v>107550.25</v>
      </c>
      <c r="D129" s="42">
        <v>380.4</v>
      </c>
      <c r="E129" s="41">
        <v>2125.25</v>
      </c>
      <c r="F129" s="41">
        <v>3471.7</v>
      </c>
      <c r="G129" s="41">
        <v>1294.05</v>
      </c>
      <c r="H129" s="43">
        <f t="shared" si="7"/>
        <v>5.512707366051443E-3</v>
      </c>
      <c r="I129" s="43">
        <f t="shared" si="8"/>
        <v>7.3030471900009837E-3</v>
      </c>
      <c r="J129" s="43">
        <f t="shared" si="9"/>
        <v>2.1208053691275108E-2</v>
      </c>
      <c r="K129" s="43">
        <f t="shared" si="10"/>
        <v>6.9411541741685265E-3</v>
      </c>
      <c r="L129" s="43">
        <f t="shared" si="11"/>
        <v>-2.9007984375898567E-3</v>
      </c>
      <c r="M129" s="43">
        <f t="shared" si="12"/>
        <v>-9.5747612049963196E-3</v>
      </c>
    </row>
    <row r="130" spans="1:13" ht="16.5" x14ac:dyDescent="0.35">
      <c r="A130" s="40">
        <v>45208</v>
      </c>
      <c r="B130" s="41">
        <v>19512.349999999999</v>
      </c>
      <c r="C130" s="41">
        <v>107266.95</v>
      </c>
      <c r="D130" s="42">
        <v>371.1</v>
      </c>
      <c r="E130" s="41">
        <v>2071.85</v>
      </c>
      <c r="F130" s="41">
        <v>3545.8</v>
      </c>
      <c r="G130" s="41">
        <v>1270.51</v>
      </c>
      <c r="H130" s="43">
        <f t="shared" si="7"/>
        <v>-7.1819268832524208E-3</v>
      </c>
      <c r="I130" s="43">
        <f t="shared" si="8"/>
        <v>-2.6341175404055585E-3</v>
      </c>
      <c r="J130" s="43">
        <f t="shared" si="9"/>
        <v>-2.4447949526813763E-2</v>
      </c>
      <c r="K130" s="43">
        <f t="shared" si="10"/>
        <v>-2.5126455711092857E-2</v>
      </c>
      <c r="L130" s="43">
        <f t="shared" si="11"/>
        <v>2.1344010139125031E-2</v>
      </c>
      <c r="M130" s="43">
        <f t="shared" si="12"/>
        <v>-1.8190950890614708E-2</v>
      </c>
    </row>
    <row r="131" spans="1:13" ht="16.5" x14ac:dyDescent="0.35">
      <c r="A131" s="40">
        <v>45209</v>
      </c>
      <c r="B131" s="41">
        <v>19689.849999999999</v>
      </c>
      <c r="C131" s="41">
        <v>107204.1</v>
      </c>
      <c r="D131" s="42">
        <v>375.2</v>
      </c>
      <c r="E131" s="41">
        <v>2085.9499999999998</v>
      </c>
      <c r="F131" s="41">
        <v>3627</v>
      </c>
      <c r="G131" s="41">
        <v>1279.6300000000001</v>
      </c>
      <c r="H131" s="43">
        <f t="shared" si="7"/>
        <v>9.0968027941278218E-3</v>
      </c>
      <c r="I131" s="43">
        <f t="shared" si="8"/>
        <v>-5.8592138585082611E-4</v>
      </c>
      <c r="J131" s="43">
        <f t="shared" si="9"/>
        <v>1.104823497709503E-2</v>
      </c>
      <c r="K131" s="43">
        <f t="shared" si="10"/>
        <v>6.8055119820449889E-3</v>
      </c>
      <c r="L131" s="43">
        <f t="shared" si="11"/>
        <v>2.2900332788087261E-2</v>
      </c>
      <c r="M131" s="43">
        <f t="shared" si="12"/>
        <v>7.1782197700137095E-3</v>
      </c>
    </row>
    <row r="132" spans="1:13" ht="16.5" x14ac:dyDescent="0.35">
      <c r="A132" s="40">
        <v>45210</v>
      </c>
      <c r="B132" s="41">
        <v>19811.349999999999</v>
      </c>
      <c r="C132" s="41">
        <v>107738.15</v>
      </c>
      <c r="D132" s="42">
        <v>378.05</v>
      </c>
      <c r="E132" s="41">
        <v>2148.5500000000002</v>
      </c>
      <c r="F132" s="41">
        <v>3774.65</v>
      </c>
      <c r="G132" s="41">
        <v>1305.18</v>
      </c>
      <c r="H132" s="43">
        <f t="shared" si="7"/>
        <v>6.1706920062875037E-3</v>
      </c>
      <c r="I132" s="43">
        <f t="shared" si="8"/>
        <v>4.9816191731471872E-3</v>
      </c>
      <c r="J132" s="43">
        <f t="shared" si="9"/>
        <v>7.5959488272921713E-3</v>
      </c>
      <c r="K132" s="43">
        <f t="shared" si="10"/>
        <v>3.0010307054339925E-2</v>
      </c>
      <c r="L132" s="43">
        <f t="shared" si="11"/>
        <v>4.0708574579542349E-2</v>
      </c>
      <c r="M132" s="43">
        <f t="shared" si="12"/>
        <v>1.9966709126856944E-2</v>
      </c>
    </row>
    <row r="133" spans="1:13" ht="16.5" x14ac:dyDescent="0.35">
      <c r="A133" s="40">
        <v>45211</v>
      </c>
      <c r="B133" s="41">
        <v>19794</v>
      </c>
      <c r="C133" s="41">
        <v>108685.25</v>
      </c>
      <c r="D133" s="42">
        <v>379.3</v>
      </c>
      <c r="E133" s="41">
        <v>2143.0500000000002</v>
      </c>
      <c r="F133" s="41">
        <v>3827.5</v>
      </c>
      <c r="G133" s="41">
        <v>1330.83</v>
      </c>
      <c r="H133" s="43">
        <f t="shared" ref="H133:H196" si="13">(B133-B132)/B132</f>
        <v>-8.7576061197235653E-4</v>
      </c>
      <c r="I133" s="43">
        <f t="shared" ref="I133:I196" si="14">(C133-C132)/C132</f>
        <v>8.7907579627087146E-3</v>
      </c>
      <c r="J133" s="43">
        <f t="shared" ref="J133:J196" si="15">(D133-D132)/D132</f>
        <v>3.3064409469646871E-3</v>
      </c>
      <c r="K133" s="43">
        <f t="shared" ref="K133:K196" si="16">(E133-E132)/E132</f>
        <v>-2.5598659561099344E-3</v>
      </c>
      <c r="L133" s="43">
        <f t="shared" ref="L133:L196" si="17">(F133-F132)/F132</f>
        <v>1.4001298133601766E-2</v>
      </c>
      <c r="M133" s="43">
        <f t="shared" ref="M133:M196" si="18">(G133-G132)/G132</f>
        <v>1.9652461729416527E-2</v>
      </c>
    </row>
    <row r="134" spans="1:13" ht="16.5" x14ac:dyDescent="0.35">
      <c r="A134" s="40">
        <v>45212</v>
      </c>
      <c r="B134" s="41">
        <v>19751.05</v>
      </c>
      <c r="C134" s="41">
        <v>109092.75</v>
      </c>
      <c r="D134" s="42">
        <v>381.55</v>
      </c>
      <c r="E134" s="41">
        <v>2136.75</v>
      </c>
      <c r="F134" s="41">
        <v>3821.05</v>
      </c>
      <c r="G134" s="41">
        <v>1333.09</v>
      </c>
      <c r="H134" s="43">
        <f t="shared" si="13"/>
        <v>-2.1698494493281161E-3</v>
      </c>
      <c r="I134" s="43">
        <f t="shared" si="14"/>
        <v>3.7493588136384651E-3</v>
      </c>
      <c r="J134" s="43">
        <f t="shared" si="15"/>
        <v>5.9319799630899025E-3</v>
      </c>
      <c r="K134" s="43">
        <f t="shared" si="16"/>
        <v>-2.9397354238119414E-3</v>
      </c>
      <c r="L134" s="43">
        <f t="shared" si="17"/>
        <v>-1.6851730894839499E-3</v>
      </c>
      <c r="M134" s="43">
        <f t="shared" si="18"/>
        <v>1.6981883486245359E-3</v>
      </c>
    </row>
    <row r="135" spans="1:13" ht="16.5" x14ac:dyDescent="0.35">
      <c r="A135" s="40">
        <v>45215</v>
      </c>
      <c r="B135" s="41">
        <v>19731.75</v>
      </c>
      <c r="C135" s="41">
        <v>109548.45</v>
      </c>
      <c r="D135" s="42">
        <v>380.6</v>
      </c>
      <c r="E135" s="41">
        <v>2101.9499999999998</v>
      </c>
      <c r="F135" s="41">
        <v>3922.55</v>
      </c>
      <c r="G135" s="41">
        <v>1310.23</v>
      </c>
      <c r="H135" s="43">
        <f t="shared" si="13"/>
        <v>-9.7716323942267751E-4</v>
      </c>
      <c r="I135" s="43">
        <f t="shared" si="14"/>
        <v>4.1771795100957404E-3</v>
      </c>
      <c r="J135" s="43">
        <f t="shared" si="15"/>
        <v>-2.4898440571353392E-3</v>
      </c>
      <c r="K135" s="43">
        <f t="shared" si="16"/>
        <v>-1.6286416286416371E-2</v>
      </c>
      <c r="L135" s="43">
        <f t="shared" si="17"/>
        <v>2.6563379175880975E-2</v>
      </c>
      <c r="M135" s="43">
        <f t="shared" si="18"/>
        <v>-1.7148129533639814E-2</v>
      </c>
    </row>
    <row r="136" spans="1:13" ht="16.5" x14ac:dyDescent="0.35">
      <c r="A136" s="40">
        <v>45216</v>
      </c>
      <c r="B136" s="41">
        <v>19811.5</v>
      </c>
      <c r="C136" s="41">
        <v>110885.75</v>
      </c>
      <c r="D136" s="42">
        <v>389.9</v>
      </c>
      <c r="E136" s="41">
        <v>2194.75</v>
      </c>
      <c r="F136" s="41">
        <v>3993.5</v>
      </c>
      <c r="G136" s="41">
        <v>1344.12</v>
      </c>
      <c r="H136" s="43">
        <f t="shared" si="13"/>
        <v>4.0417094276990126E-3</v>
      </c>
      <c r="I136" s="43">
        <f t="shared" si="14"/>
        <v>1.220738403875183E-2</v>
      </c>
      <c r="J136" s="43">
        <f t="shared" si="15"/>
        <v>2.443510246978443E-2</v>
      </c>
      <c r="K136" s="43">
        <f t="shared" si="16"/>
        <v>4.4149480244534925E-2</v>
      </c>
      <c r="L136" s="43">
        <f t="shared" si="17"/>
        <v>1.8087723547182272E-2</v>
      </c>
      <c r="M136" s="43">
        <f t="shared" si="18"/>
        <v>2.5865687703685514E-2</v>
      </c>
    </row>
    <row r="137" spans="1:13" ht="16.5" x14ac:dyDescent="0.35">
      <c r="A137" s="40">
        <v>45217</v>
      </c>
      <c r="B137" s="41">
        <v>19671.099999999999</v>
      </c>
      <c r="C137" s="41">
        <v>109672.8</v>
      </c>
      <c r="D137" s="42">
        <v>382.8</v>
      </c>
      <c r="E137" s="41">
        <v>2195.5</v>
      </c>
      <c r="F137" s="41">
        <v>3998.9</v>
      </c>
      <c r="G137" s="41">
        <v>1314.84</v>
      </c>
      <c r="H137" s="43">
        <f t="shared" si="13"/>
        <v>-7.0867930242536634E-3</v>
      </c>
      <c r="I137" s="43">
        <f t="shared" si="14"/>
        <v>-1.0938736492290461E-2</v>
      </c>
      <c r="J137" s="43">
        <f t="shared" si="15"/>
        <v>-1.8209797383944515E-2</v>
      </c>
      <c r="K137" s="43">
        <f t="shared" si="16"/>
        <v>3.4172456999658277E-4</v>
      </c>
      <c r="L137" s="43">
        <f t="shared" si="17"/>
        <v>1.3521973206460727E-3</v>
      </c>
      <c r="M137" s="43">
        <f t="shared" si="18"/>
        <v>-2.1783769306311918E-2</v>
      </c>
    </row>
    <row r="138" spans="1:13" ht="16.5" x14ac:dyDescent="0.35">
      <c r="A138" s="40">
        <v>45218</v>
      </c>
      <c r="B138" s="41">
        <v>19624.7</v>
      </c>
      <c r="C138" s="41">
        <v>109575.05</v>
      </c>
      <c r="D138" s="42">
        <v>385</v>
      </c>
      <c r="E138" s="41">
        <v>2184.15</v>
      </c>
      <c r="F138" s="41">
        <v>3930.85</v>
      </c>
      <c r="G138" s="41">
        <v>1321.27</v>
      </c>
      <c r="H138" s="43">
        <f t="shared" si="13"/>
        <v>-2.3587903065917931E-3</v>
      </c>
      <c r="I138" s="43">
        <f t="shared" si="14"/>
        <v>-8.9128753893399275E-4</v>
      </c>
      <c r="J138" s="43">
        <f t="shared" si="15"/>
        <v>5.7471264367815796E-3</v>
      </c>
      <c r="K138" s="43">
        <f t="shared" si="16"/>
        <v>-5.169665224322436E-3</v>
      </c>
      <c r="L138" s="43">
        <f t="shared" si="17"/>
        <v>-1.701717972442426E-2</v>
      </c>
      <c r="M138" s="43">
        <f t="shared" si="18"/>
        <v>4.8903288613063676E-3</v>
      </c>
    </row>
    <row r="139" spans="1:13" ht="16.5" x14ac:dyDescent="0.35">
      <c r="A139" s="40">
        <v>45219</v>
      </c>
      <c r="B139" s="41">
        <v>19542.650000000001</v>
      </c>
      <c r="C139" s="41">
        <v>109504.6</v>
      </c>
      <c r="D139" s="42">
        <v>383.95</v>
      </c>
      <c r="E139" s="41">
        <v>2203.0500000000002</v>
      </c>
      <c r="F139" s="41">
        <v>4003.45</v>
      </c>
      <c r="G139" s="41">
        <v>1303.8599999999999</v>
      </c>
      <c r="H139" s="43">
        <f t="shared" si="13"/>
        <v>-4.1809556324427519E-3</v>
      </c>
      <c r="I139" s="43">
        <f t="shared" si="14"/>
        <v>-6.4293833313329159E-4</v>
      </c>
      <c r="J139" s="43">
        <f t="shared" si="15"/>
        <v>-2.727272727272757E-3</v>
      </c>
      <c r="K139" s="43">
        <f t="shared" si="16"/>
        <v>8.6532518370991424E-3</v>
      </c>
      <c r="L139" s="43">
        <f t="shared" si="17"/>
        <v>1.8469287813068398E-2</v>
      </c>
      <c r="M139" s="43">
        <f t="shared" si="18"/>
        <v>-1.3176716341096129E-2</v>
      </c>
    </row>
    <row r="140" spans="1:13" ht="16.5" x14ac:dyDescent="0.35">
      <c r="A140" s="40">
        <v>45222</v>
      </c>
      <c r="B140" s="41">
        <v>19281.75</v>
      </c>
      <c r="C140" s="41">
        <v>108977.35</v>
      </c>
      <c r="D140" s="42">
        <v>375</v>
      </c>
      <c r="E140" s="41">
        <v>2083.35</v>
      </c>
      <c r="F140" s="41">
        <v>3913.85</v>
      </c>
      <c r="G140" s="41">
        <v>1269.33</v>
      </c>
      <c r="H140" s="43">
        <f t="shared" si="13"/>
        <v>-1.335028770407296E-2</v>
      </c>
      <c r="I140" s="43">
        <f t="shared" si="14"/>
        <v>-4.8148662247978619E-3</v>
      </c>
      <c r="J140" s="43">
        <f t="shared" si="15"/>
        <v>-2.3310326865477248E-2</v>
      </c>
      <c r="K140" s="43">
        <f t="shared" si="16"/>
        <v>-5.4333764553687054E-2</v>
      </c>
      <c r="L140" s="43">
        <f t="shared" si="17"/>
        <v>-2.2380696649140094E-2</v>
      </c>
      <c r="M140" s="43">
        <f t="shared" si="18"/>
        <v>-2.6482904606322747E-2</v>
      </c>
    </row>
    <row r="141" spans="1:13" ht="16.5" x14ac:dyDescent="0.35">
      <c r="A141" s="40">
        <v>45224</v>
      </c>
      <c r="B141" s="41">
        <v>19122.150000000001</v>
      </c>
      <c r="C141" s="41">
        <v>108632.45</v>
      </c>
      <c r="D141" s="42">
        <v>374.7</v>
      </c>
      <c r="E141" s="41">
        <v>2100.6</v>
      </c>
      <c r="F141" s="41">
        <v>3945.9</v>
      </c>
      <c r="G141" s="41">
        <v>1255.45</v>
      </c>
      <c r="H141" s="43">
        <f t="shared" si="13"/>
        <v>-8.2772569917148875E-3</v>
      </c>
      <c r="I141" s="43">
        <f t="shared" si="14"/>
        <v>-3.1648778392942083E-3</v>
      </c>
      <c r="J141" s="43">
        <f t="shared" si="15"/>
        <v>-8.0000000000003029E-4</v>
      </c>
      <c r="K141" s="43">
        <f t="shared" si="16"/>
        <v>8.2799337605299166E-3</v>
      </c>
      <c r="L141" s="43">
        <f t="shared" si="17"/>
        <v>8.1888677389271892E-3</v>
      </c>
      <c r="M141" s="43">
        <f t="shared" si="18"/>
        <v>-1.0934902665185478E-2</v>
      </c>
    </row>
    <row r="142" spans="1:13" ht="16.5" x14ac:dyDescent="0.35">
      <c r="A142" s="40">
        <v>45225</v>
      </c>
      <c r="B142" s="41">
        <v>18857.25</v>
      </c>
      <c r="C142" s="41">
        <v>107481.3</v>
      </c>
      <c r="D142" s="42">
        <v>370.75</v>
      </c>
      <c r="E142" s="41">
        <v>2114.25</v>
      </c>
      <c r="F142" s="41">
        <v>3818.95</v>
      </c>
      <c r="G142" s="41">
        <v>1267.6199999999999</v>
      </c>
      <c r="H142" s="43">
        <f t="shared" si="13"/>
        <v>-1.3853044767455618E-2</v>
      </c>
      <c r="I142" s="43">
        <f t="shared" si="14"/>
        <v>-1.0596741581359844E-2</v>
      </c>
      <c r="J142" s="43">
        <f t="shared" si="15"/>
        <v>-1.0541766746730689E-2</v>
      </c>
      <c r="K142" s="43">
        <f t="shared" si="16"/>
        <v>6.4981433876035851E-3</v>
      </c>
      <c r="L142" s="43">
        <f t="shared" si="17"/>
        <v>-3.2172634886844638E-2</v>
      </c>
      <c r="M142" s="43">
        <f t="shared" si="18"/>
        <v>9.6937353140307027E-3</v>
      </c>
    </row>
    <row r="143" spans="1:13" ht="16.5" x14ac:dyDescent="0.35">
      <c r="A143" s="40">
        <v>45226</v>
      </c>
      <c r="B143" s="41">
        <v>19047.25</v>
      </c>
      <c r="C143" s="41">
        <v>108190.8</v>
      </c>
      <c r="D143" s="42">
        <v>375.6</v>
      </c>
      <c r="E143" s="41">
        <v>2111.35</v>
      </c>
      <c r="F143" s="41">
        <v>3916.2</v>
      </c>
      <c r="G143" s="41">
        <v>1265.5999999999999</v>
      </c>
      <c r="H143" s="43">
        <f t="shared" si="13"/>
        <v>1.007570032746026E-2</v>
      </c>
      <c r="I143" s="43">
        <f t="shared" si="14"/>
        <v>6.6011482927727889E-3</v>
      </c>
      <c r="J143" s="43">
        <f t="shared" si="15"/>
        <v>1.3081591368846993E-2</v>
      </c>
      <c r="K143" s="43">
        <f t="shared" si="16"/>
        <v>-1.3716447912971933E-3</v>
      </c>
      <c r="L143" s="43">
        <f t="shared" si="17"/>
        <v>2.5465114756673957E-2</v>
      </c>
      <c r="M143" s="43">
        <f t="shared" si="18"/>
        <v>-1.5935374954639261E-3</v>
      </c>
    </row>
    <row r="144" spans="1:13" ht="16.5" x14ac:dyDescent="0.35">
      <c r="A144" s="40">
        <v>45229</v>
      </c>
      <c r="B144" s="41">
        <v>19140.900000000001</v>
      </c>
      <c r="C144" s="41">
        <v>109015.7</v>
      </c>
      <c r="D144" s="42">
        <v>374.15</v>
      </c>
      <c r="E144" s="41">
        <v>2102.85</v>
      </c>
      <c r="F144" s="41">
        <v>3801.85</v>
      </c>
      <c r="G144" s="41">
        <v>1257.51</v>
      </c>
      <c r="H144" s="43">
        <f t="shared" si="13"/>
        <v>4.9167202614551417E-3</v>
      </c>
      <c r="I144" s="43">
        <f t="shared" si="14"/>
        <v>7.6244930252849057E-3</v>
      </c>
      <c r="J144" s="43">
        <f t="shared" si="15"/>
        <v>-3.8604898828542211E-3</v>
      </c>
      <c r="K144" s="43">
        <f t="shared" si="16"/>
        <v>-4.0258602316053712E-3</v>
      </c>
      <c r="L144" s="43">
        <f t="shared" si="17"/>
        <v>-2.9199223737296338E-2</v>
      </c>
      <c r="M144" s="43">
        <f t="shared" si="18"/>
        <v>-6.3922250316054982E-3</v>
      </c>
    </row>
    <row r="145" spans="1:13" ht="16.5" x14ac:dyDescent="0.35">
      <c r="A145" s="40">
        <v>45230</v>
      </c>
      <c r="B145" s="41">
        <v>19079.599999999999</v>
      </c>
      <c r="C145" s="41">
        <v>108297.8</v>
      </c>
      <c r="D145" s="42">
        <v>381.3</v>
      </c>
      <c r="E145" s="41">
        <v>2108.6</v>
      </c>
      <c r="F145" s="41">
        <v>3835.25</v>
      </c>
      <c r="G145" s="41">
        <v>1262.07</v>
      </c>
      <c r="H145" s="43">
        <f t="shared" si="13"/>
        <v>-3.2025662325179541E-3</v>
      </c>
      <c r="I145" s="43">
        <f t="shared" si="14"/>
        <v>-6.5852900086867689E-3</v>
      </c>
      <c r="J145" s="43">
        <f t="shared" si="15"/>
        <v>1.9109982627288614E-2</v>
      </c>
      <c r="K145" s="43">
        <f t="shared" si="16"/>
        <v>2.7343842879901086E-3</v>
      </c>
      <c r="L145" s="43">
        <f t="shared" si="17"/>
        <v>8.7851966805634341E-3</v>
      </c>
      <c r="M145" s="43">
        <f t="shared" si="18"/>
        <v>3.6262137080420396E-3</v>
      </c>
    </row>
    <row r="146" spans="1:13" ht="16.5" x14ac:dyDescent="0.35">
      <c r="A146" s="40">
        <v>45231</v>
      </c>
      <c r="B146" s="41">
        <v>18989.150000000001</v>
      </c>
      <c r="C146" s="41">
        <v>108583.8</v>
      </c>
      <c r="D146" s="42">
        <v>380.7</v>
      </c>
      <c r="E146" s="41">
        <v>2111.4</v>
      </c>
      <c r="F146" s="41">
        <v>3932.6</v>
      </c>
      <c r="G146" s="41">
        <v>1253.49</v>
      </c>
      <c r="H146" s="43">
        <f t="shared" si="13"/>
        <v>-4.7406654227550417E-3</v>
      </c>
      <c r="I146" s="43">
        <f t="shared" si="14"/>
        <v>2.6408662041149497E-3</v>
      </c>
      <c r="J146" s="43">
        <f t="shared" si="15"/>
        <v>-1.5735641227380612E-3</v>
      </c>
      <c r="K146" s="43">
        <f t="shared" si="16"/>
        <v>1.327895285971821E-3</v>
      </c>
      <c r="L146" s="43">
        <f t="shared" si="17"/>
        <v>2.5382960693566235E-2</v>
      </c>
      <c r="M146" s="43">
        <f t="shared" si="18"/>
        <v>-6.7983550833154481E-3</v>
      </c>
    </row>
    <row r="147" spans="1:13" ht="16.5" x14ac:dyDescent="0.35">
      <c r="A147" s="40">
        <v>45232</v>
      </c>
      <c r="B147" s="41">
        <v>19133.25</v>
      </c>
      <c r="C147" s="41">
        <v>110500.05</v>
      </c>
      <c r="D147" s="42">
        <v>387.4</v>
      </c>
      <c r="E147" s="41">
        <v>2130.5</v>
      </c>
      <c r="F147" s="41">
        <v>4023.35</v>
      </c>
      <c r="G147" s="41">
        <v>1257.71</v>
      </c>
      <c r="H147" s="43">
        <f t="shared" si="13"/>
        <v>7.5885439843278151E-3</v>
      </c>
      <c r="I147" s="43">
        <f t="shared" si="14"/>
        <v>1.7647660148198904E-2</v>
      </c>
      <c r="J147" s="43">
        <f t="shared" si="15"/>
        <v>1.7599159443131045E-2</v>
      </c>
      <c r="K147" s="43">
        <f t="shared" si="16"/>
        <v>9.0461305295064451E-3</v>
      </c>
      <c r="L147" s="43">
        <f t="shared" si="17"/>
        <v>2.3076336266083509E-2</v>
      </c>
      <c r="M147" s="43">
        <f t="shared" si="18"/>
        <v>3.3666004515393241E-3</v>
      </c>
    </row>
    <row r="148" spans="1:13" ht="16.5" x14ac:dyDescent="0.35">
      <c r="A148" s="40">
        <v>45233</v>
      </c>
      <c r="B148" s="41">
        <v>19230.599999999999</v>
      </c>
      <c r="C148" s="41">
        <v>107723.25</v>
      </c>
      <c r="D148" s="42">
        <v>384.3</v>
      </c>
      <c r="E148" s="41">
        <v>2128.25</v>
      </c>
      <c r="F148" s="41">
        <v>4170.6000000000004</v>
      </c>
      <c r="G148" s="41">
        <v>1268.99</v>
      </c>
      <c r="H148" s="43">
        <f t="shared" si="13"/>
        <v>5.0880012543607876E-3</v>
      </c>
      <c r="I148" s="43">
        <f t="shared" si="14"/>
        <v>-2.5129400393936498E-2</v>
      </c>
      <c r="J148" s="43">
        <f t="shared" si="15"/>
        <v>-8.0020650490448264E-3</v>
      </c>
      <c r="K148" s="43">
        <f t="shared" si="16"/>
        <v>-1.0560901196902137E-3</v>
      </c>
      <c r="L148" s="43">
        <f t="shared" si="17"/>
        <v>3.659885418867373E-2</v>
      </c>
      <c r="M148" s="43">
        <f t="shared" si="18"/>
        <v>8.9686811745155661E-3</v>
      </c>
    </row>
    <row r="149" spans="1:13" ht="16.5" x14ac:dyDescent="0.35">
      <c r="A149" s="40">
        <v>45236</v>
      </c>
      <c r="B149" s="41">
        <v>19411.75</v>
      </c>
      <c r="C149" s="41">
        <v>107391.85</v>
      </c>
      <c r="D149" s="42">
        <v>393</v>
      </c>
      <c r="E149" s="41">
        <v>2093.75</v>
      </c>
      <c r="F149" s="41">
        <v>4208.3999999999996</v>
      </c>
      <c r="G149" s="41">
        <v>1268.8399999999999</v>
      </c>
      <c r="H149" s="43">
        <f t="shared" si="13"/>
        <v>9.4198828949695525E-3</v>
      </c>
      <c r="I149" s="43">
        <f t="shared" si="14"/>
        <v>-3.0764017981261631E-3</v>
      </c>
      <c r="J149" s="43">
        <f t="shared" si="15"/>
        <v>2.2638563622170149E-2</v>
      </c>
      <c r="K149" s="43">
        <f t="shared" si="16"/>
        <v>-1.6210501585809937E-2</v>
      </c>
      <c r="L149" s="43">
        <f t="shared" si="17"/>
        <v>9.0634441087611532E-3</v>
      </c>
      <c r="M149" s="43">
        <f t="shared" si="18"/>
        <v>-1.1820424116824478E-4</v>
      </c>
    </row>
    <row r="150" spans="1:13" ht="16.5" x14ac:dyDescent="0.35">
      <c r="A150" s="40">
        <v>45237</v>
      </c>
      <c r="B150" s="41">
        <v>19406.7</v>
      </c>
      <c r="C150" s="41">
        <v>107185.4</v>
      </c>
      <c r="D150" s="42">
        <v>384.1</v>
      </c>
      <c r="E150" s="41">
        <v>2099.6</v>
      </c>
      <c r="F150" s="41">
        <v>4398.7</v>
      </c>
      <c r="G150" s="41">
        <v>1273.45</v>
      </c>
      <c r="H150" s="43">
        <f t="shared" si="13"/>
        <v>-2.6015171223610817E-4</v>
      </c>
      <c r="I150" s="43">
        <f t="shared" si="14"/>
        <v>-1.9223991392271539E-3</v>
      </c>
      <c r="J150" s="43">
        <f t="shared" si="15"/>
        <v>-2.2646310432569917E-2</v>
      </c>
      <c r="K150" s="43">
        <f t="shared" si="16"/>
        <v>2.7940298507462252E-3</v>
      </c>
      <c r="L150" s="43">
        <f t="shared" si="17"/>
        <v>4.5219085638247364E-2</v>
      </c>
      <c r="M150" s="43">
        <f t="shared" si="18"/>
        <v>3.6332398095899623E-3</v>
      </c>
    </row>
    <row r="151" spans="1:13" ht="16.5" x14ac:dyDescent="0.35">
      <c r="A151" s="40">
        <v>45238</v>
      </c>
      <c r="B151" s="41">
        <v>19443.5</v>
      </c>
      <c r="C151" s="41">
        <v>108348.1</v>
      </c>
      <c r="D151" s="42">
        <v>410.3</v>
      </c>
      <c r="E151" s="41">
        <v>2123.1999999999998</v>
      </c>
      <c r="F151" s="41">
        <v>4672.6000000000004</v>
      </c>
      <c r="G151" s="41">
        <v>1294.98</v>
      </c>
      <c r="H151" s="43">
        <f t="shared" si="13"/>
        <v>1.8962523252278477E-3</v>
      </c>
      <c r="I151" s="43">
        <f t="shared" si="14"/>
        <v>1.0847559462389576E-2</v>
      </c>
      <c r="J151" s="43">
        <f t="shared" si="15"/>
        <v>6.8211403280395697E-2</v>
      </c>
      <c r="K151" s="43">
        <f t="shared" si="16"/>
        <v>1.1240236235473381E-2</v>
      </c>
      <c r="L151" s="43">
        <f t="shared" si="17"/>
        <v>6.226839748107408E-2</v>
      </c>
      <c r="M151" s="43">
        <f t="shared" si="18"/>
        <v>1.6906827908437685E-2</v>
      </c>
    </row>
    <row r="152" spans="1:13" ht="16.5" x14ac:dyDescent="0.35">
      <c r="A152" s="40">
        <v>45239</v>
      </c>
      <c r="B152" s="41">
        <v>19395.3</v>
      </c>
      <c r="C152" s="41">
        <v>108078.2</v>
      </c>
      <c r="D152" s="42">
        <v>417.85</v>
      </c>
      <c r="E152" s="41">
        <v>2150.5</v>
      </c>
      <c r="F152" s="41">
        <v>4638.6499999999996</v>
      </c>
      <c r="G152" s="41">
        <v>1294.49</v>
      </c>
      <c r="H152" s="43">
        <f t="shared" si="13"/>
        <v>-2.4789775503381967E-3</v>
      </c>
      <c r="I152" s="43">
        <f t="shared" si="14"/>
        <v>-2.4910450667802084E-3</v>
      </c>
      <c r="J152" s="43">
        <f t="shared" si="15"/>
        <v>1.8401169875700733E-2</v>
      </c>
      <c r="K152" s="43">
        <f t="shared" si="16"/>
        <v>1.2857950263752914E-2</v>
      </c>
      <c r="L152" s="43">
        <f t="shared" si="17"/>
        <v>-7.2657621024698723E-3</v>
      </c>
      <c r="M152" s="43">
        <f t="shared" si="18"/>
        <v>-3.7838422215015607E-4</v>
      </c>
    </row>
    <row r="153" spans="1:13" ht="16.5" x14ac:dyDescent="0.35">
      <c r="A153" s="40">
        <v>45240</v>
      </c>
      <c r="B153" s="41">
        <v>19425.349999999999</v>
      </c>
      <c r="C153" s="41">
        <v>108295.7</v>
      </c>
      <c r="D153" s="42">
        <v>418.7</v>
      </c>
      <c r="E153" s="41">
        <v>2107.1</v>
      </c>
      <c r="F153" s="41">
        <v>4643.8500000000004</v>
      </c>
      <c r="G153" s="41">
        <v>1285.03</v>
      </c>
      <c r="H153" s="43">
        <f t="shared" si="13"/>
        <v>1.5493444288048792E-3</v>
      </c>
      <c r="I153" s="43">
        <f t="shared" si="14"/>
        <v>2.0124317392406612E-3</v>
      </c>
      <c r="J153" s="43">
        <f t="shared" si="15"/>
        <v>2.0342228072273922E-3</v>
      </c>
      <c r="K153" s="43">
        <f t="shared" si="16"/>
        <v>-2.0181353173680583E-2</v>
      </c>
      <c r="L153" s="43">
        <f t="shared" si="17"/>
        <v>1.1210158127905163E-3</v>
      </c>
      <c r="M153" s="43">
        <f t="shared" si="18"/>
        <v>-7.3078973186351658E-3</v>
      </c>
    </row>
    <row r="154" spans="1:13" ht="16.5" x14ac:dyDescent="0.35">
      <c r="A154" s="40">
        <v>45242</v>
      </c>
      <c r="B154" s="41">
        <v>19525.55</v>
      </c>
      <c r="C154" s="41">
        <v>108240.6</v>
      </c>
      <c r="D154" s="42">
        <v>419.25</v>
      </c>
      <c r="E154" s="41">
        <v>2137</v>
      </c>
      <c r="F154" s="41">
        <v>4670</v>
      </c>
      <c r="G154" s="41">
        <v>1325.85</v>
      </c>
      <c r="H154" s="43">
        <f t="shared" si="13"/>
        <v>5.1582082176125903E-3</v>
      </c>
      <c r="I154" s="43">
        <f t="shared" si="14"/>
        <v>-5.0879213117410271E-4</v>
      </c>
      <c r="J154" s="43">
        <f t="shared" si="15"/>
        <v>1.3135896823501586E-3</v>
      </c>
      <c r="K154" s="43">
        <f t="shared" si="16"/>
        <v>1.4190119121066913E-2</v>
      </c>
      <c r="L154" s="43">
        <f t="shared" si="17"/>
        <v>5.6311035024816979E-3</v>
      </c>
      <c r="M154" s="43">
        <f t="shared" si="18"/>
        <v>3.1765795351081247E-2</v>
      </c>
    </row>
    <row r="155" spans="1:13" ht="16.5" x14ac:dyDescent="0.35">
      <c r="A155" s="40">
        <v>45243</v>
      </c>
      <c r="B155" s="41">
        <v>19443.55</v>
      </c>
      <c r="C155" s="41">
        <v>107637.6</v>
      </c>
      <c r="D155" s="42">
        <v>415.45</v>
      </c>
      <c r="E155" s="41">
        <v>2110.1999999999998</v>
      </c>
      <c r="F155" s="41">
        <v>4681.8999999999996</v>
      </c>
      <c r="G155" s="41">
        <v>1274.53</v>
      </c>
      <c r="H155" s="43">
        <f t="shared" si="13"/>
        <v>-4.1996256187405738E-3</v>
      </c>
      <c r="I155" s="43">
        <f t="shared" si="14"/>
        <v>-5.5709225558616638E-3</v>
      </c>
      <c r="J155" s="43">
        <f t="shared" si="15"/>
        <v>-9.0638044126416482E-3</v>
      </c>
      <c r="K155" s="43">
        <f t="shared" si="16"/>
        <v>-1.2540945250351045E-2</v>
      </c>
      <c r="L155" s="43">
        <f t="shared" si="17"/>
        <v>2.5481798715202646E-3</v>
      </c>
      <c r="M155" s="43">
        <f t="shared" si="18"/>
        <v>-3.8707244409246853E-2</v>
      </c>
    </row>
    <row r="156" spans="1:13" ht="16.5" x14ac:dyDescent="0.35">
      <c r="A156" s="40">
        <v>45245</v>
      </c>
      <c r="B156" s="41">
        <v>19675.45</v>
      </c>
      <c r="C156" s="41">
        <v>109379.5</v>
      </c>
      <c r="D156" s="42">
        <v>428.3</v>
      </c>
      <c r="E156" s="41">
        <v>2114.25</v>
      </c>
      <c r="F156" s="41">
        <v>4704.55</v>
      </c>
      <c r="G156" s="41">
        <v>1269.8699999999999</v>
      </c>
      <c r="H156" s="43">
        <f t="shared" si="13"/>
        <v>1.1926834348665828E-2</v>
      </c>
      <c r="I156" s="43">
        <f t="shared" si="14"/>
        <v>1.6183006681679952E-2</v>
      </c>
      <c r="J156" s="43">
        <f t="shared" si="15"/>
        <v>3.0930316524250868E-2</v>
      </c>
      <c r="K156" s="43">
        <f t="shared" si="16"/>
        <v>1.9192493602502997E-3</v>
      </c>
      <c r="L156" s="43">
        <f t="shared" si="17"/>
        <v>4.8377795339500087E-3</v>
      </c>
      <c r="M156" s="43">
        <f t="shared" si="18"/>
        <v>-3.6562497548116419E-3</v>
      </c>
    </row>
    <row r="157" spans="1:13" ht="16.5" x14ac:dyDescent="0.35">
      <c r="A157" s="40">
        <v>45246</v>
      </c>
      <c r="B157" s="41">
        <v>19765.2</v>
      </c>
      <c r="C157" s="41">
        <v>110298.85</v>
      </c>
      <c r="D157" s="42">
        <v>427.85</v>
      </c>
      <c r="E157" s="41">
        <v>2118.9499999999998</v>
      </c>
      <c r="F157" s="41">
        <v>4702.5</v>
      </c>
      <c r="G157" s="41">
        <v>1281.45</v>
      </c>
      <c r="H157" s="43">
        <f t="shared" si="13"/>
        <v>4.5615220998757337E-3</v>
      </c>
      <c r="I157" s="43">
        <f t="shared" si="14"/>
        <v>8.4051399028154811E-3</v>
      </c>
      <c r="J157" s="43">
        <f t="shared" si="15"/>
        <v>-1.0506654214335481E-3</v>
      </c>
      <c r="K157" s="43">
        <f t="shared" si="16"/>
        <v>2.2230105238263301E-3</v>
      </c>
      <c r="L157" s="43">
        <f t="shared" si="17"/>
        <v>-4.3574837125765094E-4</v>
      </c>
      <c r="M157" s="43">
        <f t="shared" si="18"/>
        <v>9.1190436816368254E-3</v>
      </c>
    </row>
    <row r="158" spans="1:13" ht="16.5" x14ac:dyDescent="0.35">
      <c r="A158" s="40">
        <v>45247</v>
      </c>
      <c r="B158" s="41">
        <v>19731.8</v>
      </c>
      <c r="C158" s="41">
        <v>111475.25</v>
      </c>
      <c r="D158" s="42">
        <v>431</v>
      </c>
      <c r="E158" s="41">
        <v>2113.1999999999998</v>
      </c>
      <c r="F158" s="41">
        <v>4735.7</v>
      </c>
      <c r="G158" s="41">
        <v>1286.1500000000001</v>
      </c>
      <c r="H158" s="43">
        <f t="shared" si="13"/>
        <v>-1.6898387064133657E-3</v>
      </c>
      <c r="I158" s="43">
        <f t="shared" si="14"/>
        <v>1.066556904265089E-2</v>
      </c>
      <c r="J158" s="43">
        <f t="shared" si="15"/>
        <v>7.3623933621595819E-3</v>
      </c>
      <c r="K158" s="43">
        <f t="shared" si="16"/>
        <v>-2.7136081549824207E-3</v>
      </c>
      <c r="L158" s="43">
        <f t="shared" si="17"/>
        <v>7.0600744284954426E-3</v>
      </c>
      <c r="M158" s="43">
        <f t="shared" si="18"/>
        <v>3.6677201607554295E-3</v>
      </c>
    </row>
    <row r="159" spans="1:13" ht="16.5" x14ac:dyDescent="0.35">
      <c r="A159" s="40">
        <v>45250</v>
      </c>
      <c r="B159" s="41">
        <v>19694</v>
      </c>
      <c r="C159" s="41">
        <v>111390.95</v>
      </c>
      <c r="D159" s="42">
        <v>425.85</v>
      </c>
      <c r="E159" s="41">
        <v>2098.9499999999998</v>
      </c>
      <c r="F159" s="41">
        <v>4811.6000000000004</v>
      </c>
      <c r="G159" s="41">
        <v>1280.3699999999999</v>
      </c>
      <c r="H159" s="43">
        <f t="shared" si="13"/>
        <v>-1.9156893947840173E-3</v>
      </c>
      <c r="I159" s="43">
        <f t="shared" si="14"/>
        <v>-7.5622167252374769E-4</v>
      </c>
      <c r="J159" s="43">
        <f t="shared" si="15"/>
        <v>-1.1948955916473264E-2</v>
      </c>
      <c r="K159" s="43">
        <f t="shared" si="16"/>
        <v>-6.743327654741625E-3</v>
      </c>
      <c r="L159" s="43">
        <f t="shared" si="17"/>
        <v>1.6027197668771365E-2</v>
      </c>
      <c r="M159" s="43">
        <f t="shared" si="18"/>
        <v>-4.4940325778487734E-3</v>
      </c>
    </row>
    <row r="160" spans="1:13" ht="16.5" x14ac:dyDescent="0.35">
      <c r="A160" s="40">
        <v>45251</v>
      </c>
      <c r="B160" s="41">
        <v>19783.400000000001</v>
      </c>
      <c r="C160" s="41">
        <v>111434.3</v>
      </c>
      <c r="D160" s="42">
        <v>424.6</v>
      </c>
      <c r="E160" s="41">
        <v>2119.4499999999998</v>
      </c>
      <c r="F160" s="41">
        <v>4877.3999999999996</v>
      </c>
      <c r="G160" s="41">
        <v>1279.58</v>
      </c>
      <c r="H160" s="43">
        <f t="shared" si="13"/>
        <v>4.5394536407028256E-3</v>
      </c>
      <c r="I160" s="43">
        <f t="shared" si="14"/>
        <v>3.8916985625857237E-4</v>
      </c>
      <c r="J160" s="43">
        <f t="shared" si="15"/>
        <v>-2.9353058588704943E-3</v>
      </c>
      <c r="K160" s="43">
        <f t="shared" si="16"/>
        <v>9.7667881559827547E-3</v>
      </c>
      <c r="L160" s="43">
        <f t="shared" si="17"/>
        <v>1.3675284728572464E-2</v>
      </c>
      <c r="M160" s="43">
        <f t="shared" si="18"/>
        <v>-6.1700914579376558E-4</v>
      </c>
    </row>
    <row r="161" spans="1:13" ht="16.5" x14ac:dyDescent="0.35">
      <c r="A161" s="40">
        <v>45252</v>
      </c>
      <c r="B161" s="41">
        <v>19811.849999999999</v>
      </c>
      <c r="C161" s="41">
        <v>111197.75</v>
      </c>
      <c r="D161" s="42">
        <v>420.85</v>
      </c>
      <c r="E161" s="41">
        <v>2098.15</v>
      </c>
      <c r="F161" s="41">
        <v>4900.05</v>
      </c>
      <c r="G161" s="41">
        <v>1279.24</v>
      </c>
      <c r="H161" s="43">
        <f t="shared" si="13"/>
        <v>1.4380743451579145E-3</v>
      </c>
      <c r="I161" s="43">
        <f t="shared" si="14"/>
        <v>-2.1227754829527615E-3</v>
      </c>
      <c r="J161" s="43">
        <f t="shared" si="15"/>
        <v>-8.8318417333961372E-3</v>
      </c>
      <c r="K161" s="43">
        <f t="shared" si="16"/>
        <v>-1.004977706480442E-2</v>
      </c>
      <c r="L161" s="43">
        <f t="shared" si="17"/>
        <v>4.643867634395487E-3</v>
      </c>
      <c r="M161" s="43">
        <f t="shared" si="18"/>
        <v>-2.6571218681123351E-4</v>
      </c>
    </row>
    <row r="162" spans="1:13" ht="16.5" x14ac:dyDescent="0.35">
      <c r="A162" s="40">
        <v>45253</v>
      </c>
      <c r="B162" s="41">
        <v>19802</v>
      </c>
      <c r="C162" s="41">
        <v>111378.7</v>
      </c>
      <c r="D162" s="42">
        <v>420.95</v>
      </c>
      <c r="E162" s="41">
        <v>2092.6999999999998</v>
      </c>
      <c r="F162" s="41">
        <v>4900.75</v>
      </c>
      <c r="G162" s="41">
        <v>1274.97</v>
      </c>
      <c r="H162" s="43">
        <f t="shared" si="13"/>
        <v>-4.9717719445677947E-4</v>
      </c>
      <c r="I162" s="43">
        <f t="shared" si="14"/>
        <v>1.6272811275407739E-3</v>
      </c>
      <c r="J162" s="43">
        <f t="shared" si="15"/>
        <v>2.3761435190677413E-4</v>
      </c>
      <c r="K162" s="43">
        <f t="shared" si="16"/>
        <v>-2.5975263922981069E-3</v>
      </c>
      <c r="L162" s="43">
        <f t="shared" si="17"/>
        <v>1.4285568514603282E-4</v>
      </c>
      <c r="M162" s="43">
        <f t="shared" si="18"/>
        <v>-3.337919389637583E-3</v>
      </c>
    </row>
    <row r="163" spans="1:13" ht="16.5" x14ac:dyDescent="0.35">
      <c r="A163" s="40">
        <v>45254</v>
      </c>
      <c r="B163" s="41">
        <v>19794.7</v>
      </c>
      <c r="C163" s="41">
        <v>111448.2</v>
      </c>
      <c r="D163" s="42">
        <v>414.6</v>
      </c>
      <c r="E163" s="41">
        <v>2098.9499999999998</v>
      </c>
      <c r="F163" s="41">
        <v>4957.5</v>
      </c>
      <c r="G163" s="41">
        <v>1268.3</v>
      </c>
      <c r="H163" s="43">
        <f t="shared" si="13"/>
        <v>-3.6864963135033191E-4</v>
      </c>
      <c r="I163" s="43">
        <f t="shared" si="14"/>
        <v>6.2399722747706696E-4</v>
      </c>
      <c r="J163" s="43">
        <f t="shared" si="15"/>
        <v>-1.5084926950944213E-2</v>
      </c>
      <c r="K163" s="43">
        <f t="shared" si="16"/>
        <v>2.9865723706216851E-3</v>
      </c>
      <c r="L163" s="43">
        <f t="shared" si="17"/>
        <v>1.1579860225475693E-2</v>
      </c>
      <c r="M163" s="43">
        <f t="shared" si="18"/>
        <v>-5.2314956430347948E-3</v>
      </c>
    </row>
    <row r="164" spans="1:13" ht="16.5" x14ac:dyDescent="0.35">
      <c r="A164" s="40">
        <v>45258</v>
      </c>
      <c r="B164" s="41">
        <v>19889.7</v>
      </c>
      <c r="C164" s="41">
        <v>111546.95</v>
      </c>
      <c r="D164" s="42">
        <v>422.6</v>
      </c>
      <c r="E164" s="41">
        <v>2091</v>
      </c>
      <c r="F164" s="41">
        <v>5033.5</v>
      </c>
      <c r="G164" s="41">
        <v>1282.1300000000001</v>
      </c>
      <c r="H164" s="43">
        <f t="shared" si="13"/>
        <v>4.7992644495748861E-3</v>
      </c>
      <c r="I164" s="43">
        <f t="shared" si="14"/>
        <v>8.8606186551240843E-4</v>
      </c>
      <c r="J164" s="43">
        <f t="shared" si="15"/>
        <v>1.929570670525808E-2</v>
      </c>
      <c r="K164" s="43">
        <f t="shared" si="16"/>
        <v>-3.7876080897590791E-3</v>
      </c>
      <c r="L164" s="43">
        <f t="shared" si="17"/>
        <v>1.5330307614725164E-2</v>
      </c>
      <c r="M164" s="43">
        <f t="shared" si="18"/>
        <v>1.0904360167153003E-2</v>
      </c>
    </row>
    <row r="165" spans="1:13" ht="16.5" x14ac:dyDescent="0.35">
      <c r="A165" s="40">
        <v>45259</v>
      </c>
      <c r="B165" s="41">
        <v>20096.599999999999</v>
      </c>
      <c r="C165" s="41">
        <v>112266.55</v>
      </c>
      <c r="D165" s="42">
        <v>426.1</v>
      </c>
      <c r="E165" s="41">
        <v>2099.6</v>
      </c>
      <c r="F165" s="41">
        <v>5053.05</v>
      </c>
      <c r="G165" s="41">
        <v>1287.82</v>
      </c>
      <c r="H165" s="43">
        <f t="shared" si="13"/>
        <v>1.0402369065395546E-2</v>
      </c>
      <c r="I165" s="43">
        <f t="shared" si="14"/>
        <v>6.4510952563024433E-3</v>
      </c>
      <c r="J165" s="43">
        <f t="shared" si="15"/>
        <v>8.2820634169427348E-3</v>
      </c>
      <c r="K165" s="43">
        <f t="shared" si="16"/>
        <v>4.1128646580583022E-3</v>
      </c>
      <c r="L165" s="43">
        <f t="shared" si="17"/>
        <v>3.8839773517433561E-3</v>
      </c>
      <c r="M165" s="43">
        <f t="shared" si="18"/>
        <v>4.4379275112506741E-3</v>
      </c>
    </row>
    <row r="166" spans="1:13" ht="16.5" x14ac:dyDescent="0.35">
      <c r="A166" s="40">
        <v>45260</v>
      </c>
      <c r="B166" s="41">
        <v>20133.150000000001</v>
      </c>
      <c r="C166" s="41">
        <v>111683</v>
      </c>
      <c r="D166" s="42">
        <v>427.4</v>
      </c>
      <c r="E166" s="41">
        <v>2099.9</v>
      </c>
      <c r="F166" s="41">
        <v>4821.3999999999996</v>
      </c>
      <c r="G166" s="41">
        <v>1287.0899999999999</v>
      </c>
      <c r="H166" s="43">
        <f t="shared" si="13"/>
        <v>1.8187156036345905E-3</v>
      </c>
      <c r="I166" s="43">
        <f t="shared" si="14"/>
        <v>-5.1978973256059163E-3</v>
      </c>
      <c r="J166" s="43">
        <f t="shared" si="15"/>
        <v>3.050927012438288E-3</v>
      </c>
      <c r="K166" s="43">
        <f t="shared" si="16"/>
        <v>1.4288435892559627E-4</v>
      </c>
      <c r="L166" s="43">
        <f t="shared" si="17"/>
        <v>-4.5843599410257278E-2</v>
      </c>
      <c r="M166" s="43">
        <f t="shared" si="18"/>
        <v>-5.6684940441988649E-4</v>
      </c>
    </row>
    <row r="167" spans="1:13" ht="16.5" x14ac:dyDescent="0.35">
      <c r="A167" s="40">
        <v>45261</v>
      </c>
      <c r="B167" s="41">
        <v>20267.900000000001</v>
      </c>
      <c r="C167" s="41">
        <v>111409.3</v>
      </c>
      <c r="D167" s="42">
        <v>442.45</v>
      </c>
      <c r="E167" s="41">
        <v>2171.9</v>
      </c>
      <c r="F167" s="41">
        <v>4552.3500000000004</v>
      </c>
      <c r="G167" s="41">
        <v>1285.17</v>
      </c>
      <c r="H167" s="43">
        <f t="shared" si="13"/>
        <v>6.6929417403635292E-3</v>
      </c>
      <c r="I167" s="43">
        <f t="shared" si="14"/>
        <v>-2.4506863175236793E-3</v>
      </c>
      <c r="J167" s="43">
        <f t="shared" si="15"/>
        <v>3.5212915301825014E-2</v>
      </c>
      <c r="K167" s="43">
        <f t="shared" si="16"/>
        <v>3.4287347016524597E-2</v>
      </c>
      <c r="L167" s="43">
        <f t="shared" si="17"/>
        <v>-5.5803293649147406E-2</v>
      </c>
      <c r="M167" s="43">
        <f t="shared" si="18"/>
        <v>-1.4917371745564378E-3</v>
      </c>
    </row>
    <row r="168" spans="1:13" ht="16.5" x14ac:dyDescent="0.35">
      <c r="A168" s="40">
        <v>45264</v>
      </c>
      <c r="B168" s="41">
        <v>20686.8</v>
      </c>
      <c r="C168" s="41">
        <v>111506.65</v>
      </c>
      <c r="D168" s="42">
        <v>449.95</v>
      </c>
      <c r="E168" s="41">
        <v>2193.1999999999998</v>
      </c>
      <c r="F168" s="41">
        <v>4552.25</v>
      </c>
      <c r="G168" s="41">
        <v>1288.02</v>
      </c>
      <c r="H168" s="43">
        <f t="shared" si="13"/>
        <v>2.0668150129021644E-2</v>
      </c>
      <c r="I168" s="43">
        <f t="shared" si="14"/>
        <v>8.7380496960299788E-4</v>
      </c>
      <c r="J168" s="43">
        <f t="shared" si="15"/>
        <v>1.6951067917278788E-2</v>
      </c>
      <c r="K168" s="43">
        <f t="shared" si="16"/>
        <v>9.8070813573367683E-3</v>
      </c>
      <c r="L168" s="43">
        <f t="shared" si="17"/>
        <v>-2.1966676551751026E-5</v>
      </c>
      <c r="M168" s="43">
        <f t="shared" si="18"/>
        <v>2.2176054529750217E-3</v>
      </c>
    </row>
    <row r="169" spans="1:13" ht="16.5" x14ac:dyDescent="0.35">
      <c r="A169" s="40">
        <v>45265</v>
      </c>
      <c r="B169" s="41">
        <v>20855.099999999999</v>
      </c>
      <c r="C169" s="41">
        <v>113729.85</v>
      </c>
      <c r="D169" s="42">
        <v>458.65</v>
      </c>
      <c r="E169" s="41">
        <v>2244.65</v>
      </c>
      <c r="F169" s="41">
        <v>4462.6499999999996</v>
      </c>
      <c r="G169" s="41">
        <v>1296.31</v>
      </c>
      <c r="H169" s="43">
        <f t="shared" si="13"/>
        <v>8.1356227159347649E-3</v>
      </c>
      <c r="I169" s="43">
        <f t="shared" si="14"/>
        <v>1.9937824336037462E-2</v>
      </c>
      <c r="J169" s="43">
        <f t="shared" si="15"/>
        <v>1.9335481720191106E-2</v>
      </c>
      <c r="K169" s="43">
        <f t="shared" si="16"/>
        <v>2.3458872879810449E-2</v>
      </c>
      <c r="L169" s="43">
        <f t="shared" si="17"/>
        <v>-1.9682574551046265E-2</v>
      </c>
      <c r="M169" s="43">
        <f t="shared" si="18"/>
        <v>6.4362354621822363E-3</v>
      </c>
    </row>
    <row r="170" spans="1:13" ht="16.5" x14ac:dyDescent="0.35">
      <c r="A170" s="40">
        <v>45266</v>
      </c>
      <c r="B170" s="41">
        <v>20937.7</v>
      </c>
      <c r="C170" s="41">
        <v>114088.85</v>
      </c>
      <c r="D170" s="42">
        <v>462.45</v>
      </c>
      <c r="E170" s="41">
        <v>2225.15</v>
      </c>
      <c r="F170" s="41">
        <v>4462.6499999999996</v>
      </c>
      <c r="G170" s="41">
        <v>1292.33</v>
      </c>
      <c r="H170" s="43">
        <f t="shared" si="13"/>
        <v>3.9606619004465184E-3</v>
      </c>
      <c r="I170" s="43">
        <f t="shared" si="14"/>
        <v>3.1566031257405157E-3</v>
      </c>
      <c r="J170" s="43">
        <f t="shared" si="15"/>
        <v>8.2851847814237687E-3</v>
      </c>
      <c r="K170" s="43">
        <f t="shared" si="16"/>
        <v>-8.6873231906978814E-3</v>
      </c>
      <c r="L170" s="43">
        <f t="shared" si="17"/>
        <v>0</v>
      </c>
      <c r="M170" s="43">
        <f t="shared" si="18"/>
        <v>-3.0702532573227224E-3</v>
      </c>
    </row>
    <row r="171" spans="1:13" ht="16.5" x14ac:dyDescent="0.35">
      <c r="A171" s="40">
        <v>45267</v>
      </c>
      <c r="B171" s="41">
        <v>20901.150000000001</v>
      </c>
      <c r="C171" s="41">
        <v>117408.55</v>
      </c>
      <c r="D171" s="42">
        <v>455.15</v>
      </c>
      <c r="E171" s="41">
        <v>2288.85</v>
      </c>
      <c r="F171" s="41">
        <v>4455.1000000000004</v>
      </c>
      <c r="G171" s="41">
        <v>1305.3800000000001</v>
      </c>
      <c r="H171" s="43">
        <f t="shared" si="13"/>
        <v>-1.7456549668778934E-3</v>
      </c>
      <c r="I171" s="43">
        <f t="shared" si="14"/>
        <v>2.90974972576198E-2</v>
      </c>
      <c r="J171" s="43">
        <f t="shared" si="15"/>
        <v>-1.5785490323278216E-2</v>
      </c>
      <c r="K171" s="43">
        <f t="shared" si="16"/>
        <v>2.862728355391763E-2</v>
      </c>
      <c r="L171" s="43">
        <f t="shared" si="17"/>
        <v>-1.6918198828048969E-3</v>
      </c>
      <c r="M171" s="43">
        <f t="shared" si="18"/>
        <v>1.0098039974310108E-2</v>
      </c>
    </row>
    <row r="172" spans="1:13" ht="16.5" x14ac:dyDescent="0.35">
      <c r="A172" s="40">
        <v>45268</v>
      </c>
      <c r="B172" s="41">
        <v>20969.400000000001</v>
      </c>
      <c r="C172" s="41">
        <v>117949.4</v>
      </c>
      <c r="D172" s="42">
        <v>458.55</v>
      </c>
      <c r="E172" s="41">
        <v>2322.85</v>
      </c>
      <c r="F172" s="41">
        <v>4516.95</v>
      </c>
      <c r="G172" s="41">
        <v>1293.56</v>
      </c>
      <c r="H172" s="43">
        <f t="shared" si="13"/>
        <v>3.2653705657344212E-3</v>
      </c>
      <c r="I172" s="43">
        <f t="shared" si="14"/>
        <v>4.6065640023660228E-3</v>
      </c>
      <c r="J172" s="43">
        <f t="shared" si="15"/>
        <v>7.4700648137977247E-3</v>
      </c>
      <c r="K172" s="43">
        <f t="shared" si="16"/>
        <v>1.4854621316381589E-2</v>
      </c>
      <c r="L172" s="43">
        <f t="shared" si="17"/>
        <v>1.3882965589997857E-2</v>
      </c>
      <c r="M172" s="43">
        <f t="shared" si="18"/>
        <v>-9.0548346075473522E-3</v>
      </c>
    </row>
    <row r="173" spans="1:13" ht="16.5" x14ac:dyDescent="0.35">
      <c r="A173" s="40">
        <v>45271</v>
      </c>
      <c r="B173" s="41">
        <v>20997.1</v>
      </c>
      <c r="C173" s="41">
        <v>119050.45</v>
      </c>
      <c r="D173" s="42">
        <v>450.55</v>
      </c>
      <c r="E173" s="41">
        <v>2286.6</v>
      </c>
      <c r="F173" s="41">
        <v>4612.8500000000004</v>
      </c>
      <c r="G173" s="41">
        <v>1291.55</v>
      </c>
      <c r="H173" s="43">
        <f t="shared" si="13"/>
        <v>1.3209724646388113E-3</v>
      </c>
      <c r="I173" s="43">
        <f t="shared" si="14"/>
        <v>9.3349351501576354E-3</v>
      </c>
      <c r="J173" s="43">
        <f t="shared" si="15"/>
        <v>-1.7446298113619016E-2</v>
      </c>
      <c r="K173" s="43">
        <f t="shared" si="16"/>
        <v>-1.560582904621478E-2</v>
      </c>
      <c r="L173" s="43">
        <f t="shared" si="17"/>
        <v>2.1231140481962507E-2</v>
      </c>
      <c r="M173" s="43">
        <f t="shared" si="18"/>
        <v>-1.5538513868703354E-3</v>
      </c>
    </row>
    <row r="174" spans="1:13" ht="16.5" x14ac:dyDescent="0.35">
      <c r="A174" s="40">
        <v>45272</v>
      </c>
      <c r="B174" s="41">
        <v>20906.400000000001</v>
      </c>
      <c r="C174" s="41">
        <v>119502.9</v>
      </c>
      <c r="D174" s="42">
        <v>449.85</v>
      </c>
      <c r="E174" s="41">
        <v>2328.9</v>
      </c>
      <c r="F174" s="41">
        <v>4531.8500000000004</v>
      </c>
      <c r="G174" s="41">
        <v>1295.08</v>
      </c>
      <c r="H174" s="43">
        <f t="shared" si="13"/>
        <v>-4.3196441413336653E-3</v>
      </c>
      <c r="I174" s="43">
        <f t="shared" si="14"/>
        <v>3.8004896243567085E-3</v>
      </c>
      <c r="J174" s="43">
        <f t="shared" si="15"/>
        <v>-1.5536566418821187E-3</v>
      </c>
      <c r="K174" s="43">
        <f t="shared" si="16"/>
        <v>1.8499081605877803E-2</v>
      </c>
      <c r="L174" s="43">
        <f t="shared" si="17"/>
        <v>-1.7559643170707913E-2</v>
      </c>
      <c r="M174" s="43">
        <f t="shared" si="18"/>
        <v>2.7331500909759379E-3</v>
      </c>
    </row>
    <row r="175" spans="1:13" ht="16.5" x14ac:dyDescent="0.35">
      <c r="A175" s="40">
        <v>45273</v>
      </c>
      <c r="B175" s="41">
        <v>20926.349999999999</v>
      </c>
      <c r="C175" s="41">
        <v>119785.25</v>
      </c>
      <c r="D175" s="42">
        <v>445.65</v>
      </c>
      <c r="E175" s="41">
        <v>2375.85</v>
      </c>
      <c r="F175" s="41">
        <v>4651</v>
      </c>
      <c r="G175" s="41">
        <v>1285.96</v>
      </c>
      <c r="H175" s="43">
        <f t="shared" si="13"/>
        <v>9.5425324302591977E-4</v>
      </c>
      <c r="I175" s="43">
        <f t="shared" si="14"/>
        <v>2.362704168685495E-3</v>
      </c>
      <c r="J175" s="43">
        <f t="shared" si="15"/>
        <v>-9.3364454818273771E-3</v>
      </c>
      <c r="K175" s="43">
        <f t="shared" si="16"/>
        <v>2.015973206234695E-2</v>
      </c>
      <c r="L175" s="43">
        <f t="shared" si="17"/>
        <v>2.6291691031256469E-2</v>
      </c>
      <c r="M175" s="43">
        <f t="shared" si="18"/>
        <v>-7.0420360132191764E-3</v>
      </c>
    </row>
    <row r="176" spans="1:13" ht="16.5" x14ac:dyDescent="0.35">
      <c r="A176" s="40">
        <v>45274</v>
      </c>
      <c r="B176" s="41">
        <v>21182.7</v>
      </c>
      <c r="C176" s="41">
        <v>120558.8</v>
      </c>
      <c r="D176" s="42">
        <v>450.85</v>
      </c>
      <c r="E176" s="41">
        <v>2391.1999999999998</v>
      </c>
      <c r="F176" s="41">
        <v>4634.3500000000004</v>
      </c>
      <c r="G176" s="41">
        <v>1291.3499999999999</v>
      </c>
      <c r="H176" s="43">
        <f t="shared" si="13"/>
        <v>1.2250105727945973E-2</v>
      </c>
      <c r="I176" s="43">
        <f t="shared" si="14"/>
        <v>6.4578067833894652E-3</v>
      </c>
      <c r="J176" s="43">
        <f t="shared" si="15"/>
        <v>1.1668349601705477E-2</v>
      </c>
      <c r="K176" s="43">
        <f t="shared" si="16"/>
        <v>6.4608455921038406E-3</v>
      </c>
      <c r="L176" s="43">
        <f t="shared" si="17"/>
        <v>-3.579875295635269E-3</v>
      </c>
      <c r="M176" s="43">
        <f t="shared" si="18"/>
        <v>4.1914211950604E-3</v>
      </c>
    </row>
    <row r="177" spans="1:13" ht="16.5" x14ac:dyDescent="0.35">
      <c r="A177" s="40">
        <v>45275</v>
      </c>
      <c r="B177" s="41">
        <v>21456.65</v>
      </c>
      <c r="C177" s="41">
        <v>120084.05</v>
      </c>
      <c r="D177" s="42">
        <v>450.55</v>
      </c>
      <c r="E177" s="41">
        <v>2365.25</v>
      </c>
      <c r="F177" s="41">
        <v>4583.25</v>
      </c>
      <c r="G177" s="41">
        <v>1286.1500000000001</v>
      </c>
      <c r="H177" s="43">
        <f t="shared" si="13"/>
        <v>1.2932723401643828E-2</v>
      </c>
      <c r="I177" s="43">
        <f t="shared" si="14"/>
        <v>-3.9379124543376344E-3</v>
      </c>
      <c r="J177" s="43">
        <f t="shared" si="15"/>
        <v>-6.654097815238136E-4</v>
      </c>
      <c r="K177" s="43">
        <f t="shared" si="16"/>
        <v>-1.0852291736366603E-2</v>
      </c>
      <c r="L177" s="43">
        <f t="shared" si="17"/>
        <v>-1.1026357525866705E-2</v>
      </c>
      <c r="M177" s="43">
        <f t="shared" si="18"/>
        <v>-4.0267936655436704E-3</v>
      </c>
    </row>
    <row r="178" spans="1:13" ht="16.5" x14ac:dyDescent="0.35">
      <c r="A178" s="40">
        <v>45278</v>
      </c>
      <c r="B178" s="41">
        <v>21418.65</v>
      </c>
      <c r="C178" s="41">
        <v>119418.65</v>
      </c>
      <c r="D178" s="42">
        <v>453.05</v>
      </c>
      <c r="E178" s="41">
        <v>2427</v>
      </c>
      <c r="F178" s="41">
        <v>4589.5</v>
      </c>
      <c r="G178" s="41">
        <v>1296.06</v>
      </c>
      <c r="H178" s="43">
        <f t="shared" si="13"/>
        <v>-1.7710127163373592E-3</v>
      </c>
      <c r="I178" s="43">
        <f t="shared" si="14"/>
        <v>-5.5411189079649517E-3</v>
      </c>
      <c r="J178" s="43">
        <f t="shared" si="15"/>
        <v>5.5487737210076571E-3</v>
      </c>
      <c r="K178" s="43">
        <f t="shared" si="16"/>
        <v>2.6107176831201777E-2</v>
      </c>
      <c r="L178" s="43">
        <f t="shared" si="17"/>
        <v>1.3636611574755905E-3</v>
      </c>
      <c r="M178" s="43">
        <f t="shared" si="18"/>
        <v>7.7051665824358385E-3</v>
      </c>
    </row>
    <row r="179" spans="1:13" ht="16.5" x14ac:dyDescent="0.35">
      <c r="A179" s="40">
        <v>45279</v>
      </c>
      <c r="B179" s="41">
        <v>21453.1</v>
      </c>
      <c r="C179" s="41">
        <v>118784.6</v>
      </c>
      <c r="D179" s="42">
        <v>455.35</v>
      </c>
      <c r="E179" s="41">
        <v>2439.9499999999998</v>
      </c>
      <c r="F179" s="41">
        <v>4600.75</v>
      </c>
      <c r="G179" s="41">
        <v>1290.76</v>
      </c>
      <c r="H179" s="43">
        <f t="shared" si="13"/>
        <v>1.6084113611267324E-3</v>
      </c>
      <c r="I179" s="43">
        <f t="shared" si="14"/>
        <v>-5.3094721804340305E-3</v>
      </c>
      <c r="J179" s="43">
        <f t="shared" si="15"/>
        <v>5.0767023507339399E-3</v>
      </c>
      <c r="K179" s="43">
        <f t="shared" si="16"/>
        <v>5.3358055212195379E-3</v>
      </c>
      <c r="L179" s="43">
        <f t="shared" si="17"/>
        <v>2.4512474125721758E-3</v>
      </c>
      <c r="M179" s="43">
        <f t="shared" si="18"/>
        <v>-4.0893168526148129E-3</v>
      </c>
    </row>
    <row r="180" spans="1:13" ht="16.5" x14ac:dyDescent="0.35">
      <c r="A180" s="40">
        <v>45280</v>
      </c>
      <c r="B180" s="41">
        <v>21150.15</v>
      </c>
      <c r="C180" s="41">
        <v>117318.95</v>
      </c>
      <c r="D180" s="42">
        <v>431.3</v>
      </c>
      <c r="E180" s="41">
        <v>2319.4</v>
      </c>
      <c r="F180" s="41">
        <v>4505.75</v>
      </c>
      <c r="G180" s="41">
        <v>1266.83</v>
      </c>
      <c r="H180" s="43">
        <f t="shared" si="13"/>
        <v>-1.4121502253753401E-2</v>
      </c>
      <c r="I180" s="43">
        <f t="shared" si="14"/>
        <v>-1.2338720675912606E-2</v>
      </c>
      <c r="J180" s="43">
        <f t="shared" si="15"/>
        <v>-5.2816514768859145E-2</v>
      </c>
      <c r="K180" s="43">
        <f t="shared" si="16"/>
        <v>-4.9406750138322401E-2</v>
      </c>
      <c r="L180" s="43">
        <f t="shared" si="17"/>
        <v>-2.064880725968592E-2</v>
      </c>
      <c r="M180" s="43">
        <f t="shared" si="18"/>
        <v>-1.8539465121323921E-2</v>
      </c>
    </row>
    <row r="181" spans="1:13" ht="16.5" x14ac:dyDescent="0.35">
      <c r="A181" s="40">
        <v>45281</v>
      </c>
      <c r="B181" s="41">
        <v>21255.05</v>
      </c>
      <c r="C181" s="41">
        <v>117575.2</v>
      </c>
      <c r="D181" s="42">
        <v>430.25</v>
      </c>
      <c r="E181" s="41">
        <v>2414.85</v>
      </c>
      <c r="F181" s="41">
        <v>4568.8500000000004</v>
      </c>
      <c r="G181" s="41">
        <v>1275.02</v>
      </c>
      <c r="H181" s="43">
        <f t="shared" si="13"/>
        <v>4.9597756989902108E-3</v>
      </c>
      <c r="I181" s="43">
        <f t="shared" si="14"/>
        <v>2.184216616326689E-3</v>
      </c>
      <c r="J181" s="43">
        <f t="shared" si="15"/>
        <v>-2.4345003477857902E-3</v>
      </c>
      <c r="K181" s="43">
        <f t="shared" si="16"/>
        <v>4.1152884366646464E-2</v>
      </c>
      <c r="L181" s="43">
        <f t="shared" si="17"/>
        <v>1.4004327803362452E-2</v>
      </c>
      <c r="M181" s="43">
        <f t="shared" si="18"/>
        <v>6.4649558346424182E-3</v>
      </c>
    </row>
    <row r="182" spans="1:13" ht="16.5" x14ac:dyDescent="0.35">
      <c r="A182" s="40">
        <v>45282</v>
      </c>
      <c r="B182" s="41">
        <v>21349.4</v>
      </c>
      <c r="C182" s="41">
        <v>119544.3</v>
      </c>
      <c r="D182" s="42">
        <v>427.55</v>
      </c>
      <c r="E182" s="41">
        <v>2399.9</v>
      </c>
      <c r="F182" s="41">
        <v>4549.1499999999996</v>
      </c>
      <c r="G182" s="41">
        <v>1273.5999999999999</v>
      </c>
      <c r="H182" s="43">
        <f t="shared" si="13"/>
        <v>4.4389450977533424E-3</v>
      </c>
      <c r="I182" s="43">
        <f t="shared" si="14"/>
        <v>1.674757942151071E-2</v>
      </c>
      <c r="J182" s="43">
        <f t="shared" si="15"/>
        <v>-6.2754212667053772E-3</v>
      </c>
      <c r="K182" s="43">
        <f t="shared" si="16"/>
        <v>-6.1908607159864249E-3</v>
      </c>
      <c r="L182" s="43">
        <f t="shared" si="17"/>
        <v>-4.3118071287086964E-3</v>
      </c>
      <c r="M182" s="43">
        <f t="shared" si="18"/>
        <v>-1.1137080202664059E-3</v>
      </c>
    </row>
    <row r="183" spans="1:13" ht="16.5" x14ac:dyDescent="0.35">
      <c r="A183" s="40">
        <v>45286</v>
      </c>
      <c r="B183" s="41">
        <v>21441.35</v>
      </c>
      <c r="C183" s="41">
        <v>120269.35</v>
      </c>
      <c r="D183" s="42">
        <v>430.35</v>
      </c>
      <c r="E183" s="41">
        <v>2388.4</v>
      </c>
      <c r="F183" s="41">
        <v>4652.7</v>
      </c>
      <c r="G183" s="41">
        <v>1283.3599999999999</v>
      </c>
      <c r="H183" s="43">
        <f t="shared" si="13"/>
        <v>4.3069126064431357E-3</v>
      </c>
      <c r="I183" s="43">
        <f t="shared" si="14"/>
        <v>6.065115609861808E-3</v>
      </c>
      <c r="J183" s="43">
        <f t="shared" si="15"/>
        <v>6.5489416442521603E-3</v>
      </c>
      <c r="K183" s="43">
        <f t="shared" si="16"/>
        <v>-4.791866327763657E-3</v>
      </c>
      <c r="L183" s="43">
        <f t="shared" si="17"/>
        <v>2.2762494092303E-2</v>
      </c>
      <c r="M183" s="43">
        <f t="shared" si="18"/>
        <v>7.6633165829145663E-3</v>
      </c>
    </row>
    <row r="184" spans="1:13" ht="16.5" x14ac:dyDescent="0.35">
      <c r="A184" s="40">
        <v>45287</v>
      </c>
      <c r="B184" s="41">
        <v>21654.75</v>
      </c>
      <c r="C184" s="41">
        <v>121038.55</v>
      </c>
      <c r="D184" s="42">
        <v>435.65</v>
      </c>
      <c r="E184" s="41">
        <v>2392.65</v>
      </c>
      <c r="F184" s="41">
        <v>4634.2</v>
      </c>
      <c r="G184" s="41">
        <v>1283.26</v>
      </c>
      <c r="H184" s="43">
        <f t="shared" si="13"/>
        <v>9.9527315211029848E-3</v>
      </c>
      <c r="I184" s="43">
        <f t="shared" si="14"/>
        <v>6.3956444430771182E-3</v>
      </c>
      <c r="J184" s="43">
        <f t="shared" si="15"/>
        <v>1.2315557104682129E-2</v>
      </c>
      <c r="K184" s="43">
        <f t="shared" si="16"/>
        <v>1.7794339306648802E-3</v>
      </c>
      <c r="L184" s="43">
        <f t="shared" si="17"/>
        <v>-3.976185870569777E-3</v>
      </c>
      <c r="M184" s="43">
        <f t="shared" si="18"/>
        <v>-7.7920458795590521E-5</v>
      </c>
    </row>
    <row r="185" spans="1:13" ht="16.5" x14ac:dyDescent="0.35">
      <c r="A185" s="40">
        <v>45288</v>
      </c>
      <c r="B185" s="41">
        <v>21778.7</v>
      </c>
      <c r="C185" s="41">
        <v>125861.35</v>
      </c>
      <c r="D185" s="42">
        <v>438.9</v>
      </c>
      <c r="E185" s="41">
        <v>2384.75</v>
      </c>
      <c r="F185" s="41">
        <v>4581.8</v>
      </c>
      <c r="G185" s="41">
        <v>1287.92</v>
      </c>
      <c r="H185" s="43">
        <f t="shared" si="13"/>
        <v>5.7239173853311969E-3</v>
      </c>
      <c r="I185" s="43">
        <f t="shared" si="14"/>
        <v>3.9845156770301718E-2</v>
      </c>
      <c r="J185" s="43">
        <f t="shared" si="15"/>
        <v>7.4601170664524274E-3</v>
      </c>
      <c r="K185" s="43">
        <f t="shared" si="16"/>
        <v>-3.3017783629030952E-3</v>
      </c>
      <c r="L185" s="43">
        <f t="shared" si="17"/>
        <v>-1.1307237495144715E-2</v>
      </c>
      <c r="M185" s="43">
        <f t="shared" si="18"/>
        <v>3.6313763383882315E-3</v>
      </c>
    </row>
    <row r="186" spans="1:13" ht="16.5" x14ac:dyDescent="0.35">
      <c r="A186" s="40">
        <v>45289</v>
      </c>
      <c r="B186" s="41">
        <v>21731.4</v>
      </c>
      <c r="C186" s="41">
        <v>129579.25</v>
      </c>
      <c r="D186" s="42">
        <v>454.05</v>
      </c>
      <c r="E186" s="41">
        <v>2427</v>
      </c>
      <c r="F186" s="41">
        <v>4524.2</v>
      </c>
      <c r="G186" s="41">
        <v>1287.48</v>
      </c>
      <c r="H186" s="43">
        <f t="shared" si="13"/>
        <v>-2.1718468044465127E-3</v>
      </c>
      <c r="I186" s="43">
        <f t="shared" si="14"/>
        <v>2.9539648192236888E-2</v>
      </c>
      <c r="J186" s="43">
        <f t="shared" si="15"/>
        <v>3.4518113465481969E-2</v>
      </c>
      <c r="K186" s="43">
        <f t="shared" si="16"/>
        <v>1.7716741796834051E-2</v>
      </c>
      <c r="L186" s="43">
        <f t="shared" si="17"/>
        <v>-1.257147845824793E-2</v>
      </c>
      <c r="M186" s="43">
        <f t="shared" si="18"/>
        <v>-3.416361264675248E-4</v>
      </c>
    </row>
    <row r="187" spans="1:13" ht="16.5" x14ac:dyDescent="0.35">
      <c r="A187" s="40">
        <v>45292</v>
      </c>
      <c r="B187" s="41">
        <v>21741.9</v>
      </c>
      <c r="C187" s="41">
        <v>129423.55</v>
      </c>
      <c r="D187" s="42">
        <v>453.25</v>
      </c>
      <c r="E187" s="41">
        <v>2431</v>
      </c>
      <c r="F187" s="41">
        <v>4513.3999999999996</v>
      </c>
      <c r="G187" s="41">
        <v>1298.56</v>
      </c>
      <c r="H187" s="43">
        <f t="shared" si="13"/>
        <v>4.8317181589773318E-4</v>
      </c>
      <c r="I187" s="43">
        <f t="shared" si="14"/>
        <v>-1.2015812716927832E-3</v>
      </c>
      <c r="J187" s="43">
        <f t="shared" si="15"/>
        <v>-1.7619204933377632E-3</v>
      </c>
      <c r="K187" s="43">
        <f t="shared" si="16"/>
        <v>1.6481252575195715E-3</v>
      </c>
      <c r="L187" s="43">
        <f t="shared" si="17"/>
        <v>-2.3871623712479959E-3</v>
      </c>
      <c r="M187" s="43">
        <f t="shared" si="18"/>
        <v>8.6059589275172647E-3</v>
      </c>
    </row>
    <row r="188" spans="1:13" ht="16.5" x14ac:dyDescent="0.35">
      <c r="A188" s="40">
        <v>45293</v>
      </c>
      <c r="B188" s="41">
        <v>21665.8</v>
      </c>
      <c r="C188" s="41">
        <v>129992.3</v>
      </c>
      <c r="D188" s="42">
        <v>456.45</v>
      </c>
      <c r="E188" s="41">
        <v>2416.4</v>
      </c>
      <c r="F188" s="41">
        <v>4462.75</v>
      </c>
      <c r="G188" s="41">
        <v>1307.73</v>
      </c>
      <c r="H188" s="43">
        <f t="shared" si="13"/>
        <v>-3.5001540803702609E-3</v>
      </c>
      <c r="I188" s="43">
        <f t="shared" si="14"/>
        <v>4.3944861657712218E-3</v>
      </c>
      <c r="J188" s="43">
        <f t="shared" si="15"/>
        <v>7.0601213458356066E-3</v>
      </c>
      <c r="K188" s="43">
        <f t="shared" si="16"/>
        <v>-6.0057589469353799E-3</v>
      </c>
      <c r="L188" s="43">
        <f t="shared" si="17"/>
        <v>-1.1222138520848947E-2</v>
      </c>
      <c r="M188" s="43">
        <f t="shared" si="18"/>
        <v>7.0616683095121313E-3</v>
      </c>
    </row>
    <row r="189" spans="1:13" ht="16.5" x14ac:dyDescent="0.35">
      <c r="A189" s="40">
        <v>45294</v>
      </c>
      <c r="B189" s="41">
        <v>21517.35</v>
      </c>
      <c r="C189" s="41">
        <v>130595.85</v>
      </c>
      <c r="D189" s="42">
        <v>457.75</v>
      </c>
      <c r="E189" s="41">
        <v>2447.4499999999998</v>
      </c>
      <c r="F189" s="41">
        <v>4452.8</v>
      </c>
      <c r="G189" s="41">
        <v>1298.76</v>
      </c>
      <c r="H189" s="43">
        <f t="shared" si="13"/>
        <v>-6.8518125340398571E-3</v>
      </c>
      <c r="I189" s="43">
        <f t="shared" si="14"/>
        <v>4.6429673142178648E-3</v>
      </c>
      <c r="J189" s="43">
        <f t="shared" si="15"/>
        <v>2.8480666009420776E-3</v>
      </c>
      <c r="K189" s="43">
        <f t="shared" si="16"/>
        <v>1.2849693759311259E-2</v>
      </c>
      <c r="L189" s="43">
        <f t="shared" si="17"/>
        <v>-2.2295669710379962E-3</v>
      </c>
      <c r="M189" s="43">
        <f t="shared" si="18"/>
        <v>-6.8592140579477627E-3</v>
      </c>
    </row>
    <row r="190" spans="1:13" ht="16.5" x14ac:dyDescent="0.35">
      <c r="A190" s="40">
        <v>45295</v>
      </c>
      <c r="B190" s="41">
        <v>21658.6</v>
      </c>
      <c r="C190" s="41">
        <v>131509.75</v>
      </c>
      <c r="D190" s="42">
        <v>448.9</v>
      </c>
      <c r="E190" s="41">
        <v>2446.4499999999998</v>
      </c>
      <c r="F190" s="41">
        <v>4462.1499999999996</v>
      </c>
      <c r="G190" s="41">
        <v>1300.57</v>
      </c>
      <c r="H190" s="43">
        <f t="shared" si="13"/>
        <v>6.5644700671783473E-3</v>
      </c>
      <c r="I190" s="43">
        <f t="shared" si="14"/>
        <v>6.9979252786362975E-3</v>
      </c>
      <c r="J190" s="43">
        <f t="shared" si="15"/>
        <v>-1.9333697433096719E-2</v>
      </c>
      <c r="K190" s="43">
        <f t="shared" si="16"/>
        <v>-4.0858853091993712E-4</v>
      </c>
      <c r="L190" s="43">
        <f t="shared" si="17"/>
        <v>2.0998023715413793E-3</v>
      </c>
      <c r="M190" s="43">
        <f t="shared" si="18"/>
        <v>1.3936370076072142E-3</v>
      </c>
    </row>
    <row r="191" spans="1:13" ht="16.5" x14ac:dyDescent="0.35">
      <c r="A191" s="40">
        <v>45296</v>
      </c>
      <c r="B191" s="41">
        <v>21710.799999999999</v>
      </c>
      <c r="C191" s="41">
        <v>132701.25</v>
      </c>
      <c r="D191" s="42">
        <v>460.5</v>
      </c>
      <c r="E191" s="41">
        <v>2443.0500000000002</v>
      </c>
      <c r="F191" s="41">
        <v>4440</v>
      </c>
      <c r="G191" s="41">
        <v>1301.3599999999999</v>
      </c>
      <c r="H191" s="43">
        <f t="shared" si="13"/>
        <v>2.4101280784538581E-3</v>
      </c>
      <c r="I191" s="43">
        <f t="shared" si="14"/>
        <v>9.060164740637101E-3</v>
      </c>
      <c r="J191" s="43">
        <f t="shared" si="15"/>
        <v>2.5840944531076014E-2</v>
      </c>
      <c r="K191" s="43">
        <f t="shared" si="16"/>
        <v>-1.3897688487398625E-3</v>
      </c>
      <c r="L191" s="43">
        <f t="shared" si="17"/>
        <v>-4.9639747655277474E-3</v>
      </c>
      <c r="M191" s="43">
        <f t="shared" si="18"/>
        <v>6.0742597476488283E-4</v>
      </c>
    </row>
    <row r="192" spans="1:13" ht="16.5" x14ac:dyDescent="0.35">
      <c r="A192" s="40">
        <v>45299</v>
      </c>
      <c r="B192" s="41">
        <v>21513</v>
      </c>
      <c r="C192" s="41">
        <v>131920.59</v>
      </c>
      <c r="D192" s="42">
        <v>454.75</v>
      </c>
      <c r="E192" s="41">
        <v>2411.0500000000002</v>
      </c>
      <c r="F192" s="41">
        <v>4425.2</v>
      </c>
      <c r="G192" s="41">
        <v>1286.99</v>
      </c>
      <c r="H192" s="43">
        <f t="shared" si="13"/>
        <v>-9.1106730290914789E-3</v>
      </c>
      <c r="I192" s="43">
        <f t="shared" si="14"/>
        <v>-5.8828383304603653E-3</v>
      </c>
      <c r="J192" s="43">
        <f t="shared" si="15"/>
        <v>-1.248642779587405E-2</v>
      </c>
      <c r="K192" s="43">
        <f t="shared" si="16"/>
        <v>-1.3098381121958207E-2</v>
      </c>
      <c r="L192" s="43">
        <f t="shared" si="17"/>
        <v>-3.3333333333333743E-3</v>
      </c>
      <c r="M192" s="43">
        <f t="shared" si="18"/>
        <v>-1.104229421528239E-2</v>
      </c>
    </row>
    <row r="193" spans="1:13" ht="16.5" x14ac:dyDescent="0.35">
      <c r="A193" s="40">
        <v>45300</v>
      </c>
      <c r="B193" s="41">
        <v>21544.85</v>
      </c>
      <c r="C193" s="41">
        <v>131692.45000000001</v>
      </c>
      <c r="D193" s="42">
        <v>468.35</v>
      </c>
      <c r="E193" s="41">
        <v>2454.85</v>
      </c>
      <c r="F193" s="41">
        <v>4394.2</v>
      </c>
      <c r="G193" s="41">
        <v>1278.1600000000001</v>
      </c>
      <c r="H193" s="43">
        <f t="shared" si="13"/>
        <v>1.4805001626922579E-3</v>
      </c>
      <c r="I193" s="43">
        <f t="shared" si="14"/>
        <v>-1.7293737088348747E-3</v>
      </c>
      <c r="J193" s="43">
        <f t="shared" si="15"/>
        <v>2.9906542056074816E-2</v>
      </c>
      <c r="K193" s="43">
        <f t="shared" si="16"/>
        <v>1.8166359055183313E-2</v>
      </c>
      <c r="L193" s="43">
        <f t="shared" si="17"/>
        <v>-7.0053330922896142E-3</v>
      </c>
      <c r="M193" s="43">
        <f t="shared" si="18"/>
        <v>-6.8609701707083408E-3</v>
      </c>
    </row>
    <row r="194" spans="1:13" ht="16.5" x14ac:dyDescent="0.35">
      <c r="A194" s="40">
        <v>45301</v>
      </c>
      <c r="B194" s="41">
        <v>21618.7</v>
      </c>
      <c r="C194" s="41">
        <v>131828.41</v>
      </c>
      <c r="D194" s="42">
        <v>466.7</v>
      </c>
      <c r="E194" s="41">
        <v>2451.4</v>
      </c>
      <c r="F194" s="41">
        <v>4446.55</v>
      </c>
      <c r="G194" s="41">
        <v>1277.23</v>
      </c>
      <c r="H194" s="43">
        <f t="shared" si="13"/>
        <v>3.4277333098166004E-3</v>
      </c>
      <c r="I194" s="43">
        <f t="shared" si="14"/>
        <v>1.03240542643099E-3</v>
      </c>
      <c r="J194" s="43">
        <f t="shared" si="15"/>
        <v>-3.5230062987083037E-3</v>
      </c>
      <c r="K194" s="43">
        <f t="shared" si="16"/>
        <v>-1.4053811841863325E-3</v>
      </c>
      <c r="L194" s="43">
        <f t="shared" si="17"/>
        <v>1.1913431341313632E-2</v>
      </c>
      <c r="M194" s="43">
        <f t="shared" si="18"/>
        <v>-7.2760843712842182E-4</v>
      </c>
    </row>
    <row r="195" spans="1:13" ht="16.5" x14ac:dyDescent="0.35">
      <c r="A195" s="40">
        <v>45302</v>
      </c>
      <c r="B195" s="41">
        <v>21647.200000000001</v>
      </c>
      <c r="C195" s="41">
        <v>133368</v>
      </c>
      <c r="D195" s="42">
        <v>468.9</v>
      </c>
      <c r="E195" s="41">
        <v>2496.9499999999998</v>
      </c>
      <c r="F195" s="41">
        <v>4412.3999999999996</v>
      </c>
      <c r="G195" s="41">
        <v>1268.8399999999999</v>
      </c>
      <c r="H195" s="43">
        <f t="shared" si="13"/>
        <v>1.3183031357112129E-3</v>
      </c>
      <c r="I195" s="43">
        <f t="shared" si="14"/>
        <v>1.1678742086019217E-2</v>
      </c>
      <c r="J195" s="43">
        <f t="shared" si="15"/>
        <v>4.7139490036425726E-3</v>
      </c>
      <c r="K195" s="43">
        <f t="shared" si="16"/>
        <v>1.8581218895325009E-2</v>
      </c>
      <c r="L195" s="43">
        <f t="shared" si="17"/>
        <v>-7.6801115471546583E-3</v>
      </c>
      <c r="M195" s="43">
        <f t="shared" si="18"/>
        <v>-6.5689030166846225E-3</v>
      </c>
    </row>
    <row r="196" spans="1:13" ht="16.5" x14ac:dyDescent="0.35">
      <c r="A196" s="40">
        <v>45303</v>
      </c>
      <c r="B196" s="41">
        <v>21894.55</v>
      </c>
      <c r="C196" s="41">
        <v>134351.09</v>
      </c>
      <c r="D196" s="42">
        <v>468.65</v>
      </c>
      <c r="E196" s="41">
        <v>2490.75</v>
      </c>
      <c r="F196" s="41">
        <v>4429.3500000000004</v>
      </c>
      <c r="G196" s="41">
        <v>1271.44</v>
      </c>
      <c r="H196" s="43">
        <f t="shared" si="13"/>
        <v>1.1426420045086596E-2</v>
      </c>
      <c r="I196" s="43">
        <f t="shared" si="14"/>
        <v>7.3712584727970466E-3</v>
      </c>
      <c r="J196" s="43">
        <f t="shared" si="15"/>
        <v>-5.331627212625293E-4</v>
      </c>
      <c r="K196" s="43">
        <f t="shared" si="16"/>
        <v>-2.4830292957407313E-3</v>
      </c>
      <c r="L196" s="43">
        <f t="shared" si="17"/>
        <v>3.8414468316564066E-3</v>
      </c>
      <c r="M196" s="43">
        <f t="shared" si="18"/>
        <v>2.0491157277514396E-3</v>
      </c>
    </row>
    <row r="197" spans="1:13" ht="16.5" x14ac:dyDescent="0.35">
      <c r="A197" s="40">
        <v>45306</v>
      </c>
      <c r="B197" s="41">
        <v>22097.45</v>
      </c>
      <c r="C197" s="41">
        <v>135951.16</v>
      </c>
      <c r="D197" s="42">
        <v>472.3</v>
      </c>
      <c r="E197" s="41">
        <v>2494.6</v>
      </c>
      <c r="F197" s="41">
        <v>4463.5</v>
      </c>
      <c r="G197" s="41">
        <v>1281.2</v>
      </c>
      <c r="H197" s="43">
        <f t="shared" ref="H197:H248" si="19">(B197-B196)/B196</f>
        <v>9.2671463903118111E-3</v>
      </c>
      <c r="I197" s="43">
        <f t="shared" ref="I197:I248" si="20">(C197-C196)/C196</f>
        <v>1.190961681070103E-2</v>
      </c>
      <c r="J197" s="43">
        <f t="shared" ref="J197:J248" si="21">(D197-D196)/D196</f>
        <v>7.7883281766777642E-3</v>
      </c>
      <c r="K197" s="43">
        <f t="shared" ref="K197:K248" si="22">(E197-E196)/E196</f>
        <v>1.5457191608952761E-3</v>
      </c>
      <c r="L197" s="43">
        <f t="shared" ref="L197:L248" si="23">(F197-F196)/F196</f>
        <v>7.709934866289553E-3</v>
      </c>
      <c r="M197" s="43">
        <f t="shared" ref="M197:M248" si="24">(G197-G196)/G196</f>
        <v>7.6763354936135331E-3</v>
      </c>
    </row>
    <row r="198" spans="1:13" ht="16.5" x14ac:dyDescent="0.35">
      <c r="A198" s="40">
        <v>45307</v>
      </c>
      <c r="B198" s="41">
        <v>22032.3</v>
      </c>
      <c r="C198" s="41">
        <v>136594.70000000001</v>
      </c>
      <c r="D198" s="42">
        <v>472.6</v>
      </c>
      <c r="E198" s="41">
        <v>2497.5</v>
      </c>
      <c r="F198" s="41">
        <v>4408.2</v>
      </c>
      <c r="G198" s="41">
        <v>1277.57</v>
      </c>
      <c r="H198" s="43">
        <f t="shared" si="19"/>
        <v>-2.9483039898269463E-3</v>
      </c>
      <c r="I198" s="43">
        <f t="shared" si="20"/>
        <v>4.7336116881974977E-3</v>
      </c>
      <c r="J198" s="43">
        <f t="shared" si="21"/>
        <v>6.351894982003205E-4</v>
      </c>
      <c r="K198" s="43">
        <f t="shared" si="22"/>
        <v>1.1625110238114693E-3</v>
      </c>
      <c r="L198" s="43">
        <f t="shared" si="23"/>
        <v>-1.2389380530973493E-2</v>
      </c>
      <c r="M198" s="43">
        <f t="shared" si="24"/>
        <v>-2.8332812987824766E-3</v>
      </c>
    </row>
    <row r="199" spans="1:13" ht="16.5" x14ac:dyDescent="0.35">
      <c r="A199" s="40">
        <v>45308</v>
      </c>
      <c r="B199" s="41">
        <v>21571.95</v>
      </c>
      <c r="C199" s="41">
        <v>134878.29999999999</v>
      </c>
      <c r="D199" s="42">
        <v>471.75</v>
      </c>
      <c r="E199" s="41">
        <v>2423</v>
      </c>
      <c r="F199" s="41">
        <v>4386.1499999999996</v>
      </c>
      <c r="G199" s="41">
        <v>1274.04</v>
      </c>
      <c r="H199" s="43">
        <f t="shared" si="19"/>
        <v>-2.0894323334377189E-2</v>
      </c>
      <c r="I199" s="43">
        <f t="shared" si="20"/>
        <v>-1.2565641273051027E-2</v>
      </c>
      <c r="J199" s="43">
        <f t="shared" si="21"/>
        <v>-1.7985611510791847E-3</v>
      </c>
      <c r="K199" s="43">
        <f t="shared" si="22"/>
        <v>-2.9829829829829829E-2</v>
      </c>
      <c r="L199" s="43">
        <f t="shared" si="23"/>
        <v>-5.0020416496529612E-3</v>
      </c>
      <c r="M199" s="43">
        <f t="shared" si="24"/>
        <v>-2.7630579929083907E-3</v>
      </c>
    </row>
    <row r="200" spans="1:13" ht="16.5" x14ac:dyDescent="0.35">
      <c r="A200" s="40">
        <v>45309</v>
      </c>
      <c r="B200" s="41">
        <v>21462.25</v>
      </c>
      <c r="C200" s="41">
        <v>137587.20000000001</v>
      </c>
      <c r="D200" s="42">
        <v>500.05</v>
      </c>
      <c r="E200" s="41">
        <v>2521.4</v>
      </c>
      <c r="F200" s="41">
        <v>4344.3</v>
      </c>
      <c r="G200" s="41">
        <v>1279.3399999999999</v>
      </c>
      <c r="H200" s="43">
        <f t="shared" si="19"/>
        <v>-5.0853075405793511E-3</v>
      </c>
      <c r="I200" s="43">
        <f t="shared" si="20"/>
        <v>2.0084031308223959E-2</v>
      </c>
      <c r="J200" s="43">
        <f t="shared" si="21"/>
        <v>5.9989401165871779E-2</v>
      </c>
      <c r="K200" s="43">
        <f t="shared" si="22"/>
        <v>4.0610813041683902E-2</v>
      </c>
      <c r="L200" s="43">
        <f t="shared" si="23"/>
        <v>-9.541397353031578E-3</v>
      </c>
      <c r="M200" s="43">
        <f t="shared" si="24"/>
        <v>4.1599949766098036E-3</v>
      </c>
    </row>
    <row r="201" spans="1:13" ht="16.5" x14ac:dyDescent="0.35">
      <c r="A201" s="40">
        <v>45310</v>
      </c>
      <c r="B201" s="41">
        <v>21622.400000000001</v>
      </c>
      <c r="C201" s="41">
        <v>139431.95000000001</v>
      </c>
      <c r="D201" s="42">
        <v>503.45</v>
      </c>
      <c r="E201" s="41">
        <v>2594.75</v>
      </c>
      <c r="F201" s="41">
        <v>4388.6499999999996</v>
      </c>
      <c r="G201" s="41">
        <v>1299</v>
      </c>
      <c r="H201" s="43">
        <f t="shared" si="19"/>
        <v>7.4619389858939043E-3</v>
      </c>
      <c r="I201" s="43">
        <f t="shared" si="20"/>
        <v>1.3407860614940923E-2</v>
      </c>
      <c r="J201" s="43">
        <f t="shared" si="21"/>
        <v>6.7993200679931547E-3</v>
      </c>
      <c r="K201" s="43">
        <f t="shared" si="22"/>
        <v>2.9090981200920088E-2</v>
      </c>
      <c r="L201" s="43">
        <f t="shared" si="23"/>
        <v>1.0208779320028416E-2</v>
      </c>
      <c r="M201" s="43">
        <f t="shared" si="24"/>
        <v>1.5367298763424957E-2</v>
      </c>
    </row>
    <row r="202" spans="1:13" ht="16.5" x14ac:dyDescent="0.35">
      <c r="A202" s="40">
        <v>45311</v>
      </c>
      <c r="B202" s="41">
        <v>21571.8</v>
      </c>
      <c r="C202" s="41">
        <v>145363.34</v>
      </c>
      <c r="D202" s="42">
        <v>524.95000000000005</v>
      </c>
      <c r="E202" s="41">
        <v>2890.5</v>
      </c>
      <c r="F202" s="41">
        <v>4556</v>
      </c>
      <c r="G202" s="41">
        <v>1368.45</v>
      </c>
      <c r="H202" s="43">
        <f t="shared" si="19"/>
        <v>-2.3401657540329558E-3</v>
      </c>
      <c r="I202" s="43">
        <f t="shared" si="20"/>
        <v>4.2539676164609221E-2</v>
      </c>
      <c r="J202" s="43">
        <f t="shared" si="21"/>
        <v>4.2705333200913811E-2</v>
      </c>
      <c r="K202" s="43">
        <f t="shared" si="22"/>
        <v>0.11398015223046536</v>
      </c>
      <c r="L202" s="43">
        <f t="shared" si="23"/>
        <v>3.8132455310858779E-2</v>
      </c>
      <c r="M202" s="43">
        <f t="shared" si="24"/>
        <v>5.3464203233256388E-2</v>
      </c>
    </row>
    <row r="203" spans="1:13" ht="16.5" x14ac:dyDescent="0.35">
      <c r="A203" s="40">
        <v>45314</v>
      </c>
      <c r="B203" s="41">
        <v>21238.799999999999</v>
      </c>
      <c r="C203" s="41">
        <v>140997.25</v>
      </c>
      <c r="D203" s="42">
        <v>510.4</v>
      </c>
      <c r="E203" s="41">
        <v>2754.15</v>
      </c>
      <c r="F203" s="41">
        <v>4408.8</v>
      </c>
      <c r="G203" s="41">
        <v>1310.72</v>
      </c>
      <c r="H203" s="43">
        <f t="shared" si="19"/>
        <v>-1.5436820293160515E-2</v>
      </c>
      <c r="I203" s="43">
        <f t="shared" si="20"/>
        <v>-3.0035702261656871E-2</v>
      </c>
      <c r="J203" s="43">
        <f t="shared" si="21"/>
        <v>-2.7716925421468839E-2</v>
      </c>
      <c r="K203" s="43">
        <f t="shared" si="22"/>
        <v>-4.7171769590036293E-2</v>
      </c>
      <c r="L203" s="43">
        <f t="shared" si="23"/>
        <v>-3.2309043020193114E-2</v>
      </c>
      <c r="M203" s="43">
        <f t="shared" si="24"/>
        <v>-4.2186415287368932E-2</v>
      </c>
    </row>
    <row r="204" spans="1:13" ht="16.5" x14ac:dyDescent="0.35">
      <c r="A204" s="40">
        <v>45315</v>
      </c>
      <c r="B204" s="41">
        <v>21453.95</v>
      </c>
      <c r="C204" s="41">
        <v>139771.04999999999</v>
      </c>
      <c r="D204" s="42">
        <v>525.75</v>
      </c>
      <c r="E204" s="41">
        <v>2876.15</v>
      </c>
      <c r="F204" s="41">
        <v>4413.8</v>
      </c>
      <c r="G204" s="41">
        <v>1311.07</v>
      </c>
      <c r="H204" s="43">
        <f t="shared" si="19"/>
        <v>1.0130045011959313E-2</v>
      </c>
      <c r="I204" s="43">
        <f t="shared" si="20"/>
        <v>-8.6966235157069499E-3</v>
      </c>
      <c r="J204" s="43">
        <f t="shared" si="21"/>
        <v>3.0074451410658353E-2</v>
      </c>
      <c r="K204" s="43">
        <f t="shared" si="22"/>
        <v>4.4296788482834991E-2</v>
      </c>
      <c r="L204" s="43">
        <f t="shared" si="23"/>
        <v>1.134095445472691E-3</v>
      </c>
      <c r="M204" s="43">
        <f t="shared" si="24"/>
        <v>2.6702880859368061E-4</v>
      </c>
    </row>
    <row r="205" spans="1:13" ht="16.5" x14ac:dyDescent="0.35">
      <c r="A205" s="40">
        <v>45316</v>
      </c>
      <c r="B205" s="41">
        <v>21352.6</v>
      </c>
      <c r="C205" s="41">
        <v>136857.95000000001</v>
      </c>
      <c r="D205" s="42">
        <v>517.6</v>
      </c>
      <c r="E205" s="41">
        <v>2833.85</v>
      </c>
      <c r="F205" s="41">
        <v>4534.6000000000004</v>
      </c>
      <c r="G205" s="41">
        <v>1318.82</v>
      </c>
      <c r="H205" s="43">
        <f t="shared" si="19"/>
        <v>-4.7240717909756563E-3</v>
      </c>
      <c r="I205" s="43">
        <f t="shared" si="20"/>
        <v>-2.0841941160204328E-2</v>
      </c>
      <c r="J205" s="43">
        <f t="shared" si="21"/>
        <v>-1.5501664289110751E-2</v>
      </c>
      <c r="K205" s="43">
        <f t="shared" si="22"/>
        <v>-1.4707160614015327E-2</v>
      </c>
      <c r="L205" s="43">
        <f t="shared" si="23"/>
        <v>2.7368707236394983E-2</v>
      </c>
      <c r="M205" s="43">
        <f t="shared" si="24"/>
        <v>5.9112023004111152E-3</v>
      </c>
    </row>
    <row r="206" spans="1:13" ht="16.5" x14ac:dyDescent="0.35">
      <c r="A206" s="40">
        <v>45320</v>
      </c>
      <c r="B206" s="41">
        <v>21737.599999999999</v>
      </c>
      <c r="C206" s="41">
        <v>143873.59</v>
      </c>
      <c r="D206" s="42">
        <v>527.25</v>
      </c>
      <c r="E206" s="41">
        <v>2724.9</v>
      </c>
      <c r="F206" s="41">
        <v>4497.6000000000004</v>
      </c>
      <c r="G206" s="41">
        <v>1361.63</v>
      </c>
      <c r="H206" s="43">
        <f t="shared" si="19"/>
        <v>1.8030591122392591E-2</v>
      </c>
      <c r="I206" s="43">
        <f t="shared" si="20"/>
        <v>5.126220288993065E-2</v>
      </c>
      <c r="J206" s="43">
        <f t="shared" si="21"/>
        <v>1.8643740340030867E-2</v>
      </c>
      <c r="K206" s="43">
        <f t="shared" si="22"/>
        <v>-3.8445930447977068E-2</v>
      </c>
      <c r="L206" s="43">
        <f t="shared" si="23"/>
        <v>-8.1594848498213728E-3</v>
      </c>
      <c r="M206" s="43">
        <f t="shared" si="24"/>
        <v>3.246083620205955E-2</v>
      </c>
    </row>
    <row r="207" spans="1:13" ht="16.5" x14ac:dyDescent="0.35">
      <c r="A207" s="40">
        <v>45321</v>
      </c>
      <c r="B207" s="41">
        <v>21522.1</v>
      </c>
      <c r="C207" s="41">
        <v>140619.84</v>
      </c>
      <c r="D207" s="42">
        <v>532</v>
      </c>
      <c r="E207" s="41">
        <v>2649.05</v>
      </c>
      <c r="F207" s="41">
        <v>4431.95</v>
      </c>
      <c r="G207" s="41">
        <v>1362.32</v>
      </c>
      <c r="H207" s="43">
        <f t="shared" si="19"/>
        <v>-9.9136979243338742E-3</v>
      </c>
      <c r="I207" s="43">
        <f t="shared" si="20"/>
        <v>-2.2615338923564775E-2</v>
      </c>
      <c r="J207" s="43">
        <f t="shared" si="21"/>
        <v>9.0090090090090089E-3</v>
      </c>
      <c r="K207" s="43">
        <f t="shared" si="22"/>
        <v>-2.7835883885647145E-2</v>
      </c>
      <c r="L207" s="43">
        <f t="shared" si="23"/>
        <v>-1.4596673781572514E-2</v>
      </c>
      <c r="M207" s="43">
        <f t="shared" si="24"/>
        <v>5.0674559168043237E-4</v>
      </c>
    </row>
    <row r="208" spans="1:13" ht="16.5" x14ac:dyDescent="0.35">
      <c r="A208" s="40">
        <v>45322</v>
      </c>
      <c r="B208" s="41">
        <v>21725.7</v>
      </c>
      <c r="C208" s="41">
        <v>142577.41</v>
      </c>
      <c r="D208" s="42">
        <v>540.5</v>
      </c>
      <c r="E208" s="41">
        <v>2650.5</v>
      </c>
      <c r="F208" s="41">
        <v>4431.3500000000004</v>
      </c>
      <c r="G208" s="41">
        <v>1366.19</v>
      </c>
      <c r="H208" s="43">
        <f t="shared" si="19"/>
        <v>9.460043397252229E-3</v>
      </c>
      <c r="I208" s="43">
        <f t="shared" si="20"/>
        <v>1.392100858598621E-2</v>
      </c>
      <c r="J208" s="43">
        <f t="shared" si="21"/>
        <v>1.5977443609022556E-2</v>
      </c>
      <c r="K208" s="43">
        <f t="shared" si="22"/>
        <v>5.4736603688107738E-4</v>
      </c>
      <c r="L208" s="43">
        <f t="shared" si="23"/>
        <v>-1.3538058867980333E-4</v>
      </c>
      <c r="M208" s="43">
        <f t="shared" si="24"/>
        <v>2.8407422631981606E-3</v>
      </c>
    </row>
    <row r="209" spans="1:13" ht="16.5" x14ac:dyDescent="0.35">
      <c r="A209" s="40">
        <v>45323</v>
      </c>
      <c r="B209" s="41">
        <v>21697.45</v>
      </c>
      <c r="C209" s="41">
        <v>142477.79999999999</v>
      </c>
      <c r="D209" s="42">
        <v>533.95000000000005</v>
      </c>
      <c r="E209" s="41">
        <v>2616.5500000000002</v>
      </c>
      <c r="F209" s="41">
        <v>4383.3500000000004</v>
      </c>
      <c r="G209" s="41">
        <v>1393.61</v>
      </c>
      <c r="H209" s="43">
        <f t="shared" si="19"/>
        <v>-1.3003033273956651E-3</v>
      </c>
      <c r="I209" s="43">
        <f t="shared" si="20"/>
        <v>-6.9863802407418634E-4</v>
      </c>
      <c r="J209" s="43">
        <f t="shared" si="21"/>
        <v>-1.2118408880665966E-2</v>
      </c>
      <c r="K209" s="43">
        <f t="shared" si="22"/>
        <v>-1.2808903980380992E-2</v>
      </c>
      <c r="L209" s="43">
        <f t="shared" si="23"/>
        <v>-1.0831913525223689E-2</v>
      </c>
      <c r="M209" s="43">
        <f t="shared" si="24"/>
        <v>2.0070414803211738E-2</v>
      </c>
    </row>
    <row r="210" spans="1:13" ht="16.5" x14ac:dyDescent="0.35">
      <c r="A210" s="40">
        <v>45324</v>
      </c>
      <c r="B210" s="41">
        <v>21853.8</v>
      </c>
      <c r="C210" s="41">
        <v>140941.84</v>
      </c>
      <c r="D210" s="42">
        <v>539.70000000000005</v>
      </c>
      <c r="E210" s="41">
        <v>2607.25</v>
      </c>
      <c r="F210" s="41">
        <v>4400.05</v>
      </c>
      <c r="G210" s="41">
        <v>1401.11</v>
      </c>
      <c r="H210" s="43">
        <f t="shared" si="19"/>
        <v>7.2059159025599107E-3</v>
      </c>
      <c r="I210" s="43">
        <f t="shared" si="20"/>
        <v>-1.0780346131116511E-2</v>
      </c>
      <c r="J210" s="43">
        <f t="shared" si="21"/>
        <v>1.0768798576645753E-2</v>
      </c>
      <c r="K210" s="43">
        <f t="shared" si="22"/>
        <v>-3.5542985993006751E-3</v>
      </c>
      <c r="L210" s="43">
        <f t="shared" si="23"/>
        <v>3.8098714453556792E-3</v>
      </c>
      <c r="M210" s="43">
        <f t="shared" si="24"/>
        <v>5.3817065032541389E-3</v>
      </c>
    </row>
    <row r="211" spans="1:13" ht="16.5" x14ac:dyDescent="0.35">
      <c r="A211" s="40">
        <v>45327</v>
      </c>
      <c r="B211" s="41">
        <v>21771.7</v>
      </c>
      <c r="C211" s="41">
        <v>141645.75</v>
      </c>
      <c r="D211" s="42">
        <v>545.5</v>
      </c>
      <c r="E211" s="41">
        <v>2600</v>
      </c>
      <c r="F211" s="41">
        <v>4307.6499999999996</v>
      </c>
      <c r="G211" s="41">
        <v>1325.19</v>
      </c>
      <c r="H211" s="43">
        <f t="shared" si="19"/>
        <v>-3.7567837172481923E-3</v>
      </c>
      <c r="I211" s="43">
        <f t="shared" si="20"/>
        <v>4.994329575944258E-3</v>
      </c>
      <c r="J211" s="43">
        <f t="shared" si="21"/>
        <v>1.0746711135816109E-2</v>
      </c>
      <c r="K211" s="43">
        <f t="shared" si="22"/>
        <v>-2.7807076421516924E-3</v>
      </c>
      <c r="L211" s="43">
        <f t="shared" si="23"/>
        <v>-2.0999761366348232E-2</v>
      </c>
      <c r="M211" s="43">
        <f t="shared" si="24"/>
        <v>-5.4185609980658085E-2</v>
      </c>
    </row>
    <row r="212" spans="1:13" ht="16.5" x14ac:dyDescent="0.35">
      <c r="A212" s="40">
        <v>45328</v>
      </c>
      <c r="B212" s="41">
        <v>21929.4</v>
      </c>
      <c r="C212" s="41">
        <v>143387.70000000001</v>
      </c>
      <c r="D212" s="42">
        <v>553</v>
      </c>
      <c r="E212" s="41">
        <v>2728.15</v>
      </c>
      <c r="F212" s="41">
        <v>4367.25</v>
      </c>
      <c r="G212" s="41">
        <v>1342.9</v>
      </c>
      <c r="H212" s="43">
        <f t="shared" si="19"/>
        <v>7.2433480160024582E-3</v>
      </c>
      <c r="I212" s="43">
        <f t="shared" si="20"/>
        <v>1.2297933400755134E-2</v>
      </c>
      <c r="J212" s="43">
        <f t="shared" si="21"/>
        <v>1.3748854262144821E-2</v>
      </c>
      <c r="K212" s="43">
        <f t="shared" si="22"/>
        <v>4.9288461538461573E-2</v>
      </c>
      <c r="L212" s="43">
        <f t="shared" si="23"/>
        <v>1.3835850173528575E-2</v>
      </c>
      <c r="M212" s="43">
        <f t="shared" si="24"/>
        <v>1.336412137127509E-2</v>
      </c>
    </row>
    <row r="213" spans="1:13" ht="16.5" x14ac:dyDescent="0.35">
      <c r="A213" s="40">
        <v>45329</v>
      </c>
      <c r="B213" s="41">
        <v>21930.5</v>
      </c>
      <c r="C213" s="41">
        <v>142996.79999999999</v>
      </c>
      <c r="D213" s="42">
        <v>552.20000000000005</v>
      </c>
      <c r="E213" s="41">
        <v>2752</v>
      </c>
      <c r="F213" s="41">
        <v>4361.75</v>
      </c>
      <c r="G213" s="41">
        <v>1353.93</v>
      </c>
      <c r="H213" s="43">
        <f t="shared" si="19"/>
        <v>5.016097111633445E-5</v>
      </c>
      <c r="I213" s="43">
        <f t="shared" si="20"/>
        <v>-2.7261752577105516E-3</v>
      </c>
      <c r="J213" s="43">
        <f t="shared" si="21"/>
        <v>-1.4466546112114911E-3</v>
      </c>
      <c r="K213" s="43">
        <f t="shared" si="22"/>
        <v>8.7421879295492954E-3</v>
      </c>
      <c r="L213" s="43">
        <f t="shared" si="23"/>
        <v>-1.2593737477817849E-3</v>
      </c>
      <c r="M213" s="43">
        <f t="shared" si="24"/>
        <v>8.2135676520961893E-3</v>
      </c>
    </row>
    <row r="214" spans="1:13" ht="16.5" x14ac:dyDescent="0.35">
      <c r="A214" s="40">
        <v>45330</v>
      </c>
      <c r="B214" s="41">
        <v>21717.95</v>
      </c>
      <c r="C214" s="41">
        <v>142483.09</v>
      </c>
      <c r="D214" s="42">
        <v>538.79999999999995</v>
      </c>
      <c r="E214" s="41">
        <v>2784.15</v>
      </c>
      <c r="F214" s="41">
        <v>4310.6499999999996</v>
      </c>
      <c r="G214" s="41">
        <v>1346.82</v>
      </c>
      <c r="H214" s="43">
        <f t="shared" si="19"/>
        <v>-9.6919814869701679E-3</v>
      </c>
      <c r="I214" s="43">
        <f t="shared" si="20"/>
        <v>-3.5924580130463893E-3</v>
      </c>
      <c r="J214" s="43">
        <f t="shared" si="21"/>
        <v>-2.4266570083303313E-2</v>
      </c>
      <c r="K214" s="43">
        <f t="shared" si="22"/>
        <v>1.1682412790697707E-2</v>
      </c>
      <c r="L214" s="43">
        <f t="shared" si="23"/>
        <v>-1.1715481171548201E-2</v>
      </c>
      <c r="M214" s="43">
        <f t="shared" si="24"/>
        <v>-5.2513793179855143E-3</v>
      </c>
    </row>
    <row r="215" spans="1:13" ht="16.5" x14ac:dyDescent="0.35">
      <c r="A215" s="40">
        <v>45331</v>
      </c>
      <c r="B215" s="41">
        <v>21782.5</v>
      </c>
      <c r="C215" s="41">
        <v>137083.34</v>
      </c>
      <c r="D215" s="42">
        <v>509.9</v>
      </c>
      <c r="E215" s="41">
        <v>2800.35</v>
      </c>
      <c r="F215" s="41">
        <v>4206.1499999999996</v>
      </c>
      <c r="G215" s="41">
        <v>1332.45</v>
      </c>
      <c r="H215" s="43">
        <f t="shared" si="19"/>
        <v>2.9721958103780177E-3</v>
      </c>
      <c r="I215" s="43">
        <f t="shared" si="20"/>
        <v>-3.789747962372237E-2</v>
      </c>
      <c r="J215" s="43">
        <f t="shared" si="21"/>
        <v>-5.3637713437267968E-2</v>
      </c>
      <c r="K215" s="43">
        <f t="shared" si="22"/>
        <v>5.8186520122837553E-3</v>
      </c>
      <c r="L215" s="43">
        <f t="shared" si="23"/>
        <v>-2.4242283646317843E-2</v>
      </c>
      <c r="M215" s="43">
        <f t="shared" si="24"/>
        <v>-1.0669577226355335E-2</v>
      </c>
    </row>
    <row r="216" spans="1:13" ht="16.5" x14ac:dyDescent="0.35">
      <c r="A216" s="40">
        <v>45334</v>
      </c>
      <c r="B216" s="41">
        <v>21616.05</v>
      </c>
      <c r="C216" s="41">
        <v>143802.75</v>
      </c>
      <c r="D216" s="42">
        <v>512.65</v>
      </c>
      <c r="E216" s="41">
        <v>2696.9</v>
      </c>
      <c r="F216" s="41">
        <v>4108.8999999999996</v>
      </c>
      <c r="G216" s="41">
        <v>1308.55</v>
      </c>
      <c r="H216" s="43">
        <f t="shared" si="19"/>
        <v>-7.6414552966831504E-3</v>
      </c>
      <c r="I216" s="43">
        <f t="shared" si="20"/>
        <v>4.9016970260572904E-2</v>
      </c>
      <c r="J216" s="43">
        <f t="shared" si="21"/>
        <v>5.3932143557560309E-3</v>
      </c>
      <c r="K216" s="43">
        <f t="shared" si="22"/>
        <v>-3.6941810845072871E-2</v>
      </c>
      <c r="L216" s="43">
        <f t="shared" si="23"/>
        <v>-2.3120906291977227E-2</v>
      </c>
      <c r="M216" s="43">
        <f t="shared" si="24"/>
        <v>-1.7936883185110202E-2</v>
      </c>
    </row>
    <row r="217" spans="1:13" ht="16.5" x14ac:dyDescent="0.35">
      <c r="A217" s="40">
        <v>45335</v>
      </c>
      <c r="B217" s="41">
        <v>21743.25</v>
      </c>
      <c r="C217" s="41">
        <v>144627.41</v>
      </c>
      <c r="D217" s="42">
        <v>510.8</v>
      </c>
      <c r="E217" s="41">
        <v>2764.75</v>
      </c>
      <c r="F217" s="41">
        <v>4163.6000000000004</v>
      </c>
      <c r="G217" s="41">
        <v>1283.3</v>
      </c>
      <c r="H217" s="43">
        <f t="shared" si="19"/>
        <v>5.8845163663111778E-3</v>
      </c>
      <c r="I217" s="43">
        <f t="shared" si="20"/>
        <v>5.7346608461938554E-3</v>
      </c>
      <c r="J217" s="43">
        <f t="shared" si="21"/>
        <v>-3.608699892714261E-3</v>
      </c>
      <c r="K217" s="43">
        <f t="shared" si="22"/>
        <v>2.5158515332418668E-2</v>
      </c>
      <c r="L217" s="43">
        <f t="shared" si="23"/>
        <v>1.3312565406800052E-2</v>
      </c>
      <c r="M217" s="43">
        <f t="shared" si="24"/>
        <v>-1.9296167513660159E-2</v>
      </c>
    </row>
    <row r="218" spans="1:13" ht="16.5" x14ac:dyDescent="0.35">
      <c r="A218" s="40">
        <v>45336</v>
      </c>
      <c r="B218" s="41">
        <v>21840.05</v>
      </c>
      <c r="C218" s="41">
        <v>147284.5</v>
      </c>
      <c r="D218" s="42">
        <v>517.95000000000005</v>
      </c>
      <c r="E218" s="41">
        <v>2808.95</v>
      </c>
      <c r="F218" s="41">
        <v>4256.25</v>
      </c>
      <c r="G218" s="41">
        <v>1296.5999999999999</v>
      </c>
      <c r="H218" s="43">
        <f t="shared" si="19"/>
        <v>4.4519563542708323E-3</v>
      </c>
      <c r="I218" s="43">
        <f t="shared" si="20"/>
        <v>1.8371966973618599E-2</v>
      </c>
      <c r="J218" s="43">
        <f t="shared" si="21"/>
        <v>1.3997650743931155E-2</v>
      </c>
      <c r="K218" s="43">
        <f t="shared" si="22"/>
        <v>1.5986978931187203E-2</v>
      </c>
      <c r="L218" s="43">
        <f t="shared" si="23"/>
        <v>2.2252377750023929E-2</v>
      </c>
      <c r="M218" s="43">
        <f t="shared" si="24"/>
        <v>1.0363905555988432E-2</v>
      </c>
    </row>
    <row r="219" spans="1:13" ht="16.5" x14ac:dyDescent="0.35">
      <c r="A219" s="40">
        <v>45337</v>
      </c>
      <c r="B219" s="41">
        <v>21910.75</v>
      </c>
      <c r="C219" s="41">
        <v>148509.84</v>
      </c>
      <c r="D219" s="42">
        <v>520.54999999999995</v>
      </c>
      <c r="E219" s="41">
        <v>2818.8</v>
      </c>
      <c r="F219" s="41">
        <v>4209.55</v>
      </c>
      <c r="G219" s="41">
        <v>1299</v>
      </c>
      <c r="H219" s="43">
        <f t="shared" si="19"/>
        <v>3.2371720760712877E-3</v>
      </c>
      <c r="I219" s="43">
        <f t="shared" si="20"/>
        <v>8.3195448265092151E-3</v>
      </c>
      <c r="J219" s="43">
        <f t="shared" si="21"/>
        <v>5.0197895549761729E-3</v>
      </c>
      <c r="K219" s="43">
        <f t="shared" si="22"/>
        <v>3.506648391747936E-3</v>
      </c>
      <c r="L219" s="43">
        <f t="shared" si="23"/>
        <v>-1.0972099853157079E-2</v>
      </c>
      <c r="M219" s="43">
        <f t="shared" si="24"/>
        <v>1.8509949097640685E-3</v>
      </c>
    </row>
    <row r="220" spans="1:13" ht="16.5" x14ac:dyDescent="0.35">
      <c r="A220" s="40">
        <v>45338</v>
      </c>
      <c r="B220" s="41">
        <v>22040.7</v>
      </c>
      <c r="C220" s="41">
        <v>148054.5</v>
      </c>
      <c r="D220" s="42">
        <v>528.65</v>
      </c>
      <c r="E220" s="41">
        <v>2888.4</v>
      </c>
      <c r="F220" s="41">
        <v>4198.05</v>
      </c>
      <c r="G220" s="41">
        <v>1305.9000000000001</v>
      </c>
      <c r="H220" s="43">
        <f t="shared" si="19"/>
        <v>5.9308786782743964E-3</v>
      </c>
      <c r="I220" s="43">
        <f t="shared" si="20"/>
        <v>-3.0660594611104323E-3</v>
      </c>
      <c r="J220" s="43">
        <f t="shared" si="21"/>
        <v>1.5560464892901783E-2</v>
      </c>
      <c r="K220" s="43">
        <f t="shared" si="22"/>
        <v>2.4691358024691325E-2</v>
      </c>
      <c r="L220" s="43">
        <f t="shared" si="23"/>
        <v>-2.7318834554762384E-3</v>
      </c>
      <c r="M220" s="43">
        <f t="shared" si="24"/>
        <v>5.3117782909931415E-3</v>
      </c>
    </row>
    <row r="221" spans="1:13" ht="16.5" x14ac:dyDescent="0.35">
      <c r="A221" s="40">
        <v>45341</v>
      </c>
      <c r="B221" s="41">
        <v>22122.25</v>
      </c>
      <c r="C221" s="41">
        <v>148902.29999999999</v>
      </c>
      <c r="D221" s="42">
        <v>531.79999999999995</v>
      </c>
      <c r="E221" s="41">
        <v>2898</v>
      </c>
      <c r="F221" s="41">
        <v>4094.05</v>
      </c>
      <c r="G221" s="41">
        <v>1304.7</v>
      </c>
      <c r="H221" s="43">
        <f t="shared" si="19"/>
        <v>3.6999732313401693E-3</v>
      </c>
      <c r="I221" s="43">
        <f t="shared" si="20"/>
        <v>5.7262697182455672E-3</v>
      </c>
      <c r="J221" s="43">
        <f t="shared" si="21"/>
        <v>5.9585737255272433E-3</v>
      </c>
      <c r="K221" s="43">
        <f t="shared" si="22"/>
        <v>3.323639385126682E-3</v>
      </c>
      <c r="L221" s="43">
        <f t="shared" si="23"/>
        <v>-2.47734067007301E-2</v>
      </c>
      <c r="M221" s="43">
        <f t="shared" si="24"/>
        <v>-9.1890650126353116E-4</v>
      </c>
    </row>
    <row r="222" spans="1:13" ht="16.5" x14ac:dyDescent="0.35">
      <c r="A222" s="40">
        <v>45342</v>
      </c>
      <c r="B222" s="41">
        <v>22196.95</v>
      </c>
      <c r="C222" s="41">
        <v>148626.09</v>
      </c>
      <c r="D222" s="42">
        <v>518.20000000000005</v>
      </c>
      <c r="E222" s="41">
        <v>2893.05</v>
      </c>
      <c r="F222" s="41">
        <v>4186.1000000000004</v>
      </c>
      <c r="G222" s="41">
        <v>1306.5</v>
      </c>
      <c r="H222" s="43">
        <f t="shared" si="19"/>
        <v>3.376690888133021E-3</v>
      </c>
      <c r="I222" s="43">
        <f t="shared" si="20"/>
        <v>-1.8549747048903333E-3</v>
      </c>
      <c r="J222" s="43">
        <f t="shared" si="21"/>
        <v>-2.5573523881158161E-2</v>
      </c>
      <c r="K222" s="43">
        <f t="shared" si="22"/>
        <v>-1.7080745341614279E-3</v>
      </c>
      <c r="L222" s="43">
        <f t="shared" si="23"/>
        <v>2.2483848511864822E-2</v>
      </c>
      <c r="M222" s="43">
        <f t="shared" si="24"/>
        <v>1.3796275005748099E-3</v>
      </c>
    </row>
    <row r="223" spans="1:13" ht="16.5" x14ac:dyDescent="0.35">
      <c r="A223" s="40">
        <v>45343</v>
      </c>
      <c r="B223" s="41">
        <v>22055.05</v>
      </c>
      <c r="C223" s="41">
        <v>149685.95000000001</v>
      </c>
      <c r="D223" s="42">
        <v>516.25</v>
      </c>
      <c r="E223" s="41">
        <v>2885</v>
      </c>
      <c r="F223" s="41">
        <v>4413.1000000000004</v>
      </c>
      <c r="G223" s="41">
        <v>1309.05</v>
      </c>
      <c r="H223" s="43">
        <f t="shared" si="19"/>
        <v>-6.3927701778848647E-3</v>
      </c>
      <c r="I223" s="43">
        <f t="shared" si="20"/>
        <v>7.1310494678290676E-3</v>
      </c>
      <c r="J223" s="43">
        <f t="shared" si="21"/>
        <v>-3.7630258587418859E-3</v>
      </c>
      <c r="K223" s="43">
        <f t="shared" si="22"/>
        <v>-2.782530547346289E-3</v>
      </c>
      <c r="L223" s="43">
        <f t="shared" si="23"/>
        <v>5.4227084876137692E-2</v>
      </c>
      <c r="M223" s="43">
        <f t="shared" si="24"/>
        <v>1.9517795637198274E-3</v>
      </c>
    </row>
    <row r="224" spans="1:13" ht="16.5" x14ac:dyDescent="0.35">
      <c r="A224" s="40">
        <v>45344</v>
      </c>
      <c r="B224" s="41">
        <v>22217.45</v>
      </c>
      <c r="C224" s="41">
        <v>150164.5</v>
      </c>
      <c r="D224" s="42">
        <v>522.85</v>
      </c>
      <c r="E224" s="41">
        <v>2906.85</v>
      </c>
      <c r="F224" s="41">
        <v>4366.8999999999996</v>
      </c>
      <c r="G224" s="41">
        <v>1304.75</v>
      </c>
      <c r="H224" s="43">
        <f t="shared" si="19"/>
        <v>7.3633929644231801E-3</v>
      </c>
      <c r="I224" s="43">
        <f t="shared" si="20"/>
        <v>3.197026841864506E-3</v>
      </c>
      <c r="J224" s="43">
        <f t="shared" si="21"/>
        <v>1.2784503631961304E-2</v>
      </c>
      <c r="K224" s="43">
        <f t="shared" si="22"/>
        <v>7.5736568457538678E-3</v>
      </c>
      <c r="L224" s="43">
        <f t="shared" si="23"/>
        <v>-1.0468831433686236E-2</v>
      </c>
      <c r="M224" s="43">
        <f t="shared" si="24"/>
        <v>-3.2848248729994687E-3</v>
      </c>
    </row>
    <row r="225" spans="1:13" ht="16.5" x14ac:dyDescent="0.35">
      <c r="A225" s="40">
        <v>45345</v>
      </c>
      <c r="B225" s="41">
        <v>22212.7</v>
      </c>
      <c r="C225" s="41">
        <v>150725</v>
      </c>
      <c r="D225" s="42">
        <v>523.75</v>
      </c>
      <c r="E225" s="41">
        <v>2916.35</v>
      </c>
      <c r="F225" s="41">
        <v>4464.3</v>
      </c>
      <c r="G225" s="41">
        <v>1302.6500000000001</v>
      </c>
      <c r="H225" s="43">
        <f t="shared" si="19"/>
        <v>-2.1379591267224637E-4</v>
      </c>
      <c r="I225" s="43">
        <f t="shared" si="20"/>
        <v>3.7325732779718243E-3</v>
      </c>
      <c r="J225" s="43">
        <f t="shared" si="21"/>
        <v>1.7213349909151329E-3</v>
      </c>
      <c r="K225" s="43">
        <f t="shared" si="22"/>
        <v>3.2681424910126081E-3</v>
      </c>
      <c r="L225" s="43">
        <f t="shared" si="23"/>
        <v>2.2304151686551227E-2</v>
      </c>
      <c r="M225" s="43">
        <f t="shared" si="24"/>
        <v>-1.6095037363478898E-3</v>
      </c>
    </row>
    <row r="226" spans="1:13" ht="16.5" x14ac:dyDescent="0.35">
      <c r="A226" s="40">
        <v>45348</v>
      </c>
      <c r="B226" s="41">
        <v>22122.05</v>
      </c>
      <c r="C226" s="41">
        <v>148374.75</v>
      </c>
      <c r="D226" s="42">
        <v>526.25</v>
      </c>
      <c r="E226" s="41">
        <v>2879.55</v>
      </c>
      <c r="F226" s="41">
        <v>4438.3999999999996</v>
      </c>
      <c r="G226" s="41">
        <v>1291.7</v>
      </c>
      <c r="H226" s="43">
        <f t="shared" si="19"/>
        <v>-4.08099870794642E-3</v>
      </c>
      <c r="I226" s="43">
        <f t="shared" si="20"/>
        <v>-1.5592967324597777E-2</v>
      </c>
      <c r="J226" s="43">
        <f t="shared" si="21"/>
        <v>4.7732696897374704E-3</v>
      </c>
      <c r="K226" s="43">
        <f t="shared" si="22"/>
        <v>-1.2618512867111194E-2</v>
      </c>
      <c r="L226" s="43">
        <f t="shared" si="23"/>
        <v>-5.8015814349395298E-3</v>
      </c>
      <c r="M226" s="43">
        <f t="shared" si="24"/>
        <v>-8.4059417341573288E-3</v>
      </c>
    </row>
    <row r="227" spans="1:13" ht="16.5" x14ac:dyDescent="0.35">
      <c r="A227" s="40">
        <v>45349</v>
      </c>
      <c r="B227" s="41">
        <v>22198.35</v>
      </c>
      <c r="C227" s="41">
        <v>147149.16</v>
      </c>
      <c r="D227" s="42">
        <v>518.04999999999995</v>
      </c>
      <c r="E227" s="41">
        <v>2877.45</v>
      </c>
      <c r="F227" s="41">
        <v>4363.25</v>
      </c>
      <c r="G227" s="41">
        <v>1287.55</v>
      </c>
      <c r="H227" s="43">
        <f t="shared" si="19"/>
        <v>3.449047443613918E-3</v>
      </c>
      <c r="I227" s="43">
        <f t="shared" si="20"/>
        <v>-8.2600981636026111E-3</v>
      </c>
      <c r="J227" s="43">
        <f t="shared" si="21"/>
        <v>-1.558194774346802E-2</v>
      </c>
      <c r="K227" s="43">
        <f t="shared" si="22"/>
        <v>-7.2928061676316215E-4</v>
      </c>
      <c r="L227" s="43">
        <f t="shared" si="23"/>
        <v>-1.6931777217015061E-2</v>
      </c>
      <c r="M227" s="43">
        <f t="shared" si="24"/>
        <v>-3.2128203143145396E-3</v>
      </c>
    </row>
    <row r="228" spans="1:13" ht="16.5" x14ac:dyDescent="0.35">
      <c r="A228" s="40">
        <v>45350</v>
      </c>
      <c r="B228" s="41">
        <v>21951.15</v>
      </c>
      <c r="C228" s="41">
        <v>146028.41</v>
      </c>
      <c r="D228" s="42">
        <v>507.5</v>
      </c>
      <c r="E228" s="41">
        <v>2819.2</v>
      </c>
      <c r="F228" s="41">
        <v>4309.1499999999996</v>
      </c>
      <c r="G228" s="41">
        <v>1273.55</v>
      </c>
      <c r="H228" s="43">
        <f t="shared" si="19"/>
        <v>-1.1135962808046414E-2</v>
      </c>
      <c r="I228" s="43">
        <f t="shared" si="20"/>
        <v>-7.6164213237778586E-3</v>
      </c>
      <c r="J228" s="43">
        <f t="shared" si="21"/>
        <v>-2.0364829649647632E-2</v>
      </c>
      <c r="K228" s="43">
        <f t="shared" si="22"/>
        <v>-2.0243618481641731E-2</v>
      </c>
      <c r="L228" s="43">
        <f t="shared" si="23"/>
        <v>-1.2399014496075257E-2</v>
      </c>
      <c r="M228" s="43">
        <f t="shared" si="24"/>
        <v>-1.08733641411984E-2</v>
      </c>
    </row>
    <row r="229" spans="1:13" ht="16.5" x14ac:dyDescent="0.35">
      <c r="A229" s="40">
        <v>45351</v>
      </c>
      <c r="B229" s="41">
        <v>21982.799999999999</v>
      </c>
      <c r="C229" s="41">
        <v>146081.54999999999</v>
      </c>
      <c r="D229" s="42">
        <v>518.5</v>
      </c>
      <c r="E229" s="41">
        <v>2855.4</v>
      </c>
      <c r="F229" s="41">
        <v>4296.55</v>
      </c>
      <c r="G229" s="41">
        <v>1274.2</v>
      </c>
      <c r="H229" s="43">
        <f t="shared" si="19"/>
        <v>1.4418378991532478E-3</v>
      </c>
      <c r="I229" s="43">
        <f t="shared" si="20"/>
        <v>3.6390179143897319E-4</v>
      </c>
      <c r="J229" s="43">
        <f t="shared" si="21"/>
        <v>2.167487684729064E-2</v>
      </c>
      <c r="K229" s="43">
        <f t="shared" si="22"/>
        <v>1.2840522133938803E-2</v>
      </c>
      <c r="L229" s="43">
        <f t="shared" si="23"/>
        <v>-2.9240105357203755E-3</v>
      </c>
      <c r="M229" s="43">
        <f t="shared" si="24"/>
        <v>5.1038435868249463E-4</v>
      </c>
    </row>
    <row r="230" spans="1:13" ht="16.5" x14ac:dyDescent="0.35">
      <c r="A230" s="40">
        <v>45352</v>
      </c>
      <c r="B230" s="41">
        <v>22338.75</v>
      </c>
      <c r="C230" s="41">
        <v>145186</v>
      </c>
      <c r="D230" s="42">
        <v>529.79999999999995</v>
      </c>
      <c r="E230" s="41">
        <v>2843.35</v>
      </c>
      <c r="F230" s="41">
        <v>4370</v>
      </c>
      <c r="G230" s="41">
        <v>1279.55</v>
      </c>
      <c r="H230" s="43">
        <f t="shared" si="19"/>
        <v>1.6192204814673324E-2</v>
      </c>
      <c r="I230" s="43">
        <f t="shared" si="20"/>
        <v>-6.1304798586815958E-3</v>
      </c>
      <c r="J230" s="43">
        <f t="shared" si="21"/>
        <v>2.1793635486981589E-2</v>
      </c>
      <c r="K230" s="43">
        <f t="shared" si="22"/>
        <v>-4.2200742452896903E-3</v>
      </c>
      <c r="L230" s="43">
        <f t="shared" si="23"/>
        <v>1.7095111193864802E-2</v>
      </c>
      <c r="M230" s="43">
        <f t="shared" si="24"/>
        <v>4.1987129179092047E-3</v>
      </c>
    </row>
    <row r="231" spans="1:13" ht="16.5" x14ac:dyDescent="0.35">
      <c r="A231" s="40">
        <v>45353</v>
      </c>
      <c r="B231" s="41">
        <v>22378.400000000001</v>
      </c>
      <c r="C231" s="41">
        <v>145440</v>
      </c>
      <c r="D231" s="42">
        <v>531.20000000000005</v>
      </c>
      <c r="E231" s="41">
        <v>2847.2</v>
      </c>
      <c r="F231" s="41">
        <v>4395</v>
      </c>
      <c r="G231" s="41">
        <v>1293</v>
      </c>
      <c r="H231" s="43">
        <f t="shared" si="19"/>
        <v>1.7749426445079271E-3</v>
      </c>
      <c r="I231" s="43">
        <f t="shared" si="20"/>
        <v>1.7494799774082901E-3</v>
      </c>
      <c r="J231" s="43">
        <f t="shared" si="21"/>
        <v>2.6425066062666877E-3</v>
      </c>
      <c r="K231" s="43">
        <f t="shared" si="22"/>
        <v>1.3540366117431584E-3</v>
      </c>
      <c r="L231" s="43">
        <f t="shared" si="23"/>
        <v>5.7208237986270021E-3</v>
      </c>
      <c r="M231" s="43">
        <f t="shared" si="24"/>
        <v>1.0511507952014417E-2</v>
      </c>
    </row>
    <row r="232" spans="1:13" ht="16.5" x14ac:dyDescent="0.35">
      <c r="A232" s="40">
        <v>45355</v>
      </c>
      <c r="B232" s="41">
        <v>22405.599999999999</v>
      </c>
      <c r="C232" s="41">
        <v>146145.79999999999</v>
      </c>
      <c r="D232" s="42">
        <v>535.1</v>
      </c>
      <c r="E232" s="41">
        <v>2893.65</v>
      </c>
      <c r="F232" s="41">
        <v>4311.1000000000004</v>
      </c>
      <c r="G232" s="41">
        <v>1279.95</v>
      </c>
      <c r="H232" s="43">
        <f t="shared" si="19"/>
        <v>1.215457762842611E-3</v>
      </c>
      <c r="I232" s="43">
        <f t="shared" si="20"/>
        <v>4.8528602860285226E-3</v>
      </c>
      <c r="J232" s="43">
        <f t="shared" si="21"/>
        <v>7.3418674698794749E-3</v>
      </c>
      <c r="K232" s="43">
        <f t="shared" si="22"/>
        <v>1.6314273672379979E-2</v>
      </c>
      <c r="L232" s="43">
        <f t="shared" si="23"/>
        <v>-1.9089874857792864E-2</v>
      </c>
      <c r="M232" s="43">
        <f t="shared" si="24"/>
        <v>-1.0092807424593932E-2</v>
      </c>
    </row>
    <row r="233" spans="1:13" ht="16.5" x14ac:dyDescent="0.35">
      <c r="A233" s="40">
        <v>45356</v>
      </c>
      <c r="B233" s="41">
        <v>22356.3</v>
      </c>
      <c r="C233" s="41">
        <v>145396.25</v>
      </c>
      <c r="D233" s="42">
        <v>542</v>
      </c>
      <c r="E233" s="41">
        <v>2869.8</v>
      </c>
      <c r="F233" s="41">
        <v>4287.95</v>
      </c>
      <c r="G233" s="41">
        <v>1277.8</v>
      </c>
      <c r="H233" s="43">
        <f t="shared" si="19"/>
        <v>-2.2003427714499622E-3</v>
      </c>
      <c r="I233" s="43">
        <f t="shared" si="20"/>
        <v>-5.1287823529652474E-3</v>
      </c>
      <c r="J233" s="43">
        <f t="shared" si="21"/>
        <v>1.2894786021304385E-2</v>
      </c>
      <c r="K233" s="43">
        <f t="shared" si="22"/>
        <v>-8.2421854750919805E-3</v>
      </c>
      <c r="L233" s="43">
        <f t="shared" si="23"/>
        <v>-5.369859200668169E-3</v>
      </c>
      <c r="M233" s="43">
        <f t="shared" si="24"/>
        <v>-1.6797531153561395E-3</v>
      </c>
    </row>
    <row r="234" spans="1:13" ht="16.5" x14ac:dyDescent="0.35">
      <c r="A234" s="40">
        <v>45357</v>
      </c>
      <c r="B234" s="41">
        <v>22474.05</v>
      </c>
      <c r="C234" s="41">
        <v>145740.09</v>
      </c>
      <c r="D234" s="42">
        <v>535.29999999999995</v>
      </c>
      <c r="E234" s="41">
        <v>2798.6</v>
      </c>
      <c r="F234" s="41">
        <v>4258.45</v>
      </c>
      <c r="G234" s="41">
        <v>1257.5</v>
      </c>
      <c r="H234" s="43">
        <f t="shared" si="19"/>
        <v>5.2669717260906326E-3</v>
      </c>
      <c r="I234" s="43">
        <f t="shared" si="20"/>
        <v>2.3648477866519699E-3</v>
      </c>
      <c r="J234" s="43">
        <f t="shared" si="21"/>
        <v>-1.2361623616236246E-2</v>
      </c>
      <c r="K234" s="43">
        <f t="shared" si="22"/>
        <v>-2.4810091295560759E-2</v>
      </c>
      <c r="L234" s="43">
        <f t="shared" si="23"/>
        <v>-6.8797444000046649E-3</v>
      </c>
      <c r="M234" s="43">
        <f t="shared" si="24"/>
        <v>-1.5886680231648111E-2</v>
      </c>
    </row>
    <row r="235" spans="1:13" ht="16.5" x14ac:dyDescent="0.35">
      <c r="A235" s="40">
        <v>45358</v>
      </c>
      <c r="B235" s="41">
        <v>22493.55</v>
      </c>
      <c r="C235" s="41">
        <v>143956.66</v>
      </c>
      <c r="D235" s="42">
        <v>516.70000000000005</v>
      </c>
      <c r="E235" s="41">
        <v>2773.3</v>
      </c>
      <c r="F235" s="41">
        <v>4245.3</v>
      </c>
      <c r="G235" s="41">
        <v>1253.45</v>
      </c>
      <c r="H235" s="43">
        <f t="shared" si="19"/>
        <v>8.6766737637408481E-4</v>
      </c>
      <c r="I235" s="43">
        <f t="shared" si="20"/>
        <v>-1.2237058451109733E-2</v>
      </c>
      <c r="J235" s="43">
        <f t="shared" si="21"/>
        <v>-3.4746870913506277E-2</v>
      </c>
      <c r="K235" s="43">
        <f t="shared" si="22"/>
        <v>-9.0402344029156464E-3</v>
      </c>
      <c r="L235" s="43">
        <f t="shared" si="23"/>
        <v>-3.0879780201715735E-3</v>
      </c>
      <c r="M235" s="43">
        <f t="shared" si="24"/>
        <v>-3.2206759443339597E-3</v>
      </c>
    </row>
    <row r="236" spans="1:13" ht="16.5" x14ac:dyDescent="0.35">
      <c r="A236" s="40">
        <v>45362</v>
      </c>
      <c r="B236" s="41">
        <v>22332.65</v>
      </c>
      <c r="C236" s="41">
        <v>144950.70000000001</v>
      </c>
      <c r="D236" s="42">
        <v>510.65</v>
      </c>
      <c r="E236" s="41">
        <v>2672.1</v>
      </c>
      <c r="F236" s="41">
        <v>4180.55</v>
      </c>
      <c r="G236" s="41">
        <v>1232.7</v>
      </c>
      <c r="H236" s="43">
        <f t="shared" si="19"/>
        <v>-7.1531616841271307E-3</v>
      </c>
      <c r="I236" s="43">
        <f t="shared" si="20"/>
        <v>6.9051338090228556E-3</v>
      </c>
      <c r="J236" s="43">
        <f t="shared" si="21"/>
        <v>-1.1708922005032065E-2</v>
      </c>
      <c r="K236" s="43">
        <f t="shared" si="22"/>
        <v>-3.6490823207009797E-2</v>
      </c>
      <c r="L236" s="43">
        <f t="shared" si="23"/>
        <v>-1.5252161213577368E-2</v>
      </c>
      <c r="M236" s="43">
        <f t="shared" si="24"/>
        <v>-1.6554310104112648E-2</v>
      </c>
    </row>
    <row r="237" spans="1:13" ht="16.5" x14ac:dyDescent="0.35">
      <c r="A237" s="40">
        <v>45363</v>
      </c>
      <c r="B237" s="41">
        <v>22335.7</v>
      </c>
      <c r="C237" s="41">
        <v>142276.66</v>
      </c>
      <c r="D237" s="42">
        <v>507.1</v>
      </c>
      <c r="E237" s="41">
        <v>2588.9</v>
      </c>
      <c r="F237" s="41">
        <v>4074.9</v>
      </c>
      <c r="G237" s="41">
        <v>1209.45</v>
      </c>
      <c r="H237" s="43">
        <f t="shared" si="19"/>
        <v>1.3657134285448758E-4</v>
      </c>
      <c r="I237" s="43">
        <f t="shared" si="20"/>
        <v>-1.8447927467752884E-2</v>
      </c>
      <c r="J237" s="43">
        <f t="shared" si="21"/>
        <v>-6.951924018407823E-3</v>
      </c>
      <c r="K237" s="43">
        <f t="shared" si="22"/>
        <v>-3.1136559260506652E-2</v>
      </c>
      <c r="L237" s="43">
        <f t="shared" si="23"/>
        <v>-2.527179438112212E-2</v>
      </c>
      <c r="M237" s="43">
        <f t="shared" si="24"/>
        <v>-1.8861036748600631E-2</v>
      </c>
    </row>
    <row r="238" spans="1:13" ht="16.5" x14ac:dyDescent="0.35">
      <c r="A238" s="40">
        <v>45364</v>
      </c>
      <c r="B238" s="41">
        <v>21997.7</v>
      </c>
      <c r="C238" s="41">
        <v>139057.70000000001</v>
      </c>
      <c r="D238" s="42">
        <v>492.1</v>
      </c>
      <c r="E238" s="41">
        <v>2497.25</v>
      </c>
      <c r="F238" s="41">
        <v>3941.35</v>
      </c>
      <c r="G238" s="41">
        <v>1179.0999999999999</v>
      </c>
      <c r="H238" s="43">
        <f t="shared" si="19"/>
        <v>-1.5132724741109523E-2</v>
      </c>
      <c r="I238" s="43">
        <f t="shared" si="20"/>
        <v>-2.262465256072213E-2</v>
      </c>
      <c r="J238" s="43">
        <f t="shared" si="21"/>
        <v>-2.9579964504042593E-2</v>
      </c>
      <c r="K238" s="43">
        <f t="shared" si="22"/>
        <v>-3.5401135617443735E-2</v>
      </c>
      <c r="L238" s="43">
        <f t="shared" si="23"/>
        <v>-3.2773810400255267E-2</v>
      </c>
      <c r="M238" s="43">
        <f t="shared" si="24"/>
        <v>-2.5094051014924252E-2</v>
      </c>
    </row>
    <row r="239" spans="1:13" ht="16.5" x14ac:dyDescent="0.35">
      <c r="A239" s="40">
        <v>45365</v>
      </c>
      <c r="B239" s="41">
        <v>22146.65</v>
      </c>
      <c r="C239" s="41">
        <v>140301.70000000001</v>
      </c>
      <c r="D239" s="42">
        <v>502.55</v>
      </c>
      <c r="E239" s="41">
        <v>2497.35</v>
      </c>
      <c r="F239" s="41">
        <v>4018.95</v>
      </c>
      <c r="G239" s="41">
        <v>1163.5999999999999</v>
      </c>
      <c r="H239" s="43">
        <f t="shared" si="19"/>
        <v>6.7711624397096392E-3</v>
      </c>
      <c r="I239" s="43">
        <f t="shared" si="20"/>
        <v>8.9459267627754521E-3</v>
      </c>
      <c r="J239" s="43">
        <f t="shared" si="21"/>
        <v>2.123552123552121E-2</v>
      </c>
      <c r="K239" s="43">
        <f t="shared" si="22"/>
        <v>4.0044048453262207E-5</v>
      </c>
      <c r="L239" s="43">
        <f t="shared" si="23"/>
        <v>1.9688685348928644E-2</v>
      </c>
      <c r="M239" s="43">
        <f t="shared" si="24"/>
        <v>-1.3145619540327369E-2</v>
      </c>
    </row>
    <row r="240" spans="1:13" ht="16.5" x14ac:dyDescent="0.35">
      <c r="A240" s="40">
        <v>45366</v>
      </c>
      <c r="B240" s="41">
        <v>22023.35</v>
      </c>
      <c r="C240" s="41">
        <v>141312.04999999999</v>
      </c>
      <c r="D240" s="42">
        <v>472.95</v>
      </c>
      <c r="E240" s="41">
        <v>2500.1</v>
      </c>
      <c r="F240" s="41">
        <v>4057.1</v>
      </c>
      <c r="G240" s="41">
        <v>1187.0999999999999</v>
      </c>
      <c r="H240" s="43">
        <f t="shared" si="19"/>
        <v>-5.5674334493028476E-3</v>
      </c>
      <c r="I240" s="43">
        <f t="shared" si="20"/>
        <v>7.2012669839351673E-3</v>
      </c>
      <c r="J240" s="43">
        <f t="shared" si="21"/>
        <v>-5.8899611978907612E-2</v>
      </c>
      <c r="K240" s="43">
        <f t="shared" si="22"/>
        <v>1.1011672372715079E-3</v>
      </c>
      <c r="L240" s="43">
        <f t="shared" si="23"/>
        <v>9.492529143184188E-3</v>
      </c>
      <c r="M240" s="43">
        <f t="shared" si="24"/>
        <v>2.0195943623238229E-2</v>
      </c>
    </row>
    <row r="241" spans="1:13" ht="16.5" x14ac:dyDescent="0.35">
      <c r="A241" s="40">
        <v>45369</v>
      </c>
      <c r="B241" s="41">
        <v>22055.7</v>
      </c>
      <c r="C241" s="41">
        <v>137012.75</v>
      </c>
      <c r="D241" s="42">
        <v>458.1</v>
      </c>
      <c r="E241" s="41">
        <v>2540.75</v>
      </c>
      <c r="F241" s="41">
        <v>4095.95</v>
      </c>
      <c r="G241" s="41">
        <v>1183.3</v>
      </c>
      <c r="H241" s="43">
        <f t="shared" si="19"/>
        <v>1.468895513171347E-3</v>
      </c>
      <c r="I241" s="43">
        <f t="shared" si="20"/>
        <v>-3.0424157034024974E-2</v>
      </c>
      <c r="J241" s="43">
        <f t="shared" si="21"/>
        <v>-3.1398667935299641E-2</v>
      </c>
      <c r="K241" s="43">
        <f t="shared" si="22"/>
        <v>1.6259349626014996E-2</v>
      </c>
      <c r="L241" s="43">
        <f t="shared" si="23"/>
        <v>9.5758053782258046E-3</v>
      </c>
      <c r="M241" s="43">
        <f t="shared" si="24"/>
        <v>-3.2010782579394784E-3</v>
      </c>
    </row>
    <row r="242" spans="1:13" ht="16.5" x14ac:dyDescent="0.35">
      <c r="A242" s="40">
        <v>45370</v>
      </c>
      <c r="B242" s="41">
        <v>21817.45</v>
      </c>
      <c r="C242" s="41">
        <v>132679.75</v>
      </c>
      <c r="D242" s="42">
        <v>454.95</v>
      </c>
      <c r="E242" s="41">
        <v>2551.1</v>
      </c>
      <c r="F242" s="41">
        <v>4089.7</v>
      </c>
      <c r="G242" s="41">
        <v>1154.6500000000001</v>
      </c>
      <c r="H242" s="43">
        <f t="shared" si="19"/>
        <v>-1.080219625765675E-2</v>
      </c>
      <c r="I242" s="43">
        <f t="shared" si="20"/>
        <v>-3.1624794042890168E-2</v>
      </c>
      <c r="J242" s="43">
        <f t="shared" si="21"/>
        <v>-6.8762278978389737E-3</v>
      </c>
      <c r="K242" s="43">
        <f t="shared" si="22"/>
        <v>4.0736003148676217E-3</v>
      </c>
      <c r="L242" s="43">
        <f t="shared" si="23"/>
        <v>-1.5258975329288688E-3</v>
      </c>
      <c r="M242" s="43">
        <f t="shared" si="24"/>
        <v>-2.4211949632383895E-2</v>
      </c>
    </row>
    <row r="243" spans="1:13" ht="16.5" x14ac:dyDescent="0.35">
      <c r="A243" s="40">
        <v>45371</v>
      </c>
      <c r="B243" s="41">
        <v>21839.1</v>
      </c>
      <c r="C243" s="41">
        <v>131512.66</v>
      </c>
      <c r="D243" s="42">
        <v>452.05</v>
      </c>
      <c r="E243" s="41">
        <v>2471.5500000000002</v>
      </c>
      <c r="F243" s="41">
        <v>4024.3</v>
      </c>
      <c r="G243" s="41">
        <v>1131.6500000000001</v>
      </c>
      <c r="H243" s="43">
        <f t="shared" si="19"/>
        <v>9.9232495089929458E-4</v>
      </c>
      <c r="I243" s="43">
        <f t="shared" si="20"/>
        <v>-8.7962933303687759E-3</v>
      </c>
      <c r="J243" s="43">
        <f t="shared" si="21"/>
        <v>-6.3743268491042475E-3</v>
      </c>
      <c r="K243" s="43">
        <f t="shared" si="22"/>
        <v>-3.1182627102034309E-2</v>
      </c>
      <c r="L243" s="43">
        <f t="shared" si="23"/>
        <v>-1.5991393011712263E-2</v>
      </c>
      <c r="M243" s="43">
        <f t="shared" si="24"/>
        <v>-1.9919456112241805E-2</v>
      </c>
    </row>
    <row r="244" spans="1:13" ht="16.5" x14ac:dyDescent="0.35">
      <c r="A244" s="40">
        <v>45372</v>
      </c>
      <c r="B244" s="41">
        <v>22011.95</v>
      </c>
      <c r="C244" s="41">
        <v>131583.59</v>
      </c>
      <c r="D244" s="42">
        <v>461</v>
      </c>
      <c r="E244" s="41">
        <v>2528.15</v>
      </c>
      <c r="F244" s="41">
        <v>4088.35</v>
      </c>
      <c r="G244" s="41">
        <v>1138.05</v>
      </c>
      <c r="H244" s="43">
        <f t="shared" si="19"/>
        <v>7.9147034447391244E-3</v>
      </c>
      <c r="I244" s="43">
        <f t="shared" si="20"/>
        <v>5.393397107167706E-4</v>
      </c>
      <c r="J244" s="43">
        <f t="shared" si="21"/>
        <v>1.979869483464216E-2</v>
      </c>
      <c r="K244" s="43">
        <f t="shared" si="22"/>
        <v>2.2900608929619027E-2</v>
      </c>
      <c r="L244" s="43">
        <f t="shared" si="23"/>
        <v>1.5915811445468709E-2</v>
      </c>
      <c r="M244" s="43">
        <f t="shared" si="24"/>
        <v>5.6554588432818128E-3</v>
      </c>
    </row>
    <row r="245" spans="1:13" ht="16.5" x14ac:dyDescent="0.35">
      <c r="A245" s="40">
        <v>45373</v>
      </c>
      <c r="B245" s="41">
        <v>22096.75</v>
      </c>
      <c r="C245" s="41">
        <v>131302.95000000001</v>
      </c>
      <c r="D245" s="42">
        <v>468.35</v>
      </c>
      <c r="E245" s="41">
        <v>2593</v>
      </c>
      <c r="F245" s="41">
        <v>4104</v>
      </c>
      <c r="G245" s="41">
        <v>1138.6500000000001</v>
      </c>
      <c r="H245" s="43">
        <f t="shared" si="19"/>
        <v>3.8524528721898457E-3</v>
      </c>
      <c r="I245" s="43">
        <f t="shared" si="20"/>
        <v>-2.1327887466817473E-3</v>
      </c>
      <c r="J245" s="43">
        <f t="shared" si="21"/>
        <v>1.5943600867679007E-2</v>
      </c>
      <c r="K245" s="43">
        <f t="shared" si="22"/>
        <v>2.5651167850008864E-2</v>
      </c>
      <c r="L245" s="43">
        <f t="shared" si="23"/>
        <v>3.8279501510389501E-3</v>
      </c>
      <c r="M245" s="43">
        <f t="shared" si="24"/>
        <v>5.272176090682628E-4</v>
      </c>
    </row>
    <row r="246" spans="1:13" ht="16.5" x14ac:dyDescent="0.35">
      <c r="A246" s="40">
        <v>45377</v>
      </c>
      <c r="B246" s="41">
        <v>22004.7</v>
      </c>
      <c r="C246" s="41">
        <v>131645.41</v>
      </c>
      <c r="D246" s="42">
        <v>471.45</v>
      </c>
      <c r="E246" s="41">
        <v>2626.8</v>
      </c>
      <c r="F246" s="41">
        <v>4053.8</v>
      </c>
      <c r="G246" s="41">
        <v>1125.8499999999999</v>
      </c>
      <c r="H246" s="43">
        <f t="shared" si="19"/>
        <v>-4.1657709844207533E-3</v>
      </c>
      <c r="I246" s="43">
        <f t="shared" si="20"/>
        <v>2.6081668385972427E-3</v>
      </c>
      <c r="J246" s="43">
        <f t="shared" si="21"/>
        <v>6.6189815309063002E-3</v>
      </c>
      <c r="K246" s="43">
        <f t="shared" si="22"/>
        <v>1.3035094485152403E-2</v>
      </c>
      <c r="L246" s="43">
        <f t="shared" si="23"/>
        <v>-1.2231968810916136E-2</v>
      </c>
      <c r="M246" s="43">
        <f t="shared" si="24"/>
        <v>-1.1241382338734625E-2</v>
      </c>
    </row>
    <row r="247" spans="1:13" ht="16.5" x14ac:dyDescent="0.35">
      <c r="A247" s="40">
        <v>45378</v>
      </c>
      <c r="B247" s="41">
        <v>22123.65</v>
      </c>
      <c r="C247" s="41">
        <v>131809.41</v>
      </c>
      <c r="D247" s="42">
        <v>467.7</v>
      </c>
      <c r="E247" s="41">
        <v>2677</v>
      </c>
      <c r="F247" s="41">
        <v>4001.35</v>
      </c>
      <c r="G247" s="41">
        <v>1113.75</v>
      </c>
      <c r="H247" s="43">
        <f t="shared" si="19"/>
        <v>5.4056633355601636E-3</v>
      </c>
      <c r="I247" s="43">
        <f t="shared" si="20"/>
        <v>1.2457707412662545E-3</v>
      </c>
      <c r="J247" s="43">
        <f t="shared" si="21"/>
        <v>-7.9541839007317844E-3</v>
      </c>
      <c r="K247" s="43">
        <f t="shared" si="22"/>
        <v>1.9110705040353212E-2</v>
      </c>
      <c r="L247" s="43">
        <f t="shared" si="23"/>
        <v>-1.2938477477922017E-2</v>
      </c>
      <c r="M247" s="43">
        <f t="shared" si="24"/>
        <v>-1.0747435271128401E-2</v>
      </c>
    </row>
    <row r="248" spans="1:13" ht="16.5" x14ac:dyDescent="0.35">
      <c r="A248" s="40">
        <v>45379</v>
      </c>
      <c r="B248" s="41">
        <v>22326.9</v>
      </c>
      <c r="C248" s="41">
        <v>133387.34</v>
      </c>
      <c r="D248" s="42">
        <v>466.45</v>
      </c>
      <c r="E248" s="41">
        <v>2682.4</v>
      </c>
      <c r="F248" s="41">
        <v>3907.8</v>
      </c>
      <c r="G248" s="41">
        <v>1102.0999999999999</v>
      </c>
      <c r="H248" s="43">
        <f t="shared" si="19"/>
        <v>9.1870012407536724E-3</v>
      </c>
      <c r="I248" s="43">
        <f t="shared" si="20"/>
        <v>1.1971300076375374E-2</v>
      </c>
      <c r="J248" s="43">
        <f t="shared" si="21"/>
        <v>-2.6726534103057517E-3</v>
      </c>
      <c r="K248" s="43">
        <f t="shared" si="22"/>
        <v>2.0171834142697388E-3</v>
      </c>
      <c r="L248" s="43">
        <f t="shared" si="23"/>
        <v>-2.3379609381833564E-2</v>
      </c>
      <c r="M248" s="43">
        <f t="shared" si="24"/>
        <v>-1.0460157126823875E-2</v>
      </c>
    </row>
  </sheetData>
  <mergeCells count="2">
    <mergeCell ref="B1:G1"/>
    <mergeCell ref="H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BFB-627D-499C-987B-ABBBDF2FBDB3}">
  <dimension ref="A1:BW101"/>
  <sheetViews>
    <sheetView topLeftCell="A20" workbookViewId="0">
      <selection activeCell="B43" sqref="B43:E44"/>
    </sheetView>
  </sheetViews>
  <sheetFormatPr defaultRowHeight="14.5" x14ac:dyDescent="0.35"/>
  <cols>
    <col min="1" max="1" width="23.81640625" customWidth="1"/>
    <col min="2" max="4" width="9.1796875" customWidth="1"/>
    <col min="5" max="5" width="15.1796875" customWidth="1"/>
    <col min="6" max="13" width="9.08984375" customWidth="1"/>
    <col min="14" max="14" width="9.1796875" customWidth="1"/>
    <col min="16" max="16" width="23.81640625" customWidth="1"/>
    <col min="17" max="28" width="9.08984375" customWidth="1"/>
    <col min="29" max="29" width="9.1796875" customWidth="1"/>
    <col min="31" max="31" width="23.81640625" customWidth="1"/>
    <col min="32" max="43" width="9.08984375" customWidth="1"/>
    <col min="44" max="44" width="9.1796875" customWidth="1"/>
    <col min="46" max="46" width="23.81640625" customWidth="1"/>
    <col min="47" max="58" width="9.08984375" customWidth="1"/>
    <col min="59" max="59" width="9.1796875" customWidth="1"/>
    <col min="62" max="62" width="23.81640625" customWidth="1"/>
    <col min="63" max="65" width="9.1796875" customWidth="1"/>
    <col min="66" max="66" width="15.1796875" customWidth="1"/>
    <col min="67" max="74" width="9.08984375" customWidth="1"/>
    <col min="75" max="75" width="9.1796875" customWidth="1"/>
  </cols>
  <sheetData>
    <row r="1" spans="1:75" ht="79.5" customHeight="1" x14ac:dyDescent="0.3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</row>
    <row r="2" spans="1:75" ht="22.5" x14ac:dyDescent="0.35">
      <c r="A2" s="30" t="s">
        <v>30</v>
      </c>
      <c r="B2" s="31" t="s">
        <v>33</v>
      </c>
      <c r="C2" s="31" t="s">
        <v>34</v>
      </c>
      <c r="D2" s="31" t="s">
        <v>35</v>
      </c>
      <c r="E2" s="32" t="s">
        <v>1</v>
      </c>
      <c r="F2" s="31" t="s">
        <v>36</v>
      </c>
      <c r="G2" s="31" t="s">
        <v>37</v>
      </c>
      <c r="H2" s="31" t="s">
        <v>38</v>
      </c>
      <c r="I2" s="31" t="s">
        <v>39</v>
      </c>
      <c r="J2" s="31" t="s">
        <v>40</v>
      </c>
      <c r="K2" s="31" t="s">
        <v>41</v>
      </c>
      <c r="L2" s="31" t="s">
        <v>42</v>
      </c>
      <c r="M2" s="31" t="s">
        <v>43</v>
      </c>
      <c r="N2" s="33" t="s">
        <v>2</v>
      </c>
      <c r="P2" s="1" t="s">
        <v>0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42</v>
      </c>
      <c r="AB2" s="2" t="s">
        <v>43</v>
      </c>
      <c r="AC2" s="3" t="s">
        <v>2</v>
      </c>
      <c r="AE2" s="1" t="s">
        <v>0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3" t="s">
        <v>2</v>
      </c>
      <c r="AT2" s="1" t="s">
        <v>0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36</v>
      </c>
      <c r="AZ2" s="2" t="s">
        <v>37</v>
      </c>
      <c r="BA2" s="2" t="s">
        <v>38</v>
      </c>
      <c r="BB2" s="2" t="s">
        <v>39</v>
      </c>
      <c r="BC2" s="2" t="s">
        <v>40</v>
      </c>
      <c r="BD2" s="2" t="s">
        <v>41</v>
      </c>
      <c r="BE2" s="2" t="s">
        <v>42</v>
      </c>
      <c r="BF2" s="2" t="s">
        <v>43</v>
      </c>
      <c r="BG2" s="3" t="s">
        <v>2</v>
      </c>
      <c r="BJ2" s="1" t="s">
        <v>0</v>
      </c>
      <c r="BK2" s="2" t="s">
        <v>48</v>
      </c>
      <c r="BL2" s="2" t="s">
        <v>49</v>
      </c>
      <c r="BM2" s="2" t="s">
        <v>50</v>
      </c>
      <c r="BN2" s="3" t="s">
        <v>32</v>
      </c>
      <c r="BO2" s="2" t="s">
        <v>36</v>
      </c>
      <c r="BP2" s="2" t="s">
        <v>37</v>
      </c>
      <c r="BQ2" s="2" t="s">
        <v>38</v>
      </c>
      <c r="BR2" s="2" t="s">
        <v>39</v>
      </c>
      <c r="BS2" s="2" t="s">
        <v>40</v>
      </c>
      <c r="BT2" s="2" t="s">
        <v>41</v>
      </c>
      <c r="BU2" s="2" t="s">
        <v>42</v>
      </c>
      <c r="BV2" s="2" t="s">
        <v>43</v>
      </c>
      <c r="BW2" s="3" t="s">
        <v>2</v>
      </c>
    </row>
    <row r="3" spans="1:75" x14ac:dyDescent="0.35">
      <c r="A3" s="22" t="s">
        <v>3</v>
      </c>
      <c r="B3" s="14">
        <v>11964</v>
      </c>
      <c r="C3" s="14">
        <v>12248</v>
      </c>
      <c r="D3" s="14">
        <v>13329</v>
      </c>
      <c r="E3" s="14">
        <v>20179</v>
      </c>
      <c r="F3" s="14">
        <v>13412</v>
      </c>
      <c r="G3" s="14">
        <v>14954</v>
      </c>
      <c r="H3" s="14">
        <v>16062</v>
      </c>
      <c r="I3" s="14">
        <v>16237</v>
      </c>
      <c r="J3" s="14">
        <v>16162</v>
      </c>
      <c r="K3" s="14">
        <v>19317</v>
      </c>
      <c r="L3" s="14">
        <v>23008</v>
      </c>
      <c r="M3" s="14">
        <v>25169</v>
      </c>
      <c r="N3" s="24">
        <v>27428</v>
      </c>
      <c r="P3" s="4" t="s">
        <v>3</v>
      </c>
      <c r="Q3" s="5">
        <v>12799</v>
      </c>
      <c r="R3" s="5">
        <v>13412</v>
      </c>
      <c r="S3" s="5">
        <v>12815</v>
      </c>
      <c r="T3" s="5">
        <v>11849</v>
      </c>
      <c r="U3" s="5">
        <v>13180</v>
      </c>
      <c r="V3" s="5">
        <v>14843</v>
      </c>
      <c r="W3" s="5">
        <v>17549</v>
      </c>
      <c r="X3" s="5">
        <v>16350</v>
      </c>
      <c r="Y3" s="5">
        <v>17397</v>
      </c>
      <c r="Z3" s="5">
        <v>20948</v>
      </c>
      <c r="AA3" s="5">
        <v>24568</v>
      </c>
      <c r="AB3" s="5">
        <v>25378</v>
      </c>
      <c r="AC3" s="5">
        <v>25958</v>
      </c>
      <c r="AE3" s="4" t="s">
        <v>3</v>
      </c>
      <c r="AF3" s="5">
        <v>4992</v>
      </c>
      <c r="AG3" s="5">
        <v>5464</v>
      </c>
      <c r="AH3" s="5">
        <v>5705</v>
      </c>
      <c r="AI3" s="5">
        <v>5484</v>
      </c>
      <c r="AJ3" s="5">
        <v>5766</v>
      </c>
      <c r="AK3" s="5">
        <v>6282</v>
      </c>
      <c r="AL3" s="5">
        <v>6985</v>
      </c>
      <c r="AM3" s="5">
        <v>6779</v>
      </c>
      <c r="AN3" s="5">
        <v>7610</v>
      </c>
      <c r="AO3" s="5">
        <v>9363</v>
      </c>
      <c r="AP3" s="5">
        <v>11315</v>
      </c>
      <c r="AQ3" s="5">
        <v>11943</v>
      </c>
      <c r="AR3" s="5">
        <v>12789</v>
      </c>
      <c r="AT3" s="4" t="s">
        <v>3</v>
      </c>
      <c r="AU3" s="5">
        <v>1652</v>
      </c>
      <c r="AV3" s="5">
        <v>1938</v>
      </c>
      <c r="AW3" s="5">
        <v>2176</v>
      </c>
      <c r="AX3" s="5">
        <v>2185</v>
      </c>
      <c r="AY3" s="5">
        <v>1961</v>
      </c>
      <c r="AZ3" s="5">
        <v>2152</v>
      </c>
      <c r="BA3" s="5">
        <v>2431</v>
      </c>
      <c r="BB3" s="5">
        <v>2104</v>
      </c>
      <c r="BC3" s="5">
        <v>1939</v>
      </c>
      <c r="BD3" s="5">
        <v>2543</v>
      </c>
      <c r="BE3" s="5">
        <v>2985</v>
      </c>
      <c r="BF3" s="5">
        <v>2926</v>
      </c>
      <c r="BG3" s="5">
        <v>3201</v>
      </c>
      <c r="BJ3" s="4" t="s">
        <v>3</v>
      </c>
      <c r="BK3" s="5">
        <v>1461</v>
      </c>
      <c r="BL3" s="5">
        <v>1546</v>
      </c>
      <c r="BM3" s="5">
        <v>1564</v>
      </c>
      <c r="BN3" s="5">
        <v>1730</v>
      </c>
      <c r="BO3" s="5">
        <v>1512</v>
      </c>
      <c r="BP3" s="5">
        <v>1665</v>
      </c>
      <c r="BQ3" s="5">
        <v>1912</v>
      </c>
      <c r="BR3" s="5">
        <v>1746</v>
      </c>
      <c r="BS3" s="5">
        <v>1792</v>
      </c>
      <c r="BT3" s="5">
        <v>2436</v>
      </c>
      <c r="BU3" s="5">
        <v>2928</v>
      </c>
      <c r="BV3" s="5">
        <v>2552</v>
      </c>
      <c r="BW3" s="5">
        <v>2556</v>
      </c>
    </row>
    <row r="4" spans="1:75" x14ac:dyDescent="0.35">
      <c r="A4" s="23" t="s">
        <v>4</v>
      </c>
      <c r="B4" s="15">
        <v>0.22689999999999999</v>
      </c>
      <c r="C4" s="15">
        <v>2.3699999999999999E-2</v>
      </c>
      <c r="D4" s="15">
        <v>8.8300000000000003E-2</v>
      </c>
      <c r="E4" s="16"/>
      <c r="F4" s="15">
        <v>-0.33539999999999998</v>
      </c>
      <c r="G4" s="15">
        <v>0.115</v>
      </c>
      <c r="H4" s="15">
        <v>7.4099999999999999E-2</v>
      </c>
      <c r="I4" s="15">
        <v>1.09E-2</v>
      </c>
      <c r="J4" s="15">
        <v>-4.5999999999999999E-3</v>
      </c>
      <c r="K4" s="15">
        <v>0.19520000000000001</v>
      </c>
      <c r="L4" s="15">
        <v>0.19109999999999999</v>
      </c>
      <c r="M4" s="15">
        <v>9.3899999999999997E-2</v>
      </c>
      <c r="N4" s="25"/>
      <c r="P4" s="6" t="s">
        <v>4</v>
      </c>
      <c r="Q4" s="7">
        <v>5.3100000000000001E-2</v>
      </c>
      <c r="R4" s="7">
        <v>4.7899999999999998E-2</v>
      </c>
      <c r="S4" s="7">
        <v>-4.4499999999999998E-2</v>
      </c>
      <c r="T4" s="7">
        <v>-7.5399999999999995E-2</v>
      </c>
      <c r="U4" s="7">
        <v>0.1124</v>
      </c>
      <c r="V4" s="7">
        <v>0.12620000000000001</v>
      </c>
      <c r="W4" s="7">
        <v>0.18229999999999999</v>
      </c>
      <c r="X4" s="7">
        <v>-6.83E-2</v>
      </c>
      <c r="Y4" s="7">
        <v>6.4000000000000001E-2</v>
      </c>
      <c r="Z4" s="7">
        <v>0.2041</v>
      </c>
      <c r="AA4" s="7">
        <v>0.17280000000000001</v>
      </c>
      <c r="AB4" s="7">
        <v>3.3000000000000002E-2</v>
      </c>
      <c r="AC4" s="8"/>
      <c r="AE4" s="6" t="s">
        <v>4</v>
      </c>
      <c r="AF4" s="7">
        <v>8.6900000000000005E-2</v>
      </c>
      <c r="AG4" s="7">
        <v>9.4500000000000001E-2</v>
      </c>
      <c r="AH4" s="7">
        <v>4.4200000000000003E-2</v>
      </c>
      <c r="AI4" s="7">
        <v>-3.8800000000000001E-2</v>
      </c>
      <c r="AJ4" s="7">
        <v>5.16E-2</v>
      </c>
      <c r="AK4" s="7">
        <v>8.9499999999999996E-2</v>
      </c>
      <c r="AL4" s="7">
        <v>0.11169999999999999</v>
      </c>
      <c r="AM4" s="7">
        <v>-2.9399999999999999E-2</v>
      </c>
      <c r="AN4" s="7">
        <v>0.1226</v>
      </c>
      <c r="AO4" s="7">
        <v>0.23050000000000001</v>
      </c>
      <c r="AP4" s="7">
        <v>0.2084</v>
      </c>
      <c r="AQ4" s="7">
        <v>5.5599999999999997E-2</v>
      </c>
      <c r="AR4" s="8"/>
      <c r="AT4" s="6" t="s">
        <v>4</v>
      </c>
      <c r="AU4" s="7">
        <v>0.13650000000000001</v>
      </c>
      <c r="AV4" s="7">
        <v>0.1729</v>
      </c>
      <c r="AW4" s="7">
        <v>0.12330000000000001</v>
      </c>
      <c r="AX4" s="7">
        <v>3.8E-3</v>
      </c>
      <c r="AY4" s="7">
        <v>-0.1026</v>
      </c>
      <c r="AZ4" s="7">
        <v>9.7799999999999998E-2</v>
      </c>
      <c r="BA4" s="7">
        <v>0.1295</v>
      </c>
      <c r="BB4" s="7">
        <v>-0.1346</v>
      </c>
      <c r="BC4" s="7">
        <v>-7.8200000000000006E-2</v>
      </c>
      <c r="BD4" s="7">
        <v>0.31130000000000002</v>
      </c>
      <c r="BE4" s="7">
        <v>0.17380000000000001</v>
      </c>
      <c r="BF4" s="7">
        <v>-1.9800000000000002E-2</v>
      </c>
      <c r="BG4" s="8"/>
      <c r="BJ4" s="6" t="s">
        <v>4</v>
      </c>
      <c r="BK4" s="7">
        <v>-1.9300000000000001E-2</v>
      </c>
      <c r="BL4" s="7">
        <v>5.8400000000000001E-2</v>
      </c>
      <c r="BM4" s="7">
        <v>1.17E-2</v>
      </c>
      <c r="BN4" s="8"/>
      <c r="BO4" s="7">
        <v>-0.1263</v>
      </c>
      <c r="BP4" s="7">
        <v>0.1011</v>
      </c>
      <c r="BQ4" s="7">
        <v>0.14849999999999999</v>
      </c>
      <c r="BR4" s="7">
        <v>-8.6999999999999994E-2</v>
      </c>
      <c r="BS4" s="7">
        <v>2.64E-2</v>
      </c>
      <c r="BT4" s="7">
        <v>0.3594</v>
      </c>
      <c r="BU4" s="7">
        <v>0.2019</v>
      </c>
      <c r="BV4" s="7">
        <v>-0.12839999999999999</v>
      </c>
      <c r="BW4" s="8"/>
    </row>
    <row r="5" spans="1:75" x14ac:dyDescent="0.35">
      <c r="A5" s="22" t="s">
        <v>5</v>
      </c>
      <c r="B5" s="14">
        <v>10692</v>
      </c>
      <c r="C5" s="14">
        <v>10468</v>
      </c>
      <c r="D5" s="14">
        <v>11384</v>
      </c>
      <c r="E5" s="14">
        <v>15743</v>
      </c>
      <c r="F5" s="14">
        <v>10763</v>
      </c>
      <c r="G5" s="14">
        <v>12665</v>
      </c>
      <c r="H5" s="14">
        <v>13744</v>
      </c>
      <c r="I5" s="14">
        <v>13855</v>
      </c>
      <c r="J5" s="14">
        <v>13208</v>
      </c>
      <c r="K5" s="14">
        <v>17256</v>
      </c>
      <c r="L5" s="14">
        <v>20604</v>
      </c>
      <c r="M5" s="14">
        <v>20896</v>
      </c>
      <c r="N5" s="24">
        <v>23510</v>
      </c>
      <c r="P5" s="4" t="s">
        <v>5</v>
      </c>
      <c r="Q5" s="5">
        <v>11328</v>
      </c>
      <c r="R5" s="5">
        <v>11524</v>
      </c>
      <c r="S5" s="5">
        <v>10876</v>
      </c>
      <c r="T5" s="5">
        <v>9840</v>
      </c>
      <c r="U5" s="5">
        <v>11313</v>
      </c>
      <c r="V5" s="5">
        <v>13175</v>
      </c>
      <c r="W5" s="5">
        <v>15573</v>
      </c>
      <c r="X5" s="5">
        <v>14392</v>
      </c>
      <c r="Y5" s="5">
        <v>14579</v>
      </c>
      <c r="Z5" s="5">
        <v>18353</v>
      </c>
      <c r="AA5" s="5">
        <v>21235</v>
      </c>
      <c r="AB5" s="5">
        <v>20909</v>
      </c>
      <c r="AC5" s="5">
        <v>22196</v>
      </c>
      <c r="AE5" s="4" t="s">
        <v>5</v>
      </c>
      <c r="AF5" s="5">
        <v>4538</v>
      </c>
      <c r="AG5" s="5">
        <v>4790</v>
      </c>
      <c r="AH5" s="5">
        <v>5013</v>
      </c>
      <c r="AI5" s="5">
        <v>4694</v>
      </c>
      <c r="AJ5" s="5">
        <v>5096</v>
      </c>
      <c r="AK5" s="5">
        <v>5652</v>
      </c>
      <c r="AL5" s="5">
        <v>6332</v>
      </c>
      <c r="AM5" s="5">
        <v>6052</v>
      </c>
      <c r="AN5" s="5">
        <v>6617</v>
      </c>
      <c r="AO5" s="5">
        <v>8643</v>
      </c>
      <c r="AP5" s="5">
        <v>10341</v>
      </c>
      <c r="AQ5" s="5">
        <v>10291</v>
      </c>
      <c r="AR5" s="5">
        <v>11312</v>
      </c>
      <c r="AT5" s="4" t="s">
        <v>5</v>
      </c>
      <c r="AU5" s="5">
        <v>1551</v>
      </c>
      <c r="AV5" s="5">
        <v>1787</v>
      </c>
      <c r="AW5" s="5">
        <v>1958</v>
      </c>
      <c r="AX5" s="5">
        <v>1858</v>
      </c>
      <c r="AY5" s="5">
        <v>1676</v>
      </c>
      <c r="AZ5" s="5">
        <v>1899</v>
      </c>
      <c r="BA5" s="5">
        <v>2168</v>
      </c>
      <c r="BB5" s="5">
        <v>1887</v>
      </c>
      <c r="BC5" s="5">
        <v>1709</v>
      </c>
      <c r="BD5" s="5">
        <v>2373</v>
      </c>
      <c r="BE5" s="5">
        <v>2751</v>
      </c>
      <c r="BF5" s="5">
        <v>2625</v>
      </c>
      <c r="BG5" s="5">
        <v>2965</v>
      </c>
      <c r="BJ5" s="4" t="s">
        <v>5</v>
      </c>
      <c r="BK5" s="5">
        <v>1370</v>
      </c>
      <c r="BL5" s="5">
        <v>1407</v>
      </c>
      <c r="BM5" s="5">
        <v>1408</v>
      </c>
      <c r="BN5" s="5">
        <v>1534</v>
      </c>
      <c r="BO5" s="5">
        <v>1312</v>
      </c>
      <c r="BP5" s="5">
        <v>1463</v>
      </c>
      <c r="BQ5" s="5">
        <v>1747</v>
      </c>
      <c r="BR5" s="5">
        <v>1610</v>
      </c>
      <c r="BS5" s="5">
        <v>1575</v>
      </c>
      <c r="BT5" s="5">
        <v>2264</v>
      </c>
      <c r="BU5" s="5">
        <v>2721</v>
      </c>
      <c r="BV5" s="5">
        <v>2381</v>
      </c>
      <c r="BW5" s="5">
        <v>2451</v>
      </c>
    </row>
    <row r="6" spans="1:75" x14ac:dyDescent="0.35">
      <c r="A6" s="22" t="s">
        <v>6</v>
      </c>
      <c r="B6" s="17">
        <v>0.7</v>
      </c>
      <c r="C6" s="17">
        <v>0.65</v>
      </c>
      <c r="D6" s="17">
        <v>0.63</v>
      </c>
      <c r="E6" s="18"/>
      <c r="F6" s="17">
        <v>0.56000000000000005</v>
      </c>
      <c r="G6" s="17">
        <v>0.61</v>
      </c>
      <c r="H6" s="17">
        <v>0.6</v>
      </c>
      <c r="I6" s="17">
        <v>0.59</v>
      </c>
      <c r="J6" s="17">
        <v>0.57999999999999996</v>
      </c>
      <c r="K6" s="17">
        <v>0.65</v>
      </c>
      <c r="L6" s="17">
        <v>0.67</v>
      </c>
      <c r="M6" s="17">
        <v>0.6</v>
      </c>
      <c r="N6" s="26"/>
      <c r="P6" s="4" t="s">
        <v>6</v>
      </c>
      <c r="Q6" s="9">
        <v>0.62</v>
      </c>
      <c r="R6" s="9">
        <v>0.57999999999999996</v>
      </c>
      <c r="S6" s="9">
        <v>0.55000000000000004</v>
      </c>
      <c r="T6" s="9">
        <v>0.5</v>
      </c>
      <c r="U6" s="9">
        <v>0.52</v>
      </c>
      <c r="V6" s="9">
        <v>0.56999999999999995</v>
      </c>
      <c r="W6" s="9">
        <v>0.57999999999999996</v>
      </c>
      <c r="X6" s="9">
        <v>0.56000000000000005</v>
      </c>
      <c r="Y6" s="9">
        <v>0.54</v>
      </c>
      <c r="Z6" s="9">
        <v>0.59</v>
      </c>
      <c r="AA6" s="9">
        <v>0.6</v>
      </c>
      <c r="AB6" s="9">
        <v>0.54</v>
      </c>
      <c r="AC6" s="10"/>
      <c r="AE6" s="4" t="s">
        <v>6</v>
      </c>
      <c r="AF6" s="9">
        <v>0.7</v>
      </c>
      <c r="AG6" s="9">
        <v>0.65</v>
      </c>
      <c r="AH6" s="9">
        <v>0.62</v>
      </c>
      <c r="AI6" s="9">
        <v>0.56000000000000005</v>
      </c>
      <c r="AJ6" s="9">
        <v>0.59</v>
      </c>
      <c r="AK6" s="9">
        <v>0.61</v>
      </c>
      <c r="AL6" s="9">
        <v>0.6</v>
      </c>
      <c r="AM6" s="9">
        <v>0.57999999999999996</v>
      </c>
      <c r="AN6" s="9">
        <v>0.56000000000000005</v>
      </c>
      <c r="AO6" s="9">
        <v>0.64</v>
      </c>
      <c r="AP6" s="9">
        <v>0.65</v>
      </c>
      <c r="AQ6" s="9">
        <v>0.57999999999999996</v>
      </c>
      <c r="AR6" s="10"/>
      <c r="AT6" s="4" t="s">
        <v>6</v>
      </c>
      <c r="AU6" s="9">
        <v>0.68</v>
      </c>
      <c r="AV6" s="9">
        <v>0.66</v>
      </c>
      <c r="AW6" s="9">
        <v>0.6</v>
      </c>
      <c r="AX6" s="9">
        <v>0.55000000000000004</v>
      </c>
      <c r="AY6" s="9">
        <v>0.56000000000000005</v>
      </c>
      <c r="AZ6" s="9">
        <v>0.59</v>
      </c>
      <c r="BA6" s="9">
        <v>0.61</v>
      </c>
      <c r="BB6" s="9">
        <v>0.54</v>
      </c>
      <c r="BC6" s="9">
        <v>0.54</v>
      </c>
      <c r="BD6" s="9">
        <v>0.59</v>
      </c>
      <c r="BE6" s="9">
        <v>0.59</v>
      </c>
      <c r="BF6" s="9">
        <v>0.55000000000000004</v>
      </c>
      <c r="BG6" s="10"/>
      <c r="BJ6" s="4" t="s">
        <v>6</v>
      </c>
      <c r="BK6" s="9">
        <v>0.75</v>
      </c>
      <c r="BL6" s="9">
        <v>0.72</v>
      </c>
      <c r="BM6" s="9">
        <v>0.7</v>
      </c>
      <c r="BN6" s="10"/>
      <c r="BO6" s="9">
        <v>0.63</v>
      </c>
      <c r="BP6" s="9">
        <v>0.65</v>
      </c>
      <c r="BQ6" s="9">
        <v>0.69</v>
      </c>
      <c r="BR6" s="9">
        <v>0.68</v>
      </c>
      <c r="BS6" s="9">
        <v>0.66</v>
      </c>
      <c r="BT6" s="9">
        <v>0.72</v>
      </c>
      <c r="BU6" s="9">
        <v>0.75</v>
      </c>
      <c r="BV6" s="9">
        <v>0.72</v>
      </c>
      <c r="BW6" s="10"/>
    </row>
    <row r="7" spans="1:75" x14ac:dyDescent="0.35">
      <c r="A7" s="23" t="s">
        <v>7</v>
      </c>
      <c r="B7" s="19">
        <v>8438</v>
      </c>
      <c r="C7" s="19">
        <v>7995</v>
      </c>
      <c r="D7" s="19">
        <v>8442</v>
      </c>
      <c r="E7" s="16"/>
      <c r="F7" s="19">
        <v>7723</v>
      </c>
      <c r="G7" s="19">
        <v>9031</v>
      </c>
      <c r="H7" s="19">
        <v>10323</v>
      </c>
      <c r="I7" s="19">
        <v>9600</v>
      </c>
      <c r="J7" s="19">
        <v>8968</v>
      </c>
      <c r="K7" s="19">
        <v>13437</v>
      </c>
      <c r="L7" s="19">
        <v>15786</v>
      </c>
      <c r="M7" s="19">
        <v>15265</v>
      </c>
      <c r="N7" s="25"/>
      <c r="P7" s="6" t="s">
        <v>7</v>
      </c>
      <c r="Q7" s="11">
        <v>8041</v>
      </c>
      <c r="R7" s="11">
        <v>7803</v>
      </c>
      <c r="S7" s="11">
        <v>7012</v>
      </c>
      <c r="T7" s="11">
        <v>5960</v>
      </c>
      <c r="U7" s="11">
        <v>7126</v>
      </c>
      <c r="V7" s="11">
        <v>8543</v>
      </c>
      <c r="W7" s="11">
        <v>10609</v>
      </c>
      <c r="X7" s="11">
        <v>8884</v>
      </c>
      <c r="Y7" s="11">
        <v>9075</v>
      </c>
      <c r="Z7" s="11">
        <v>13161</v>
      </c>
      <c r="AA7" s="11">
        <v>14940</v>
      </c>
      <c r="AB7" s="11">
        <v>13432</v>
      </c>
      <c r="AC7" s="8"/>
      <c r="AE7" s="6" t="s">
        <v>7</v>
      </c>
      <c r="AF7" s="11">
        <v>3519</v>
      </c>
      <c r="AG7" s="11">
        <v>3678</v>
      </c>
      <c r="AH7" s="11">
        <v>3477</v>
      </c>
      <c r="AI7" s="11">
        <v>3102</v>
      </c>
      <c r="AJ7" s="11">
        <v>3475</v>
      </c>
      <c r="AK7" s="11">
        <v>3723</v>
      </c>
      <c r="AL7" s="11">
        <v>4381</v>
      </c>
      <c r="AM7" s="11">
        <v>3909</v>
      </c>
      <c r="AN7" s="11">
        <v>4202</v>
      </c>
      <c r="AO7" s="11">
        <v>6216</v>
      </c>
      <c r="AP7" s="11">
        <v>7381</v>
      </c>
      <c r="AQ7" s="11">
        <v>6960</v>
      </c>
      <c r="AR7" s="8"/>
      <c r="AT7" s="6" t="s">
        <v>7</v>
      </c>
      <c r="AU7" s="11">
        <v>1098</v>
      </c>
      <c r="AV7" s="11">
        <v>1270</v>
      </c>
      <c r="AW7" s="11">
        <v>1332</v>
      </c>
      <c r="AX7" s="11">
        <v>1220</v>
      </c>
      <c r="AY7" s="11">
        <v>1143</v>
      </c>
      <c r="AZ7" s="11">
        <v>1231</v>
      </c>
      <c r="BA7" s="11">
        <v>1544</v>
      </c>
      <c r="BB7" s="11">
        <v>1147</v>
      </c>
      <c r="BC7" s="11">
        <v>1017</v>
      </c>
      <c r="BD7" s="11">
        <v>1618</v>
      </c>
      <c r="BE7" s="11">
        <v>1793</v>
      </c>
      <c r="BF7" s="11">
        <v>1634</v>
      </c>
      <c r="BG7" s="8"/>
      <c r="BJ7" s="6" t="s">
        <v>7</v>
      </c>
      <c r="BK7" s="11">
        <v>1102</v>
      </c>
      <c r="BL7" s="11">
        <v>1122</v>
      </c>
      <c r="BM7" s="11">
        <v>1126</v>
      </c>
      <c r="BN7" s="8"/>
      <c r="BO7" s="8">
        <v>973</v>
      </c>
      <c r="BP7" s="11">
        <v>1085</v>
      </c>
      <c r="BQ7" s="11">
        <v>1319</v>
      </c>
      <c r="BR7" s="11">
        <v>1174</v>
      </c>
      <c r="BS7" s="11">
        <v>1146</v>
      </c>
      <c r="BT7" s="11">
        <v>1899</v>
      </c>
      <c r="BU7" s="11">
        <v>2171</v>
      </c>
      <c r="BV7" s="11">
        <v>1856</v>
      </c>
      <c r="BW7" s="8"/>
    </row>
    <row r="8" spans="1:75" x14ac:dyDescent="0.35">
      <c r="A8" s="23" t="s">
        <v>8</v>
      </c>
      <c r="B8" s="16">
        <v>-28</v>
      </c>
      <c r="C8" s="16">
        <v>-28</v>
      </c>
      <c r="D8" s="16">
        <v>14</v>
      </c>
      <c r="E8" s="16"/>
      <c r="F8" s="16">
        <v>-228</v>
      </c>
      <c r="G8" s="16">
        <v>78</v>
      </c>
      <c r="H8" s="16">
        <v>-614</v>
      </c>
      <c r="I8" s="16">
        <v>17</v>
      </c>
      <c r="J8" s="16">
        <v>354</v>
      </c>
      <c r="K8" s="16">
        <v>-856</v>
      </c>
      <c r="L8" s="16">
        <v>-347</v>
      </c>
      <c r="M8" s="16">
        <v>-184</v>
      </c>
      <c r="N8" s="25"/>
      <c r="P8" s="6" t="s">
        <v>8</v>
      </c>
      <c r="Q8" s="8">
        <v>-44</v>
      </c>
      <c r="R8" s="8">
        <v>-31</v>
      </c>
      <c r="S8" s="8">
        <v>63</v>
      </c>
      <c r="T8" s="8">
        <v>-5</v>
      </c>
      <c r="U8" s="8">
        <v>-236</v>
      </c>
      <c r="V8" s="8">
        <v>-147</v>
      </c>
      <c r="W8" s="8">
        <v>-470</v>
      </c>
      <c r="X8" s="8">
        <v>192</v>
      </c>
      <c r="Y8" s="8">
        <v>320</v>
      </c>
      <c r="Z8" s="8">
        <v>-776</v>
      </c>
      <c r="AA8" s="8">
        <v>-303</v>
      </c>
      <c r="AB8" s="8">
        <v>231</v>
      </c>
      <c r="AC8" s="8"/>
      <c r="AE8" s="6" t="s">
        <v>8</v>
      </c>
      <c r="AF8" s="8">
        <v>-43</v>
      </c>
      <c r="AG8" s="8">
        <v>-112</v>
      </c>
      <c r="AH8" s="8">
        <v>56</v>
      </c>
      <c r="AI8" s="8">
        <v>-11</v>
      </c>
      <c r="AJ8" s="8">
        <v>-75</v>
      </c>
      <c r="AK8" s="8">
        <v>87</v>
      </c>
      <c r="AL8" s="8">
        <v>-199</v>
      </c>
      <c r="AM8" s="8">
        <v>6</v>
      </c>
      <c r="AN8" s="8">
        <v>64</v>
      </c>
      <c r="AO8" s="8">
        <v>-188</v>
      </c>
      <c r="AP8" s="8">
        <v>4</v>
      </c>
      <c r="AQ8" s="8">
        <v>-35</v>
      </c>
      <c r="AR8" s="8"/>
      <c r="AT8" s="6" t="s">
        <v>8</v>
      </c>
      <c r="AU8" s="8">
        <v>32</v>
      </c>
      <c r="AV8" s="8">
        <v>4</v>
      </c>
      <c r="AW8" s="8">
        <v>-22</v>
      </c>
      <c r="AX8" s="8">
        <v>-12</v>
      </c>
      <c r="AY8" s="8">
        <v>-54</v>
      </c>
      <c r="AZ8" s="8">
        <v>39</v>
      </c>
      <c r="BA8" s="8">
        <v>-67</v>
      </c>
      <c r="BB8" s="8">
        <v>-13</v>
      </c>
      <c r="BC8" s="8">
        <v>25</v>
      </c>
      <c r="BD8" s="8">
        <v>-120</v>
      </c>
      <c r="BE8" s="8">
        <v>-25</v>
      </c>
      <c r="BF8" s="8">
        <v>-23</v>
      </c>
      <c r="BG8" s="8"/>
      <c r="BJ8" s="6" t="s">
        <v>8</v>
      </c>
      <c r="BK8" s="8">
        <v>0</v>
      </c>
      <c r="BL8" s="8">
        <v>-6</v>
      </c>
      <c r="BM8" s="8">
        <v>-32</v>
      </c>
      <c r="BN8" s="8"/>
      <c r="BO8" s="8">
        <v>-22</v>
      </c>
      <c r="BP8" s="8">
        <v>-7</v>
      </c>
      <c r="BQ8" s="8">
        <v>3</v>
      </c>
      <c r="BR8" s="8">
        <v>18</v>
      </c>
      <c r="BS8" s="8">
        <v>32</v>
      </c>
      <c r="BT8" s="8">
        <v>-158</v>
      </c>
      <c r="BU8" s="8">
        <v>18</v>
      </c>
      <c r="BV8" s="8">
        <v>-16</v>
      </c>
      <c r="BW8" s="8"/>
    </row>
    <row r="9" spans="1:75" x14ac:dyDescent="0.35">
      <c r="A9" s="23" t="s">
        <v>9</v>
      </c>
      <c r="B9" s="20">
        <v>0.08</v>
      </c>
      <c r="C9" s="20">
        <v>0.08</v>
      </c>
      <c r="D9" s="20">
        <v>0.09</v>
      </c>
      <c r="E9" s="16"/>
      <c r="F9" s="20">
        <v>0.09</v>
      </c>
      <c r="G9" s="20">
        <v>0.09</v>
      </c>
      <c r="H9" s="20">
        <v>0.1</v>
      </c>
      <c r="I9" s="20">
        <v>0.1</v>
      </c>
      <c r="J9" s="20">
        <v>0.09</v>
      </c>
      <c r="K9" s="20">
        <v>0.1</v>
      </c>
      <c r="L9" s="20">
        <v>0.09</v>
      </c>
      <c r="M9" s="20">
        <v>0.09</v>
      </c>
      <c r="N9" s="25"/>
      <c r="P9" s="6" t="s">
        <v>9</v>
      </c>
      <c r="Q9" s="12">
        <v>0.06</v>
      </c>
      <c r="R9" s="12">
        <v>7.0000000000000007E-2</v>
      </c>
      <c r="S9" s="12">
        <v>7.0000000000000007E-2</v>
      </c>
      <c r="T9" s="12">
        <v>0.06</v>
      </c>
      <c r="U9" s="12">
        <v>0.06</v>
      </c>
      <c r="V9" s="12">
        <v>7.0000000000000007E-2</v>
      </c>
      <c r="W9" s="12">
        <v>0.06</v>
      </c>
      <c r="X9" s="12">
        <v>0.06</v>
      </c>
      <c r="Y9" s="12">
        <v>0.06</v>
      </c>
      <c r="Z9" s="12">
        <v>0.06</v>
      </c>
      <c r="AA9" s="12">
        <v>0.06</v>
      </c>
      <c r="AB9" s="12">
        <v>0.06</v>
      </c>
      <c r="AC9" s="8"/>
      <c r="AE9" s="6" t="s">
        <v>9</v>
      </c>
      <c r="AF9" s="12">
        <v>0.08</v>
      </c>
      <c r="AG9" s="12">
        <v>0.09</v>
      </c>
      <c r="AH9" s="12">
        <v>0.1</v>
      </c>
      <c r="AI9" s="12">
        <v>0.11</v>
      </c>
      <c r="AJ9" s="12">
        <v>0.11</v>
      </c>
      <c r="AK9" s="12">
        <v>0.1</v>
      </c>
      <c r="AL9" s="12">
        <v>0.05</v>
      </c>
      <c r="AM9" s="12">
        <v>0.05</v>
      </c>
      <c r="AN9" s="12">
        <v>0.05</v>
      </c>
      <c r="AO9" s="12">
        <v>0.05</v>
      </c>
      <c r="AP9" s="12">
        <v>0.05</v>
      </c>
      <c r="AQ9" s="12">
        <v>0.05</v>
      </c>
      <c r="AR9" s="8"/>
      <c r="AT9" s="6" t="s">
        <v>9</v>
      </c>
      <c r="AU9" s="12">
        <v>7.0000000000000007E-2</v>
      </c>
      <c r="AV9" s="12">
        <v>0.06</v>
      </c>
      <c r="AW9" s="12">
        <v>0.06</v>
      </c>
      <c r="AX9" s="12">
        <v>0.06</v>
      </c>
      <c r="AY9" s="12">
        <v>0.08</v>
      </c>
      <c r="AZ9" s="12">
        <v>7.0000000000000007E-2</v>
      </c>
      <c r="BA9" s="12">
        <v>7.0000000000000007E-2</v>
      </c>
      <c r="BB9" s="12">
        <v>0.12</v>
      </c>
      <c r="BC9" s="12">
        <v>0.12</v>
      </c>
      <c r="BD9" s="12">
        <v>0.11</v>
      </c>
      <c r="BE9" s="12">
        <v>0.11</v>
      </c>
      <c r="BF9" s="12">
        <v>0.11</v>
      </c>
      <c r="BG9" s="8"/>
      <c r="BJ9" s="6" t="s">
        <v>9</v>
      </c>
      <c r="BK9" s="12">
        <v>0.03</v>
      </c>
      <c r="BL9" s="12">
        <v>0.03</v>
      </c>
      <c r="BM9" s="12">
        <v>0.04</v>
      </c>
      <c r="BN9" s="8"/>
      <c r="BO9" s="12">
        <v>0.04</v>
      </c>
      <c r="BP9" s="12">
        <v>0.04</v>
      </c>
      <c r="BQ9" s="12">
        <v>0.04</v>
      </c>
      <c r="BR9" s="12">
        <v>0.05</v>
      </c>
      <c r="BS9" s="12">
        <v>0.05</v>
      </c>
      <c r="BT9" s="12">
        <v>0.06</v>
      </c>
      <c r="BU9" s="12">
        <v>0.04</v>
      </c>
      <c r="BV9" s="12">
        <v>0.04</v>
      </c>
      <c r="BW9" s="8"/>
    </row>
    <row r="10" spans="1:75" x14ac:dyDescent="0.35">
      <c r="A10" s="23" t="s">
        <v>10</v>
      </c>
      <c r="B10" s="20">
        <v>0.04</v>
      </c>
      <c r="C10" s="20">
        <v>0.05</v>
      </c>
      <c r="D10" s="20">
        <v>0.06</v>
      </c>
      <c r="E10" s="16"/>
      <c r="F10" s="20">
        <v>7.0000000000000007E-2</v>
      </c>
      <c r="G10" s="20">
        <v>7.0000000000000007E-2</v>
      </c>
      <c r="H10" s="20">
        <v>7.0000000000000007E-2</v>
      </c>
      <c r="I10" s="20">
        <v>0.08</v>
      </c>
      <c r="J10" s="20">
        <v>0.09</v>
      </c>
      <c r="K10" s="20">
        <v>0.08</v>
      </c>
      <c r="L10" s="20">
        <v>7.0000000000000007E-2</v>
      </c>
      <c r="M10" s="20">
        <v>7.0000000000000007E-2</v>
      </c>
      <c r="N10" s="25"/>
      <c r="P10" s="6" t="s">
        <v>10</v>
      </c>
      <c r="Q10" s="12">
        <v>0.12</v>
      </c>
      <c r="R10" s="12">
        <v>0.12</v>
      </c>
      <c r="S10" s="12">
        <v>0.13</v>
      </c>
      <c r="T10" s="12">
        <v>0.13</v>
      </c>
      <c r="U10" s="12">
        <v>0.15</v>
      </c>
      <c r="V10" s="12">
        <v>0.15</v>
      </c>
      <c r="W10" s="12">
        <v>0.14000000000000001</v>
      </c>
      <c r="X10" s="12">
        <v>0.15</v>
      </c>
      <c r="Y10" s="12">
        <v>0.14000000000000001</v>
      </c>
      <c r="Z10" s="12">
        <v>0.12</v>
      </c>
      <c r="AA10" s="12">
        <v>0.11</v>
      </c>
      <c r="AB10" s="12">
        <v>0.12</v>
      </c>
      <c r="AC10" s="8"/>
      <c r="AE10" s="6" t="s">
        <v>10</v>
      </c>
      <c r="AF10" s="12">
        <v>0.06</v>
      </c>
      <c r="AG10" s="12">
        <v>0.06</v>
      </c>
      <c r="AH10" s="12">
        <v>7.0000000000000007E-2</v>
      </c>
      <c r="AI10" s="12">
        <v>7.0000000000000007E-2</v>
      </c>
      <c r="AJ10" s="12">
        <v>7.0000000000000007E-2</v>
      </c>
      <c r="AK10" s="12">
        <v>0.08</v>
      </c>
      <c r="AL10" s="12">
        <v>0.08</v>
      </c>
      <c r="AM10" s="12">
        <v>0.08</v>
      </c>
      <c r="AN10" s="12">
        <v>0.09</v>
      </c>
      <c r="AO10" s="12">
        <v>0.08</v>
      </c>
      <c r="AP10" s="12">
        <v>7.0000000000000007E-2</v>
      </c>
      <c r="AQ10" s="12">
        <v>7.0000000000000007E-2</v>
      </c>
      <c r="AR10" s="8"/>
      <c r="AT10" s="6" t="s">
        <v>10</v>
      </c>
      <c r="AU10" s="12">
        <v>0.08</v>
      </c>
      <c r="AV10" s="12">
        <v>0.08</v>
      </c>
      <c r="AW10" s="12">
        <v>0.09</v>
      </c>
      <c r="AX10" s="12">
        <v>0.11</v>
      </c>
      <c r="AY10" s="12">
        <v>0.11</v>
      </c>
      <c r="AZ10" s="12">
        <v>0.12</v>
      </c>
      <c r="BA10" s="12">
        <v>0.12</v>
      </c>
      <c r="BB10" s="12">
        <v>0.13</v>
      </c>
      <c r="BC10" s="12">
        <v>0.14000000000000001</v>
      </c>
      <c r="BD10" s="12">
        <v>0.12</v>
      </c>
      <c r="BE10" s="12">
        <v>0.11</v>
      </c>
      <c r="BF10" s="12">
        <v>0.12</v>
      </c>
      <c r="BG10" s="8"/>
      <c r="BJ10" s="6" t="s">
        <v>10</v>
      </c>
      <c r="BK10" s="12">
        <v>0.06</v>
      </c>
      <c r="BL10" s="12">
        <v>0.06</v>
      </c>
      <c r="BM10" s="12">
        <v>0.06</v>
      </c>
      <c r="BN10" s="8"/>
      <c r="BO10" s="12">
        <v>0.08</v>
      </c>
      <c r="BP10" s="12">
        <v>0.08</v>
      </c>
      <c r="BQ10" s="12">
        <v>7.0000000000000007E-2</v>
      </c>
      <c r="BR10" s="12">
        <v>0.08</v>
      </c>
      <c r="BS10" s="12">
        <v>0.08</v>
      </c>
      <c r="BT10" s="12">
        <v>7.0000000000000007E-2</v>
      </c>
      <c r="BU10" s="12">
        <v>0.06</v>
      </c>
      <c r="BV10" s="12">
        <v>7.0000000000000007E-2</v>
      </c>
      <c r="BW10" s="8"/>
    </row>
    <row r="11" spans="1:75" x14ac:dyDescent="0.35">
      <c r="A11" s="23" t="s">
        <v>11</v>
      </c>
      <c r="B11" s="20">
        <v>0.06</v>
      </c>
      <c r="C11" s="20">
        <v>7.0000000000000007E-2</v>
      </c>
      <c r="D11" s="20">
        <v>7.0000000000000007E-2</v>
      </c>
      <c r="E11" s="16"/>
      <c r="F11" s="20">
        <v>0.08</v>
      </c>
      <c r="G11" s="20">
        <v>0.08</v>
      </c>
      <c r="H11" s="20">
        <v>0.08</v>
      </c>
      <c r="I11" s="20">
        <v>0.08</v>
      </c>
      <c r="J11" s="20">
        <v>7.0000000000000007E-2</v>
      </c>
      <c r="K11" s="20">
        <v>7.0000000000000007E-2</v>
      </c>
      <c r="L11" s="20">
        <v>0.06</v>
      </c>
      <c r="M11" s="20">
        <v>7.0000000000000007E-2</v>
      </c>
      <c r="N11" s="25"/>
      <c r="P11" s="6" t="s">
        <v>11</v>
      </c>
      <c r="Q11" s="12">
        <v>0.09</v>
      </c>
      <c r="R11" s="12">
        <v>0.1</v>
      </c>
      <c r="S11" s="12">
        <v>0.11</v>
      </c>
      <c r="T11" s="12">
        <v>0.13</v>
      </c>
      <c r="U11" s="12">
        <v>0.13</v>
      </c>
      <c r="V11" s="12">
        <v>0.11</v>
      </c>
      <c r="W11" s="12">
        <v>0.11</v>
      </c>
      <c r="X11" s="12">
        <v>0.12</v>
      </c>
      <c r="Y11" s="12">
        <v>0.1</v>
      </c>
      <c r="Z11" s="12">
        <v>0.1</v>
      </c>
      <c r="AA11" s="12">
        <v>0.1</v>
      </c>
      <c r="AB11" s="12">
        <v>0.11</v>
      </c>
      <c r="AC11" s="8"/>
      <c r="AE11" s="6" t="s">
        <v>11</v>
      </c>
      <c r="AF11" s="12">
        <v>0.08</v>
      </c>
      <c r="AG11" s="12">
        <v>0.08</v>
      </c>
      <c r="AH11" s="12">
        <v>0.09</v>
      </c>
      <c r="AI11" s="12">
        <v>0.1</v>
      </c>
      <c r="AJ11" s="12">
        <v>0.11</v>
      </c>
      <c r="AK11" s="12">
        <v>0.11</v>
      </c>
      <c r="AL11" s="12">
        <v>0.18</v>
      </c>
      <c r="AM11" s="12">
        <v>0.18</v>
      </c>
      <c r="AN11" s="12">
        <v>0.16</v>
      </c>
      <c r="AO11" s="12">
        <v>0.15</v>
      </c>
      <c r="AP11" s="12">
        <v>0.14000000000000001</v>
      </c>
      <c r="AQ11" s="12">
        <v>0.16</v>
      </c>
      <c r="AR11" s="8"/>
      <c r="AT11" s="6" t="s">
        <v>11</v>
      </c>
      <c r="AU11" s="12">
        <v>0.11</v>
      </c>
      <c r="AV11" s="12">
        <v>0.12</v>
      </c>
      <c r="AW11" s="12">
        <v>0.15</v>
      </c>
      <c r="AX11" s="12">
        <v>0.13</v>
      </c>
      <c r="AY11" s="12">
        <v>0.11</v>
      </c>
      <c r="AZ11" s="12">
        <v>0.1</v>
      </c>
      <c r="BA11" s="12">
        <v>0.1</v>
      </c>
      <c r="BB11" s="12">
        <v>0.11</v>
      </c>
      <c r="BC11" s="12">
        <v>0.09</v>
      </c>
      <c r="BD11" s="12">
        <v>0.11</v>
      </c>
      <c r="BE11" s="12">
        <v>0.11</v>
      </c>
      <c r="BF11" s="12">
        <v>0.12</v>
      </c>
      <c r="BG11" s="8"/>
      <c r="BJ11" s="6" t="s">
        <v>11</v>
      </c>
      <c r="BK11" s="12">
        <v>0.1</v>
      </c>
      <c r="BL11" s="12">
        <v>0.1</v>
      </c>
      <c r="BM11" s="12">
        <v>0.1</v>
      </c>
      <c r="BN11" s="8"/>
      <c r="BO11" s="12">
        <v>0.12</v>
      </c>
      <c r="BP11" s="12">
        <v>0.11</v>
      </c>
      <c r="BQ11" s="12">
        <v>0.11</v>
      </c>
      <c r="BR11" s="12">
        <v>0.11</v>
      </c>
      <c r="BS11" s="12">
        <v>0.1</v>
      </c>
      <c r="BT11" s="12">
        <v>0.09</v>
      </c>
      <c r="BU11" s="12">
        <v>0.08</v>
      </c>
      <c r="BV11" s="12">
        <v>0.1</v>
      </c>
      <c r="BW11" s="8"/>
    </row>
    <row r="12" spans="1:75" x14ac:dyDescent="0.35">
      <c r="A12" s="22" t="s">
        <v>12</v>
      </c>
      <c r="B12" s="14">
        <v>1272</v>
      </c>
      <c r="C12" s="14">
        <v>1780</v>
      </c>
      <c r="D12" s="14">
        <v>1945</v>
      </c>
      <c r="E12" s="14">
        <v>4437</v>
      </c>
      <c r="F12" s="14">
        <v>2649</v>
      </c>
      <c r="G12" s="14">
        <v>2288</v>
      </c>
      <c r="H12" s="14">
        <v>2317</v>
      </c>
      <c r="I12" s="14">
        <v>2382</v>
      </c>
      <c r="J12" s="14">
        <v>2954</v>
      </c>
      <c r="K12" s="14">
        <v>2061</v>
      </c>
      <c r="L12" s="14">
        <v>2404</v>
      </c>
      <c r="M12" s="14">
        <v>4272</v>
      </c>
      <c r="N12" s="24">
        <v>3918</v>
      </c>
      <c r="P12" s="4" t="s">
        <v>12</v>
      </c>
      <c r="Q12" s="5">
        <v>1471</v>
      </c>
      <c r="R12" s="5">
        <v>1888</v>
      </c>
      <c r="S12" s="5">
        <v>1939</v>
      </c>
      <c r="T12" s="5">
        <v>2008</v>
      </c>
      <c r="U12" s="5">
        <v>1867</v>
      </c>
      <c r="V12" s="5">
        <v>1668</v>
      </c>
      <c r="W12" s="5">
        <v>1976</v>
      </c>
      <c r="X12" s="5">
        <v>1958</v>
      </c>
      <c r="Y12" s="5">
        <v>2818</v>
      </c>
      <c r="Z12" s="5">
        <v>2595</v>
      </c>
      <c r="AA12" s="5">
        <v>3333</v>
      </c>
      <c r="AB12" s="5">
        <v>4468</v>
      </c>
      <c r="AC12" s="5">
        <v>3762</v>
      </c>
      <c r="AE12" s="4" t="s">
        <v>12</v>
      </c>
      <c r="AF12" s="10">
        <v>454</v>
      </c>
      <c r="AG12" s="10">
        <v>673</v>
      </c>
      <c r="AH12" s="10">
        <v>692</v>
      </c>
      <c r="AI12" s="10">
        <v>789</v>
      </c>
      <c r="AJ12" s="10">
        <v>670</v>
      </c>
      <c r="AK12" s="10">
        <v>630</v>
      </c>
      <c r="AL12" s="10">
        <v>652</v>
      </c>
      <c r="AM12" s="10">
        <v>727</v>
      </c>
      <c r="AN12" s="10">
        <v>993</v>
      </c>
      <c r="AO12" s="10">
        <v>721</v>
      </c>
      <c r="AP12" s="10">
        <v>974</v>
      </c>
      <c r="AQ12" s="5">
        <v>1653</v>
      </c>
      <c r="AR12" s="5">
        <v>1478</v>
      </c>
      <c r="AT12" s="4" t="s">
        <v>12</v>
      </c>
      <c r="AU12" s="10">
        <v>101</v>
      </c>
      <c r="AV12" s="10">
        <v>150</v>
      </c>
      <c r="AW12" s="10">
        <v>219</v>
      </c>
      <c r="AX12" s="10">
        <v>326</v>
      </c>
      <c r="AY12" s="10">
        <v>284</v>
      </c>
      <c r="AZ12" s="10">
        <v>253</v>
      </c>
      <c r="BA12" s="10">
        <v>263</v>
      </c>
      <c r="BB12" s="10">
        <v>217</v>
      </c>
      <c r="BC12" s="10">
        <v>230</v>
      </c>
      <c r="BD12" s="10">
        <v>170</v>
      </c>
      <c r="BE12" s="10">
        <v>234</v>
      </c>
      <c r="BF12" s="10">
        <v>301</v>
      </c>
      <c r="BG12" s="10">
        <v>235</v>
      </c>
      <c r="BJ12" s="4" t="s">
        <v>12</v>
      </c>
      <c r="BK12" s="10">
        <v>91</v>
      </c>
      <c r="BL12" s="10">
        <v>139</v>
      </c>
      <c r="BM12" s="10">
        <v>156</v>
      </c>
      <c r="BN12" s="10">
        <v>196</v>
      </c>
      <c r="BO12" s="10">
        <v>200</v>
      </c>
      <c r="BP12" s="10">
        <v>202</v>
      </c>
      <c r="BQ12" s="10">
        <v>164</v>
      </c>
      <c r="BR12" s="10">
        <v>136</v>
      </c>
      <c r="BS12" s="10">
        <v>217</v>
      </c>
      <c r="BT12" s="10">
        <v>172</v>
      </c>
      <c r="BU12" s="10">
        <v>207</v>
      </c>
      <c r="BV12" s="10">
        <v>171</v>
      </c>
      <c r="BW12" s="10">
        <v>105</v>
      </c>
    </row>
    <row r="13" spans="1:75" x14ac:dyDescent="0.35">
      <c r="A13" s="23" t="s">
        <v>13</v>
      </c>
      <c r="B13" s="20">
        <v>0.11</v>
      </c>
      <c r="C13" s="20">
        <v>0.15</v>
      </c>
      <c r="D13" s="20">
        <v>0.15</v>
      </c>
      <c r="E13" s="20">
        <v>0.22</v>
      </c>
      <c r="F13" s="20">
        <v>0.2</v>
      </c>
      <c r="G13" s="20">
        <v>0.15</v>
      </c>
      <c r="H13" s="20">
        <v>0.14000000000000001</v>
      </c>
      <c r="I13" s="20">
        <v>0.15</v>
      </c>
      <c r="J13" s="20">
        <v>0.18</v>
      </c>
      <c r="K13" s="20">
        <v>0.11</v>
      </c>
      <c r="L13" s="20">
        <v>0.1</v>
      </c>
      <c r="M13" s="20">
        <v>0.17</v>
      </c>
      <c r="N13" s="27">
        <v>0.14000000000000001</v>
      </c>
      <c r="P13" s="6" t="s">
        <v>13</v>
      </c>
      <c r="Q13" s="12">
        <v>0.11</v>
      </c>
      <c r="R13" s="12">
        <v>0.14000000000000001</v>
      </c>
      <c r="S13" s="12">
        <v>0.15</v>
      </c>
      <c r="T13" s="12">
        <v>0.17</v>
      </c>
      <c r="U13" s="12">
        <v>0.14000000000000001</v>
      </c>
      <c r="V13" s="12">
        <v>0.11</v>
      </c>
      <c r="W13" s="12">
        <v>0.11</v>
      </c>
      <c r="X13" s="12">
        <v>0.12</v>
      </c>
      <c r="Y13" s="12">
        <v>0.16</v>
      </c>
      <c r="Z13" s="12">
        <v>0.12</v>
      </c>
      <c r="AA13" s="12">
        <v>0.14000000000000001</v>
      </c>
      <c r="AB13" s="12">
        <v>0.18</v>
      </c>
      <c r="AC13" s="12">
        <v>0.14000000000000001</v>
      </c>
      <c r="AE13" s="6" t="s">
        <v>13</v>
      </c>
      <c r="AF13" s="12">
        <v>0.09</v>
      </c>
      <c r="AG13" s="12">
        <v>0.12</v>
      </c>
      <c r="AH13" s="12">
        <v>0.12</v>
      </c>
      <c r="AI13" s="12">
        <v>0.14000000000000001</v>
      </c>
      <c r="AJ13" s="12">
        <v>0.12</v>
      </c>
      <c r="AK13" s="12">
        <v>0.1</v>
      </c>
      <c r="AL13" s="12">
        <v>0.09</v>
      </c>
      <c r="AM13" s="12">
        <v>0.11</v>
      </c>
      <c r="AN13" s="12">
        <v>0.13</v>
      </c>
      <c r="AO13" s="12">
        <v>0.08</v>
      </c>
      <c r="AP13" s="12">
        <v>0.09</v>
      </c>
      <c r="AQ13" s="12">
        <v>0.14000000000000001</v>
      </c>
      <c r="AR13" s="12">
        <v>0.12</v>
      </c>
      <c r="AT13" s="6" t="s">
        <v>13</v>
      </c>
      <c r="AU13" s="12">
        <v>0.06</v>
      </c>
      <c r="AV13" s="12">
        <v>0.08</v>
      </c>
      <c r="AW13" s="12">
        <v>0.1</v>
      </c>
      <c r="AX13" s="12">
        <v>0.15</v>
      </c>
      <c r="AY13" s="12">
        <v>0.14000000000000001</v>
      </c>
      <c r="AZ13" s="12">
        <v>0.12</v>
      </c>
      <c r="BA13" s="12">
        <v>0.11</v>
      </c>
      <c r="BB13" s="12">
        <v>0.1</v>
      </c>
      <c r="BC13" s="12">
        <v>0.12</v>
      </c>
      <c r="BD13" s="12">
        <v>7.0000000000000007E-2</v>
      </c>
      <c r="BE13" s="12">
        <v>0.08</v>
      </c>
      <c r="BF13" s="12">
        <v>0.1</v>
      </c>
      <c r="BG13" s="12">
        <v>7.0000000000000007E-2</v>
      </c>
      <c r="BJ13" s="6" t="s">
        <v>13</v>
      </c>
      <c r="BK13" s="12">
        <v>0.06</v>
      </c>
      <c r="BL13" s="12">
        <v>0.09</v>
      </c>
      <c r="BM13" s="12">
        <v>0.1</v>
      </c>
      <c r="BN13" s="12">
        <v>0.11</v>
      </c>
      <c r="BO13" s="12">
        <v>0.13</v>
      </c>
      <c r="BP13" s="12">
        <v>0.12</v>
      </c>
      <c r="BQ13" s="12">
        <v>0.09</v>
      </c>
      <c r="BR13" s="12">
        <v>0.08</v>
      </c>
      <c r="BS13" s="12">
        <v>0.12</v>
      </c>
      <c r="BT13" s="12">
        <v>7.0000000000000007E-2</v>
      </c>
      <c r="BU13" s="12">
        <v>7.0000000000000007E-2</v>
      </c>
      <c r="BV13" s="12">
        <v>7.0000000000000007E-2</v>
      </c>
      <c r="BW13" s="12">
        <v>0.04</v>
      </c>
    </row>
    <row r="14" spans="1:75" x14ac:dyDescent="0.35">
      <c r="A14" s="22" t="s">
        <v>14</v>
      </c>
      <c r="B14" s="18">
        <v>32</v>
      </c>
      <c r="C14" s="18">
        <v>25</v>
      </c>
      <c r="D14" s="18">
        <v>63</v>
      </c>
      <c r="E14" s="18">
        <v>317</v>
      </c>
      <c r="F14" s="18">
        <v>327</v>
      </c>
      <c r="G14" s="18">
        <v>330</v>
      </c>
      <c r="H14" s="18">
        <v>416</v>
      </c>
      <c r="I14" s="18">
        <v>335</v>
      </c>
      <c r="J14" s="18">
        <v>205</v>
      </c>
      <c r="K14" s="18">
        <v>315</v>
      </c>
      <c r="L14" s="18">
        <v>245</v>
      </c>
      <c r="M14" s="18">
        <v>306</v>
      </c>
      <c r="N14" s="26">
        <v>389</v>
      </c>
      <c r="P14" s="4" t="s">
        <v>14</v>
      </c>
      <c r="Q14" s="10">
        <v>107</v>
      </c>
      <c r="R14" s="10">
        <v>48</v>
      </c>
      <c r="S14" s="10">
        <v>-31</v>
      </c>
      <c r="T14" s="10">
        <v>110</v>
      </c>
      <c r="U14" s="10">
        <v>148</v>
      </c>
      <c r="V14" s="10">
        <v>114</v>
      </c>
      <c r="W14" s="10">
        <v>-77</v>
      </c>
      <c r="X14" s="10">
        <v>24</v>
      </c>
      <c r="Y14" s="10">
        <v>-478</v>
      </c>
      <c r="Z14" s="10">
        <v>118</v>
      </c>
      <c r="AA14" s="10">
        <v>64</v>
      </c>
      <c r="AB14" s="10">
        <v>77</v>
      </c>
      <c r="AC14" s="10">
        <v>49</v>
      </c>
      <c r="AE14" s="4" t="s">
        <v>14</v>
      </c>
      <c r="AF14" s="10">
        <v>-10</v>
      </c>
      <c r="AG14" s="10">
        <v>3</v>
      </c>
      <c r="AH14" s="10">
        <v>16</v>
      </c>
      <c r="AI14" s="10">
        <v>7</v>
      </c>
      <c r="AJ14" s="10">
        <v>28</v>
      </c>
      <c r="AK14" s="10">
        <v>9</v>
      </c>
      <c r="AL14" s="10">
        <v>10</v>
      </c>
      <c r="AM14" s="10">
        <v>8</v>
      </c>
      <c r="AN14" s="10">
        <v>10</v>
      </c>
      <c r="AO14" s="10">
        <v>17</v>
      </c>
      <c r="AP14" s="10">
        <v>-8</v>
      </c>
      <c r="AQ14" s="10">
        <v>-18</v>
      </c>
      <c r="AR14" s="10">
        <v>-35</v>
      </c>
      <c r="AT14" s="4" t="s">
        <v>14</v>
      </c>
      <c r="AU14" s="10">
        <v>33</v>
      </c>
      <c r="AV14" s="10">
        <v>2</v>
      </c>
      <c r="AW14" s="10">
        <v>-7</v>
      </c>
      <c r="AX14" s="10">
        <v>23</v>
      </c>
      <c r="AY14" s="10">
        <v>5</v>
      </c>
      <c r="AZ14" s="10">
        <v>15</v>
      </c>
      <c r="BA14" s="10">
        <v>12</v>
      </c>
      <c r="BB14" s="10">
        <v>10</v>
      </c>
      <c r="BC14" s="10">
        <v>5</v>
      </c>
      <c r="BD14" s="10">
        <v>4</v>
      </c>
      <c r="BE14" s="10">
        <v>4</v>
      </c>
      <c r="BF14" s="10">
        <v>-2</v>
      </c>
      <c r="BG14" s="10">
        <v>-9</v>
      </c>
      <c r="BJ14" s="4" t="s">
        <v>14</v>
      </c>
      <c r="BK14" s="10">
        <v>21</v>
      </c>
      <c r="BL14" s="10">
        <v>30</v>
      </c>
      <c r="BM14" s="10">
        <v>29</v>
      </c>
      <c r="BN14" s="10">
        <v>38</v>
      </c>
      <c r="BO14" s="10">
        <v>33</v>
      </c>
      <c r="BP14" s="10">
        <v>37</v>
      </c>
      <c r="BQ14" s="10">
        <v>38</v>
      </c>
      <c r="BR14" s="10">
        <v>35</v>
      </c>
      <c r="BS14" s="10">
        <v>23</v>
      </c>
      <c r="BT14" s="10">
        <v>23</v>
      </c>
      <c r="BU14" s="10">
        <v>16</v>
      </c>
      <c r="BV14" s="10">
        <v>17</v>
      </c>
      <c r="BW14" s="10">
        <v>17</v>
      </c>
    </row>
    <row r="15" spans="1:75" x14ac:dyDescent="0.35">
      <c r="A15" s="23" t="s">
        <v>15</v>
      </c>
      <c r="B15" s="16">
        <v>0</v>
      </c>
      <c r="C15" s="16">
        <v>0</v>
      </c>
      <c r="D15" s="16">
        <v>11</v>
      </c>
      <c r="E15" s="16"/>
      <c r="F15" s="16">
        <v>-3</v>
      </c>
      <c r="G15" s="16">
        <v>4</v>
      </c>
      <c r="H15" s="16">
        <v>3</v>
      </c>
      <c r="I15" s="16">
        <v>14</v>
      </c>
      <c r="J15" s="16">
        <v>-4</v>
      </c>
      <c r="K15" s="16">
        <v>158</v>
      </c>
      <c r="L15" s="16">
        <v>97</v>
      </c>
      <c r="M15" s="16">
        <v>147</v>
      </c>
      <c r="N15" s="25"/>
      <c r="P15" s="6" t="s">
        <v>15</v>
      </c>
      <c r="Q15" s="8">
        <v>23</v>
      </c>
      <c r="R15" s="8">
        <v>-50</v>
      </c>
      <c r="S15" s="8">
        <v>-85</v>
      </c>
      <c r="T15" s="8">
        <v>45</v>
      </c>
      <c r="U15" s="8">
        <v>-4</v>
      </c>
      <c r="V15" s="8">
        <v>1</v>
      </c>
      <c r="W15" s="8">
        <v>-198</v>
      </c>
      <c r="X15" s="8">
        <v>2</v>
      </c>
      <c r="Y15" s="8">
        <v>-604</v>
      </c>
      <c r="Z15" s="8">
        <v>6</v>
      </c>
      <c r="AA15" s="8">
        <v>32</v>
      </c>
      <c r="AB15" s="8">
        <v>-42</v>
      </c>
      <c r="AC15" s="8"/>
      <c r="AE15" s="6" t="s">
        <v>15</v>
      </c>
      <c r="AF15" s="8">
        <v>-28</v>
      </c>
      <c r="AG15" s="8">
        <v>-10</v>
      </c>
      <c r="AH15" s="8">
        <v>-7</v>
      </c>
      <c r="AI15" s="8">
        <v>-20</v>
      </c>
      <c r="AJ15" s="8">
        <v>-16</v>
      </c>
      <c r="AK15" s="8">
        <v>-33</v>
      </c>
      <c r="AL15" s="8">
        <v>-49</v>
      </c>
      <c r="AM15" s="8">
        <v>-26</v>
      </c>
      <c r="AN15" s="8">
        <v>-41</v>
      </c>
      <c r="AO15" s="8">
        <v>-24</v>
      </c>
      <c r="AP15" s="8">
        <v>-33</v>
      </c>
      <c r="AQ15" s="8">
        <v>-58</v>
      </c>
      <c r="AR15" s="8"/>
      <c r="AT15" s="6" t="s">
        <v>15</v>
      </c>
      <c r="AU15" s="8">
        <v>26.99</v>
      </c>
      <c r="AV15" s="8">
        <v>-0.01</v>
      </c>
      <c r="AW15" s="8">
        <v>-11.27</v>
      </c>
      <c r="AX15" s="8">
        <v>18.18</v>
      </c>
      <c r="AY15" s="8">
        <v>-0.01</v>
      </c>
      <c r="AZ15" s="8">
        <v>0</v>
      </c>
      <c r="BA15" s="8">
        <v>0</v>
      </c>
      <c r="BB15" s="8">
        <v>0</v>
      </c>
      <c r="BC15" s="8">
        <v>-0.19</v>
      </c>
      <c r="BD15" s="8">
        <v>-2.75</v>
      </c>
      <c r="BE15" s="8">
        <v>-5.44</v>
      </c>
      <c r="BF15" s="8">
        <v>-8.9</v>
      </c>
      <c r="BG15" s="8"/>
      <c r="BJ15" s="6" t="s">
        <v>15</v>
      </c>
      <c r="BK15" s="8">
        <v>-0.35</v>
      </c>
      <c r="BL15" s="8">
        <v>-0.09</v>
      </c>
      <c r="BM15" s="8">
        <v>0.42</v>
      </c>
      <c r="BN15" s="8"/>
      <c r="BO15" s="8">
        <v>0.28000000000000003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/>
    </row>
    <row r="16" spans="1:75" x14ac:dyDescent="0.35">
      <c r="A16" s="23" t="s">
        <v>16</v>
      </c>
      <c r="B16" s="16">
        <v>32</v>
      </c>
      <c r="C16" s="16">
        <v>25</v>
      </c>
      <c r="D16" s="16">
        <v>52</v>
      </c>
      <c r="E16" s="16"/>
      <c r="F16" s="16">
        <v>331</v>
      </c>
      <c r="G16" s="16">
        <v>326</v>
      </c>
      <c r="H16" s="16">
        <v>413</v>
      </c>
      <c r="I16" s="16">
        <v>322</v>
      </c>
      <c r="J16" s="16">
        <v>209</v>
      </c>
      <c r="K16" s="16">
        <v>157</v>
      </c>
      <c r="L16" s="16">
        <v>148</v>
      </c>
      <c r="M16" s="16">
        <v>159</v>
      </c>
      <c r="N16" s="25"/>
      <c r="P16" s="6" t="s">
        <v>16</v>
      </c>
      <c r="Q16" s="8">
        <v>84</v>
      </c>
      <c r="R16" s="8">
        <v>98</v>
      </c>
      <c r="S16" s="8">
        <v>54</v>
      </c>
      <c r="T16" s="8">
        <v>65</v>
      </c>
      <c r="U16" s="8">
        <v>152</v>
      </c>
      <c r="V16" s="8">
        <v>113</v>
      </c>
      <c r="W16" s="8">
        <v>122</v>
      </c>
      <c r="X16" s="8">
        <v>22</v>
      </c>
      <c r="Y16" s="8">
        <v>126</v>
      </c>
      <c r="Z16" s="8">
        <v>112</v>
      </c>
      <c r="AA16" s="8">
        <v>32</v>
      </c>
      <c r="AB16" s="8">
        <v>118</v>
      </c>
      <c r="AC16" s="8"/>
      <c r="AE16" s="6" t="s">
        <v>16</v>
      </c>
      <c r="AF16" s="8">
        <v>18</v>
      </c>
      <c r="AG16" s="8">
        <v>14</v>
      </c>
      <c r="AH16" s="8">
        <v>23</v>
      </c>
      <c r="AI16" s="8">
        <v>26</v>
      </c>
      <c r="AJ16" s="8">
        <v>44</v>
      </c>
      <c r="AK16" s="8">
        <v>42</v>
      </c>
      <c r="AL16" s="8">
        <v>58</v>
      </c>
      <c r="AM16" s="8">
        <v>33</v>
      </c>
      <c r="AN16" s="8">
        <v>50</v>
      </c>
      <c r="AO16" s="8">
        <v>40</v>
      </c>
      <c r="AP16" s="8">
        <v>25</v>
      </c>
      <c r="AQ16" s="8">
        <v>40</v>
      </c>
      <c r="AR16" s="8"/>
      <c r="AT16" s="6" t="s">
        <v>16</v>
      </c>
      <c r="AU16" s="8">
        <v>6.04</v>
      </c>
      <c r="AV16" s="8">
        <v>1.79</v>
      </c>
      <c r="AW16" s="8">
        <v>4.08</v>
      </c>
      <c r="AX16" s="8">
        <v>5.16</v>
      </c>
      <c r="AY16" s="8">
        <v>4.59</v>
      </c>
      <c r="AZ16" s="8">
        <v>15.37</v>
      </c>
      <c r="BA16" s="8">
        <v>12</v>
      </c>
      <c r="BB16" s="8">
        <v>10.19</v>
      </c>
      <c r="BC16" s="8">
        <v>5.17</v>
      </c>
      <c r="BD16" s="8">
        <v>6.44</v>
      </c>
      <c r="BE16" s="8">
        <v>9.1199999999999992</v>
      </c>
      <c r="BF16" s="8">
        <v>6.58</v>
      </c>
      <c r="BG16" s="8"/>
      <c r="BJ16" s="6" t="s">
        <v>16</v>
      </c>
      <c r="BK16" s="8">
        <v>21.79</v>
      </c>
      <c r="BL16" s="8">
        <v>30.22</v>
      </c>
      <c r="BM16" s="8">
        <v>28.64</v>
      </c>
      <c r="BN16" s="8"/>
      <c r="BO16" s="8">
        <v>32.630000000000003</v>
      </c>
      <c r="BP16" s="8">
        <v>36.65</v>
      </c>
      <c r="BQ16" s="8">
        <v>37.69</v>
      </c>
      <c r="BR16" s="8">
        <v>35.17</v>
      </c>
      <c r="BS16" s="8">
        <v>22.58</v>
      </c>
      <c r="BT16" s="8">
        <v>23.21</v>
      </c>
      <c r="BU16" s="8">
        <v>16.29</v>
      </c>
      <c r="BV16" s="8">
        <v>16.97</v>
      </c>
      <c r="BW16" s="8"/>
    </row>
    <row r="17" spans="1:75" x14ac:dyDescent="0.35">
      <c r="A17" s="23" t="s">
        <v>17</v>
      </c>
      <c r="B17" s="16">
        <v>159</v>
      </c>
      <c r="C17" s="16">
        <v>196</v>
      </c>
      <c r="D17" s="16">
        <v>232</v>
      </c>
      <c r="E17" s="16">
        <v>361</v>
      </c>
      <c r="F17" s="16">
        <v>257</v>
      </c>
      <c r="G17" s="16">
        <v>259</v>
      </c>
      <c r="H17" s="16">
        <v>273</v>
      </c>
      <c r="I17" s="16">
        <v>301</v>
      </c>
      <c r="J17" s="16">
        <v>282</v>
      </c>
      <c r="K17" s="16">
        <v>263</v>
      </c>
      <c r="L17" s="16">
        <v>326</v>
      </c>
      <c r="M17" s="16">
        <v>361</v>
      </c>
      <c r="N17" s="25">
        <v>355</v>
      </c>
      <c r="P17" s="6" t="s">
        <v>17</v>
      </c>
      <c r="Q17" s="8">
        <v>323</v>
      </c>
      <c r="R17" s="8">
        <v>293</v>
      </c>
      <c r="S17" s="8">
        <v>189</v>
      </c>
      <c r="T17" s="8">
        <v>101</v>
      </c>
      <c r="U17" s="8">
        <v>118</v>
      </c>
      <c r="V17" s="8">
        <v>177</v>
      </c>
      <c r="W17" s="8">
        <v>199</v>
      </c>
      <c r="X17" s="8">
        <v>300</v>
      </c>
      <c r="Y17" s="8">
        <v>463</v>
      </c>
      <c r="Z17" s="8">
        <v>465</v>
      </c>
      <c r="AA17" s="8">
        <v>551</v>
      </c>
      <c r="AB17" s="8">
        <v>527</v>
      </c>
      <c r="AC17" s="8">
        <v>452</v>
      </c>
      <c r="AE17" s="6" t="s">
        <v>17</v>
      </c>
      <c r="AF17" s="8">
        <v>196</v>
      </c>
      <c r="AG17" s="8">
        <v>187</v>
      </c>
      <c r="AH17" s="8">
        <v>142</v>
      </c>
      <c r="AI17" s="8">
        <v>101</v>
      </c>
      <c r="AJ17" s="8">
        <v>90</v>
      </c>
      <c r="AK17" s="8">
        <v>104</v>
      </c>
      <c r="AL17" s="8">
        <v>93</v>
      </c>
      <c r="AM17" s="8">
        <v>154</v>
      </c>
      <c r="AN17" s="8">
        <v>179</v>
      </c>
      <c r="AO17" s="8">
        <v>207</v>
      </c>
      <c r="AP17" s="8">
        <v>242</v>
      </c>
      <c r="AQ17" s="8">
        <v>269</v>
      </c>
      <c r="AR17" s="8">
        <v>265</v>
      </c>
      <c r="AT17" s="6" t="s">
        <v>17</v>
      </c>
      <c r="AU17" s="8">
        <v>62</v>
      </c>
      <c r="AV17" s="8">
        <v>50</v>
      </c>
      <c r="AW17" s="8">
        <v>33</v>
      </c>
      <c r="AX17" s="8">
        <v>22</v>
      </c>
      <c r="AY17" s="8">
        <v>22</v>
      </c>
      <c r="AZ17" s="8">
        <v>31</v>
      </c>
      <c r="BA17" s="8">
        <v>37</v>
      </c>
      <c r="BB17" s="8">
        <v>39</v>
      </c>
      <c r="BC17" s="8">
        <v>33</v>
      </c>
      <c r="BD17" s="8">
        <v>34</v>
      </c>
      <c r="BE17" s="8">
        <v>44</v>
      </c>
      <c r="BF17" s="8">
        <v>48</v>
      </c>
      <c r="BG17" s="8">
        <v>52</v>
      </c>
      <c r="BJ17" s="6" t="s">
        <v>17</v>
      </c>
      <c r="BK17" s="8">
        <v>4</v>
      </c>
      <c r="BL17" s="8">
        <v>2</v>
      </c>
      <c r="BM17" s="8">
        <v>3</v>
      </c>
      <c r="BN17" s="8">
        <v>3</v>
      </c>
      <c r="BO17" s="8">
        <v>3</v>
      </c>
      <c r="BP17" s="8">
        <v>3</v>
      </c>
      <c r="BQ17" s="8">
        <v>3</v>
      </c>
      <c r="BR17" s="8">
        <v>4</v>
      </c>
      <c r="BS17" s="8">
        <v>3</v>
      </c>
      <c r="BT17" s="8">
        <v>4</v>
      </c>
      <c r="BU17" s="8">
        <v>4</v>
      </c>
      <c r="BV17" s="8">
        <v>4</v>
      </c>
      <c r="BW17" s="8">
        <v>4</v>
      </c>
    </row>
    <row r="18" spans="1:75" x14ac:dyDescent="0.35">
      <c r="A18" s="23" t="s">
        <v>18</v>
      </c>
      <c r="B18" s="16">
        <v>302</v>
      </c>
      <c r="C18" s="16">
        <v>374</v>
      </c>
      <c r="D18" s="16">
        <v>424</v>
      </c>
      <c r="E18" s="16">
        <v>737</v>
      </c>
      <c r="F18" s="16">
        <v>611</v>
      </c>
      <c r="G18" s="16">
        <v>707</v>
      </c>
      <c r="H18" s="16">
        <v>808</v>
      </c>
      <c r="I18" s="16">
        <v>982</v>
      </c>
      <c r="J18" s="19">
        <v>1141</v>
      </c>
      <c r="K18" s="19">
        <v>1205</v>
      </c>
      <c r="L18" s="19">
        <v>1253</v>
      </c>
      <c r="M18" s="19">
        <v>1430</v>
      </c>
      <c r="N18" s="28">
        <v>1606</v>
      </c>
      <c r="P18" s="6" t="s">
        <v>18</v>
      </c>
      <c r="Q18" s="8">
        <v>397</v>
      </c>
      <c r="R18" s="8">
        <v>411</v>
      </c>
      <c r="S18" s="8">
        <v>388</v>
      </c>
      <c r="T18" s="8">
        <v>427</v>
      </c>
      <c r="U18" s="8">
        <v>462</v>
      </c>
      <c r="V18" s="8">
        <v>593</v>
      </c>
      <c r="W18" s="8">
        <v>813</v>
      </c>
      <c r="X18" s="11">
        <v>1138</v>
      </c>
      <c r="Y18" s="11">
        <v>1315</v>
      </c>
      <c r="Z18" s="11">
        <v>1400</v>
      </c>
      <c r="AA18" s="11">
        <v>1419</v>
      </c>
      <c r="AB18" s="11">
        <v>1478</v>
      </c>
      <c r="AC18" s="11">
        <v>1509</v>
      </c>
      <c r="AE18" s="6" t="s">
        <v>18</v>
      </c>
      <c r="AF18" s="8">
        <v>81</v>
      </c>
      <c r="AG18" s="8">
        <v>87</v>
      </c>
      <c r="AH18" s="8">
        <v>93</v>
      </c>
      <c r="AI18" s="8">
        <v>108</v>
      </c>
      <c r="AJ18" s="8">
        <v>143</v>
      </c>
      <c r="AK18" s="8">
        <v>169</v>
      </c>
      <c r="AL18" s="8">
        <v>193</v>
      </c>
      <c r="AM18" s="8">
        <v>277</v>
      </c>
      <c r="AN18" s="8">
        <v>340</v>
      </c>
      <c r="AO18" s="8">
        <v>435</v>
      </c>
      <c r="AP18" s="8">
        <v>469</v>
      </c>
      <c r="AQ18" s="8">
        <v>509</v>
      </c>
      <c r="AR18" s="8">
        <v>546</v>
      </c>
      <c r="AT18" s="6" t="s">
        <v>18</v>
      </c>
      <c r="AU18" s="8">
        <v>25</v>
      </c>
      <c r="AV18" s="8">
        <v>26</v>
      </c>
      <c r="AW18" s="8">
        <v>42</v>
      </c>
      <c r="AX18" s="8">
        <v>44</v>
      </c>
      <c r="AY18" s="8">
        <v>56</v>
      </c>
      <c r="AZ18" s="8">
        <v>69</v>
      </c>
      <c r="BA18" s="8">
        <v>85</v>
      </c>
      <c r="BB18" s="8">
        <v>100</v>
      </c>
      <c r="BC18" s="8">
        <v>104</v>
      </c>
      <c r="BD18" s="8">
        <v>80</v>
      </c>
      <c r="BE18" s="8">
        <v>92</v>
      </c>
      <c r="BF18" s="8">
        <v>104</v>
      </c>
      <c r="BG18" s="8">
        <v>119</v>
      </c>
      <c r="BJ18" s="6" t="s">
        <v>18</v>
      </c>
      <c r="BK18" s="8">
        <v>24</v>
      </c>
      <c r="BL18" s="8">
        <v>25</v>
      </c>
      <c r="BM18" s="8">
        <v>29</v>
      </c>
      <c r="BN18" s="8">
        <v>46</v>
      </c>
      <c r="BO18" s="8">
        <v>34</v>
      </c>
      <c r="BP18" s="8">
        <v>36</v>
      </c>
      <c r="BQ18" s="8">
        <v>41</v>
      </c>
      <c r="BR18" s="8">
        <v>50</v>
      </c>
      <c r="BS18" s="8">
        <v>53</v>
      </c>
      <c r="BT18" s="8">
        <v>53</v>
      </c>
      <c r="BU18" s="8">
        <v>54</v>
      </c>
      <c r="BV18" s="8">
        <v>55</v>
      </c>
      <c r="BW18" s="8">
        <v>55</v>
      </c>
    </row>
    <row r="19" spans="1:75" x14ac:dyDescent="0.35">
      <c r="A19" s="22" t="s">
        <v>19</v>
      </c>
      <c r="B19" s="18">
        <v>843</v>
      </c>
      <c r="C19" s="14">
        <v>1235</v>
      </c>
      <c r="D19" s="14">
        <v>1353</v>
      </c>
      <c r="E19" s="14">
        <v>3656</v>
      </c>
      <c r="F19" s="14">
        <v>2109</v>
      </c>
      <c r="G19" s="14">
        <v>1653</v>
      </c>
      <c r="H19" s="14">
        <v>1652</v>
      </c>
      <c r="I19" s="14">
        <v>1434</v>
      </c>
      <c r="J19" s="14">
        <v>1737</v>
      </c>
      <c r="K19" s="18">
        <v>908</v>
      </c>
      <c r="L19" s="14">
        <v>1070</v>
      </c>
      <c r="M19" s="14">
        <v>2787</v>
      </c>
      <c r="N19" s="24">
        <v>2346</v>
      </c>
      <c r="P19" s="4" t="s">
        <v>19</v>
      </c>
      <c r="Q19" s="10">
        <v>859</v>
      </c>
      <c r="R19" s="5">
        <v>1232</v>
      </c>
      <c r="S19" s="5">
        <v>1331</v>
      </c>
      <c r="T19" s="5">
        <v>1591</v>
      </c>
      <c r="U19" s="5">
        <v>1436</v>
      </c>
      <c r="V19" s="5">
        <v>1012</v>
      </c>
      <c r="W19" s="10">
        <v>888</v>
      </c>
      <c r="X19" s="10">
        <v>543</v>
      </c>
      <c r="Y19" s="10">
        <v>561</v>
      </c>
      <c r="Z19" s="10">
        <v>848</v>
      </c>
      <c r="AA19" s="5">
        <v>1427</v>
      </c>
      <c r="AB19" s="5">
        <v>2540</v>
      </c>
      <c r="AC19" s="5">
        <v>1850</v>
      </c>
      <c r="AE19" s="4" t="s">
        <v>19</v>
      </c>
      <c r="AF19" s="10">
        <v>166</v>
      </c>
      <c r="AG19" s="10">
        <v>403</v>
      </c>
      <c r="AH19" s="10">
        <v>472</v>
      </c>
      <c r="AI19" s="10">
        <v>587</v>
      </c>
      <c r="AJ19" s="10">
        <v>466</v>
      </c>
      <c r="AK19" s="10">
        <v>367</v>
      </c>
      <c r="AL19" s="10">
        <v>376</v>
      </c>
      <c r="AM19" s="10">
        <v>304</v>
      </c>
      <c r="AN19" s="10">
        <v>484</v>
      </c>
      <c r="AO19" s="10">
        <v>95</v>
      </c>
      <c r="AP19" s="10">
        <v>254</v>
      </c>
      <c r="AQ19" s="10">
        <v>857</v>
      </c>
      <c r="AR19" s="10">
        <v>631</v>
      </c>
      <c r="AT19" s="4" t="s">
        <v>19</v>
      </c>
      <c r="AU19" s="10">
        <v>47</v>
      </c>
      <c r="AV19" s="10">
        <v>77</v>
      </c>
      <c r="AW19" s="10">
        <v>137</v>
      </c>
      <c r="AX19" s="10">
        <v>284</v>
      </c>
      <c r="AY19" s="10">
        <v>211</v>
      </c>
      <c r="AZ19" s="10">
        <v>169</v>
      </c>
      <c r="BA19" s="10">
        <v>153</v>
      </c>
      <c r="BB19" s="10">
        <v>87</v>
      </c>
      <c r="BC19" s="10">
        <v>98</v>
      </c>
      <c r="BD19" s="10">
        <v>59</v>
      </c>
      <c r="BE19" s="10">
        <v>101</v>
      </c>
      <c r="BF19" s="10">
        <v>146</v>
      </c>
      <c r="BG19" s="10">
        <v>55</v>
      </c>
      <c r="BJ19" s="4" t="s">
        <v>19</v>
      </c>
      <c r="BK19" s="10">
        <v>85</v>
      </c>
      <c r="BL19" s="10">
        <v>142</v>
      </c>
      <c r="BM19" s="10">
        <v>154</v>
      </c>
      <c r="BN19" s="10">
        <v>184</v>
      </c>
      <c r="BO19" s="10">
        <v>196</v>
      </c>
      <c r="BP19" s="10">
        <v>199</v>
      </c>
      <c r="BQ19" s="10">
        <v>158</v>
      </c>
      <c r="BR19" s="10">
        <v>117</v>
      </c>
      <c r="BS19" s="10">
        <v>183</v>
      </c>
      <c r="BT19" s="10">
        <v>138</v>
      </c>
      <c r="BU19" s="10">
        <v>165</v>
      </c>
      <c r="BV19" s="10">
        <v>128</v>
      </c>
      <c r="BW19" s="10">
        <v>62</v>
      </c>
    </row>
    <row r="20" spans="1:75" x14ac:dyDescent="0.35">
      <c r="A20" s="23" t="s">
        <v>20</v>
      </c>
      <c r="B20" s="20">
        <v>0.31</v>
      </c>
      <c r="C20" s="20">
        <v>0.35</v>
      </c>
      <c r="D20" s="20">
        <v>0.33</v>
      </c>
      <c r="E20" s="20">
        <v>0.31</v>
      </c>
      <c r="F20" s="20">
        <v>0.3</v>
      </c>
      <c r="G20" s="20">
        <v>0.32</v>
      </c>
      <c r="H20" s="20">
        <v>0.32</v>
      </c>
      <c r="I20" s="20">
        <v>0.01</v>
      </c>
      <c r="J20" s="20">
        <v>0.26</v>
      </c>
      <c r="K20" s="20">
        <v>0.26</v>
      </c>
      <c r="L20" s="20">
        <v>0.28000000000000003</v>
      </c>
      <c r="M20" s="20">
        <v>0.25</v>
      </c>
      <c r="N20" s="25"/>
      <c r="P20" s="6" t="s">
        <v>20</v>
      </c>
      <c r="Q20" s="12">
        <v>0.28999999999999998</v>
      </c>
      <c r="R20" s="12">
        <v>0.18</v>
      </c>
      <c r="S20" s="12">
        <v>0.27</v>
      </c>
      <c r="T20" s="12">
        <v>0.28999999999999998</v>
      </c>
      <c r="U20" s="12">
        <v>0.23</v>
      </c>
      <c r="V20" s="12">
        <v>0.28000000000000003</v>
      </c>
      <c r="W20" s="12">
        <v>0.23</v>
      </c>
      <c r="X20" s="12">
        <v>0.12</v>
      </c>
      <c r="Y20" s="12">
        <v>0.38</v>
      </c>
      <c r="Z20" s="12">
        <v>0.25</v>
      </c>
      <c r="AA20" s="12">
        <v>0.27</v>
      </c>
      <c r="AB20" s="12">
        <v>0.32</v>
      </c>
      <c r="AC20" s="8"/>
      <c r="AE20" s="6" t="s">
        <v>20</v>
      </c>
      <c r="AF20" s="12">
        <v>0.28000000000000003</v>
      </c>
      <c r="AG20" s="12">
        <v>0.33</v>
      </c>
      <c r="AH20" s="12">
        <v>0.33</v>
      </c>
      <c r="AI20" s="12">
        <v>0.32</v>
      </c>
      <c r="AJ20" s="12">
        <v>0.23</v>
      </c>
      <c r="AK20" s="12">
        <v>0.36</v>
      </c>
      <c r="AL20" s="12">
        <v>0.33</v>
      </c>
      <c r="AM20" s="12">
        <v>0.24</v>
      </c>
      <c r="AN20" s="12">
        <v>0.11</v>
      </c>
      <c r="AO20" s="12">
        <v>0.26</v>
      </c>
      <c r="AP20" s="12">
        <v>0.28000000000000003</v>
      </c>
      <c r="AQ20" s="12">
        <v>0.26</v>
      </c>
      <c r="AR20" s="8"/>
      <c r="AT20" s="6" t="s">
        <v>20</v>
      </c>
      <c r="AU20" s="12">
        <v>0.3</v>
      </c>
      <c r="AV20" s="12">
        <v>0.15</v>
      </c>
      <c r="AW20" s="12">
        <v>0.28999999999999998</v>
      </c>
      <c r="AX20" s="12">
        <v>0.33</v>
      </c>
      <c r="AY20" s="12">
        <v>0.28999999999999998</v>
      </c>
      <c r="AZ20" s="12">
        <v>0.31</v>
      </c>
      <c r="BA20" s="12">
        <v>0.33</v>
      </c>
      <c r="BB20" s="12">
        <v>0.06</v>
      </c>
      <c r="BC20" s="12">
        <v>0.24</v>
      </c>
      <c r="BD20" s="12">
        <v>0.27</v>
      </c>
      <c r="BE20" s="12">
        <v>0.23</v>
      </c>
      <c r="BF20" s="12">
        <v>0.26</v>
      </c>
      <c r="BG20" s="8"/>
      <c r="BJ20" s="6" t="s">
        <v>20</v>
      </c>
      <c r="BK20" s="12">
        <v>0.33</v>
      </c>
      <c r="BL20" s="12">
        <v>0.34</v>
      </c>
      <c r="BM20" s="12">
        <v>0.34</v>
      </c>
      <c r="BN20" s="12">
        <v>0.35</v>
      </c>
      <c r="BO20" s="12">
        <v>0.35</v>
      </c>
      <c r="BP20" s="12">
        <v>0.35</v>
      </c>
      <c r="BQ20" s="12">
        <v>0.35</v>
      </c>
      <c r="BR20" s="12">
        <v>0.24</v>
      </c>
      <c r="BS20" s="12">
        <v>0.26</v>
      </c>
      <c r="BT20" s="12">
        <v>0.26</v>
      </c>
      <c r="BU20" s="12">
        <v>0.26</v>
      </c>
      <c r="BV20" s="12">
        <v>0.26</v>
      </c>
      <c r="BW20" s="8"/>
    </row>
    <row r="21" spans="1:75" x14ac:dyDescent="0.35">
      <c r="A21" s="22" t="s">
        <v>21</v>
      </c>
      <c r="B21" s="18">
        <v>579</v>
      </c>
      <c r="C21" s="18">
        <v>809</v>
      </c>
      <c r="D21" s="18">
        <v>908</v>
      </c>
      <c r="E21" s="14">
        <v>2509</v>
      </c>
      <c r="F21" s="14">
        <v>1486</v>
      </c>
      <c r="G21" s="14">
        <v>1132</v>
      </c>
      <c r="H21" s="14">
        <v>1131</v>
      </c>
      <c r="I21" s="14">
        <v>1423</v>
      </c>
      <c r="J21" s="14">
        <v>1277</v>
      </c>
      <c r="K21" s="18">
        <v>669</v>
      </c>
      <c r="L21" s="18">
        <v>769</v>
      </c>
      <c r="M21" s="14">
        <v>2081</v>
      </c>
      <c r="N21" s="24">
        <v>1753</v>
      </c>
      <c r="P21" s="4" t="s">
        <v>21</v>
      </c>
      <c r="Q21" s="10">
        <v>612</v>
      </c>
      <c r="R21" s="5">
        <v>1005</v>
      </c>
      <c r="S21" s="10">
        <v>978</v>
      </c>
      <c r="T21" s="5">
        <v>1123</v>
      </c>
      <c r="U21" s="5">
        <v>1099</v>
      </c>
      <c r="V21" s="10">
        <v>724</v>
      </c>
      <c r="W21" s="10">
        <v>680</v>
      </c>
      <c r="X21" s="10">
        <v>476</v>
      </c>
      <c r="Y21" s="10">
        <v>350</v>
      </c>
      <c r="Z21" s="10">
        <v>639</v>
      </c>
      <c r="AA21" s="5">
        <v>1046</v>
      </c>
      <c r="AB21" s="5">
        <v>1722</v>
      </c>
      <c r="AC21" s="5">
        <v>1291</v>
      </c>
      <c r="AE21" s="4" t="s">
        <v>21</v>
      </c>
      <c r="AF21" s="10">
        <v>120</v>
      </c>
      <c r="AG21" s="10">
        <v>271</v>
      </c>
      <c r="AH21" s="10">
        <v>314</v>
      </c>
      <c r="AI21" s="10">
        <v>436</v>
      </c>
      <c r="AJ21" s="10">
        <v>359</v>
      </c>
      <c r="AK21" s="10">
        <v>233</v>
      </c>
      <c r="AL21" s="10">
        <v>251</v>
      </c>
      <c r="AM21" s="10">
        <v>230</v>
      </c>
      <c r="AN21" s="10">
        <v>432</v>
      </c>
      <c r="AO21" s="10">
        <v>71</v>
      </c>
      <c r="AP21" s="10">
        <v>182</v>
      </c>
      <c r="AQ21" s="10">
        <v>635</v>
      </c>
      <c r="AR21" s="10">
        <v>475</v>
      </c>
      <c r="AT21" s="4" t="s">
        <v>21</v>
      </c>
      <c r="AU21" s="10">
        <v>33</v>
      </c>
      <c r="AV21" s="10">
        <v>65</v>
      </c>
      <c r="AW21" s="10">
        <v>98</v>
      </c>
      <c r="AX21" s="10">
        <v>190</v>
      </c>
      <c r="AY21" s="10">
        <v>148</v>
      </c>
      <c r="AZ21" s="10">
        <v>116</v>
      </c>
      <c r="BA21" s="10">
        <v>103</v>
      </c>
      <c r="BB21" s="10">
        <v>82</v>
      </c>
      <c r="BC21" s="10">
        <v>74</v>
      </c>
      <c r="BD21" s="10">
        <v>43</v>
      </c>
      <c r="BE21" s="10">
        <v>78</v>
      </c>
      <c r="BF21" s="10">
        <v>108</v>
      </c>
      <c r="BG21" s="10">
        <v>35</v>
      </c>
      <c r="BJ21" s="4" t="s">
        <v>21</v>
      </c>
      <c r="BK21" s="10">
        <v>56</v>
      </c>
      <c r="BL21" s="10">
        <v>94</v>
      </c>
      <c r="BM21" s="10">
        <v>101</v>
      </c>
      <c r="BN21" s="10">
        <v>120</v>
      </c>
      <c r="BO21" s="10">
        <v>127</v>
      </c>
      <c r="BP21" s="10">
        <v>130</v>
      </c>
      <c r="BQ21" s="10">
        <v>102</v>
      </c>
      <c r="BR21" s="10">
        <v>89</v>
      </c>
      <c r="BS21" s="10">
        <v>136</v>
      </c>
      <c r="BT21" s="10">
        <v>103</v>
      </c>
      <c r="BU21" s="10">
        <v>123</v>
      </c>
      <c r="BV21" s="10">
        <v>95</v>
      </c>
      <c r="BW21" s="10">
        <v>46</v>
      </c>
    </row>
    <row r="22" spans="1:75" x14ac:dyDescent="0.35">
      <c r="A22" s="23" t="s">
        <v>22</v>
      </c>
      <c r="B22" s="16">
        <v>579</v>
      </c>
      <c r="C22" s="16">
        <v>809</v>
      </c>
      <c r="D22" s="16">
        <v>908</v>
      </c>
      <c r="E22" s="16"/>
      <c r="F22" s="19">
        <v>1486</v>
      </c>
      <c r="G22" s="19">
        <v>1132</v>
      </c>
      <c r="H22" s="19">
        <v>1131</v>
      </c>
      <c r="I22" s="19">
        <v>1423</v>
      </c>
      <c r="J22" s="19">
        <v>1277</v>
      </c>
      <c r="K22" s="16">
        <v>669</v>
      </c>
      <c r="L22" s="16">
        <v>769</v>
      </c>
      <c r="M22" s="19">
        <v>2081</v>
      </c>
      <c r="N22" s="25"/>
      <c r="P22" s="6" t="s">
        <v>22</v>
      </c>
      <c r="Q22" s="8">
        <v>614</v>
      </c>
      <c r="R22" s="11">
        <v>1005</v>
      </c>
      <c r="S22" s="8">
        <v>978</v>
      </c>
      <c r="T22" s="11">
        <v>1123</v>
      </c>
      <c r="U22" s="11">
        <v>1099</v>
      </c>
      <c r="V22" s="8">
        <v>724</v>
      </c>
      <c r="W22" s="8">
        <v>680</v>
      </c>
      <c r="X22" s="8">
        <v>476</v>
      </c>
      <c r="Y22" s="8">
        <v>350</v>
      </c>
      <c r="Z22" s="8">
        <v>639</v>
      </c>
      <c r="AA22" s="11">
        <v>1046</v>
      </c>
      <c r="AB22" s="11">
        <v>1722</v>
      </c>
      <c r="AC22" s="8"/>
      <c r="AE22" s="6" t="s">
        <v>22</v>
      </c>
      <c r="AF22" s="8">
        <v>120</v>
      </c>
      <c r="AG22" s="8">
        <v>271</v>
      </c>
      <c r="AH22" s="8">
        <v>314</v>
      </c>
      <c r="AI22" s="8">
        <v>400</v>
      </c>
      <c r="AJ22" s="8">
        <v>359</v>
      </c>
      <c r="AK22" s="8">
        <v>233</v>
      </c>
      <c r="AL22" s="8">
        <v>251</v>
      </c>
      <c r="AM22" s="8">
        <v>230</v>
      </c>
      <c r="AN22" s="8">
        <v>432</v>
      </c>
      <c r="AO22" s="8">
        <v>71</v>
      </c>
      <c r="AP22" s="8">
        <v>182</v>
      </c>
      <c r="AQ22" s="8">
        <v>635</v>
      </c>
      <c r="AR22" s="8"/>
      <c r="AT22" s="6" t="s">
        <v>22</v>
      </c>
      <c r="AU22" s="8">
        <v>33</v>
      </c>
      <c r="AV22" s="8">
        <v>65</v>
      </c>
      <c r="AW22" s="8">
        <v>98</v>
      </c>
      <c r="AX22" s="8">
        <v>191</v>
      </c>
      <c r="AY22" s="8">
        <v>150</v>
      </c>
      <c r="AZ22" s="8">
        <v>117</v>
      </c>
      <c r="BA22" s="8">
        <v>103</v>
      </c>
      <c r="BB22" s="8">
        <v>82</v>
      </c>
      <c r="BC22" s="8">
        <v>74</v>
      </c>
      <c r="BD22" s="8">
        <v>43</v>
      </c>
      <c r="BE22" s="8">
        <v>78</v>
      </c>
      <c r="BF22" s="8">
        <v>108</v>
      </c>
      <c r="BG22" s="8"/>
      <c r="BJ22" s="6" t="s">
        <v>22</v>
      </c>
      <c r="BK22" s="8">
        <v>56</v>
      </c>
      <c r="BL22" s="8">
        <v>94</v>
      </c>
      <c r="BM22" s="8">
        <v>101</v>
      </c>
      <c r="BN22" s="8"/>
      <c r="BO22" s="8">
        <v>127</v>
      </c>
      <c r="BP22" s="8">
        <v>130</v>
      </c>
      <c r="BQ22" s="8">
        <v>102</v>
      </c>
      <c r="BR22" s="8">
        <v>89</v>
      </c>
      <c r="BS22" s="8">
        <v>136</v>
      </c>
      <c r="BT22" s="8">
        <v>103</v>
      </c>
      <c r="BU22" s="8">
        <v>123</v>
      </c>
      <c r="BV22" s="8">
        <v>95</v>
      </c>
      <c r="BW22" s="8"/>
    </row>
    <row r="23" spans="1:75" x14ac:dyDescent="0.35">
      <c r="A23" s="23" t="s">
        <v>23</v>
      </c>
      <c r="B23" s="16">
        <v>579</v>
      </c>
      <c r="C23" s="16">
        <v>809</v>
      </c>
      <c r="D23" s="16">
        <v>908</v>
      </c>
      <c r="E23" s="16"/>
      <c r="F23" s="19">
        <v>1486</v>
      </c>
      <c r="G23" s="19">
        <v>1132</v>
      </c>
      <c r="H23" s="19">
        <v>1131</v>
      </c>
      <c r="I23" s="19">
        <v>1423</v>
      </c>
      <c r="J23" s="19">
        <v>1277</v>
      </c>
      <c r="K23" s="16">
        <v>669</v>
      </c>
      <c r="L23" s="16">
        <v>769</v>
      </c>
      <c r="M23" s="19">
        <v>2081</v>
      </c>
      <c r="N23" s="25"/>
      <c r="P23" s="6" t="s">
        <v>31</v>
      </c>
      <c r="Q23" s="8">
        <v>-2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/>
      <c r="AE23" s="6" t="s">
        <v>31</v>
      </c>
      <c r="AF23" s="8">
        <v>0</v>
      </c>
      <c r="AG23" s="8">
        <v>0</v>
      </c>
      <c r="AH23" s="8">
        <v>0</v>
      </c>
      <c r="AI23" s="8">
        <v>36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/>
      <c r="AT23" s="6" t="s">
        <v>31</v>
      </c>
      <c r="AU23" s="8">
        <v>0</v>
      </c>
      <c r="AV23" s="8">
        <v>0</v>
      </c>
      <c r="AW23" s="8">
        <v>0</v>
      </c>
      <c r="AX23" s="8">
        <v>-1</v>
      </c>
      <c r="AY23" s="8">
        <v>-2</v>
      </c>
      <c r="AZ23" s="8">
        <v>-1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/>
      <c r="BJ23" s="6" t="s">
        <v>23</v>
      </c>
      <c r="BK23" s="8">
        <v>56</v>
      </c>
      <c r="BL23" s="8">
        <v>94</v>
      </c>
      <c r="BM23" s="8">
        <v>101</v>
      </c>
      <c r="BN23" s="8"/>
      <c r="BO23" s="8">
        <v>127</v>
      </c>
      <c r="BP23" s="8">
        <v>130</v>
      </c>
      <c r="BQ23" s="8">
        <v>102</v>
      </c>
      <c r="BR23" s="8">
        <v>89</v>
      </c>
      <c r="BS23" s="8">
        <v>136</v>
      </c>
      <c r="BT23" s="8">
        <v>103</v>
      </c>
      <c r="BU23" s="8">
        <v>123</v>
      </c>
      <c r="BV23" s="8">
        <v>95</v>
      </c>
      <c r="BW23" s="8"/>
    </row>
    <row r="24" spans="1:75" x14ac:dyDescent="0.35">
      <c r="A24" s="23" t="s">
        <v>24</v>
      </c>
      <c r="B24" s="16">
        <v>0</v>
      </c>
      <c r="C24" s="16">
        <v>0</v>
      </c>
      <c r="D24" s="16">
        <v>0</v>
      </c>
      <c r="E24" s="16"/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5"/>
      <c r="P24" s="6" t="s">
        <v>23</v>
      </c>
      <c r="Q24" s="8">
        <v>612</v>
      </c>
      <c r="R24" s="11">
        <v>1005</v>
      </c>
      <c r="S24" s="8">
        <v>978</v>
      </c>
      <c r="T24" s="11">
        <v>1123</v>
      </c>
      <c r="U24" s="11">
        <v>1099</v>
      </c>
      <c r="V24" s="8">
        <v>724</v>
      </c>
      <c r="W24" s="8">
        <v>680</v>
      </c>
      <c r="X24" s="8">
        <v>476</v>
      </c>
      <c r="Y24" s="8">
        <v>350</v>
      </c>
      <c r="Z24" s="8">
        <v>639</v>
      </c>
      <c r="AA24" s="11">
        <v>1046</v>
      </c>
      <c r="AB24" s="11">
        <v>1722</v>
      </c>
      <c r="AC24" s="8"/>
      <c r="AE24" s="6" t="s">
        <v>23</v>
      </c>
      <c r="AF24" s="8">
        <v>120</v>
      </c>
      <c r="AG24" s="8">
        <v>271</v>
      </c>
      <c r="AH24" s="8">
        <v>314</v>
      </c>
      <c r="AI24" s="8">
        <v>436</v>
      </c>
      <c r="AJ24" s="8">
        <v>359</v>
      </c>
      <c r="AK24" s="8">
        <v>233</v>
      </c>
      <c r="AL24" s="8">
        <v>251</v>
      </c>
      <c r="AM24" s="8">
        <v>230</v>
      </c>
      <c r="AN24" s="8">
        <v>432</v>
      </c>
      <c r="AO24" s="8">
        <v>71</v>
      </c>
      <c r="AP24" s="8">
        <v>182</v>
      </c>
      <c r="AQ24" s="8">
        <v>635</v>
      </c>
      <c r="AR24" s="8"/>
      <c r="AT24" s="6" t="s">
        <v>23</v>
      </c>
      <c r="AU24" s="8">
        <v>33</v>
      </c>
      <c r="AV24" s="8">
        <v>65</v>
      </c>
      <c r="AW24" s="8">
        <v>98</v>
      </c>
      <c r="AX24" s="8">
        <v>190</v>
      </c>
      <c r="AY24" s="8">
        <v>148</v>
      </c>
      <c r="AZ24" s="8">
        <v>116</v>
      </c>
      <c r="BA24" s="8">
        <v>103</v>
      </c>
      <c r="BB24" s="8">
        <v>82</v>
      </c>
      <c r="BC24" s="8">
        <v>74</v>
      </c>
      <c r="BD24" s="8">
        <v>43</v>
      </c>
      <c r="BE24" s="8">
        <v>78</v>
      </c>
      <c r="BF24" s="8">
        <v>108</v>
      </c>
      <c r="BG24" s="8"/>
      <c r="BJ24" s="6" t="s">
        <v>25</v>
      </c>
      <c r="BK24" s="8">
        <v>56</v>
      </c>
      <c r="BL24" s="8">
        <v>94</v>
      </c>
      <c r="BM24" s="8">
        <v>101</v>
      </c>
      <c r="BN24" s="8"/>
      <c r="BO24" s="8">
        <v>127</v>
      </c>
      <c r="BP24" s="8">
        <v>130</v>
      </c>
      <c r="BQ24" s="8">
        <v>102</v>
      </c>
      <c r="BR24" s="8">
        <v>89</v>
      </c>
      <c r="BS24" s="8">
        <v>136</v>
      </c>
      <c r="BT24" s="8">
        <v>103</v>
      </c>
      <c r="BU24" s="8">
        <v>123</v>
      </c>
      <c r="BV24" s="8">
        <v>95</v>
      </c>
      <c r="BW24" s="8"/>
    </row>
    <row r="25" spans="1:75" x14ac:dyDescent="0.35">
      <c r="A25" s="23" t="s">
        <v>25</v>
      </c>
      <c r="B25" s="16">
        <v>579</v>
      </c>
      <c r="C25" s="16">
        <v>809</v>
      </c>
      <c r="D25" s="16">
        <v>908</v>
      </c>
      <c r="E25" s="16"/>
      <c r="F25" s="19">
        <v>1486</v>
      </c>
      <c r="G25" s="19">
        <v>1132</v>
      </c>
      <c r="H25" s="19">
        <v>1131</v>
      </c>
      <c r="I25" s="19">
        <v>1423</v>
      </c>
      <c r="J25" s="19">
        <v>1277</v>
      </c>
      <c r="K25" s="16">
        <v>669</v>
      </c>
      <c r="L25" s="16">
        <v>769</v>
      </c>
      <c r="M25" s="19">
        <v>2081</v>
      </c>
      <c r="N25" s="25"/>
      <c r="P25" s="6" t="s">
        <v>24</v>
      </c>
      <c r="Q25" s="8">
        <v>1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/>
      <c r="AE25" s="6" t="s">
        <v>24</v>
      </c>
      <c r="AF25" s="8">
        <v>0</v>
      </c>
      <c r="AG25" s="8">
        <v>0</v>
      </c>
      <c r="AH25" s="8">
        <v>3</v>
      </c>
      <c r="AI25" s="8">
        <v>2</v>
      </c>
      <c r="AJ25" s="8">
        <v>2</v>
      </c>
      <c r="AK25" s="8">
        <v>5</v>
      </c>
      <c r="AL25" s="8">
        <v>1</v>
      </c>
      <c r="AM25" s="8">
        <v>1</v>
      </c>
      <c r="AN25" s="8">
        <v>0</v>
      </c>
      <c r="AO25" s="8">
        <v>1</v>
      </c>
      <c r="AP25" s="8">
        <v>4</v>
      </c>
      <c r="AQ25" s="8">
        <v>7</v>
      </c>
      <c r="AR25" s="8"/>
      <c r="AT25" s="6" t="s">
        <v>24</v>
      </c>
      <c r="AU25" s="8">
        <v>-6</v>
      </c>
      <c r="AV25" s="8">
        <v>-9</v>
      </c>
      <c r="AW25" s="8">
        <v>2</v>
      </c>
      <c r="AX25" s="8">
        <v>-4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/>
      <c r="BJ25" s="6" t="s">
        <v>26</v>
      </c>
      <c r="BK25" s="8">
        <v>0</v>
      </c>
      <c r="BL25" s="8">
        <v>0</v>
      </c>
      <c r="BM25" s="8">
        <v>0</v>
      </c>
      <c r="BN25" s="8"/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/>
    </row>
    <row r="26" spans="1:75" x14ac:dyDescent="0.35">
      <c r="A26" s="23" t="s">
        <v>26</v>
      </c>
      <c r="B26" s="16">
        <v>0</v>
      </c>
      <c r="C26" s="16">
        <v>0</v>
      </c>
      <c r="D26" s="16">
        <v>7</v>
      </c>
      <c r="E26" s="16"/>
      <c r="F26" s="16">
        <v>-2</v>
      </c>
      <c r="G26" s="16">
        <v>3</v>
      </c>
      <c r="H26" s="16">
        <v>2</v>
      </c>
      <c r="I26" s="16">
        <v>10</v>
      </c>
      <c r="J26" s="16">
        <v>-3</v>
      </c>
      <c r="K26" s="16">
        <v>116</v>
      </c>
      <c r="L26" s="16">
        <v>69</v>
      </c>
      <c r="M26" s="16">
        <v>110</v>
      </c>
      <c r="N26" s="25"/>
      <c r="P26" s="6" t="s">
        <v>25</v>
      </c>
      <c r="Q26" s="8">
        <v>613</v>
      </c>
      <c r="R26" s="11">
        <v>1005</v>
      </c>
      <c r="S26" s="8">
        <v>978</v>
      </c>
      <c r="T26" s="11">
        <v>1123</v>
      </c>
      <c r="U26" s="11">
        <v>1099</v>
      </c>
      <c r="V26" s="8">
        <v>724</v>
      </c>
      <c r="W26" s="8">
        <v>680</v>
      </c>
      <c r="X26" s="8">
        <v>476</v>
      </c>
      <c r="Y26" s="8">
        <v>350</v>
      </c>
      <c r="Z26" s="8">
        <v>639</v>
      </c>
      <c r="AA26" s="11">
        <v>1046</v>
      </c>
      <c r="AB26" s="11">
        <v>1722</v>
      </c>
      <c r="AC26" s="8"/>
      <c r="AE26" s="6" t="s">
        <v>25</v>
      </c>
      <c r="AF26" s="8">
        <v>120</v>
      </c>
      <c r="AG26" s="8">
        <v>271</v>
      </c>
      <c r="AH26" s="8">
        <v>317</v>
      </c>
      <c r="AI26" s="8">
        <v>438</v>
      </c>
      <c r="AJ26" s="8">
        <v>361</v>
      </c>
      <c r="AK26" s="8">
        <v>238</v>
      </c>
      <c r="AL26" s="8">
        <v>252</v>
      </c>
      <c r="AM26" s="8">
        <v>231</v>
      </c>
      <c r="AN26" s="8">
        <v>432</v>
      </c>
      <c r="AO26" s="8">
        <v>71</v>
      </c>
      <c r="AP26" s="8">
        <v>186</v>
      </c>
      <c r="AQ26" s="8">
        <v>643</v>
      </c>
      <c r="AR26" s="8"/>
      <c r="AT26" s="6" t="s">
        <v>25</v>
      </c>
      <c r="AU26" s="8">
        <v>27</v>
      </c>
      <c r="AV26" s="8">
        <v>57</v>
      </c>
      <c r="AW26" s="8">
        <v>100</v>
      </c>
      <c r="AX26" s="8">
        <v>186</v>
      </c>
      <c r="AY26" s="8">
        <v>148</v>
      </c>
      <c r="AZ26" s="8">
        <v>116</v>
      </c>
      <c r="BA26" s="8">
        <v>103</v>
      </c>
      <c r="BB26" s="8">
        <v>82</v>
      </c>
      <c r="BC26" s="8">
        <v>74</v>
      </c>
      <c r="BD26" s="8">
        <v>43</v>
      </c>
      <c r="BE26" s="8">
        <v>78</v>
      </c>
      <c r="BF26" s="8">
        <v>108</v>
      </c>
      <c r="BG26" s="8"/>
      <c r="BJ26" s="6" t="s">
        <v>27</v>
      </c>
      <c r="BK26" s="8">
        <v>57</v>
      </c>
      <c r="BL26" s="8">
        <v>94</v>
      </c>
      <c r="BM26" s="8">
        <v>101</v>
      </c>
      <c r="BN26" s="8"/>
      <c r="BO26" s="8">
        <v>127</v>
      </c>
      <c r="BP26" s="8">
        <v>130</v>
      </c>
      <c r="BQ26" s="8">
        <v>102</v>
      </c>
      <c r="BR26" s="8">
        <v>89</v>
      </c>
      <c r="BS26" s="8">
        <v>136</v>
      </c>
      <c r="BT26" s="8">
        <v>103</v>
      </c>
      <c r="BU26" s="8">
        <v>123</v>
      </c>
      <c r="BV26" s="8">
        <v>95</v>
      </c>
      <c r="BW26" s="8"/>
    </row>
    <row r="27" spans="1:75" x14ac:dyDescent="0.35">
      <c r="A27" s="23" t="s">
        <v>27</v>
      </c>
      <c r="B27" s="16">
        <v>579</v>
      </c>
      <c r="C27" s="16">
        <v>808</v>
      </c>
      <c r="D27" s="16">
        <v>901</v>
      </c>
      <c r="E27" s="16"/>
      <c r="F27" s="19">
        <v>1489</v>
      </c>
      <c r="G27" s="19">
        <v>1129</v>
      </c>
      <c r="H27" s="19">
        <v>1128</v>
      </c>
      <c r="I27" s="19">
        <v>1413</v>
      </c>
      <c r="J27" s="19">
        <v>1280</v>
      </c>
      <c r="K27" s="16">
        <v>553</v>
      </c>
      <c r="L27" s="16">
        <v>700</v>
      </c>
      <c r="M27" s="19">
        <v>1972</v>
      </c>
      <c r="N27" s="25"/>
      <c r="P27" s="6" t="s">
        <v>26</v>
      </c>
      <c r="Q27" s="8">
        <v>17</v>
      </c>
      <c r="R27" s="8">
        <v>-41</v>
      </c>
      <c r="S27" s="8">
        <v>-62</v>
      </c>
      <c r="T27" s="8">
        <v>32</v>
      </c>
      <c r="U27" s="8">
        <v>-3</v>
      </c>
      <c r="V27" s="8">
        <v>1</v>
      </c>
      <c r="W27" s="8">
        <v>-152</v>
      </c>
      <c r="X27" s="8">
        <v>2</v>
      </c>
      <c r="Y27" s="8">
        <v>-362</v>
      </c>
      <c r="Z27" s="8">
        <v>4</v>
      </c>
      <c r="AA27" s="8">
        <v>24</v>
      </c>
      <c r="AB27" s="8">
        <v>-28</v>
      </c>
      <c r="AC27" s="8"/>
      <c r="AE27" s="6" t="s">
        <v>26</v>
      </c>
      <c r="AF27" s="8">
        <v>-13</v>
      </c>
      <c r="AG27" s="8">
        <v>-7</v>
      </c>
      <c r="AH27" s="8">
        <v>-5</v>
      </c>
      <c r="AI27" s="8">
        <v>-13</v>
      </c>
      <c r="AJ27" s="8">
        <v>-12</v>
      </c>
      <c r="AK27" s="8">
        <v>-21</v>
      </c>
      <c r="AL27" s="8">
        <v>-33</v>
      </c>
      <c r="AM27" s="8">
        <v>-19</v>
      </c>
      <c r="AN27" s="8">
        <v>-36</v>
      </c>
      <c r="AO27" s="8">
        <v>-15</v>
      </c>
      <c r="AP27" s="8">
        <v>-24</v>
      </c>
      <c r="AQ27" s="8">
        <v>-43</v>
      </c>
      <c r="AR27" s="8"/>
      <c r="AT27" s="6" t="s">
        <v>26</v>
      </c>
      <c r="AU27" s="8">
        <v>14</v>
      </c>
      <c r="AV27" s="8">
        <v>0</v>
      </c>
      <c r="AW27" s="8">
        <v>-8</v>
      </c>
      <c r="AX27" s="8">
        <v>12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-2</v>
      </c>
      <c r="BE27" s="8">
        <v>-4</v>
      </c>
      <c r="BF27" s="8">
        <v>-7</v>
      </c>
      <c r="BG27" s="8"/>
      <c r="BJ27" s="6" t="s">
        <v>28</v>
      </c>
      <c r="BK27" s="8">
        <v>24.42</v>
      </c>
      <c r="BL27" s="8">
        <v>40.78</v>
      </c>
      <c r="BM27" s="8">
        <v>43.89</v>
      </c>
      <c r="BN27" s="8">
        <v>51.92</v>
      </c>
      <c r="BO27" s="8">
        <v>55.22</v>
      </c>
      <c r="BP27" s="8">
        <v>56.34</v>
      </c>
      <c r="BQ27" s="8">
        <v>44.25</v>
      </c>
      <c r="BR27" s="8">
        <v>38.51</v>
      </c>
      <c r="BS27" s="8">
        <v>59.07</v>
      </c>
      <c r="BT27" s="8">
        <v>44.61</v>
      </c>
      <c r="BU27" s="8">
        <v>53.26</v>
      </c>
      <c r="BV27" s="8">
        <v>41.12</v>
      </c>
      <c r="BW27" s="8">
        <v>19.95</v>
      </c>
    </row>
    <row r="28" spans="1:75" x14ac:dyDescent="0.35">
      <c r="A28" s="23" t="s">
        <v>28</v>
      </c>
      <c r="B28" s="21">
        <v>1366.16</v>
      </c>
      <c r="C28" s="21">
        <v>1906.58</v>
      </c>
      <c r="D28" s="21">
        <v>2141.71</v>
      </c>
      <c r="E28" s="21">
        <v>5916.93</v>
      </c>
      <c r="F28" s="21">
        <v>3504.33</v>
      </c>
      <c r="G28" s="21">
        <v>2668.2</v>
      </c>
      <c r="H28" s="21">
        <v>2665.82</v>
      </c>
      <c r="I28" s="21">
        <v>3354.22</v>
      </c>
      <c r="J28" s="21">
        <v>3011.15</v>
      </c>
      <c r="K28" s="21">
        <v>1577.96</v>
      </c>
      <c r="L28" s="21">
        <v>1813.04</v>
      </c>
      <c r="M28" s="21">
        <v>4907.26</v>
      </c>
      <c r="N28" s="29">
        <v>4134</v>
      </c>
      <c r="P28" s="6" t="s">
        <v>27</v>
      </c>
      <c r="Q28" s="8">
        <v>595</v>
      </c>
      <c r="R28" s="11">
        <v>1046</v>
      </c>
      <c r="S28" s="11">
        <v>1040</v>
      </c>
      <c r="T28" s="11">
        <v>1091</v>
      </c>
      <c r="U28" s="11">
        <v>1102</v>
      </c>
      <c r="V28" s="8">
        <v>723</v>
      </c>
      <c r="W28" s="8">
        <v>832</v>
      </c>
      <c r="X28" s="8">
        <v>475</v>
      </c>
      <c r="Y28" s="8">
        <v>712</v>
      </c>
      <c r="Z28" s="8">
        <v>634</v>
      </c>
      <c r="AA28" s="11">
        <v>1022</v>
      </c>
      <c r="AB28" s="11">
        <v>1750</v>
      </c>
      <c r="AC28" s="8"/>
      <c r="AE28" s="6" t="s">
        <v>27</v>
      </c>
      <c r="AF28" s="8">
        <v>134</v>
      </c>
      <c r="AG28" s="8">
        <v>278</v>
      </c>
      <c r="AH28" s="8">
        <v>318</v>
      </c>
      <c r="AI28" s="8">
        <v>449</v>
      </c>
      <c r="AJ28" s="8">
        <v>371</v>
      </c>
      <c r="AK28" s="8">
        <v>254</v>
      </c>
      <c r="AL28" s="8">
        <v>284</v>
      </c>
      <c r="AM28" s="8">
        <v>249</v>
      </c>
      <c r="AN28" s="8">
        <v>468</v>
      </c>
      <c r="AO28" s="8">
        <v>85</v>
      </c>
      <c r="AP28" s="8">
        <v>206</v>
      </c>
      <c r="AQ28" s="8">
        <v>678</v>
      </c>
      <c r="AR28" s="8"/>
      <c r="AT28" s="6" t="s">
        <v>27</v>
      </c>
      <c r="AU28" s="8">
        <v>15</v>
      </c>
      <c r="AV28" s="8">
        <v>57</v>
      </c>
      <c r="AW28" s="8">
        <v>106</v>
      </c>
      <c r="AX28" s="8">
        <v>174</v>
      </c>
      <c r="AY28" s="8">
        <v>148</v>
      </c>
      <c r="AZ28" s="8">
        <v>116</v>
      </c>
      <c r="BA28" s="8">
        <v>103</v>
      </c>
      <c r="BB28" s="8">
        <v>82</v>
      </c>
      <c r="BC28" s="8">
        <v>74</v>
      </c>
      <c r="BD28" s="8">
        <v>45</v>
      </c>
      <c r="BE28" s="8">
        <v>82</v>
      </c>
      <c r="BF28" s="8">
        <v>114</v>
      </c>
      <c r="BG28" s="8"/>
      <c r="BJ28" s="6" t="s">
        <v>29</v>
      </c>
      <c r="BK28" s="12">
        <v>0.28999999999999998</v>
      </c>
      <c r="BL28" s="12">
        <v>0.22</v>
      </c>
      <c r="BM28" s="12">
        <v>0.23</v>
      </c>
      <c r="BN28" s="12">
        <v>0.23</v>
      </c>
      <c r="BO28" s="12">
        <v>0.23</v>
      </c>
      <c r="BP28" s="12">
        <v>0.23</v>
      </c>
      <c r="BQ28" s="12">
        <v>0.28999999999999998</v>
      </c>
      <c r="BR28" s="12">
        <v>0.34</v>
      </c>
      <c r="BS28" s="12">
        <v>3.01</v>
      </c>
      <c r="BT28" s="12">
        <v>2.2400000000000002</v>
      </c>
      <c r="BU28" s="12">
        <v>0.5</v>
      </c>
      <c r="BV28" s="12">
        <v>1</v>
      </c>
      <c r="BW28" s="8"/>
    </row>
    <row r="29" spans="1:75" x14ac:dyDescent="0.35">
      <c r="A29" s="34" t="s">
        <v>29</v>
      </c>
      <c r="B29" s="35">
        <v>0.02</v>
      </c>
      <c r="C29" s="35">
        <v>0.02</v>
      </c>
      <c r="D29" s="35">
        <v>0.02</v>
      </c>
      <c r="E29" s="35">
        <v>0.02</v>
      </c>
      <c r="F29" s="35">
        <v>0.02</v>
      </c>
      <c r="G29" s="35">
        <v>0.02</v>
      </c>
      <c r="H29" s="35">
        <v>0.02</v>
      </c>
      <c r="I29" s="35">
        <v>0.03</v>
      </c>
      <c r="J29" s="35">
        <v>0.05</v>
      </c>
      <c r="K29" s="35">
        <v>0.1</v>
      </c>
      <c r="L29" s="35">
        <v>0.1</v>
      </c>
      <c r="M29" s="35">
        <v>0.04</v>
      </c>
      <c r="N29" s="36"/>
      <c r="P29" s="6" t="s">
        <v>28</v>
      </c>
      <c r="Q29" s="8">
        <v>12.15</v>
      </c>
      <c r="R29" s="8">
        <v>19.940000000000001</v>
      </c>
      <c r="S29" s="8">
        <v>19.21</v>
      </c>
      <c r="T29" s="8">
        <v>22.06</v>
      </c>
      <c r="U29" s="8">
        <v>21.59</v>
      </c>
      <c r="V29" s="8">
        <v>12.65</v>
      </c>
      <c r="W29" s="8">
        <v>11.88</v>
      </c>
      <c r="X29" s="8">
        <v>8.33</v>
      </c>
      <c r="Y29" s="8">
        <v>5.51</v>
      </c>
      <c r="Z29" s="8">
        <v>10.06</v>
      </c>
      <c r="AA29" s="8">
        <v>16.47</v>
      </c>
      <c r="AB29" s="8">
        <v>27.11</v>
      </c>
      <c r="AC29" s="8">
        <v>20.329999999999998</v>
      </c>
      <c r="AE29" s="6" t="s">
        <v>28</v>
      </c>
      <c r="AF29" s="8">
        <v>35.1</v>
      </c>
      <c r="AG29" s="8">
        <v>75.44</v>
      </c>
      <c r="AH29" s="8">
        <v>78.41</v>
      </c>
      <c r="AI29" s="8">
        <v>108.17</v>
      </c>
      <c r="AJ29" s="8">
        <v>89.28</v>
      </c>
      <c r="AK29" s="8">
        <v>58.83</v>
      </c>
      <c r="AL29" s="8">
        <v>62.35</v>
      </c>
      <c r="AM29" s="8">
        <v>57.17</v>
      </c>
      <c r="AN29" s="8">
        <v>106.81</v>
      </c>
      <c r="AO29" s="8">
        <v>17.600000000000001</v>
      </c>
      <c r="AP29" s="8">
        <v>46.02</v>
      </c>
      <c r="AQ29" s="8">
        <v>158.87</v>
      </c>
      <c r="AR29" s="8">
        <v>119.09</v>
      </c>
      <c r="AT29" s="6" t="s">
        <v>28</v>
      </c>
      <c r="AU29" s="8">
        <v>35.51</v>
      </c>
      <c r="AV29" s="8">
        <v>73.89</v>
      </c>
      <c r="AW29" s="8">
        <v>130.11000000000001</v>
      </c>
      <c r="AX29" s="8">
        <v>243.09</v>
      </c>
      <c r="AY29" s="8">
        <v>192.79</v>
      </c>
      <c r="AZ29" s="8">
        <v>151.68</v>
      </c>
      <c r="BA29" s="8">
        <v>134.44</v>
      </c>
      <c r="BB29" s="8">
        <v>107.53</v>
      </c>
      <c r="BC29" s="8">
        <v>96.54</v>
      </c>
      <c r="BD29" s="8">
        <v>56.77</v>
      </c>
      <c r="BE29" s="8">
        <v>101.85</v>
      </c>
      <c r="BF29" s="8">
        <v>140.97999999999999</v>
      </c>
      <c r="BG29" s="8">
        <v>45.44</v>
      </c>
    </row>
    <row r="30" spans="1:75" x14ac:dyDescent="0.35">
      <c r="P30" s="6" t="s">
        <v>29</v>
      </c>
      <c r="Q30" s="12">
        <v>0.04</v>
      </c>
      <c r="R30" s="12">
        <v>0.04</v>
      </c>
      <c r="S30" s="12">
        <v>0.1</v>
      </c>
      <c r="T30" s="12">
        <v>0.09</v>
      </c>
      <c r="U30" s="12">
        <v>0.14000000000000001</v>
      </c>
      <c r="V30" s="12">
        <v>0.24</v>
      </c>
      <c r="W30" s="12">
        <v>0.27</v>
      </c>
      <c r="X30" s="12">
        <v>0.36</v>
      </c>
      <c r="Y30" s="12">
        <v>0.63</v>
      </c>
      <c r="Z30" s="12">
        <v>0.32</v>
      </c>
      <c r="AA30" s="12">
        <v>0.27</v>
      </c>
      <c r="AB30" s="12">
        <v>0.22</v>
      </c>
      <c r="AC30" s="8"/>
      <c r="AE30" s="6" t="s">
        <v>29</v>
      </c>
      <c r="AF30" s="12">
        <v>0.11</v>
      </c>
      <c r="AG30" s="12">
        <v>0.13</v>
      </c>
      <c r="AH30" s="12">
        <v>0.13</v>
      </c>
      <c r="AI30" s="12">
        <v>0.11</v>
      </c>
      <c r="AJ30" s="12">
        <v>0.13</v>
      </c>
      <c r="AK30" s="12">
        <v>0.2</v>
      </c>
      <c r="AL30" s="12">
        <v>0.19</v>
      </c>
      <c r="AM30" s="12">
        <v>0.21</v>
      </c>
      <c r="AN30" s="12">
        <v>0.17</v>
      </c>
      <c r="AO30" s="12">
        <v>0.17</v>
      </c>
      <c r="AP30" s="12">
        <v>0.26</v>
      </c>
      <c r="AQ30" s="12">
        <v>0.19</v>
      </c>
      <c r="AR30" s="8"/>
      <c r="AT30" s="6" t="s">
        <v>29</v>
      </c>
      <c r="AU30" s="12">
        <v>0.21</v>
      </c>
      <c r="AV30" s="12">
        <v>0.22</v>
      </c>
      <c r="AW30" s="12">
        <v>0.26</v>
      </c>
      <c r="AX30" s="12">
        <v>0.25</v>
      </c>
      <c r="AY30" s="12">
        <v>0.26</v>
      </c>
      <c r="AZ30" s="12">
        <v>0.26</v>
      </c>
      <c r="BA30" s="12">
        <v>0.3</v>
      </c>
      <c r="BB30" s="12">
        <v>0.19</v>
      </c>
      <c r="BC30" s="12">
        <v>0.31</v>
      </c>
      <c r="BD30" s="12">
        <v>0.28999999999999998</v>
      </c>
      <c r="BE30" s="12">
        <v>0.32</v>
      </c>
      <c r="BF30" s="12">
        <v>0.34</v>
      </c>
      <c r="BG30" s="8"/>
    </row>
    <row r="33" spans="1:75" ht="22.5" x14ac:dyDescent="0.35">
      <c r="A33" s="1" t="s">
        <v>51</v>
      </c>
      <c r="B33" s="2" t="s">
        <v>33</v>
      </c>
      <c r="C33" s="2" t="s">
        <v>34</v>
      </c>
      <c r="D33" s="2" t="s">
        <v>35</v>
      </c>
      <c r="E33" s="2" t="s">
        <v>47</v>
      </c>
      <c r="F33" s="2" t="s">
        <v>36</v>
      </c>
      <c r="G33" s="2" t="s">
        <v>37</v>
      </c>
      <c r="H33" s="2" t="s">
        <v>38</v>
      </c>
      <c r="I33" s="2" t="s">
        <v>39</v>
      </c>
      <c r="J33" s="2" t="s">
        <v>40</v>
      </c>
      <c r="K33" s="2" t="s">
        <v>41</v>
      </c>
      <c r="L33" s="2" t="s">
        <v>42</v>
      </c>
      <c r="M33" s="2" t="s">
        <v>43</v>
      </c>
      <c r="N33" s="2" t="s">
        <v>87</v>
      </c>
      <c r="P33" s="1" t="s">
        <v>51</v>
      </c>
      <c r="Q33" s="2" t="s">
        <v>44</v>
      </c>
      <c r="R33" s="2" t="s">
        <v>45</v>
      </c>
      <c r="S33" s="2" t="s">
        <v>46</v>
      </c>
      <c r="T33" s="2" t="s">
        <v>47</v>
      </c>
      <c r="U33" s="2" t="s">
        <v>36</v>
      </c>
      <c r="V33" s="2" t="s">
        <v>37</v>
      </c>
      <c r="W33" s="2" t="s">
        <v>38</v>
      </c>
      <c r="X33" s="2" t="s">
        <v>39</v>
      </c>
      <c r="Y33" s="2" t="s">
        <v>40</v>
      </c>
      <c r="Z33" s="2" t="s">
        <v>41</v>
      </c>
      <c r="AA33" s="2" t="s">
        <v>42</v>
      </c>
      <c r="AB33" s="2" t="s">
        <v>43</v>
      </c>
      <c r="AC33" s="2" t="s">
        <v>87</v>
      </c>
      <c r="AE33" s="1" t="s">
        <v>51</v>
      </c>
      <c r="AF33" s="2" t="s">
        <v>44</v>
      </c>
      <c r="AG33" s="2" t="s">
        <v>45</v>
      </c>
      <c r="AH33" s="2" t="s">
        <v>46</v>
      </c>
      <c r="AI33" s="2" t="s">
        <v>47</v>
      </c>
      <c r="AJ33" s="2" t="s">
        <v>36</v>
      </c>
      <c r="AK33" s="2" t="s">
        <v>37</v>
      </c>
      <c r="AL33" s="2" t="s">
        <v>38</v>
      </c>
      <c r="AM33" s="2" t="s">
        <v>39</v>
      </c>
      <c r="AN33" s="2" t="s">
        <v>40</v>
      </c>
      <c r="AO33" s="2" t="s">
        <v>41</v>
      </c>
      <c r="AP33" s="2" t="s">
        <v>42</v>
      </c>
      <c r="AQ33" s="2" t="s">
        <v>43</v>
      </c>
      <c r="AR33" s="2" t="s">
        <v>87</v>
      </c>
      <c r="AT33" s="1" t="s">
        <v>51</v>
      </c>
      <c r="AU33" s="2" t="s">
        <v>44</v>
      </c>
      <c r="AV33" s="2" t="s">
        <v>45</v>
      </c>
      <c r="AW33" s="2" t="s">
        <v>46</v>
      </c>
      <c r="AX33" s="2" t="s">
        <v>47</v>
      </c>
      <c r="AY33" s="2" t="s">
        <v>36</v>
      </c>
      <c r="AZ33" s="2" t="s">
        <v>37</v>
      </c>
      <c r="BA33" s="2" t="s">
        <v>38</v>
      </c>
      <c r="BB33" s="2" t="s">
        <v>39</v>
      </c>
      <c r="BC33" s="2" t="s">
        <v>40</v>
      </c>
      <c r="BD33" s="2" t="s">
        <v>41</v>
      </c>
      <c r="BE33" s="2" t="s">
        <v>42</v>
      </c>
      <c r="BF33" s="2" t="s">
        <v>43</v>
      </c>
      <c r="BG33" s="2" t="s">
        <v>87</v>
      </c>
      <c r="BJ33" s="1" t="s">
        <v>51</v>
      </c>
      <c r="BK33" s="2" t="s">
        <v>48</v>
      </c>
      <c r="BL33" s="2" t="s">
        <v>49</v>
      </c>
      <c r="BM33" s="2" t="s">
        <v>50</v>
      </c>
      <c r="BN33" s="2" t="s">
        <v>47</v>
      </c>
      <c r="BO33" s="2" t="s">
        <v>36</v>
      </c>
      <c r="BP33" s="2" t="s">
        <v>37</v>
      </c>
      <c r="BQ33" s="2" t="s">
        <v>38</v>
      </c>
      <c r="BR33" s="2" t="s">
        <v>39</v>
      </c>
      <c r="BS33" s="2" t="s">
        <v>40</v>
      </c>
      <c r="BT33" s="2" t="s">
        <v>41</v>
      </c>
      <c r="BU33" s="2" t="s">
        <v>42</v>
      </c>
      <c r="BV33" s="2" t="s">
        <v>43</v>
      </c>
      <c r="BW33" s="2" t="s">
        <v>87</v>
      </c>
    </row>
    <row r="34" spans="1:75" x14ac:dyDescent="0.35">
      <c r="A34" s="6" t="s">
        <v>52</v>
      </c>
      <c r="B34" s="8">
        <v>4</v>
      </c>
      <c r="C34" s="8">
        <v>4</v>
      </c>
      <c r="D34" s="8">
        <v>4</v>
      </c>
      <c r="E34" s="8">
        <v>4</v>
      </c>
      <c r="F34" s="8">
        <v>4</v>
      </c>
      <c r="G34" s="8">
        <v>4</v>
      </c>
      <c r="H34" s="8">
        <v>4</v>
      </c>
      <c r="I34" s="8">
        <v>4</v>
      </c>
      <c r="J34" s="8">
        <v>4</v>
      </c>
      <c r="K34" s="8">
        <v>4</v>
      </c>
      <c r="L34" s="8">
        <v>4</v>
      </c>
      <c r="M34" s="8">
        <v>4</v>
      </c>
      <c r="N34" s="8">
        <v>4</v>
      </c>
      <c r="P34" s="6" t="s">
        <v>52</v>
      </c>
      <c r="Q34" s="8">
        <v>50</v>
      </c>
      <c r="R34" s="8">
        <v>50</v>
      </c>
      <c r="S34" s="8">
        <v>51</v>
      </c>
      <c r="T34" s="8">
        <v>51</v>
      </c>
      <c r="U34" s="8">
        <v>51</v>
      </c>
      <c r="V34" s="8">
        <v>57</v>
      </c>
      <c r="W34" s="8">
        <v>57</v>
      </c>
      <c r="X34" s="8">
        <v>57</v>
      </c>
      <c r="Y34" s="8">
        <v>64</v>
      </c>
      <c r="Z34" s="8">
        <v>64</v>
      </c>
      <c r="AA34" s="8">
        <v>64</v>
      </c>
      <c r="AB34" s="8">
        <v>64</v>
      </c>
      <c r="AC34" s="8">
        <v>64</v>
      </c>
      <c r="AE34" s="6" t="s">
        <v>52</v>
      </c>
      <c r="AF34" s="8">
        <v>34</v>
      </c>
      <c r="AG34" s="8">
        <v>36</v>
      </c>
      <c r="AH34" s="8">
        <v>40</v>
      </c>
      <c r="AI34" s="8">
        <v>40</v>
      </c>
      <c r="AJ34" s="8">
        <v>40</v>
      </c>
      <c r="AK34" s="8">
        <v>40</v>
      </c>
      <c r="AL34" s="8">
        <v>40</v>
      </c>
      <c r="AM34" s="8">
        <v>40</v>
      </c>
      <c r="AN34" s="8">
        <v>40</v>
      </c>
      <c r="AO34" s="8">
        <v>40</v>
      </c>
      <c r="AP34" s="8">
        <v>40</v>
      </c>
      <c r="AQ34" s="8">
        <v>40</v>
      </c>
      <c r="AR34" s="8">
        <v>40</v>
      </c>
      <c r="AT34" s="6" t="s">
        <v>52</v>
      </c>
      <c r="AU34" s="8">
        <v>8</v>
      </c>
      <c r="AV34" s="8">
        <v>8</v>
      </c>
      <c r="AW34" s="8">
        <v>8</v>
      </c>
      <c r="AX34" s="8">
        <v>8</v>
      </c>
      <c r="AY34" s="8">
        <v>8</v>
      </c>
      <c r="AZ34" s="8">
        <v>8</v>
      </c>
      <c r="BA34" s="8">
        <v>8</v>
      </c>
      <c r="BB34" s="8">
        <v>8</v>
      </c>
      <c r="BC34" s="8">
        <v>8</v>
      </c>
      <c r="BD34" s="8">
        <v>8</v>
      </c>
      <c r="BE34" s="8">
        <v>8</v>
      </c>
      <c r="BF34" s="8">
        <v>8</v>
      </c>
      <c r="BG34" s="8">
        <v>8</v>
      </c>
      <c r="BJ34" s="6" t="s">
        <v>52</v>
      </c>
      <c r="BK34" s="8">
        <v>23</v>
      </c>
      <c r="BL34" s="8">
        <v>23</v>
      </c>
      <c r="BM34" s="8">
        <v>23</v>
      </c>
      <c r="BN34" s="8">
        <v>23</v>
      </c>
      <c r="BO34" s="8">
        <v>23</v>
      </c>
      <c r="BP34" s="8">
        <v>23</v>
      </c>
      <c r="BQ34" s="8">
        <v>23</v>
      </c>
      <c r="BR34" s="8">
        <v>23</v>
      </c>
      <c r="BS34" s="8">
        <v>23</v>
      </c>
      <c r="BT34" s="8">
        <v>23</v>
      </c>
      <c r="BU34" s="8">
        <v>23</v>
      </c>
      <c r="BV34" s="8">
        <v>23</v>
      </c>
      <c r="BW34" s="8">
        <v>23</v>
      </c>
    </row>
    <row r="35" spans="1:75" x14ac:dyDescent="0.35">
      <c r="A35" s="6" t="s">
        <v>53</v>
      </c>
      <c r="B35" s="11">
        <v>2857</v>
      </c>
      <c r="C35" s="11">
        <v>3651</v>
      </c>
      <c r="D35" s="11">
        <v>4535</v>
      </c>
      <c r="E35" s="11">
        <v>7220</v>
      </c>
      <c r="F35" s="11">
        <v>8637</v>
      </c>
      <c r="G35" s="11">
        <v>9734</v>
      </c>
      <c r="H35" s="11">
        <v>10833</v>
      </c>
      <c r="I35" s="11">
        <v>12210</v>
      </c>
      <c r="J35" s="11">
        <v>13409</v>
      </c>
      <c r="K35" s="11">
        <v>14028</v>
      </c>
      <c r="L35" s="11">
        <v>14703</v>
      </c>
      <c r="M35" s="11">
        <v>16699</v>
      </c>
      <c r="N35" s="11">
        <v>17664</v>
      </c>
      <c r="P35" s="6" t="s">
        <v>53</v>
      </c>
      <c r="Q35" s="11">
        <v>3350</v>
      </c>
      <c r="R35" s="11">
        <v>4524</v>
      </c>
      <c r="S35" s="11">
        <v>4991</v>
      </c>
      <c r="T35" s="11">
        <v>6554</v>
      </c>
      <c r="U35" s="11">
        <v>7239</v>
      </c>
      <c r="V35" s="11">
        <v>9719</v>
      </c>
      <c r="W35" s="11">
        <v>9983</v>
      </c>
      <c r="X35" s="11">
        <v>9873</v>
      </c>
      <c r="Y35" s="11">
        <v>11380</v>
      </c>
      <c r="Z35" s="11">
        <v>11689</v>
      </c>
      <c r="AA35" s="11">
        <v>12515</v>
      </c>
      <c r="AB35" s="11">
        <v>13839</v>
      </c>
      <c r="AC35" s="11">
        <v>14245</v>
      </c>
      <c r="AE35" s="6" t="s">
        <v>53</v>
      </c>
      <c r="AF35" s="8">
        <v>751</v>
      </c>
      <c r="AG35" s="8">
        <v>993</v>
      </c>
      <c r="AH35" s="11">
        <v>1642</v>
      </c>
      <c r="AI35" s="11">
        <v>2014</v>
      </c>
      <c r="AJ35" s="11">
        <v>2374</v>
      </c>
      <c r="AK35" s="11">
        <v>2566</v>
      </c>
      <c r="AL35" s="11">
        <v>2726</v>
      </c>
      <c r="AM35" s="11">
        <v>2867</v>
      </c>
      <c r="AN35" s="11">
        <v>3276</v>
      </c>
      <c r="AO35" s="11">
        <v>3232</v>
      </c>
      <c r="AP35" s="11">
        <v>3399</v>
      </c>
      <c r="AQ35" s="11">
        <v>4002</v>
      </c>
      <c r="AR35" s="11">
        <v>4160</v>
      </c>
      <c r="AT35" s="6" t="s">
        <v>53</v>
      </c>
      <c r="AU35" s="8">
        <v>154</v>
      </c>
      <c r="AV35" s="8">
        <v>206</v>
      </c>
      <c r="AW35" s="8">
        <v>275</v>
      </c>
      <c r="AX35" s="8">
        <v>404</v>
      </c>
      <c r="AY35" s="8">
        <v>553</v>
      </c>
      <c r="AZ35" s="8">
        <v>631</v>
      </c>
      <c r="BA35" s="8">
        <v>721</v>
      </c>
      <c r="BB35" s="8">
        <v>737</v>
      </c>
      <c r="BC35" s="8">
        <v>817</v>
      </c>
      <c r="BD35" s="8">
        <v>963</v>
      </c>
      <c r="BE35" s="11">
        <v>1027</v>
      </c>
      <c r="BF35" s="11">
        <v>1104</v>
      </c>
      <c r="BG35" s="11">
        <v>1068</v>
      </c>
      <c r="BJ35" s="6" t="s">
        <v>53</v>
      </c>
      <c r="BK35" s="8">
        <v>331</v>
      </c>
      <c r="BL35" s="8">
        <v>400</v>
      </c>
      <c r="BM35" s="8">
        <v>474</v>
      </c>
      <c r="BN35" s="8">
        <v>591</v>
      </c>
      <c r="BO35" s="8">
        <v>684</v>
      </c>
      <c r="BP35" s="8">
        <v>779</v>
      </c>
      <c r="BQ35" s="8">
        <v>844</v>
      </c>
      <c r="BR35" s="8">
        <v>893</v>
      </c>
      <c r="BS35" s="8">
        <v>816</v>
      </c>
      <c r="BT35" s="8">
        <v>692</v>
      </c>
      <c r="BU35" s="8">
        <v>583</v>
      </c>
      <c r="BV35" s="8">
        <v>558</v>
      </c>
      <c r="BW35" s="8">
        <v>564</v>
      </c>
    </row>
    <row r="36" spans="1:75" x14ac:dyDescent="0.35">
      <c r="A36" s="4" t="s">
        <v>54</v>
      </c>
      <c r="B36" s="5">
        <v>1708</v>
      </c>
      <c r="C36" s="5">
        <v>1599</v>
      </c>
      <c r="D36" s="5">
        <v>1903</v>
      </c>
      <c r="E36" s="5">
        <v>2464</v>
      </c>
      <c r="F36" s="5">
        <v>2333</v>
      </c>
      <c r="G36" s="5">
        <v>2163</v>
      </c>
      <c r="H36" s="5">
        <v>2506</v>
      </c>
      <c r="I36" s="5">
        <v>1854</v>
      </c>
      <c r="J36" s="5">
        <v>2388</v>
      </c>
      <c r="K36" s="5">
        <v>3229</v>
      </c>
      <c r="L36" s="5">
        <v>3014</v>
      </c>
      <c r="M36" s="5">
        <v>2822</v>
      </c>
      <c r="N36" s="5">
        <v>3138</v>
      </c>
      <c r="P36" s="4" t="s">
        <v>54</v>
      </c>
      <c r="Q36" s="5">
        <v>2651</v>
      </c>
      <c r="R36" s="5">
        <v>1613</v>
      </c>
      <c r="S36" s="5">
        <v>1106</v>
      </c>
      <c r="T36" s="5">
        <v>1547</v>
      </c>
      <c r="U36" s="5">
        <v>3437</v>
      </c>
      <c r="V36" s="5">
        <v>4661</v>
      </c>
      <c r="W36" s="5">
        <v>5111</v>
      </c>
      <c r="X36" s="5">
        <v>6764</v>
      </c>
      <c r="Y36" s="5">
        <v>7334</v>
      </c>
      <c r="Z36" s="5">
        <v>7061</v>
      </c>
      <c r="AA36" s="5">
        <v>6421</v>
      </c>
      <c r="AB36" s="5">
        <v>4905</v>
      </c>
      <c r="AC36" s="5">
        <v>4801</v>
      </c>
      <c r="AE36" s="4" t="s">
        <v>54</v>
      </c>
      <c r="AF36" s="5">
        <v>1038</v>
      </c>
      <c r="AG36" s="5">
        <v>1174</v>
      </c>
      <c r="AH36" s="10">
        <v>775</v>
      </c>
      <c r="AI36" s="10">
        <v>663</v>
      </c>
      <c r="AJ36" s="10">
        <v>924</v>
      </c>
      <c r="AK36" s="10">
        <v>872</v>
      </c>
      <c r="AL36" s="5">
        <v>1498</v>
      </c>
      <c r="AM36" s="5">
        <v>2035</v>
      </c>
      <c r="AN36" s="5">
        <v>1533</v>
      </c>
      <c r="AO36" s="5">
        <v>2229</v>
      </c>
      <c r="AP36" s="5">
        <v>2295</v>
      </c>
      <c r="AQ36" s="5">
        <v>1792</v>
      </c>
      <c r="AR36" s="5">
        <v>2084</v>
      </c>
      <c r="AT36" s="4" t="s">
        <v>54</v>
      </c>
      <c r="AU36" s="10">
        <v>297</v>
      </c>
      <c r="AV36" s="10">
        <v>383</v>
      </c>
      <c r="AW36" s="10">
        <v>274</v>
      </c>
      <c r="AX36" s="10">
        <v>145</v>
      </c>
      <c r="AY36" s="10">
        <v>315</v>
      </c>
      <c r="AZ36" s="10">
        <v>312</v>
      </c>
      <c r="BA36" s="10">
        <v>426</v>
      </c>
      <c r="BB36" s="10">
        <v>351</v>
      </c>
      <c r="BC36" s="10">
        <v>208</v>
      </c>
      <c r="BD36" s="10">
        <v>610</v>
      </c>
      <c r="BE36" s="10">
        <v>662</v>
      </c>
      <c r="BF36" s="10">
        <v>842</v>
      </c>
      <c r="BG36" s="10">
        <v>876</v>
      </c>
      <c r="BJ36" s="4" t="s">
        <v>54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15</v>
      </c>
      <c r="BS36" s="10">
        <v>14</v>
      </c>
      <c r="BT36" s="10">
        <v>17</v>
      </c>
      <c r="BU36" s="10">
        <v>10</v>
      </c>
      <c r="BV36" s="10">
        <v>7</v>
      </c>
      <c r="BW36" s="10">
        <v>5</v>
      </c>
    </row>
    <row r="37" spans="1:75" x14ac:dyDescent="0.35">
      <c r="A37" s="6" t="s">
        <v>55</v>
      </c>
      <c r="B37" s="11">
        <v>1103</v>
      </c>
      <c r="C37" s="8">
        <v>952</v>
      </c>
      <c r="D37" s="11">
        <v>1199</v>
      </c>
      <c r="E37" s="11">
        <v>1486</v>
      </c>
      <c r="F37" s="11">
        <v>1238</v>
      </c>
      <c r="G37" s="11">
        <v>1319</v>
      </c>
      <c r="H37" s="11">
        <v>1055</v>
      </c>
      <c r="I37" s="8">
        <v>779</v>
      </c>
      <c r="J37" s="8">
        <v>812</v>
      </c>
      <c r="K37" s="8">
        <v>817</v>
      </c>
      <c r="L37" s="8">
        <v>824</v>
      </c>
      <c r="M37" s="8">
        <v>724</v>
      </c>
      <c r="N37" s="8">
        <v>524</v>
      </c>
      <c r="P37" s="6" t="s">
        <v>55</v>
      </c>
      <c r="Q37" s="11">
        <v>1653</v>
      </c>
      <c r="R37" s="8">
        <v>714</v>
      </c>
      <c r="S37" s="8">
        <v>334</v>
      </c>
      <c r="T37" s="8">
        <v>649</v>
      </c>
      <c r="U37" s="11">
        <v>2156</v>
      </c>
      <c r="V37" s="11">
        <v>3700</v>
      </c>
      <c r="W37" s="11">
        <v>4166</v>
      </c>
      <c r="X37" s="11">
        <v>5148</v>
      </c>
      <c r="Y37" s="11">
        <v>4786</v>
      </c>
      <c r="Z37" s="11">
        <v>4408</v>
      </c>
      <c r="AA37" s="11">
        <v>3790</v>
      </c>
      <c r="AB37" s="11">
        <v>2673</v>
      </c>
      <c r="AC37" s="11">
        <v>1910</v>
      </c>
      <c r="AE37" s="6" t="s">
        <v>55</v>
      </c>
      <c r="AF37" s="8"/>
      <c r="AG37" s="8">
        <v>423</v>
      </c>
      <c r="AH37" s="8">
        <v>354</v>
      </c>
      <c r="AI37" s="8">
        <v>588</v>
      </c>
      <c r="AJ37" s="8">
        <v>852</v>
      </c>
      <c r="AK37" s="8">
        <v>451</v>
      </c>
      <c r="AL37" s="11">
        <v>1223</v>
      </c>
      <c r="AM37" s="11">
        <v>1641</v>
      </c>
      <c r="AN37" s="11">
        <v>1341</v>
      </c>
      <c r="AO37" s="11">
        <v>1719</v>
      </c>
      <c r="AP37" s="11">
        <v>1441</v>
      </c>
      <c r="AQ37" s="8">
        <v>957</v>
      </c>
      <c r="AR37" s="8">
        <v>780</v>
      </c>
      <c r="AT37" s="6" t="s">
        <v>55</v>
      </c>
      <c r="AU37" s="8">
        <v>156</v>
      </c>
      <c r="AV37" s="8">
        <v>178</v>
      </c>
      <c r="AW37" s="8">
        <v>130</v>
      </c>
      <c r="AX37" s="8">
        <v>44</v>
      </c>
      <c r="AY37" s="8">
        <v>24</v>
      </c>
      <c r="AZ37" s="8">
        <v>8</v>
      </c>
      <c r="BA37" s="8">
        <v>47</v>
      </c>
      <c r="BB37" s="8">
        <v>129</v>
      </c>
      <c r="BC37" s="8">
        <v>105</v>
      </c>
      <c r="BD37" s="8">
        <v>363</v>
      </c>
      <c r="BE37" s="8">
        <v>324</v>
      </c>
      <c r="BF37" s="8">
        <v>432</v>
      </c>
      <c r="BG37" s="8">
        <v>387</v>
      </c>
      <c r="BJ37" s="6" t="s">
        <v>57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14.84</v>
      </c>
      <c r="BS37" s="8">
        <v>14.5</v>
      </c>
      <c r="BT37" s="8">
        <v>16.66</v>
      </c>
      <c r="BU37" s="8">
        <v>9.51</v>
      </c>
      <c r="BV37" s="8">
        <v>6.89</v>
      </c>
      <c r="BW37" s="8">
        <v>5.44</v>
      </c>
    </row>
    <row r="38" spans="1:75" x14ac:dyDescent="0.35">
      <c r="A38" s="6" t="s">
        <v>56</v>
      </c>
      <c r="B38" s="8">
        <v>529</v>
      </c>
      <c r="C38" s="8">
        <v>476</v>
      </c>
      <c r="D38" s="8">
        <v>616</v>
      </c>
      <c r="E38" s="8">
        <v>886</v>
      </c>
      <c r="F38" s="8">
        <v>834</v>
      </c>
      <c r="G38" s="8">
        <v>691</v>
      </c>
      <c r="H38" s="11">
        <v>1048</v>
      </c>
      <c r="I38" s="8">
        <v>731</v>
      </c>
      <c r="J38" s="11">
        <v>1209</v>
      </c>
      <c r="K38" s="11">
        <v>2001</v>
      </c>
      <c r="L38" s="11">
        <v>1606</v>
      </c>
      <c r="M38" s="11">
        <v>1351</v>
      </c>
      <c r="N38" s="11">
        <v>1786</v>
      </c>
      <c r="P38" s="6" t="s">
        <v>56</v>
      </c>
      <c r="Q38" s="8">
        <v>628</v>
      </c>
      <c r="R38" s="8">
        <v>275</v>
      </c>
      <c r="S38" s="8">
        <v>467</v>
      </c>
      <c r="T38" s="8">
        <v>740</v>
      </c>
      <c r="U38" s="11">
        <v>1089</v>
      </c>
      <c r="V38" s="8">
        <v>745</v>
      </c>
      <c r="W38" s="8">
        <v>555</v>
      </c>
      <c r="X38" s="11">
        <v>1432</v>
      </c>
      <c r="Y38" s="11">
        <v>1619</v>
      </c>
      <c r="Z38" s="11">
        <v>1785</v>
      </c>
      <c r="AA38" s="11">
        <v>1798</v>
      </c>
      <c r="AB38" s="11">
        <v>1269</v>
      </c>
      <c r="AC38" s="11">
        <v>1951</v>
      </c>
      <c r="AE38" s="6" t="s">
        <v>56</v>
      </c>
      <c r="AF38" s="8"/>
      <c r="AG38" s="8">
        <v>597</v>
      </c>
      <c r="AH38" s="8">
        <v>272</v>
      </c>
      <c r="AI38" s="8">
        <v>34</v>
      </c>
      <c r="AJ38" s="8">
        <v>58</v>
      </c>
      <c r="AK38" s="8">
        <v>196</v>
      </c>
      <c r="AL38" s="8">
        <v>224</v>
      </c>
      <c r="AM38" s="8">
        <v>236</v>
      </c>
      <c r="AN38" s="8">
        <v>77</v>
      </c>
      <c r="AO38" s="8">
        <v>378</v>
      </c>
      <c r="AP38" s="8">
        <v>652</v>
      </c>
      <c r="AQ38" s="8">
        <v>672</v>
      </c>
      <c r="AR38" s="11">
        <v>1105</v>
      </c>
      <c r="AT38" s="6" t="s">
        <v>56</v>
      </c>
      <c r="AU38" s="8">
        <v>120</v>
      </c>
      <c r="AV38" s="8">
        <v>166</v>
      </c>
      <c r="AW38" s="8">
        <v>113</v>
      </c>
      <c r="AX38" s="8">
        <v>87</v>
      </c>
      <c r="AY38" s="8">
        <v>276</v>
      </c>
      <c r="AZ38" s="8">
        <v>293</v>
      </c>
      <c r="BA38" s="8">
        <v>370</v>
      </c>
      <c r="BB38" s="8">
        <v>201</v>
      </c>
      <c r="BC38" s="8">
        <v>103</v>
      </c>
      <c r="BD38" s="8">
        <v>246</v>
      </c>
      <c r="BE38" s="8">
        <v>338</v>
      </c>
      <c r="BF38" s="8">
        <v>403</v>
      </c>
      <c r="BG38" s="8">
        <v>482</v>
      </c>
      <c r="BJ38" s="4" t="s">
        <v>59</v>
      </c>
      <c r="BK38" s="10">
        <v>388</v>
      </c>
      <c r="BL38" s="10">
        <v>436</v>
      </c>
      <c r="BM38" s="10">
        <v>395</v>
      </c>
      <c r="BN38" s="10">
        <v>310</v>
      </c>
      <c r="BO38" s="10">
        <v>382</v>
      </c>
      <c r="BP38" s="10">
        <v>495</v>
      </c>
      <c r="BQ38" s="10">
        <v>463</v>
      </c>
      <c r="BR38" s="10">
        <v>376</v>
      </c>
      <c r="BS38" s="10">
        <v>537</v>
      </c>
      <c r="BT38" s="10">
        <v>634</v>
      </c>
      <c r="BU38" s="10">
        <v>646</v>
      </c>
      <c r="BV38" s="10">
        <v>591</v>
      </c>
      <c r="BW38" s="10">
        <v>682</v>
      </c>
    </row>
    <row r="39" spans="1:75" x14ac:dyDescent="0.35">
      <c r="A39" s="6" t="s">
        <v>57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368</v>
      </c>
      <c r="K39" s="8">
        <v>411</v>
      </c>
      <c r="L39" s="8">
        <v>584</v>
      </c>
      <c r="M39" s="8">
        <v>746</v>
      </c>
      <c r="N39" s="8">
        <v>828</v>
      </c>
      <c r="P39" s="6" t="s">
        <v>57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928</v>
      </c>
      <c r="Z39" s="8">
        <v>867</v>
      </c>
      <c r="AA39" s="8">
        <v>833</v>
      </c>
      <c r="AB39" s="8">
        <v>963</v>
      </c>
      <c r="AC39" s="8">
        <v>939</v>
      </c>
      <c r="AE39" s="6" t="s">
        <v>57</v>
      </c>
      <c r="AF39" s="8"/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106</v>
      </c>
      <c r="AN39" s="8">
        <v>115</v>
      </c>
      <c r="AO39" s="8">
        <v>132</v>
      </c>
      <c r="AP39" s="8">
        <v>203</v>
      </c>
      <c r="AQ39" s="8">
        <v>163</v>
      </c>
      <c r="AR39" s="8">
        <v>199</v>
      </c>
      <c r="AT39" s="6" t="s">
        <v>57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8</v>
      </c>
      <c r="BG39" s="8">
        <v>6</v>
      </c>
      <c r="BJ39" s="6" t="s">
        <v>61</v>
      </c>
      <c r="BK39" s="8">
        <v>262</v>
      </c>
      <c r="BL39" s="8">
        <v>288</v>
      </c>
      <c r="BM39" s="8">
        <v>245</v>
      </c>
      <c r="BN39" s="8">
        <v>200</v>
      </c>
      <c r="BO39" s="8">
        <v>264</v>
      </c>
      <c r="BP39" s="8">
        <v>378</v>
      </c>
      <c r="BQ39" s="8">
        <v>342</v>
      </c>
      <c r="BR39" s="8">
        <v>266</v>
      </c>
      <c r="BS39" s="8">
        <v>405</v>
      </c>
      <c r="BT39" s="8">
        <v>483</v>
      </c>
      <c r="BU39" s="8">
        <v>479</v>
      </c>
      <c r="BV39" s="8">
        <v>427</v>
      </c>
      <c r="BW39" s="8">
        <v>520</v>
      </c>
    </row>
    <row r="40" spans="1:75" x14ac:dyDescent="0.35">
      <c r="A40" s="6" t="s">
        <v>58</v>
      </c>
      <c r="B40" s="8">
        <v>77</v>
      </c>
      <c r="C40" s="8">
        <v>170</v>
      </c>
      <c r="D40" s="8">
        <v>88</v>
      </c>
      <c r="E40" s="8">
        <v>92</v>
      </c>
      <c r="F40" s="8">
        <v>260</v>
      </c>
      <c r="G40" s="8">
        <v>152</v>
      </c>
      <c r="H40" s="8">
        <v>404</v>
      </c>
      <c r="I40" s="8">
        <v>344</v>
      </c>
      <c r="J40" s="8">
        <v>0</v>
      </c>
      <c r="K40" s="8">
        <v>0</v>
      </c>
      <c r="L40" s="8">
        <v>0</v>
      </c>
      <c r="M40" s="8">
        <v>0</v>
      </c>
      <c r="N40" s="8"/>
      <c r="P40" s="6" t="s">
        <v>58</v>
      </c>
      <c r="Q40" s="8">
        <v>369</v>
      </c>
      <c r="R40" s="8">
        <v>625</v>
      </c>
      <c r="S40" s="8">
        <v>306</v>
      </c>
      <c r="T40" s="8">
        <v>158</v>
      </c>
      <c r="U40" s="8">
        <v>192</v>
      </c>
      <c r="V40" s="8">
        <v>215</v>
      </c>
      <c r="W40" s="8">
        <v>390</v>
      </c>
      <c r="X40" s="8">
        <v>184</v>
      </c>
      <c r="Y40" s="8">
        <v>0</v>
      </c>
      <c r="Z40" s="8">
        <v>0</v>
      </c>
      <c r="AA40" s="8">
        <v>0</v>
      </c>
      <c r="AB40" s="8">
        <v>0</v>
      </c>
      <c r="AC40" s="8"/>
      <c r="AE40" s="6" t="s">
        <v>86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T40" s="6" t="s">
        <v>58</v>
      </c>
      <c r="AU40" s="8">
        <v>21</v>
      </c>
      <c r="AV40" s="8">
        <v>39</v>
      </c>
      <c r="AW40" s="8">
        <v>31</v>
      </c>
      <c r="AX40" s="8">
        <v>15</v>
      </c>
      <c r="AY40" s="8">
        <v>15</v>
      </c>
      <c r="AZ40" s="8">
        <v>11</v>
      </c>
      <c r="BA40" s="8">
        <v>9</v>
      </c>
      <c r="BB40" s="8">
        <v>21</v>
      </c>
      <c r="BC40" s="8">
        <v>0</v>
      </c>
      <c r="BD40" s="8">
        <v>0</v>
      </c>
      <c r="BE40" s="8">
        <v>0</v>
      </c>
      <c r="BF40" s="8">
        <v>0</v>
      </c>
      <c r="BG40" s="8"/>
      <c r="BJ40" s="6" t="s">
        <v>62</v>
      </c>
      <c r="BK40" s="8">
        <v>2</v>
      </c>
      <c r="BL40" s="8">
        <v>3</v>
      </c>
      <c r="BM40" s="8">
        <v>6</v>
      </c>
      <c r="BN40" s="8">
        <v>4</v>
      </c>
      <c r="BO40" s="8">
        <v>2</v>
      </c>
      <c r="BP40" s="8">
        <v>1</v>
      </c>
      <c r="BQ40" s="8">
        <v>1</v>
      </c>
      <c r="BR40" s="8">
        <v>2</v>
      </c>
      <c r="BS40" s="8">
        <v>2</v>
      </c>
      <c r="BT40" s="8">
        <v>2</v>
      </c>
      <c r="BU40" s="8">
        <v>2</v>
      </c>
      <c r="BV40" s="8">
        <v>2</v>
      </c>
      <c r="BW40" s="8"/>
    </row>
    <row r="41" spans="1:75" x14ac:dyDescent="0.35">
      <c r="A41" s="4" t="s">
        <v>59</v>
      </c>
      <c r="B41" s="5">
        <v>2659</v>
      </c>
      <c r="C41" s="5">
        <v>3023</v>
      </c>
      <c r="D41" s="5">
        <v>3391</v>
      </c>
      <c r="E41" s="5">
        <v>3566</v>
      </c>
      <c r="F41" s="5">
        <v>4075</v>
      </c>
      <c r="G41" s="5">
        <v>4577</v>
      </c>
      <c r="H41" s="5">
        <v>5098</v>
      </c>
      <c r="I41" s="5">
        <v>5373</v>
      </c>
      <c r="J41" s="5">
        <v>6780</v>
      </c>
      <c r="K41" s="5">
        <v>5799</v>
      </c>
      <c r="L41" s="5">
        <v>6648</v>
      </c>
      <c r="M41" s="5">
        <v>7325</v>
      </c>
      <c r="N41" s="5">
        <v>7616</v>
      </c>
      <c r="P41" s="4" t="s">
        <v>59</v>
      </c>
      <c r="Q41" s="5">
        <v>2503</v>
      </c>
      <c r="R41" s="5">
        <v>2846</v>
      </c>
      <c r="S41" s="5">
        <v>2451</v>
      </c>
      <c r="T41" s="5">
        <v>3442</v>
      </c>
      <c r="U41" s="5">
        <v>4507</v>
      </c>
      <c r="V41" s="5">
        <v>5620</v>
      </c>
      <c r="W41" s="5">
        <v>5000</v>
      </c>
      <c r="X41" s="5">
        <v>6512</v>
      </c>
      <c r="Y41" s="5">
        <v>7040</v>
      </c>
      <c r="Z41" s="5">
        <v>8228</v>
      </c>
      <c r="AA41" s="5">
        <v>8282</v>
      </c>
      <c r="AB41" s="5">
        <v>8068</v>
      </c>
      <c r="AC41" s="5">
        <v>8396</v>
      </c>
      <c r="AE41" s="6" t="s">
        <v>58</v>
      </c>
      <c r="AF41" s="11">
        <v>1038</v>
      </c>
      <c r="AG41" s="8">
        <v>154</v>
      </c>
      <c r="AH41" s="8">
        <v>149</v>
      </c>
      <c r="AI41" s="8">
        <v>42</v>
      </c>
      <c r="AJ41" s="8">
        <v>14</v>
      </c>
      <c r="AK41" s="8">
        <v>225</v>
      </c>
      <c r="AL41" s="8">
        <v>51</v>
      </c>
      <c r="AM41" s="8">
        <v>52</v>
      </c>
      <c r="AN41" s="8">
        <v>0</v>
      </c>
      <c r="AO41" s="8">
        <v>0</v>
      </c>
      <c r="AP41" s="8">
        <v>0</v>
      </c>
      <c r="AQ41" s="8">
        <v>0</v>
      </c>
      <c r="AR41" s="8"/>
      <c r="AT41" s="4" t="s">
        <v>59</v>
      </c>
      <c r="AU41" s="10">
        <v>484</v>
      </c>
      <c r="AV41" s="10">
        <v>428</v>
      </c>
      <c r="AW41" s="10">
        <v>414</v>
      </c>
      <c r="AX41" s="10">
        <v>412</v>
      </c>
      <c r="AY41" s="10">
        <v>515</v>
      </c>
      <c r="AZ41" s="10">
        <v>475</v>
      </c>
      <c r="BA41" s="10">
        <v>655</v>
      </c>
      <c r="BB41" s="10">
        <v>520</v>
      </c>
      <c r="BC41" s="10">
        <v>590</v>
      </c>
      <c r="BD41" s="10">
        <v>779</v>
      </c>
      <c r="BE41" s="10">
        <v>757</v>
      </c>
      <c r="BF41" s="10">
        <v>739</v>
      </c>
      <c r="BG41" s="10">
        <v>767</v>
      </c>
      <c r="BJ41" s="6" t="s">
        <v>63</v>
      </c>
      <c r="BK41" s="8">
        <v>124</v>
      </c>
      <c r="BL41" s="8">
        <v>144</v>
      </c>
      <c r="BM41" s="8">
        <v>144</v>
      </c>
      <c r="BN41" s="8">
        <v>106</v>
      </c>
      <c r="BO41" s="8">
        <v>116</v>
      </c>
      <c r="BP41" s="8">
        <v>116</v>
      </c>
      <c r="BQ41" s="8">
        <v>120</v>
      </c>
      <c r="BR41" s="8">
        <v>108</v>
      </c>
      <c r="BS41" s="8">
        <v>129</v>
      </c>
      <c r="BT41" s="8">
        <v>148</v>
      </c>
      <c r="BU41" s="8">
        <v>164</v>
      </c>
      <c r="BV41" s="8">
        <v>162</v>
      </c>
      <c r="BW41" s="8">
        <v>162</v>
      </c>
    </row>
    <row r="42" spans="1:75" x14ac:dyDescent="0.35">
      <c r="A42" s="6" t="s">
        <v>60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P42" s="6" t="s">
        <v>61</v>
      </c>
      <c r="Q42" s="11">
        <v>1007</v>
      </c>
      <c r="R42" s="11">
        <v>1254</v>
      </c>
      <c r="S42" s="8">
        <v>893</v>
      </c>
      <c r="T42" s="11">
        <v>1543</v>
      </c>
      <c r="U42" s="11">
        <v>1732</v>
      </c>
      <c r="V42" s="11">
        <v>2447</v>
      </c>
      <c r="W42" s="11">
        <v>2066</v>
      </c>
      <c r="X42" s="11">
        <v>2309</v>
      </c>
      <c r="Y42" s="11">
        <v>2807</v>
      </c>
      <c r="Z42" s="11">
        <v>3531</v>
      </c>
      <c r="AA42" s="11">
        <v>3396</v>
      </c>
      <c r="AB42" s="11">
        <v>2979</v>
      </c>
      <c r="AC42" s="11">
        <v>3245</v>
      </c>
      <c r="AE42" s="4" t="s">
        <v>59</v>
      </c>
      <c r="AF42" s="5">
        <v>1330</v>
      </c>
      <c r="AG42" s="5">
        <v>1338</v>
      </c>
      <c r="AH42" s="5">
        <v>1365</v>
      </c>
      <c r="AI42" s="5">
        <v>1390</v>
      </c>
      <c r="AJ42" s="5">
        <v>1578</v>
      </c>
      <c r="AK42" s="5">
        <v>1669</v>
      </c>
      <c r="AL42" s="5">
        <v>2140</v>
      </c>
      <c r="AM42" s="5">
        <v>2423</v>
      </c>
      <c r="AN42" s="5">
        <v>3284</v>
      </c>
      <c r="AO42" s="5">
        <v>3658</v>
      </c>
      <c r="AP42" s="5">
        <v>3891</v>
      </c>
      <c r="AQ42" s="5">
        <v>4160</v>
      </c>
      <c r="AR42" s="5">
        <v>4513</v>
      </c>
      <c r="AT42" s="6" t="s">
        <v>60</v>
      </c>
      <c r="AU42" s="8">
        <v>22</v>
      </c>
      <c r="AV42" s="8">
        <v>31</v>
      </c>
      <c r="AW42" s="8">
        <v>31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-1</v>
      </c>
      <c r="BG42" s="8">
        <v>-1</v>
      </c>
      <c r="BJ42" s="4" t="s">
        <v>64</v>
      </c>
      <c r="BK42" s="10">
        <v>742</v>
      </c>
      <c r="BL42" s="10">
        <v>859</v>
      </c>
      <c r="BM42" s="10">
        <v>892</v>
      </c>
      <c r="BN42" s="10">
        <v>924</v>
      </c>
      <c r="BO42" s="5">
        <v>1090</v>
      </c>
      <c r="BP42" s="5">
        <v>1298</v>
      </c>
      <c r="BQ42" s="5">
        <v>1331</v>
      </c>
      <c r="BR42" s="5">
        <v>1307</v>
      </c>
      <c r="BS42" s="5">
        <v>1391</v>
      </c>
      <c r="BT42" s="5">
        <v>1365</v>
      </c>
      <c r="BU42" s="5">
        <v>1261</v>
      </c>
      <c r="BV42" s="5">
        <v>1179</v>
      </c>
      <c r="BW42" s="5">
        <v>1275</v>
      </c>
    </row>
    <row r="43" spans="1:75" x14ac:dyDescent="0.35">
      <c r="A43" s="6" t="s">
        <v>61</v>
      </c>
      <c r="B43" s="8">
        <v>945</v>
      </c>
      <c r="C43" s="11">
        <v>1029</v>
      </c>
      <c r="D43" s="11">
        <v>1150</v>
      </c>
      <c r="E43" s="11">
        <v>1126</v>
      </c>
      <c r="F43" s="11">
        <v>1408</v>
      </c>
      <c r="G43" s="11">
        <v>1569</v>
      </c>
      <c r="H43" s="11">
        <v>1709</v>
      </c>
      <c r="I43" s="11">
        <v>1905</v>
      </c>
      <c r="J43" s="11">
        <v>3306</v>
      </c>
      <c r="K43" s="11">
        <v>2057</v>
      </c>
      <c r="L43" s="11">
        <v>2436</v>
      </c>
      <c r="M43" s="11">
        <v>2653</v>
      </c>
      <c r="N43" s="11">
        <v>2961</v>
      </c>
      <c r="P43" s="6" t="s">
        <v>62</v>
      </c>
      <c r="Q43" s="8">
        <v>31</v>
      </c>
      <c r="R43" s="8">
        <v>41</v>
      </c>
      <c r="S43" s="8">
        <v>30</v>
      </c>
      <c r="T43" s="8">
        <v>46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11">
        <v>1089</v>
      </c>
      <c r="AA43" s="11">
        <v>1093</v>
      </c>
      <c r="AB43" s="11">
        <v>1196</v>
      </c>
      <c r="AC43" s="8"/>
      <c r="AE43" s="6" t="s">
        <v>60</v>
      </c>
      <c r="AF43" s="8">
        <v>0</v>
      </c>
      <c r="AG43" s="8">
        <v>36</v>
      </c>
      <c r="AH43" s="8">
        <v>33</v>
      </c>
      <c r="AI43" s="8">
        <v>32</v>
      </c>
      <c r="AJ43" s="8">
        <v>29</v>
      </c>
      <c r="AK43" s="8">
        <v>23</v>
      </c>
      <c r="AL43" s="8">
        <v>24</v>
      </c>
      <c r="AM43" s="8">
        <v>24</v>
      </c>
      <c r="AN43" s="8">
        <v>23</v>
      </c>
      <c r="AO43" s="8">
        <v>24</v>
      </c>
      <c r="AP43" s="8">
        <v>17</v>
      </c>
      <c r="AQ43" s="8">
        <v>10</v>
      </c>
      <c r="AR43" s="8">
        <v>9</v>
      </c>
      <c r="AT43" s="6" t="s">
        <v>61</v>
      </c>
      <c r="AU43" s="8">
        <v>358</v>
      </c>
      <c r="AV43" s="8">
        <v>270</v>
      </c>
      <c r="AW43" s="8">
        <v>188</v>
      </c>
      <c r="AX43" s="8">
        <v>114</v>
      </c>
      <c r="AY43" s="8">
        <v>201</v>
      </c>
      <c r="AZ43" s="8">
        <v>174</v>
      </c>
      <c r="BA43" s="8">
        <v>335</v>
      </c>
      <c r="BB43" s="8">
        <v>218</v>
      </c>
      <c r="BC43" s="8">
        <v>292</v>
      </c>
      <c r="BD43" s="8">
        <v>417</v>
      </c>
      <c r="BE43" s="8">
        <v>413</v>
      </c>
      <c r="BF43" s="8">
        <v>402</v>
      </c>
      <c r="BG43" s="8">
        <v>385</v>
      </c>
      <c r="BJ43" s="4" t="s">
        <v>65</v>
      </c>
      <c r="BK43" s="10">
        <v>198</v>
      </c>
      <c r="BL43" s="10">
        <v>210</v>
      </c>
      <c r="BM43" s="10">
        <v>240</v>
      </c>
      <c r="BN43" s="10">
        <v>221</v>
      </c>
      <c r="BO43" s="10">
        <v>227</v>
      </c>
      <c r="BP43" s="10">
        <v>246</v>
      </c>
      <c r="BQ43" s="10">
        <v>251</v>
      </c>
      <c r="BR43" s="10">
        <v>316</v>
      </c>
      <c r="BS43" s="10">
        <v>312</v>
      </c>
      <c r="BT43" s="10">
        <v>317</v>
      </c>
      <c r="BU43" s="10">
        <v>357</v>
      </c>
      <c r="BV43" s="10">
        <v>364</v>
      </c>
      <c r="BW43" s="10">
        <v>350</v>
      </c>
    </row>
    <row r="44" spans="1:75" x14ac:dyDescent="0.35">
      <c r="A44" s="6" t="s">
        <v>62</v>
      </c>
      <c r="B44" s="8">
        <v>27</v>
      </c>
      <c r="C44" s="8">
        <v>29</v>
      </c>
      <c r="D44" s="8">
        <v>37</v>
      </c>
      <c r="E44" s="8">
        <v>31</v>
      </c>
      <c r="F44" s="8">
        <v>35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/>
      <c r="P44" s="6" t="s">
        <v>63</v>
      </c>
      <c r="Q44" s="11">
        <v>1465</v>
      </c>
      <c r="R44" s="11">
        <v>1551</v>
      </c>
      <c r="S44" s="11">
        <v>1528</v>
      </c>
      <c r="T44" s="11">
        <v>1853</v>
      </c>
      <c r="U44" s="11">
        <v>2775</v>
      </c>
      <c r="V44" s="11">
        <v>3173</v>
      </c>
      <c r="W44" s="11">
        <v>2934</v>
      </c>
      <c r="X44" s="11">
        <v>4203</v>
      </c>
      <c r="Y44" s="11">
        <v>4233</v>
      </c>
      <c r="Z44" s="11">
        <v>3608</v>
      </c>
      <c r="AA44" s="11">
        <v>3794</v>
      </c>
      <c r="AB44" s="11">
        <v>3893</v>
      </c>
      <c r="AC44" s="11">
        <v>5151</v>
      </c>
      <c r="AE44" s="6" t="s">
        <v>61</v>
      </c>
      <c r="AF44" s="8">
        <v>792</v>
      </c>
      <c r="AG44" s="8">
        <v>689</v>
      </c>
      <c r="AH44" s="8">
        <v>658</v>
      </c>
      <c r="AI44" s="8">
        <v>635</v>
      </c>
      <c r="AJ44" s="8">
        <v>758</v>
      </c>
      <c r="AK44" s="8">
        <v>871</v>
      </c>
      <c r="AL44" s="11">
        <v>1053</v>
      </c>
      <c r="AM44" s="11">
        <v>1195</v>
      </c>
      <c r="AN44" s="11">
        <v>1839</v>
      </c>
      <c r="AO44" s="11">
        <v>2158</v>
      </c>
      <c r="AP44" s="11">
        <v>2268</v>
      </c>
      <c r="AQ44" s="11">
        <v>2332</v>
      </c>
      <c r="AR44" s="11">
        <v>2722</v>
      </c>
      <c r="AT44" s="6" t="s">
        <v>62</v>
      </c>
      <c r="AU44" s="8">
        <v>0</v>
      </c>
      <c r="AV44" s="8">
        <v>0</v>
      </c>
      <c r="AW44" s="8">
        <v>0</v>
      </c>
      <c r="AX44" s="8">
        <v>3</v>
      </c>
      <c r="AY44" s="8">
        <v>4</v>
      </c>
      <c r="AZ44" s="8">
        <v>0</v>
      </c>
      <c r="BA44" s="8">
        <v>5</v>
      </c>
      <c r="BB44" s="8">
        <v>10</v>
      </c>
      <c r="BC44" s="8">
        <v>9</v>
      </c>
      <c r="BD44" s="8">
        <v>4</v>
      </c>
      <c r="BE44" s="8">
        <v>7</v>
      </c>
      <c r="BF44" s="8">
        <v>7</v>
      </c>
      <c r="BG44" s="8"/>
      <c r="BJ44" s="6" t="s">
        <v>66</v>
      </c>
      <c r="BK44" s="8">
        <v>1.73</v>
      </c>
      <c r="BL44" s="8">
        <v>1.73</v>
      </c>
      <c r="BM44" s="8">
        <v>1.73</v>
      </c>
      <c r="BN44" s="8">
        <v>1.73</v>
      </c>
      <c r="BO44" s="8">
        <v>1.73</v>
      </c>
      <c r="BP44" s="8">
        <v>1.73</v>
      </c>
      <c r="BQ44" s="8">
        <v>1.73</v>
      </c>
      <c r="BR44" s="8">
        <v>18.37</v>
      </c>
      <c r="BS44" s="8">
        <v>22.49</v>
      </c>
      <c r="BT44" s="8">
        <v>24.95</v>
      </c>
      <c r="BU44" s="8">
        <v>17.29</v>
      </c>
      <c r="BV44" s="8">
        <v>16.829999999999998</v>
      </c>
      <c r="BW44" s="8"/>
    </row>
    <row r="45" spans="1:75" x14ac:dyDescent="0.35">
      <c r="A45" s="6" t="s">
        <v>63</v>
      </c>
      <c r="B45" s="11">
        <v>1687</v>
      </c>
      <c r="C45" s="11">
        <v>1966</v>
      </c>
      <c r="D45" s="11">
        <v>2203</v>
      </c>
      <c r="E45" s="11">
        <v>2408</v>
      </c>
      <c r="F45" s="11">
        <v>2631</v>
      </c>
      <c r="G45" s="11">
        <v>3008</v>
      </c>
      <c r="H45" s="11">
        <v>3388</v>
      </c>
      <c r="I45" s="11">
        <v>3468</v>
      </c>
      <c r="J45" s="11">
        <v>3474</v>
      </c>
      <c r="K45" s="11">
        <v>3742</v>
      </c>
      <c r="L45" s="11">
        <v>4212</v>
      </c>
      <c r="M45" s="11">
        <v>4672</v>
      </c>
      <c r="N45" s="11">
        <v>4656</v>
      </c>
      <c r="P45" s="4" t="s">
        <v>64</v>
      </c>
      <c r="Q45" s="5">
        <v>8554</v>
      </c>
      <c r="R45" s="5">
        <v>9034</v>
      </c>
      <c r="S45" s="5">
        <v>8600</v>
      </c>
      <c r="T45" s="5">
        <v>11594</v>
      </c>
      <c r="U45" s="5">
        <v>15233</v>
      </c>
      <c r="V45" s="5">
        <v>20058</v>
      </c>
      <c r="W45" s="5">
        <v>20151</v>
      </c>
      <c r="X45" s="5">
        <v>23205</v>
      </c>
      <c r="Y45" s="5">
        <v>25816</v>
      </c>
      <c r="Z45" s="5">
        <v>27041</v>
      </c>
      <c r="AA45" s="5">
        <v>27281</v>
      </c>
      <c r="AB45" s="5">
        <v>26875</v>
      </c>
      <c r="AC45" s="5">
        <v>27505</v>
      </c>
      <c r="AE45" s="6" t="s">
        <v>62</v>
      </c>
      <c r="AF45" s="8">
        <v>13</v>
      </c>
      <c r="AG45" s="8">
        <v>11</v>
      </c>
      <c r="AH45" s="8">
        <v>9</v>
      </c>
      <c r="AI45" s="8">
        <v>11</v>
      </c>
      <c r="AJ45" s="8">
        <v>9</v>
      </c>
      <c r="AK45" s="8">
        <v>18</v>
      </c>
      <c r="AL45" s="8">
        <v>14</v>
      </c>
      <c r="AM45" s="8">
        <v>13</v>
      </c>
      <c r="AN45" s="8">
        <v>16</v>
      </c>
      <c r="AO45" s="8">
        <v>15</v>
      </c>
      <c r="AP45" s="8">
        <v>24</v>
      </c>
      <c r="AQ45" s="8">
        <v>41</v>
      </c>
      <c r="AR45" s="8"/>
      <c r="AT45" s="6" t="s">
        <v>63</v>
      </c>
      <c r="AU45" s="8">
        <v>105</v>
      </c>
      <c r="AV45" s="8">
        <v>128</v>
      </c>
      <c r="AW45" s="8">
        <v>195</v>
      </c>
      <c r="AX45" s="8">
        <v>295</v>
      </c>
      <c r="AY45" s="8">
        <v>310</v>
      </c>
      <c r="AZ45" s="8">
        <v>300</v>
      </c>
      <c r="BA45" s="8">
        <v>315</v>
      </c>
      <c r="BB45" s="8">
        <v>293</v>
      </c>
      <c r="BC45" s="8">
        <v>288</v>
      </c>
      <c r="BD45" s="8">
        <v>358</v>
      </c>
      <c r="BE45" s="8">
        <v>337</v>
      </c>
      <c r="BF45" s="8">
        <v>330</v>
      </c>
      <c r="BG45" s="8">
        <v>383</v>
      </c>
      <c r="BJ45" s="6" t="s">
        <v>67</v>
      </c>
      <c r="BK45" s="8">
        <v>46.77</v>
      </c>
      <c r="BL45" s="8">
        <v>53.14</v>
      </c>
      <c r="BM45" s="8">
        <v>56.56</v>
      </c>
      <c r="BN45" s="8">
        <v>39.93</v>
      </c>
      <c r="BO45" s="8">
        <v>44.93</v>
      </c>
      <c r="BP45" s="8">
        <v>45.53</v>
      </c>
      <c r="BQ45" s="8">
        <v>51.8</v>
      </c>
      <c r="BR45" s="8">
        <v>54.98</v>
      </c>
      <c r="BS45" s="8">
        <v>55.18</v>
      </c>
      <c r="BT45" s="8">
        <v>58.55</v>
      </c>
      <c r="BU45" s="8">
        <v>66.349999999999994</v>
      </c>
      <c r="BV45" s="8">
        <v>71.900000000000006</v>
      </c>
      <c r="BW45" s="8"/>
    </row>
    <row r="46" spans="1:75" x14ac:dyDescent="0.35">
      <c r="A46" s="4" t="s">
        <v>64</v>
      </c>
      <c r="B46" s="5">
        <v>7228</v>
      </c>
      <c r="C46" s="5">
        <v>8278</v>
      </c>
      <c r="D46" s="5">
        <v>9833</v>
      </c>
      <c r="E46" s="5">
        <v>13254</v>
      </c>
      <c r="F46" s="5">
        <v>15048</v>
      </c>
      <c r="G46" s="5">
        <v>16478</v>
      </c>
      <c r="H46" s="5">
        <v>18441</v>
      </c>
      <c r="I46" s="5">
        <v>19442</v>
      </c>
      <c r="J46" s="5">
        <v>22582</v>
      </c>
      <c r="K46" s="5">
        <v>23060</v>
      </c>
      <c r="L46" s="5">
        <v>24369</v>
      </c>
      <c r="M46" s="5">
        <v>26849</v>
      </c>
      <c r="N46" s="5">
        <v>28423</v>
      </c>
      <c r="P46" s="4" t="s">
        <v>65</v>
      </c>
      <c r="Q46" s="5">
        <v>4313</v>
      </c>
      <c r="R46" s="5">
        <v>4593</v>
      </c>
      <c r="S46" s="5">
        <v>4382</v>
      </c>
      <c r="T46" s="5">
        <v>5214</v>
      </c>
      <c r="U46" s="5">
        <v>6692</v>
      </c>
      <c r="V46" s="5">
        <v>10403</v>
      </c>
      <c r="W46" s="5">
        <v>11754</v>
      </c>
      <c r="X46" s="5">
        <v>15448</v>
      </c>
      <c r="Y46" s="5">
        <v>16420</v>
      </c>
      <c r="Z46" s="5">
        <v>17591</v>
      </c>
      <c r="AA46" s="5">
        <v>17653</v>
      </c>
      <c r="AB46" s="5">
        <v>17006</v>
      </c>
      <c r="AC46" s="5">
        <v>16774</v>
      </c>
      <c r="AE46" s="6" t="s">
        <v>63</v>
      </c>
      <c r="AF46" s="8">
        <v>525</v>
      </c>
      <c r="AG46" s="8">
        <v>601</v>
      </c>
      <c r="AH46" s="8">
        <v>665</v>
      </c>
      <c r="AI46" s="8">
        <v>711</v>
      </c>
      <c r="AJ46" s="8">
        <v>781</v>
      </c>
      <c r="AK46" s="8">
        <v>757</v>
      </c>
      <c r="AL46" s="11">
        <v>1050</v>
      </c>
      <c r="AM46" s="11">
        <v>1191</v>
      </c>
      <c r="AN46" s="11">
        <v>1406</v>
      </c>
      <c r="AO46" s="11">
        <v>1461</v>
      </c>
      <c r="AP46" s="11">
        <v>1582</v>
      </c>
      <c r="AQ46" s="11">
        <v>1778</v>
      </c>
      <c r="AR46" s="11">
        <v>1782</v>
      </c>
      <c r="AT46" s="4" t="s">
        <v>64</v>
      </c>
      <c r="AU46" s="10">
        <v>942</v>
      </c>
      <c r="AV46" s="5">
        <v>1025</v>
      </c>
      <c r="AW46" s="10">
        <v>970</v>
      </c>
      <c r="AX46" s="10">
        <v>969</v>
      </c>
      <c r="AY46" s="5">
        <v>1391</v>
      </c>
      <c r="AZ46" s="5">
        <v>1426</v>
      </c>
      <c r="BA46" s="5">
        <v>1809</v>
      </c>
      <c r="BB46" s="5">
        <v>1616</v>
      </c>
      <c r="BC46" s="5">
        <v>1622</v>
      </c>
      <c r="BD46" s="5">
        <v>2359</v>
      </c>
      <c r="BE46" s="5">
        <v>2453</v>
      </c>
      <c r="BF46" s="5">
        <v>2693</v>
      </c>
      <c r="BG46" s="5">
        <v>2718</v>
      </c>
      <c r="BJ46" s="6" t="s">
        <v>68</v>
      </c>
      <c r="BK46" s="8">
        <v>329.43</v>
      </c>
      <c r="BL46" s="8">
        <v>355.4</v>
      </c>
      <c r="BM46" s="8">
        <v>399.32</v>
      </c>
      <c r="BN46" s="8">
        <v>213.22</v>
      </c>
      <c r="BO46" s="8">
        <v>237.82</v>
      </c>
      <c r="BP46" s="8">
        <v>282.64999999999998</v>
      </c>
      <c r="BQ46" s="8">
        <v>310.42</v>
      </c>
      <c r="BR46" s="8">
        <v>393.99</v>
      </c>
      <c r="BS46" s="8">
        <v>423.55</v>
      </c>
      <c r="BT46" s="8">
        <v>457.23</v>
      </c>
      <c r="BU46" s="8">
        <v>529.21</v>
      </c>
      <c r="BV46" s="8">
        <v>577.11</v>
      </c>
      <c r="BW46" s="8"/>
    </row>
    <row r="47" spans="1:75" x14ac:dyDescent="0.35">
      <c r="A47" s="4" t="s">
        <v>65</v>
      </c>
      <c r="B47" s="5">
        <v>2919</v>
      </c>
      <c r="C47" s="5">
        <v>2974</v>
      </c>
      <c r="D47" s="5">
        <v>3436</v>
      </c>
      <c r="E47" s="5">
        <v>4608</v>
      </c>
      <c r="F47" s="5">
        <v>5502</v>
      </c>
      <c r="G47" s="5">
        <v>6092</v>
      </c>
      <c r="H47" s="5">
        <v>6786</v>
      </c>
      <c r="I47" s="5">
        <v>8870</v>
      </c>
      <c r="J47" s="5">
        <v>9441</v>
      </c>
      <c r="K47" s="5">
        <v>9522</v>
      </c>
      <c r="L47" s="5">
        <v>10118</v>
      </c>
      <c r="M47" s="5">
        <v>12046</v>
      </c>
      <c r="N47" s="5">
        <v>12673</v>
      </c>
      <c r="P47" s="6" t="s">
        <v>66</v>
      </c>
      <c r="Q47" s="8">
        <v>194</v>
      </c>
      <c r="R47" s="8">
        <v>224</v>
      </c>
      <c r="S47" s="8">
        <v>178</v>
      </c>
      <c r="T47" s="8">
        <v>261</v>
      </c>
      <c r="U47" s="8">
        <v>238</v>
      </c>
      <c r="V47" s="8">
        <v>280</v>
      </c>
      <c r="W47" s="8">
        <v>277</v>
      </c>
      <c r="X47" s="8">
        <v>284</v>
      </c>
      <c r="Y47" s="8">
        <v>294</v>
      </c>
      <c r="Z47" s="11">
        <v>1598</v>
      </c>
      <c r="AA47" s="11">
        <v>1779</v>
      </c>
      <c r="AB47" s="11">
        <v>2023</v>
      </c>
      <c r="AC47" s="8"/>
      <c r="AE47" s="4" t="s">
        <v>64</v>
      </c>
      <c r="AF47" s="5">
        <v>3153</v>
      </c>
      <c r="AG47" s="5">
        <v>3540</v>
      </c>
      <c r="AH47" s="5">
        <v>3822</v>
      </c>
      <c r="AI47" s="5">
        <v>4108</v>
      </c>
      <c r="AJ47" s="5">
        <v>4917</v>
      </c>
      <c r="AK47" s="5">
        <v>5146</v>
      </c>
      <c r="AL47" s="5">
        <v>6404</v>
      </c>
      <c r="AM47" s="5">
        <v>7366</v>
      </c>
      <c r="AN47" s="5">
        <v>8133</v>
      </c>
      <c r="AO47" s="5">
        <v>9160</v>
      </c>
      <c r="AP47" s="5">
        <v>9627</v>
      </c>
      <c r="AQ47" s="5">
        <v>9994</v>
      </c>
      <c r="AR47" s="5">
        <v>10798</v>
      </c>
      <c r="AT47" s="4" t="s">
        <v>65</v>
      </c>
      <c r="AU47" s="10">
        <v>278</v>
      </c>
      <c r="AV47" s="10">
        <v>344</v>
      </c>
      <c r="AW47" s="10">
        <v>382</v>
      </c>
      <c r="AX47" s="10">
        <v>384</v>
      </c>
      <c r="AY47" s="10">
        <v>532</v>
      </c>
      <c r="AZ47" s="10">
        <v>620</v>
      </c>
      <c r="BA47" s="10">
        <v>662</v>
      </c>
      <c r="BB47" s="10">
        <v>687</v>
      </c>
      <c r="BC47" s="10">
        <v>666</v>
      </c>
      <c r="BD47" s="10">
        <v>708</v>
      </c>
      <c r="BE47" s="10">
        <v>905</v>
      </c>
      <c r="BF47" s="5">
        <v>1082</v>
      </c>
      <c r="BG47" s="5">
        <v>1152</v>
      </c>
      <c r="BJ47" s="6" t="s">
        <v>69</v>
      </c>
      <c r="BK47" s="8">
        <v>11.65</v>
      </c>
      <c r="BL47" s="8">
        <v>11.37</v>
      </c>
      <c r="BM47" s="8">
        <v>13.41</v>
      </c>
      <c r="BN47" s="8">
        <v>7.94</v>
      </c>
      <c r="BO47" s="8">
        <v>9.57</v>
      </c>
      <c r="BP47" s="8">
        <v>10.62</v>
      </c>
      <c r="BQ47" s="8">
        <v>14.23</v>
      </c>
      <c r="BR47" s="8">
        <v>16.84</v>
      </c>
      <c r="BS47" s="8">
        <v>17.02</v>
      </c>
      <c r="BT47" s="8">
        <v>18.309999999999999</v>
      </c>
      <c r="BU47" s="8">
        <v>23.76</v>
      </c>
      <c r="BV47" s="8">
        <v>27.46</v>
      </c>
      <c r="BW47" s="8"/>
    </row>
    <row r="48" spans="1:75" x14ac:dyDescent="0.35">
      <c r="A48" s="6" t="s">
        <v>66</v>
      </c>
      <c r="B48" s="8">
        <v>96.06</v>
      </c>
      <c r="C48" s="8">
        <v>97.62</v>
      </c>
      <c r="D48" s="8">
        <v>349.9</v>
      </c>
      <c r="E48" s="8">
        <v>494.93</v>
      </c>
      <c r="F48" s="8">
        <v>610.97</v>
      </c>
      <c r="G48" s="8">
        <v>612.84</v>
      </c>
      <c r="H48" s="8">
        <v>625.89</v>
      </c>
      <c r="I48" s="8">
        <v>670.39</v>
      </c>
      <c r="J48" s="8">
        <v>677.33</v>
      </c>
      <c r="K48" s="8">
        <v>678.2</v>
      </c>
      <c r="L48" s="8">
        <v>684.01</v>
      </c>
      <c r="M48" s="8">
        <v>707.3</v>
      </c>
      <c r="N48" s="8"/>
      <c r="P48" s="6" t="s">
        <v>67</v>
      </c>
      <c r="Q48" s="11">
        <v>1075</v>
      </c>
      <c r="R48" s="11">
        <v>1201</v>
      </c>
      <c r="S48" s="11">
        <v>1236</v>
      </c>
      <c r="T48" s="11">
        <v>1254</v>
      </c>
      <c r="U48" s="11">
        <v>1458</v>
      </c>
      <c r="V48" s="11">
        <v>2418</v>
      </c>
      <c r="W48" s="11">
        <v>2711</v>
      </c>
      <c r="X48" s="11">
        <v>4552</v>
      </c>
      <c r="Y48" s="11">
        <v>4918</v>
      </c>
      <c r="Z48" s="11">
        <v>3909</v>
      </c>
      <c r="AA48" s="11">
        <v>4089</v>
      </c>
      <c r="AB48" s="11">
        <v>4086</v>
      </c>
      <c r="AC48" s="8"/>
      <c r="AE48" s="4" t="s">
        <v>65</v>
      </c>
      <c r="AF48" s="5">
        <v>1573</v>
      </c>
      <c r="AG48" s="5">
        <v>1565</v>
      </c>
      <c r="AH48" s="5">
        <v>1581</v>
      </c>
      <c r="AI48" s="5">
        <v>2032</v>
      </c>
      <c r="AJ48" s="5">
        <v>2453</v>
      </c>
      <c r="AK48" s="5">
        <v>2709</v>
      </c>
      <c r="AL48" s="5">
        <v>3180</v>
      </c>
      <c r="AM48" s="5">
        <v>4160</v>
      </c>
      <c r="AN48" s="5">
        <v>4763</v>
      </c>
      <c r="AO48" s="5">
        <v>5329</v>
      </c>
      <c r="AP48" s="5">
        <v>6096</v>
      </c>
      <c r="AQ48" s="5">
        <v>6271</v>
      </c>
      <c r="AR48" s="5">
        <v>6563</v>
      </c>
      <c r="AT48" s="6" t="s">
        <v>66</v>
      </c>
      <c r="AU48" s="8">
        <v>16</v>
      </c>
      <c r="AV48" s="8">
        <v>18</v>
      </c>
      <c r="AW48" s="8">
        <v>19</v>
      </c>
      <c r="AX48" s="8">
        <v>2</v>
      </c>
      <c r="AY48" s="8">
        <v>37</v>
      </c>
      <c r="AZ48" s="8">
        <v>39</v>
      </c>
      <c r="BA48" s="8">
        <v>43</v>
      </c>
      <c r="BB48" s="8">
        <v>43</v>
      </c>
      <c r="BC48" s="8">
        <v>46</v>
      </c>
      <c r="BD48" s="8">
        <v>49</v>
      </c>
      <c r="BE48" s="8">
        <v>51</v>
      </c>
      <c r="BF48" s="8">
        <v>74</v>
      </c>
      <c r="BG48" s="8"/>
      <c r="BJ48" s="6" t="s">
        <v>71</v>
      </c>
      <c r="BK48" s="8">
        <v>1.71</v>
      </c>
      <c r="BL48" s="8">
        <v>1.81</v>
      </c>
      <c r="BM48" s="8">
        <v>3.45</v>
      </c>
      <c r="BN48" s="8">
        <v>4.7</v>
      </c>
      <c r="BO48" s="8">
        <v>11.67</v>
      </c>
      <c r="BP48" s="8">
        <v>19.010000000000002</v>
      </c>
      <c r="BQ48" s="8">
        <v>26.02</v>
      </c>
      <c r="BR48" s="8">
        <v>30.55</v>
      </c>
      <c r="BS48" s="8">
        <v>32.99</v>
      </c>
      <c r="BT48" s="8">
        <v>33.17</v>
      </c>
      <c r="BU48" s="8">
        <v>37.31</v>
      </c>
      <c r="BV48" s="8">
        <v>38.659999999999997</v>
      </c>
      <c r="BW48" s="8"/>
    </row>
    <row r="49" spans="1:75" x14ac:dyDescent="0.35">
      <c r="A49" s="6" t="s">
        <v>67</v>
      </c>
      <c r="B49" s="8">
        <v>807.95</v>
      </c>
      <c r="C49" s="8">
        <v>898.98</v>
      </c>
      <c r="D49" s="8">
        <v>977.36</v>
      </c>
      <c r="E49" s="13">
        <v>1090.24</v>
      </c>
      <c r="F49" s="13">
        <v>1436.53</v>
      </c>
      <c r="G49" s="13">
        <v>1774.16</v>
      </c>
      <c r="H49" s="13">
        <v>1923.51</v>
      </c>
      <c r="I49" s="13">
        <v>3079.66</v>
      </c>
      <c r="J49" s="13">
        <v>3475.65</v>
      </c>
      <c r="K49" s="13">
        <v>3704.93</v>
      </c>
      <c r="L49" s="13">
        <v>4292.26</v>
      </c>
      <c r="M49" s="13">
        <v>5106.49</v>
      </c>
      <c r="N49" s="8"/>
      <c r="P49" s="6" t="s">
        <v>68</v>
      </c>
      <c r="Q49" s="11">
        <v>6650</v>
      </c>
      <c r="R49" s="11">
        <v>7293</v>
      </c>
      <c r="S49" s="11">
        <v>6929</v>
      </c>
      <c r="T49" s="11">
        <v>7921</v>
      </c>
      <c r="U49" s="11">
        <v>9239</v>
      </c>
      <c r="V49" s="11">
        <v>12360</v>
      </c>
      <c r="W49" s="11">
        <v>13747</v>
      </c>
      <c r="X49" s="11">
        <v>16487</v>
      </c>
      <c r="Y49" s="11">
        <v>18286</v>
      </c>
      <c r="Z49" s="11">
        <v>20103</v>
      </c>
      <c r="AA49" s="11">
        <v>20295</v>
      </c>
      <c r="AB49" s="11">
        <v>20497</v>
      </c>
      <c r="AC49" s="8"/>
      <c r="AE49" s="6" t="s">
        <v>66</v>
      </c>
      <c r="AF49" s="8">
        <v>495</v>
      </c>
      <c r="AG49" s="8">
        <v>497</v>
      </c>
      <c r="AH49" s="8">
        <v>525</v>
      </c>
      <c r="AI49" s="8">
        <v>522</v>
      </c>
      <c r="AJ49" s="8">
        <v>509</v>
      </c>
      <c r="AK49" s="8">
        <v>592</v>
      </c>
      <c r="AL49" s="8">
        <v>593</v>
      </c>
      <c r="AM49" s="8">
        <v>594</v>
      </c>
      <c r="AN49" s="8">
        <v>595</v>
      </c>
      <c r="AO49" s="8">
        <v>586</v>
      </c>
      <c r="AP49" s="8">
        <v>587</v>
      </c>
      <c r="AQ49" s="8">
        <v>586</v>
      </c>
      <c r="AR49" s="8"/>
      <c r="AT49" s="6" t="s">
        <v>67</v>
      </c>
      <c r="AU49" s="8">
        <v>76</v>
      </c>
      <c r="AV49" s="8">
        <v>86</v>
      </c>
      <c r="AW49" s="8">
        <v>101</v>
      </c>
      <c r="AX49" s="8">
        <v>99</v>
      </c>
      <c r="AY49" s="8">
        <v>144</v>
      </c>
      <c r="AZ49" s="8">
        <v>172</v>
      </c>
      <c r="BA49" s="8">
        <v>203</v>
      </c>
      <c r="BB49" s="8">
        <v>230</v>
      </c>
      <c r="BC49" s="8">
        <v>247</v>
      </c>
      <c r="BD49" s="8">
        <v>264</v>
      </c>
      <c r="BE49" s="8">
        <v>324</v>
      </c>
      <c r="BF49" s="8">
        <v>369</v>
      </c>
      <c r="BG49" s="8"/>
      <c r="BJ49" s="6" t="s">
        <v>72</v>
      </c>
      <c r="BK49" s="8">
        <v>0.55000000000000004</v>
      </c>
      <c r="BL49" s="8">
        <v>0.37</v>
      </c>
      <c r="BM49" s="8">
        <v>0.19</v>
      </c>
      <c r="BN49" s="8">
        <v>0.11</v>
      </c>
      <c r="BO49" s="8">
        <v>0.06</v>
      </c>
      <c r="BP49" s="8">
        <v>0.2</v>
      </c>
      <c r="BQ49" s="8">
        <v>0.2</v>
      </c>
      <c r="BR49" s="8">
        <v>2.3199999999999998</v>
      </c>
      <c r="BS49" s="8">
        <v>2.68</v>
      </c>
      <c r="BT49" s="8">
        <v>2.37</v>
      </c>
      <c r="BU49" s="8">
        <v>2.65</v>
      </c>
      <c r="BV49" s="8">
        <v>2.59</v>
      </c>
      <c r="BW49" s="8"/>
    </row>
    <row r="50" spans="1:75" x14ac:dyDescent="0.35">
      <c r="A50" s="6" t="s">
        <v>68</v>
      </c>
      <c r="B50" s="13">
        <v>3622.84</v>
      </c>
      <c r="C50" s="13">
        <v>3851.74</v>
      </c>
      <c r="D50" s="13">
        <v>4276.93</v>
      </c>
      <c r="E50" s="13">
        <v>3239.15</v>
      </c>
      <c r="F50" s="13">
        <v>4004.91</v>
      </c>
      <c r="G50" s="13">
        <v>4751.1000000000004</v>
      </c>
      <c r="H50" s="13">
        <v>5737.94</v>
      </c>
      <c r="I50" s="13">
        <v>7314.17</v>
      </c>
      <c r="J50" s="13">
        <v>8421.08</v>
      </c>
      <c r="K50" s="13">
        <v>9213.6299999999992</v>
      </c>
      <c r="L50" s="13">
        <v>10104.700000000001</v>
      </c>
      <c r="M50" s="13">
        <v>12203.57</v>
      </c>
      <c r="N50" s="8"/>
      <c r="P50" s="6" t="s">
        <v>69</v>
      </c>
      <c r="Q50" s="8">
        <v>4</v>
      </c>
      <c r="R50" s="8">
        <v>4</v>
      </c>
      <c r="S50" s="8">
        <v>17</v>
      </c>
      <c r="T50" s="8">
        <v>85</v>
      </c>
      <c r="U50" s="8">
        <v>89</v>
      </c>
      <c r="V50" s="8">
        <v>143</v>
      </c>
      <c r="W50" s="8">
        <v>138</v>
      </c>
      <c r="X50" s="8">
        <v>173</v>
      </c>
      <c r="Y50" s="8">
        <v>183</v>
      </c>
      <c r="Z50" s="8">
        <v>187</v>
      </c>
      <c r="AA50" s="8">
        <v>218</v>
      </c>
      <c r="AB50" s="8">
        <v>228</v>
      </c>
      <c r="AC50" s="8"/>
      <c r="AE50" s="6" t="s">
        <v>67</v>
      </c>
      <c r="AF50" s="8">
        <v>237</v>
      </c>
      <c r="AG50" s="8">
        <v>242</v>
      </c>
      <c r="AH50" s="8">
        <v>251</v>
      </c>
      <c r="AI50" s="8">
        <v>298</v>
      </c>
      <c r="AJ50" s="8">
        <v>324</v>
      </c>
      <c r="AK50" s="8">
        <v>374</v>
      </c>
      <c r="AL50" s="8">
        <v>478</v>
      </c>
      <c r="AM50" s="8">
        <v>639</v>
      </c>
      <c r="AN50" s="8">
        <v>729</v>
      </c>
      <c r="AO50" s="8">
        <v>883</v>
      </c>
      <c r="AP50" s="11">
        <v>1023</v>
      </c>
      <c r="AQ50" s="11">
        <v>1036</v>
      </c>
      <c r="AR50" s="8"/>
      <c r="AT50" s="6" t="s">
        <v>68</v>
      </c>
      <c r="AU50" s="8">
        <v>202</v>
      </c>
      <c r="AV50" s="8">
        <v>258</v>
      </c>
      <c r="AW50" s="8">
        <v>273</v>
      </c>
      <c r="AX50" s="8">
        <v>210</v>
      </c>
      <c r="AY50" s="8">
        <v>287</v>
      </c>
      <c r="AZ50" s="8">
        <v>368</v>
      </c>
      <c r="BA50" s="8">
        <v>447</v>
      </c>
      <c r="BB50" s="8">
        <v>511</v>
      </c>
      <c r="BC50" s="8">
        <v>567</v>
      </c>
      <c r="BD50" s="8">
        <v>641</v>
      </c>
      <c r="BE50" s="8">
        <v>835</v>
      </c>
      <c r="BF50" s="8">
        <v>984</v>
      </c>
      <c r="BG50" s="8"/>
      <c r="BJ50" s="6" t="s">
        <v>73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0.08</v>
      </c>
    </row>
    <row r="51" spans="1:75" x14ac:dyDescent="0.35">
      <c r="A51" s="6" t="s">
        <v>69</v>
      </c>
      <c r="B51" s="8">
        <v>353.54</v>
      </c>
      <c r="C51" s="8">
        <v>407.72</v>
      </c>
      <c r="D51" s="8">
        <v>456.61</v>
      </c>
      <c r="E51" s="8">
        <v>243.55</v>
      </c>
      <c r="F51" s="8">
        <v>348.54</v>
      </c>
      <c r="G51" s="8">
        <v>428.88</v>
      </c>
      <c r="H51" s="8">
        <v>535.08000000000004</v>
      </c>
      <c r="I51" s="8">
        <v>673.56</v>
      </c>
      <c r="J51" s="8">
        <v>746.76</v>
      </c>
      <c r="K51" s="8">
        <v>869.13</v>
      </c>
      <c r="L51" s="8">
        <v>973.32</v>
      </c>
      <c r="M51" s="13">
        <v>1161.1199999999999</v>
      </c>
      <c r="N51" s="8"/>
      <c r="P51" s="6" t="s">
        <v>71</v>
      </c>
      <c r="Q51" s="8">
        <v>305</v>
      </c>
      <c r="R51" s="8">
        <v>397</v>
      </c>
      <c r="S51" s="8">
        <v>320</v>
      </c>
      <c r="T51" s="8">
        <v>377</v>
      </c>
      <c r="U51" s="8">
        <v>446</v>
      </c>
      <c r="V51" s="8">
        <v>715</v>
      </c>
      <c r="W51" s="8">
        <v>813</v>
      </c>
      <c r="X51" s="8">
        <v>982</v>
      </c>
      <c r="Y51" s="11">
        <v>1043</v>
      </c>
      <c r="Z51" s="11">
        <v>1123</v>
      </c>
      <c r="AA51" s="11">
        <v>1223</v>
      </c>
      <c r="AB51" s="11">
        <v>1212</v>
      </c>
      <c r="AC51" s="8"/>
      <c r="AE51" s="6" t="s">
        <v>68</v>
      </c>
      <c r="AF51" s="11">
        <v>1389</v>
      </c>
      <c r="AG51" s="11">
        <v>1455</v>
      </c>
      <c r="AH51" s="11">
        <v>1513</v>
      </c>
      <c r="AI51" s="11">
        <v>1230</v>
      </c>
      <c r="AJ51" s="11">
        <v>1749</v>
      </c>
      <c r="AK51" s="11">
        <v>2008</v>
      </c>
      <c r="AL51" s="11">
        <v>2537</v>
      </c>
      <c r="AM51" s="11">
        <v>3437</v>
      </c>
      <c r="AN51" s="11">
        <v>4197</v>
      </c>
      <c r="AO51" s="11">
        <v>4954</v>
      </c>
      <c r="AP51" s="11">
        <v>5865</v>
      </c>
      <c r="AQ51" s="11">
        <v>6426</v>
      </c>
      <c r="AR51" s="8"/>
      <c r="AT51" s="6" t="s">
        <v>69</v>
      </c>
      <c r="AU51" s="8">
        <v>5</v>
      </c>
      <c r="AV51" s="8">
        <v>8</v>
      </c>
      <c r="AW51" s="8">
        <v>10</v>
      </c>
      <c r="AX51" s="8">
        <v>4</v>
      </c>
      <c r="AY51" s="8">
        <v>8</v>
      </c>
      <c r="AZ51" s="8">
        <v>12</v>
      </c>
      <c r="BA51" s="8">
        <v>15</v>
      </c>
      <c r="BB51" s="8">
        <v>22</v>
      </c>
      <c r="BC51" s="8">
        <v>25</v>
      </c>
      <c r="BD51" s="8">
        <v>26</v>
      </c>
      <c r="BE51" s="8">
        <v>28</v>
      </c>
      <c r="BF51" s="8">
        <v>31</v>
      </c>
      <c r="BG51" s="8"/>
      <c r="BJ51" s="6" t="s">
        <v>74</v>
      </c>
      <c r="BK51" s="8">
        <v>6.46</v>
      </c>
      <c r="BL51" s="8">
        <v>6.42</v>
      </c>
      <c r="BM51" s="8">
        <v>6.42</v>
      </c>
      <c r="BN51" s="8">
        <v>0.08</v>
      </c>
      <c r="BO51" s="8">
        <v>0.1</v>
      </c>
      <c r="BP51" s="8">
        <v>0.1</v>
      </c>
      <c r="BQ51" s="8">
        <v>0.09</v>
      </c>
      <c r="BR51" s="8">
        <v>0.28000000000000003</v>
      </c>
      <c r="BS51" s="8">
        <v>0.28000000000000003</v>
      </c>
      <c r="BT51" s="8">
        <v>0.28000000000000003</v>
      </c>
      <c r="BU51" s="8">
        <v>0.28000000000000003</v>
      </c>
      <c r="BV51" s="8">
        <v>0.28000000000000003</v>
      </c>
      <c r="BW51" s="8"/>
    </row>
    <row r="52" spans="1:75" x14ac:dyDescent="0.35">
      <c r="A52" s="6" t="s">
        <v>70</v>
      </c>
      <c r="B52" s="8">
        <v>33.31</v>
      </c>
      <c r="C52" s="8">
        <v>36.61</v>
      </c>
      <c r="D52" s="8">
        <v>43.94</v>
      </c>
      <c r="E52" s="8">
        <v>20.6</v>
      </c>
      <c r="F52" s="8">
        <v>29.89</v>
      </c>
      <c r="G52" s="8">
        <v>32.53</v>
      </c>
      <c r="H52" s="8">
        <v>35.82</v>
      </c>
      <c r="I52" s="8">
        <v>46</v>
      </c>
      <c r="J52" s="8">
        <v>53.97</v>
      </c>
      <c r="K52" s="8">
        <v>56.73</v>
      </c>
      <c r="L52" s="8">
        <v>66.819999999999993</v>
      </c>
      <c r="M52" s="8">
        <v>79.569999999999993</v>
      </c>
      <c r="N52" s="8"/>
      <c r="P52" s="6" t="s">
        <v>72</v>
      </c>
      <c r="Q52" s="8">
        <v>34</v>
      </c>
      <c r="R52" s="8">
        <v>42</v>
      </c>
      <c r="S52" s="8">
        <v>76</v>
      </c>
      <c r="T52" s="8">
        <v>88</v>
      </c>
      <c r="U52" s="8">
        <v>88</v>
      </c>
      <c r="V52" s="8">
        <v>103</v>
      </c>
      <c r="W52" s="8">
        <v>115</v>
      </c>
      <c r="X52" s="8">
        <v>184</v>
      </c>
      <c r="Y52" s="8">
        <v>198</v>
      </c>
      <c r="Z52" s="8">
        <v>213</v>
      </c>
      <c r="AA52" s="8">
        <v>221</v>
      </c>
      <c r="AB52" s="8">
        <v>246</v>
      </c>
      <c r="AC52" s="8"/>
      <c r="AE52" s="6" t="s">
        <v>69</v>
      </c>
      <c r="AF52" s="8">
        <v>4</v>
      </c>
      <c r="AG52" s="8">
        <v>5</v>
      </c>
      <c r="AH52" s="8">
        <v>15</v>
      </c>
      <c r="AI52" s="8">
        <v>9</v>
      </c>
      <c r="AJ52" s="8">
        <v>17</v>
      </c>
      <c r="AK52" s="8">
        <v>9</v>
      </c>
      <c r="AL52" s="8">
        <v>12</v>
      </c>
      <c r="AM52" s="8">
        <v>15</v>
      </c>
      <c r="AN52" s="8">
        <v>19</v>
      </c>
      <c r="AO52" s="8">
        <v>24</v>
      </c>
      <c r="AP52" s="8">
        <v>26</v>
      </c>
      <c r="AQ52" s="8">
        <v>31</v>
      </c>
      <c r="AR52" s="8"/>
      <c r="AT52" s="6" t="s">
        <v>71</v>
      </c>
      <c r="AU52" s="8">
        <v>22</v>
      </c>
      <c r="AV52" s="8">
        <v>29</v>
      </c>
      <c r="AW52" s="8">
        <v>75</v>
      </c>
      <c r="AX52" s="8">
        <v>81</v>
      </c>
      <c r="AY52" s="8">
        <v>115</v>
      </c>
      <c r="AZ52" s="8">
        <v>155</v>
      </c>
      <c r="BA52" s="8">
        <v>167</v>
      </c>
      <c r="BB52" s="8">
        <v>190</v>
      </c>
      <c r="BC52" s="8">
        <v>194</v>
      </c>
      <c r="BD52" s="8">
        <v>203</v>
      </c>
      <c r="BE52" s="8">
        <v>221</v>
      </c>
      <c r="BF52" s="8">
        <v>242</v>
      </c>
      <c r="BG52" s="8"/>
      <c r="BJ52" s="4" t="s">
        <v>75</v>
      </c>
      <c r="BK52" s="10">
        <v>398.3</v>
      </c>
      <c r="BL52" s="10">
        <v>430.24</v>
      </c>
      <c r="BM52" s="10">
        <v>481.08</v>
      </c>
      <c r="BN52" s="10">
        <v>267.70999999999998</v>
      </c>
      <c r="BO52" s="10">
        <v>305.88</v>
      </c>
      <c r="BP52" s="10">
        <v>359.84</v>
      </c>
      <c r="BQ52" s="10">
        <v>404.49</v>
      </c>
      <c r="BR52" s="10">
        <v>517.33000000000004</v>
      </c>
      <c r="BS52" s="10">
        <v>554.19000000000005</v>
      </c>
      <c r="BT52" s="10">
        <v>594.86</v>
      </c>
      <c r="BU52" s="10">
        <v>676.85</v>
      </c>
      <c r="BV52" s="10">
        <v>734.83</v>
      </c>
      <c r="BW52" s="10"/>
    </row>
    <row r="53" spans="1:75" x14ac:dyDescent="0.35">
      <c r="A53" s="6" t="s">
        <v>71</v>
      </c>
      <c r="B53" s="8">
        <v>16.68</v>
      </c>
      <c r="C53" s="8">
        <v>19.23</v>
      </c>
      <c r="D53" s="8">
        <v>22.45</v>
      </c>
      <c r="E53" s="8">
        <v>10.46</v>
      </c>
      <c r="F53" s="8">
        <v>14.31</v>
      </c>
      <c r="G53" s="8">
        <v>17.7</v>
      </c>
      <c r="H53" s="8">
        <v>21.16</v>
      </c>
      <c r="I53" s="8">
        <v>25.83</v>
      </c>
      <c r="J53" s="8">
        <v>33.549999999999997</v>
      </c>
      <c r="K53" s="8">
        <v>36.799999999999997</v>
      </c>
      <c r="L53" s="8">
        <v>39.090000000000003</v>
      </c>
      <c r="M53" s="8">
        <v>42.37</v>
      </c>
      <c r="N53" s="8"/>
      <c r="P53" s="6" t="s">
        <v>73</v>
      </c>
      <c r="Q53" s="8">
        <v>161</v>
      </c>
      <c r="R53" s="8">
        <v>143</v>
      </c>
      <c r="S53" s="8">
        <v>322</v>
      </c>
      <c r="T53" s="8">
        <v>400</v>
      </c>
      <c r="U53" s="8">
        <v>363</v>
      </c>
      <c r="V53" s="8">
        <v>421</v>
      </c>
      <c r="W53" s="8">
        <v>408</v>
      </c>
      <c r="X53" s="8">
        <v>437</v>
      </c>
      <c r="Y53" s="8">
        <v>451</v>
      </c>
      <c r="Z53" s="8">
        <v>442</v>
      </c>
      <c r="AA53" s="8">
        <v>469</v>
      </c>
      <c r="AB53" s="8">
        <v>474</v>
      </c>
      <c r="AC53" s="11">
        <v>1025</v>
      </c>
      <c r="AE53" s="6" t="s">
        <v>71</v>
      </c>
      <c r="AF53" s="8">
        <v>12</v>
      </c>
      <c r="AG53" s="8">
        <v>13</v>
      </c>
      <c r="AH53" s="8">
        <v>17</v>
      </c>
      <c r="AI53" s="8">
        <v>10</v>
      </c>
      <c r="AJ53" s="8">
        <v>12</v>
      </c>
      <c r="AK53" s="8">
        <v>14</v>
      </c>
      <c r="AL53" s="8">
        <v>16</v>
      </c>
      <c r="AM53" s="8">
        <v>21</v>
      </c>
      <c r="AN53" s="8">
        <v>25</v>
      </c>
      <c r="AO53" s="8">
        <v>28</v>
      </c>
      <c r="AP53" s="8">
        <v>32</v>
      </c>
      <c r="AQ53" s="8">
        <v>36</v>
      </c>
      <c r="AR53" s="8"/>
      <c r="AT53" s="6" t="s">
        <v>72</v>
      </c>
      <c r="AU53" s="8">
        <v>1</v>
      </c>
      <c r="AV53" s="8">
        <v>1</v>
      </c>
      <c r="AW53" s="8">
        <v>2</v>
      </c>
      <c r="AX53" s="8">
        <v>1</v>
      </c>
      <c r="AY53" s="8">
        <v>1</v>
      </c>
      <c r="AZ53" s="8">
        <v>1</v>
      </c>
      <c r="BA53" s="8">
        <v>2</v>
      </c>
      <c r="BB53" s="8">
        <v>2</v>
      </c>
      <c r="BC53" s="8">
        <v>2</v>
      </c>
      <c r="BD53" s="8">
        <v>2</v>
      </c>
      <c r="BE53" s="8">
        <v>2</v>
      </c>
      <c r="BF53" s="8">
        <v>5</v>
      </c>
      <c r="BG53" s="8"/>
      <c r="BJ53" s="6" t="s">
        <v>76</v>
      </c>
      <c r="BK53" s="8">
        <v>200.72</v>
      </c>
      <c r="BL53" s="8">
        <v>220</v>
      </c>
      <c r="BM53" s="8">
        <v>241.43</v>
      </c>
      <c r="BN53" s="8">
        <v>46.34</v>
      </c>
      <c r="BO53" s="8">
        <v>79.13</v>
      </c>
      <c r="BP53" s="8">
        <v>113.63</v>
      </c>
      <c r="BQ53" s="8">
        <v>153.54</v>
      </c>
      <c r="BR53" s="8">
        <v>201.79</v>
      </c>
      <c r="BS53" s="8">
        <v>242.19</v>
      </c>
      <c r="BT53" s="8">
        <v>277.68</v>
      </c>
      <c r="BU53" s="8">
        <v>319.73</v>
      </c>
      <c r="BV53" s="8">
        <v>370.37</v>
      </c>
      <c r="BW53" s="8"/>
    </row>
    <row r="54" spans="1:75" x14ac:dyDescent="0.35">
      <c r="A54" s="6" t="s">
        <v>72</v>
      </c>
      <c r="B54" s="8">
        <v>20.96</v>
      </c>
      <c r="C54" s="8">
        <v>23.89</v>
      </c>
      <c r="D54" s="8">
        <v>30.9</v>
      </c>
      <c r="E54" s="8">
        <v>21.39</v>
      </c>
      <c r="F54" s="8">
        <v>25.6</v>
      </c>
      <c r="G54" s="8">
        <v>28.84</v>
      </c>
      <c r="H54" s="8">
        <v>125.81</v>
      </c>
      <c r="I54" s="8">
        <v>148.76</v>
      </c>
      <c r="J54" s="8">
        <v>162.84</v>
      </c>
      <c r="K54" s="8">
        <v>179.82</v>
      </c>
      <c r="L54" s="8">
        <v>214.24</v>
      </c>
      <c r="M54" s="8">
        <v>230.86</v>
      </c>
      <c r="N54" s="8"/>
      <c r="P54" s="6" t="s">
        <v>74</v>
      </c>
      <c r="Q54" s="8">
        <v>242</v>
      </c>
      <c r="R54" s="8">
        <v>302</v>
      </c>
      <c r="S54" s="8">
        <v>103</v>
      </c>
      <c r="T54" s="8">
        <v>666</v>
      </c>
      <c r="U54" s="8">
        <v>708</v>
      </c>
      <c r="V54" s="8">
        <v>986</v>
      </c>
      <c r="W54" s="11">
        <v>1060</v>
      </c>
      <c r="X54" s="11">
        <v>1243</v>
      </c>
      <c r="Y54" s="11">
        <v>1410</v>
      </c>
      <c r="Z54" s="11">
        <v>1423</v>
      </c>
      <c r="AA54" s="11">
        <v>1587</v>
      </c>
      <c r="AB54" s="11">
        <v>1646</v>
      </c>
      <c r="AC54" s="8"/>
      <c r="AE54" s="6" t="s">
        <v>72</v>
      </c>
      <c r="AF54" s="8">
        <v>8</v>
      </c>
      <c r="AG54" s="8">
        <v>8</v>
      </c>
      <c r="AH54" s="8">
        <v>10</v>
      </c>
      <c r="AI54" s="8">
        <v>6</v>
      </c>
      <c r="AJ54" s="8">
        <v>5</v>
      </c>
      <c r="AK54" s="8">
        <v>7</v>
      </c>
      <c r="AL54" s="8">
        <v>8</v>
      </c>
      <c r="AM54" s="8">
        <v>8</v>
      </c>
      <c r="AN54" s="8">
        <v>8</v>
      </c>
      <c r="AO54" s="8">
        <v>8</v>
      </c>
      <c r="AP54" s="8">
        <v>9</v>
      </c>
      <c r="AQ54" s="8">
        <v>11</v>
      </c>
      <c r="AR54" s="8"/>
      <c r="AT54" s="6" t="s">
        <v>73</v>
      </c>
      <c r="AU54" s="8">
        <v>69</v>
      </c>
      <c r="AV54" s="8">
        <v>69</v>
      </c>
      <c r="AW54" s="8">
        <v>71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18</v>
      </c>
      <c r="BG54" s="8">
        <v>95</v>
      </c>
      <c r="BJ54" s="6" t="s">
        <v>77</v>
      </c>
      <c r="BK54" s="8">
        <v>17</v>
      </c>
      <c r="BL54" s="8">
        <v>32</v>
      </c>
      <c r="BM54" s="8">
        <v>17</v>
      </c>
      <c r="BN54" s="8">
        <v>29</v>
      </c>
      <c r="BO54" s="8">
        <v>31</v>
      </c>
      <c r="BP54" s="8">
        <v>26</v>
      </c>
      <c r="BQ54" s="8">
        <v>50</v>
      </c>
      <c r="BR54" s="8">
        <v>15</v>
      </c>
      <c r="BS54" s="8">
        <v>16</v>
      </c>
      <c r="BT54" s="8">
        <v>33</v>
      </c>
      <c r="BU54" s="8">
        <v>61</v>
      </c>
      <c r="BV54" s="8">
        <v>44</v>
      </c>
      <c r="BW54" s="8">
        <v>45</v>
      </c>
    </row>
    <row r="55" spans="1:75" x14ac:dyDescent="0.35">
      <c r="A55" s="6" t="s">
        <v>73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22.39</v>
      </c>
      <c r="P55" s="4" t="s">
        <v>75</v>
      </c>
      <c r="Q55" s="5">
        <v>8666</v>
      </c>
      <c r="R55" s="5">
        <v>9606</v>
      </c>
      <c r="S55" s="5">
        <v>9179</v>
      </c>
      <c r="T55" s="5">
        <v>11053</v>
      </c>
      <c r="U55" s="5">
        <v>12628</v>
      </c>
      <c r="V55" s="5">
        <v>17426</v>
      </c>
      <c r="W55" s="5">
        <v>19267</v>
      </c>
      <c r="X55" s="5">
        <v>24341</v>
      </c>
      <c r="Y55" s="5">
        <v>26783</v>
      </c>
      <c r="Z55" s="5">
        <v>28997</v>
      </c>
      <c r="AA55" s="5">
        <v>29880</v>
      </c>
      <c r="AB55" s="5">
        <v>30412</v>
      </c>
      <c r="AC55" s="10"/>
      <c r="AE55" s="6" t="s">
        <v>73</v>
      </c>
      <c r="AF55" s="8">
        <v>87</v>
      </c>
      <c r="AG55" s="8">
        <v>89</v>
      </c>
      <c r="AH55" s="8">
        <v>89</v>
      </c>
      <c r="AI55" s="8">
        <v>51</v>
      </c>
      <c r="AJ55" s="8">
        <v>61</v>
      </c>
      <c r="AK55" s="8">
        <v>51</v>
      </c>
      <c r="AL55" s="8">
        <v>51</v>
      </c>
      <c r="AM55" s="8">
        <v>51</v>
      </c>
      <c r="AN55" s="8">
        <v>51</v>
      </c>
      <c r="AO55" s="8">
        <v>51</v>
      </c>
      <c r="AP55" s="8">
        <v>51</v>
      </c>
      <c r="AQ55" s="8">
        <v>76</v>
      </c>
      <c r="AR55" s="8">
        <v>152</v>
      </c>
      <c r="AT55" s="6" t="s">
        <v>74</v>
      </c>
      <c r="AU55" s="8">
        <v>5</v>
      </c>
      <c r="AV55" s="8">
        <v>23</v>
      </c>
      <c r="AW55" s="8">
        <v>21</v>
      </c>
      <c r="AX55" s="8">
        <v>29</v>
      </c>
      <c r="AY55" s="8">
        <v>38</v>
      </c>
      <c r="AZ55" s="8">
        <v>40</v>
      </c>
      <c r="BA55" s="8">
        <v>41</v>
      </c>
      <c r="BB55" s="8">
        <v>42</v>
      </c>
      <c r="BC55" s="8">
        <v>44</v>
      </c>
      <c r="BD55" s="8">
        <v>61</v>
      </c>
      <c r="BE55" s="8">
        <v>71</v>
      </c>
      <c r="BF55" s="8">
        <v>89</v>
      </c>
      <c r="BG55" s="8"/>
      <c r="BJ55" s="6" t="s">
        <v>78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</row>
    <row r="56" spans="1:75" x14ac:dyDescent="0.35">
      <c r="A56" s="6" t="s">
        <v>74</v>
      </c>
      <c r="B56" s="8">
        <v>120.66</v>
      </c>
      <c r="C56" s="8">
        <v>149</v>
      </c>
      <c r="D56" s="8">
        <v>182.86</v>
      </c>
      <c r="E56" s="8">
        <v>144.69</v>
      </c>
      <c r="F56" s="8">
        <v>260.66000000000003</v>
      </c>
      <c r="G56" s="8">
        <v>324.85000000000002</v>
      </c>
      <c r="H56" s="8">
        <v>392.44</v>
      </c>
      <c r="I56" s="8">
        <v>468.35</v>
      </c>
      <c r="J56" s="8">
        <v>507.38</v>
      </c>
      <c r="K56" s="8">
        <v>548.16999999999996</v>
      </c>
      <c r="L56" s="8">
        <v>598.47</v>
      </c>
      <c r="M56" s="8">
        <v>695.87</v>
      </c>
      <c r="N56" s="8"/>
      <c r="P56" s="6" t="s">
        <v>76</v>
      </c>
      <c r="Q56" s="11">
        <v>4353</v>
      </c>
      <c r="R56" s="11">
        <v>5012</v>
      </c>
      <c r="S56" s="11">
        <v>4797</v>
      </c>
      <c r="T56" s="11">
        <v>5839</v>
      </c>
      <c r="U56" s="11">
        <v>5937</v>
      </c>
      <c r="V56" s="11">
        <v>7023</v>
      </c>
      <c r="W56" s="11">
        <v>7513</v>
      </c>
      <c r="X56" s="11">
        <v>8893</v>
      </c>
      <c r="Y56" s="11">
        <v>10364</v>
      </c>
      <c r="Z56" s="11">
        <v>11406</v>
      </c>
      <c r="AA56" s="11">
        <v>12227</v>
      </c>
      <c r="AB56" s="11">
        <v>13406</v>
      </c>
      <c r="AC56" s="8"/>
      <c r="AE56" s="6" t="s">
        <v>74</v>
      </c>
      <c r="AF56" s="8">
        <v>12</v>
      </c>
      <c r="AG56" s="8">
        <v>18</v>
      </c>
      <c r="AH56" s="8">
        <v>20</v>
      </c>
      <c r="AI56" s="8">
        <v>14</v>
      </c>
      <c r="AJ56" s="8">
        <v>25</v>
      </c>
      <c r="AK56" s="8">
        <v>59</v>
      </c>
      <c r="AL56" s="8">
        <v>73</v>
      </c>
      <c r="AM56" s="8">
        <v>213</v>
      </c>
      <c r="AN56" s="8">
        <v>250</v>
      </c>
      <c r="AO56" s="8">
        <v>232</v>
      </c>
      <c r="AP56" s="8">
        <v>375</v>
      </c>
      <c r="AQ56" s="8">
        <v>350</v>
      </c>
      <c r="AR56" s="8"/>
      <c r="AT56" s="4" t="s">
        <v>75</v>
      </c>
      <c r="AU56" s="10">
        <v>396</v>
      </c>
      <c r="AV56" s="10">
        <v>493</v>
      </c>
      <c r="AW56" s="10">
        <v>571</v>
      </c>
      <c r="AX56" s="10">
        <v>426</v>
      </c>
      <c r="AY56" s="10">
        <v>630</v>
      </c>
      <c r="AZ56" s="10">
        <v>787</v>
      </c>
      <c r="BA56" s="10">
        <v>918</v>
      </c>
      <c r="BB56" s="5">
        <v>1042</v>
      </c>
      <c r="BC56" s="5">
        <v>1124</v>
      </c>
      <c r="BD56" s="5">
        <v>1246</v>
      </c>
      <c r="BE56" s="5">
        <v>1533</v>
      </c>
      <c r="BF56" s="5">
        <v>1812</v>
      </c>
      <c r="BG56" s="10"/>
      <c r="BJ56" s="4" t="s">
        <v>79</v>
      </c>
      <c r="BK56" s="10">
        <v>527</v>
      </c>
      <c r="BL56" s="10">
        <v>617</v>
      </c>
      <c r="BM56" s="10">
        <v>635</v>
      </c>
      <c r="BN56" s="10">
        <v>674</v>
      </c>
      <c r="BO56" s="10">
        <v>831</v>
      </c>
      <c r="BP56" s="5">
        <v>1025</v>
      </c>
      <c r="BQ56" s="5">
        <v>1029</v>
      </c>
      <c r="BR56" s="10">
        <v>976</v>
      </c>
      <c r="BS56" s="5">
        <v>1063</v>
      </c>
      <c r="BT56" s="5">
        <v>1015</v>
      </c>
      <c r="BU56" s="10">
        <v>843</v>
      </c>
      <c r="BV56" s="10">
        <v>771</v>
      </c>
      <c r="BW56" s="10">
        <v>880</v>
      </c>
    </row>
    <row r="57" spans="1:75" x14ac:dyDescent="0.35">
      <c r="A57" s="4" t="s">
        <v>75</v>
      </c>
      <c r="B57" s="37">
        <v>5072</v>
      </c>
      <c r="C57" s="37">
        <v>5484.79</v>
      </c>
      <c r="D57" s="37">
        <v>6340.95</v>
      </c>
      <c r="E57" s="37">
        <v>5265.01</v>
      </c>
      <c r="F57" s="37">
        <v>6731.41</v>
      </c>
      <c r="G57" s="37">
        <v>7970.9</v>
      </c>
      <c r="H57" s="37">
        <v>9397.65</v>
      </c>
      <c r="I57" s="37">
        <v>12426.72</v>
      </c>
      <c r="J57" s="37">
        <v>14078.56</v>
      </c>
      <c r="K57" s="37">
        <v>15287.41</v>
      </c>
      <c r="L57" s="37">
        <v>16972.91</v>
      </c>
      <c r="M57" s="37">
        <v>20227.150000000001</v>
      </c>
      <c r="N57" s="10"/>
      <c r="P57" s="6" t="s">
        <v>77</v>
      </c>
      <c r="Q57" s="8">
        <v>320</v>
      </c>
      <c r="R57" s="8">
        <v>46</v>
      </c>
      <c r="S57" s="8">
        <v>218</v>
      </c>
      <c r="T57" s="8">
        <v>994</v>
      </c>
      <c r="U57" s="11">
        <v>2915</v>
      </c>
      <c r="V57" s="11">
        <v>2304</v>
      </c>
      <c r="W57" s="11">
        <v>1539</v>
      </c>
      <c r="X57" s="11">
        <v>1642</v>
      </c>
      <c r="Y57" s="11">
        <v>1107</v>
      </c>
      <c r="Z57" s="8">
        <v>618</v>
      </c>
      <c r="AA57" s="8">
        <v>253</v>
      </c>
      <c r="AB57" s="8">
        <v>348</v>
      </c>
      <c r="AC57" s="8">
        <v>421</v>
      </c>
      <c r="AE57" s="4" t="s">
        <v>75</v>
      </c>
      <c r="AF57" s="5">
        <v>2245</v>
      </c>
      <c r="AG57" s="5">
        <v>2327</v>
      </c>
      <c r="AH57" s="5">
        <v>2440</v>
      </c>
      <c r="AI57" s="5">
        <v>2139</v>
      </c>
      <c r="AJ57" s="5">
        <v>2702</v>
      </c>
      <c r="AK57" s="5">
        <v>3112</v>
      </c>
      <c r="AL57" s="5">
        <v>3766</v>
      </c>
      <c r="AM57" s="5">
        <v>4979</v>
      </c>
      <c r="AN57" s="5">
        <v>5873</v>
      </c>
      <c r="AO57" s="5">
        <v>6766</v>
      </c>
      <c r="AP57" s="5">
        <v>7969</v>
      </c>
      <c r="AQ57" s="5">
        <v>8553</v>
      </c>
      <c r="AR57" s="10"/>
      <c r="AT57" s="6" t="s">
        <v>76</v>
      </c>
      <c r="AU57" s="8">
        <v>118</v>
      </c>
      <c r="AV57" s="8">
        <v>149</v>
      </c>
      <c r="AW57" s="8">
        <v>190</v>
      </c>
      <c r="AX57" s="8">
        <v>42</v>
      </c>
      <c r="AY57" s="8">
        <v>99</v>
      </c>
      <c r="AZ57" s="8">
        <v>167</v>
      </c>
      <c r="BA57" s="8">
        <v>255</v>
      </c>
      <c r="BB57" s="8">
        <v>355</v>
      </c>
      <c r="BC57" s="8">
        <v>458</v>
      </c>
      <c r="BD57" s="8">
        <v>538</v>
      </c>
      <c r="BE57" s="8">
        <v>628</v>
      </c>
      <c r="BF57" s="8">
        <v>730</v>
      </c>
      <c r="BG57" s="8"/>
      <c r="BJ57" s="6" t="s">
        <v>80</v>
      </c>
      <c r="BK57" s="8">
        <v>104</v>
      </c>
      <c r="BL57" s="8">
        <v>99</v>
      </c>
      <c r="BM57" s="8">
        <v>123</v>
      </c>
      <c r="BN57" s="8">
        <v>128</v>
      </c>
      <c r="BO57" s="8">
        <v>169</v>
      </c>
      <c r="BP57" s="8">
        <v>168</v>
      </c>
      <c r="BQ57" s="8">
        <v>167</v>
      </c>
      <c r="BR57" s="8">
        <v>150</v>
      </c>
      <c r="BS57" s="8">
        <v>133</v>
      </c>
      <c r="BT57" s="8">
        <v>301</v>
      </c>
      <c r="BU57" s="8">
        <v>286</v>
      </c>
      <c r="BV57" s="8">
        <v>304</v>
      </c>
      <c r="BW57" s="8">
        <v>271</v>
      </c>
    </row>
    <row r="58" spans="1:75" x14ac:dyDescent="0.35">
      <c r="A58" s="6" t="s">
        <v>76</v>
      </c>
      <c r="B58" s="13">
        <v>2153.17</v>
      </c>
      <c r="C58" s="13">
        <v>2510.71</v>
      </c>
      <c r="D58" s="13">
        <v>2905.09</v>
      </c>
      <c r="E58" s="8">
        <v>656.72</v>
      </c>
      <c r="F58" s="13">
        <v>1229.17</v>
      </c>
      <c r="G58" s="13">
        <v>1878.73</v>
      </c>
      <c r="H58" s="13">
        <v>2611.65</v>
      </c>
      <c r="I58" s="13">
        <v>3556.96</v>
      </c>
      <c r="J58" s="13">
        <v>4637.8100000000004</v>
      </c>
      <c r="K58" s="13">
        <v>5765.59</v>
      </c>
      <c r="L58" s="13">
        <v>6854.94</v>
      </c>
      <c r="M58" s="13">
        <v>8180.93</v>
      </c>
      <c r="N58" s="8"/>
      <c r="P58" s="6" t="s">
        <v>78</v>
      </c>
      <c r="Q58" s="8">
        <v>55</v>
      </c>
      <c r="R58" s="8">
        <v>64</v>
      </c>
      <c r="S58" s="8">
        <v>101</v>
      </c>
      <c r="T58" s="8">
        <v>506</v>
      </c>
      <c r="U58" s="8">
        <v>396</v>
      </c>
      <c r="V58" s="11">
        <v>1342</v>
      </c>
      <c r="W58" s="8">
        <v>6</v>
      </c>
      <c r="X58" s="8">
        <v>19</v>
      </c>
      <c r="Y58" s="8">
        <v>110</v>
      </c>
      <c r="Z58" s="8">
        <v>481</v>
      </c>
      <c r="AA58" s="8">
        <v>436</v>
      </c>
      <c r="AB58" s="8">
        <v>532</v>
      </c>
      <c r="AC58" s="8">
        <v>43</v>
      </c>
      <c r="AE58" s="6" t="s">
        <v>76</v>
      </c>
      <c r="AF58" s="8">
        <v>672</v>
      </c>
      <c r="AG58" s="8">
        <v>762</v>
      </c>
      <c r="AH58" s="8">
        <v>859</v>
      </c>
      <c r="AI58" s="8">
        <v>107</v>
      </c>
      <c r="AJ58" s="8">
        <v>249</v>
      </c>
      <c r="AK58" s="8">
        <v>403</v>
      </c>
      <c r="AL58" s="8">
        <v>587</v>
      </c>
      <c r="AM58" s="8">
        <v>820</v>
      </c>
      <c r="AN58" s="11">
        <v>1110</v>
      </c>
      <c r="AO58" s="11">
        <v>1436</v>
      </c>
      <c r="AP58" s="11">
        <v>1872</v>
      </c>
      <c r="AQ58" s="11">
        <v>2282</v>
      </c>
      <c r="AR58" s="8"/>
      <c r="AT58" s="6" t="s">
        <v>77</v>
      </c>
      <c r="AU58" s="8">
        <v>31</v>
      </c>
      <c r="AV58" s="8">
        <v>20</v>
      </c>
      <c r="AW58" s="8">
        <v>18</v>
      </c>
      <c r="AX58" s="8">
        <v>44</v>
      </c>
      <c r="AY58" s="8">
        <v>63</v>
      </c>
      <c r="AZ58" s="8">
        <v>26</v>
      </c>
      <c r="BA58" s="8">
        <v>34</v>
      </c>
      <c r="BB58" s="8">
        <v>48</v>
      </c>
      <c r="BC58" s="8">
        <v>63</v>
      </c>
      <c r="BD58" s="8">
        <v>226</v>
      </c>
      <c r="BE58" s="8">
        <v>145</v>
      </c>
      <c r="BF58" s="8">
        <v>143</v>
      </c>
      <c r="BG58" s="8">
        <v>110</v>
      </c>
      <c r="BJ58" s="6" t="s">
        <v>81</v>
      </c>
      <c r="BK58" s="8">
        <v>154</v>
      </c>
      <c r="BL58" s="8">
        <v>165</v>
      </c>
      <c r="BM58" s="8">
        <v>112</v>
      </c>
      <c r="BN58" s="8">
        <v>159</v>
      </c>
      <c r="BO58" s="8">
        <v>157</v>
      </c>
      <c r="BP58" s="8">
        <v>208</v>
      </c>
      <c r="BQ58" s="8">
        <v>243</v>
      </c>
      <c r="BR58" s="8">
        <v>220</v>
      </c>
      <c r="BS58" s="8">
        <v>271</v>
      </c>
      <c r="BT58" s="8">
        <v>250</v>
      </c>
      <c r="BU58" s="8">
        <v>322</v>
      </c>
      <c r="BV58" s="8">
        <v>268</v>
      </c>
      <c r="BW58" s="8">
        <v>342</v>
      </c>
    </row>
    <row r="59" spans="1:75" x14ac:dyDescent="0.35">
      <c r="A59" s="6" t="s">
        <v>77</v>
      </c>
      <c r="B59" s="8">
        <v>415</v>
      </c>
      <c r="C59" s="8">
        <v>359</v>
      </c>
      <c r="D59" s="8">
        <v>628</v>
      </c>
      <c r="E59" s="11">
        <v>1059</v>
      </c>
      <c r="F59" s="8">
        <v>848</v>
      </c>
      <c r="G59" s="11">
        <v>1079</v>
      </c>
      <c r="H59" s="11">
        <v>1403</v>
      </c>
      <c r="I59" s="11">
        <v>1741</v>
      </c>
      <c r="J59" s="11">
        <v>1002</v>
      </c>
      <c r="K59" s="11">
        <v>1233</v>
      </c>
      <c r="L59" s="11">
        <v>3046</v>
      </c>
      <c r="M59" s="11">
        <v>2385</v>
      </c>
      <c r="N59" s="11">
        <v>1809</v>
      </c>
      <c r="P59" s="4" t="s">
        <v>79</v>
      </c>
      <c r="Q59" s="5">
        <v>3867</v>
      </c>
      <c r="R59" s="5">
        <v>4330</v>
      </c>
      <c r="S59" s="5">
        <v>3899</v>
      </c>
      <c r="T59" s="5">
        <v>4880</v>
      </c>
      <c r="U59" s="5">
        <v>5230</v>
      </c>
      <c r="V59" s="5">
        <v>6008</v>
      </c>
      <c r="W59" s="5">
        <v>6852</v>
      </c>
      <c r="X59" s="5">
        <v>6096</v>
      </c>
      <c r="Y59" s="5">
        <v>8181</v>
      </c>
      <c r="Z59" s="5">
        <v>8350</v>
      </c>
      <c r="AA59" s="5">
        <v>8940</v>
      </c>
      <c r="AB59" s="5">
        <v>8989</v>
      </c>
      <c r="AC59" s="5">
        <v>10267</v>
      </c>
      <c r="AE59" s="6" t="s">
        <v>77</v>
      </c>
      <c r="AF59" s="8">
        <v>27</v>
      </c>
      <c r="AG59" s="8">
        <v>82</v>
      </c>
      <c r="AH59" s="8">
        <v>229</v>
      </c>
      <c r="AI59" s="8">
        <v>299</v>
      </c>
      <c r="AJ59" s="8">
        <v>326</v>
      </c>
      <c r="AK59" s="8">
        <v>310</v>
      </c>
      <c r="AL59" s="8">
        <v>833</v>
      </c>
      <c r="AM59" s="11">
        <v>1069</v>
      </c>
      <c r="AN59" s="8">
        <v>793</v>
      </c>
      <c r="AO59" s="8">
        <v>876</v>
      </c>
      <c r="AP59" s="8">
        <v>596</v>
      </c>
      <c r="AQ59" s="8">
        <v>684</v>
      </c>
      <c r="AR59" s="8">
        <v>698</v>
      </c>
      <c r="AT59" s="6" t="s">
        <v>78</v>
      </c>
      <c r="AU59" s="8">
        <v>1</v>
      </c>
      <c r="AV59" s="8">
        <v>0</v>
      </c>
      <c r="AW59" s="8">
        <v>1</v>
      </c>
      <c r="AX59" s="8">
        <v>49</v>
      </c>
      <c r="AY59" s="8">
        <v>49</v>
      </c>
      <c r="AZ59" s="8">
        <v>68</v>
      </c>
      <c r="BA59" s="8">
        <v>97</v>
      </c>
      <c r="BB59" s="8">
        <v>97</v>
      </c>
      <c r="BC59" s="8">
        <v>101</v>
      </c>
      <c r="BD59" s="8">
        <v>254</v>
      </c>
      <c r="BE59" s="8">
        <v>255</v>
      </c>
      <c r="BF59" s="8">
        <v>260</v>
      </c>
      <c r="BG59" s="8">
        <v>260</v>
      </c>
      <c r="BJ59" s="6" t="s">
        <v>82</v>
      </c>
      <c r="BK59" s="8">
        <v>238</v>
      </c>
      <c r="BL59" s="8">
        <v>317</v>
      </c>
      <c r="BM59" s="8">
        <v>365</v>
      </c>
      <c r="BN59" s="8">
        <v>334</v>
      </c>
      <c r="BO59" s="8">
        <v>453</v>
      </c>
      <c r="BP59" s="8">
        <v>577</v>
      </c>
      <c r="BQ59" s="8">
        <v>559</v>
      </c>
      <c r="BR59" s="8">
        <v>546</v>
      </c>
      <c r="BS59" s="8">
        <v>597</v>
      </c>
      <c r="BT59" s="8">
        <v>390</v>
      </c>
      <c r="BU59" s="8">
        <v>163</v>
      </c>
      <c r="BV59" s="8">
        <v>124</v>
      </c>
      <c r="BW59" s="8">
        <v>198</v>
      </c>
    </row>
    <row r="60" spans="1:75" x14ac:dyDescent="0.35">
      <c r="A60" s="6" t="s">
        <v>78</v>
      </c>
      <c r="B60" s="8">
        <v>429</v>
      </c>
      <c r="C60" s="8">
        <v>904</v>
      </c>
      <c r="D60" s="11">
        <v>1081</v>
      </c>
      <c r="E60" s="11">
        <v>3138</v>
      </c>
      <c r="F60" s="11">
        <v>3382</v>
      </c>
      <c r="G60" s="11">
        <v>4145</v>
      </c>
      <c r="H60" s="11">
        <v>3855</v>
      </c>
      <c r="I60" s="11">
        <v>1519</v>
      </c>
      <c r="J60" s="11">
        <v>5874</v>
      </c>
      <c r="K60" s="11">
        <v>3656</v>
      </c>
      <c r="L60" s="11">
        <v>3085</v>
      </c>
      <c r="M60" s="11">
        <v>3383</v>
      </c>
      <c r="N60" s="11">
        <v>3967</v>
      </c>
      <c r="P60" s="6" t="s">
        <v>80</v>
      </c>
      <c r="Q60" s="11">
        <v>2031</v>
      </c>
      <c r="R60" s="11">
        <v>2066</v>
      </c>
      <c r="S60" s="11">
        <v>1778</v>
      </c>
      <c r="T60" s="11">
        <v>1939</v>
      </c>
      <c r="U60" s="11">
        <v>2646</v>
      </c>
      <c r="V60" s="11">
        <v>2945</v>
      </c>
      <c r="W60" s="11">
        <v>3484</v>
      </c>
      <c r="X60" s="11">
        <v>3207</v>
      </c>
      <c r="Y60" s="11">
        <v>3319</v>
      </c>
      <c r="Z60" s="11">
        <v>4155</v>
      </c>
      <c r="AA60" s="11">
        <v>4428</v>
      </c>
      <c r="AB60" s="11">
        <v>4246</v>
      </c>
      <c r="AC60" s="11">
        <v>5146</v>
      </c>
      <c r="AE60" s="6" t="s">
        <v>78</v>
      </c>
      <c r="AF60" s="8">
        <v>1</v>
      </c>
      <c r="AG60" s="8">
        <v>0</v>
      </c>
      <c r="AH60" s="8">
        <v>312</v>
      </c>
      <c r="AI60" s="8">
        <v>195</v>
      </c>
      <c r="AJ60" s="8">
        <v>232</v>
      </c>
      <c r="AK60" s="8">
        <v>214</v>
      </c>
      <c r="AL60" s="8">
        <v>181</v>
      </c>
      <c r="AM60" s="8">
        <v>184</v>
      </c>
      <c r="AN60" s="8">
        <v>210</v>
      </c>
      <c r="AO60" s="8">
        <v>179</v>
      </c>
      <c r="AP60" s="8">
        <v>170</v>
      </c>
      <c r="AQ60" s="8">
        <v>182</v>
      </c>
      <c r="AR60" s="8">
        <v>176</v>
      </c>
      <c r="AT60" s="4" t="s">
        <v>79</v>
      </c>
      <c r="AU60" s="10">
        <v>632</v>
      </c>
      <c r="AV60" s="10">
        <v>661</v>
      </c>
      <c r="AW60" s="10">
        <v>569</v>
      </c>
      <c r="AX60" s="10">
        <v>493</v>
      </c>
      <c r="AY60" s="10">
        <v>748</v>
      </c>
      <c r="AZ60" s="10">
        <v>711</v>
      </c>
      <c r="BA60" s="5">
        <v>1016</v>
      </c>
      <c r="BB60" s="10">
        <v>785</v>
      </c>
      <c r="BC60" s="10">
        <v>793</v>
      </c>
      <c r="BD60" s="5">
        <v>1171</v>
      </c>
      <c r="BE60" s="5">
        <v>1149</v>
      </c>
      <c r="BF60" s="5">
        <v>1208</v>
      </c>
      <c r="BG60" s="5">
        <v>1196</v>
      </c>
      <c r="BJ60" s="6" t="s">
        <v>83</v>
      </c>
      <c r="BK60" s="8">
        <v>4</v>
      </c>
      <c r="BL60" s="8">
        <v>7</v>
      </c>
      <c r="BM60" s="8">
        <v>3</v>
      </c>
      <c r="BN60" s="8">
        <v>18</v>
      </c>
      <c r="BO60" s="8">
        <v>12</v>
      </c>
      <c r="BP60" s="8">
        <v>12</v>
      </c>
      <c r="BQ60" s="8">
        <v>9</v>
      </c>
      <c r="BR60" s="8">
        <v>10</v>
      </c>
      <c r="BS60" s="8">
        <v>13</v>
      </c>
      <c r="BT60" s="8">
        <v>13</v>
      </c>
      <c r="BU60" s="8">
        <v>13</v>
      </c>
      <c r="BV60" s="8">
        <v>17</v>
      </c>
      <c r="BW60" s="8">
        <v>6</v>
      </c>
    </row>
    <row r="61" spans="1:75" x14ac:dyDescent="0.35">
      <c r="A61" s="4" t="s">
        <v>79</v>
      </c>
      <c r="B61" s="5">
        <v>3465</v>
      </c>
      <c r="C61" s="5">
        <v>4041</v>
      </c>
      <c r="D61" s="5">
        <v>4688</v>
      </c>
      <c r="E61" s="5">
        <v>4448</v>
      </c>
      <c r="F61" s="5">
        <v>5316</v>
      </c>
      <c r="G61" s="5">
        <v>5162</v>
      </c>
      <c r="H61" s="5">
        <v>6397</v>
      </c>
      <c r="I61" s="5">
        <v>7312</v>
      </c>
      <c r="J61" s="5">
        <v>6265</v>
      </c>
      <c r="K61" s="5">
        <v>8648</v>
      </c>
      <c r="L61" s="5">
        <v>8120</v>
      </c>
      <c r="M61" s="5">
        <v>9036</v>
      </c>
      <c r="N61" s="5">
        <v>9973</v>
      </c>
      <c r="P61" s="6" t="s">
        <v>81</v>
      </c>
      <c r="Q61" s="11">
        <v>1020</v>
      </c>
      <c r="R61" s="11">
        <v>1043</v>
      </c>
      <c r="S61" s="8">
        <v>959</v>
      </c>
      <c r="T61" s="11">
        <v>1084</v>
      </c>
      <c r="U61" s="11">
        <v>1128</v>
      </c>
      <c r="V61" s="11">
        <v>1435</v>
      </c>
      <c r="W61" s="11">
        <v>1314</v>
      </c>
      <c r="X61" s="8">
        <v>940</v>
      </c>
      <c r="Y61" s="11">
        <v>1381</v>
      </c>
      <c r="Z61" s="11">
        <v>2051</v>
      </c>
      <c r="AA61" s="11">
        <v>2489</v>
      </c>
      <c r="AB61" s="11">
        <v>2665</v>
      </c>
      <c r="AC61" s="11">
        <v>2887</v>
      </c>
      <c r="AE61" s="4" t="s">
        <v>79</v>
      </c>
      <c r="AF61" s="5">
        <v>1552</v>
      </c>
      <c r="AG61" s="5">
        <v>1893</v>
      </c>
      <c r="AH61" s="5">
        <v>1700</v>
      </c>
      <c r="AI61" s="5">
        <v>1581</v>
      </c>
      <c r="AJ61" s="5">
        <v>1907</v>
      </c>
      <c r="AK61" s="5">
        <v>1914</v>
      </c>
      <c r="AL61" s="5">
        <v>2210</v>
      </c>
      <c r="AM61" s="5">
        <v>1954</v>
      </c>
      <c r="AN61" s="5">
        <v>2367</v>
      </c>
      <c r="AO61" s="5">
        <v>2775</v>
      </c>
      <c r="AP61" s="5">
        <v>2765</v>
      </c>
      <c r="AQ61" s="5">
        <v>2858</v>
      </c>
      <c r="AR61" s="5">
        <v>3361</v>
      </c>
      <c r="AT61" s="6" t="s">
        <v>80</v>
      </c>
      <c r="AU61" s="8">
        <v>290</v>
      </c>
      <c r="AV61" s="8">
        <v>257</v>
      </c>
      <c r="AW61" s="8">
        <v>264</v>
      </c>
      <c r="AX61" s="8">
        <v>208</v>
      </c>
      <c r="AY61" s="8">
        <v>412</v>
      </c>
      <c r="AZ61" s="8">
        <v>332</v>
      </c>
      <c r="BA61" s="8">
        <v>499</v>
      </c>
      <c r="BB61" s="8">
        <v>421</v>
      </c>
      <c r="BC61" s="8">
        <v>426</v>
      </c>
      <c r="BD61" s="8">
        <v>813</v>
      </c>
      <c r="BE61" s="8">
        <v>779</v>
      </c>
      <c r="BF61" s="8">
        <v>703</v>
      </c>
      <c r="BG61" s="8">
        <v>648</v>
      </c>
      <c r="BJ61" s="6" t="s">
        <v>84</v>
      </c>
      <c r="BK61" s="8">
        <v>26</v>
      </c>
      <c r="BL61" s="8">
        <v>30</v>
      </c>
      <c r="BM61" s="8">
        <v>32</v>
      </c>
      <c r="BN61" s="8">
        <v>36</v>
      </c>
      <c r="BO61" s="8">
        <v>39</v>
      </c>
      <c r="BP61" s="8">
        <v>60</v>
      </c>
      <c r="BQ61" s="8">
        <v>51</v>
      </c>
      <c r="BR61" s="8">
        <v>51</v>
      </c>
      <c r="BS61" s="8">
        <v>49</v>
      </c>
      <c r="BT61" s="8">
        <v>61</v>
      </c>
      <c r="BU61" s="8">
        <v>59</v>
      </c>
      <c r="BV61" s="8">
        <v>58</v>
      </c>
      <c r="BW61" s="8">
        <v>62</v>
      </c>
    </row>
    <row r="62" spans="1:75" x14ac:dyDescent="0.35">
      <c r="A62" s="6" t="s">
        <v>80</v>
      </c>
      <c r="B62" s="11">
        <v>1665</v>
      </c>
      <c r="C62" s="11">
        <v>1817</v>
      </c>
      <c r="D62" s="11">
        <v>1826</v>
      </c>
      <c r="E62" s="11">
        <v>1900</v>
      </c>
      <c r="F62" s="11">
        <v>2425</v>
      </c>
      <c r="G62" s="11">
        <v>2197</v>
      </c>
      <c r="H62" s="11">
        <v>2993</v>
      </c>
      <c r="I62" s="11">
        <v>2905</v>
      </c>
      <c r="J62" s="11">
        <v>2939</v>
      </c>
      <c r="K62" s="11">
        <v>4130</v>
      </c>
      <c r="L62" s="11">
        <v>4141</v>
      </c>
      <c r="M62" s="11">
        <v>4469</v>
      </c>
      <c r="N62" s="11">
        <v>5245</v>
      </c>
      <c r="P62" s="6" t="s">
        <v>82</v>
      </c>
      <c r="Q62" s="8">
        <v>335</v>
      </c>
      <c r="R62" s="8">
        <v>654</v>
      </c>
      <c r="S62" s="8">
        <v>595</v>
      </c>
      <c r="T62" s="8">
        <v>594</v>
      </c>
      <c r="U62" s="8">
        <v>337</v>
      </c>
      <c r="V62" s="8">
        <v>599</v>
      </c>
      <c r="W62" s="8">
        <v>563</v>
      </c>
      <c r="X62" s="8">
        <v>750</v>
      </c>
      <c r="Y62" s="11">
        <v>2146</v>
      </c>
      <c r="Z62" s="11">
        <v>1081</v>
      </c>
      <c r="AA62" s="8">
        <v>846</v>
      </c>
      <c r="AB62" s="8">
        <v>922</v>
      </c>
      <c r="AC62" s="8">
        <v>877</v>
      </c>
      <c r="AE62" s="6" t="s">
        <v>80</v>
      </c>
      <c r="AF62" s="8">
        <v>565</v>
      </c>
      <c r="AG62" s="8">
        <v>754</v>
      </c>
      <c r="AH62" s="8">
        <v>680</v>
      </c>
      <c r="AI62" s="8">
        <v>640</v>
      </c>
      <c r="AJ62" s="8">
        <v>943</v>
      </c>
      <c r="AK62" s="8">
        <v>785</v>
      </c>
      <c r="AL62" s="11">
        <v>1006</v>
      </c>
      <c r="AM62" s="8">
        <v>939</v>
      </c>
      <c r="AN62" s="11">
        <v>1132</v>
      </c>
      <c r="AO62" s="11">
        <v>1310</v>
      </c>
      <c r="AP62" s="11">
        <v>1138</v>
      </c>
      <c r="AQ62" s="11">
        <v>1150</v>
      </c>
      <c r="AR62" s="11">
        <v>1531</v>
      </c>
      <c r="AT62" s="6" t="s">
        <v>81</v>
      </c>
      <c r="AU62" s="8">
        <v>227</v>
      </c>
      <c r="AV62" s="8">
        <v>329</v>
      </c>
      <c r="AW62" s="8">
        <v>225</v>
      </c>
      <c r="AX62" s="8">
        <v>174</v>
      </c>
      <c r="AY62" s="8">
        <v>204</v>
      </c>
      <c r="AZ62" s="8">
        <v>244</v>
      </c>
      <c r="BA62" s="8">
        <v>337</v>
      </c>
      <c r="BB62" s="8">
        <v>207</v>
      </c>
      <c r="BC62" s="8">
        <v>245</v>
      </c>
      <c r="BD62" s="8">
        <v>240</v>
      </c>
      <c r="BE62" s="8">
        <v>221</v>
      </c>
      <c r="BF62" s="8">
        <v>282</v>
      </c>
      <c r="BG62" s="8">
        <v>351</v>
      </c>
      <c r="BJ62" s="4" t="s">
        <v>85</v>
      </c>
      <c r="BK62" s="10">
        <v>742</v>
      </c>
      <c r="BL62" s="10">
        <v>859</v>
      </c>
      <c r="BM62" s="10">
        <v>892</v>
      </c>
      <c r="BN62" s="10">
        <v>924</v>
      </c>
      <c r="BO62" s="5">
        <v>1090</v>
      </c>
      <c r="BP62" s="5">
        <v>1298</v>
      </c>
      <c r="BQ62" s="5">
        <v>1331</v>
      </c>
      <c r="BR62" s="5">
        <v>1307</v>
      </c>
      <c r="BS62" s="5">
        <v>1391</v>
      </c>
      <c r="BT62" s="5">
        <v>1365</v>
      </c>
      <c r="BU62" s="5">
        <v>1261</v>
      </c>
      <c r="BV62" s="5">
        <v>1179</v>
      </c>
      <c r="BW62" s="5">
        <v>1275</v>
      </c>
    </row>
    <row r="63" spans="1:75" x14ac:dyDescent="0.35">
      <c r="A63" s="6" t="s">
        <v>81</v>
      </c>
      <c r="B63" s="11">
        <v>1454</v>
      </c>
      <c r="C63" s="11">
        <v>1559</v>
      </c>
      <c r="D63" s="11">
        <v>1715</v>
      </c>
      <c r="E63" s="11">
        <v>1839</v>
      </c>
      <c r="F63" s="11">
        <v>1969</v>
      </c>
      <c r="G63" s="11">
        <v>2150</v>
      </c>
      <c r="H63" s="11">
        <v>2383</v>
      </c>
      <c r="I63" s="11">
        <v>2299</v>
      </c>
      <c r="J63" s="11">
        <v>2146</v>
      </c>
      <c r="K63" s="11">
        <v>2333</v>
      </c>
      <c r="L63" s="11">
        <v>2503</v>
      </c>
      <c r="M63" s="11">
        <v>2912</v>
      </c>
      <c r="N63" s="11">
        <v>3209</v>
      </c>
      <c r="P63" s="6" t="s">
        <v>83</v>
      </c>
      <c r="Q63" s="8">
        <v>72</v>
      </c>
      <c r="R63" s="8">
        <v>88</v>
      </c>
      <c r="S63" s="8">
        <v>39</v>
      </c>
      <c r="T63" s="8">
        <v>119</v>
      </c>
      <c r="U63" s="8">
        <v>108</v>
      </c>
      <c r="V63" s="8">
        <v>117</v>
      </c>
      <c r="W63" s="8">
        <v>128</v>
      </c>
      <c r="X63" s="8">
        <v>180</v>
      </c>
      <c r="Y63" s="8">
        <v>155</v>
      </c>
      <c r="Z63" s="8">
        <v>146</v>
      </c>
      <c r="AA63" s="8">
        <v>193</v>
      </c>
      <c r="AB63" s="8">
        <v>218</v>
      </c>
      <c r="AC63" s="8">
        <v>408</v>
      </c>
      <c r="AE63" s="6" t="s">
        <v>81</v>
      </c>
      <c r="AF63" s="8">
        <v>663</v>
      </c>
      <c r="AG63" s="8">
        <v>755</v>
      </c>
      <c r="AH63" s="8">
        <v>705</v>
      </c>
      <c r="AI63" s="8">
        <v>594</v>
      </c>
      <c r="AJ63" s="8">
        <v>614</v>
      </c>
      <c r="AK63" s="8">
        <v>747</v>
      </c>
      <c r="AL63" s="8">
        <v>706</v>
      </c>
      <c r="AM63" s="8">
        <v>674</v>
      </c>
      <c r="AN63" s="8">
        <v>922</v>
      </c>
      <c r="AO63" s="11">
        <v>1154</v>
      </c>
      <c r="AP63" s="11">
        <v>1307</v>
      </c>
      <c r="AQ63" s="11">
        <v>1283</v>
      </c>
      <c r="AR63" s="11">
        <v>1397</v>
      </c>
      <c r="AT63" s="6" t="s">
        <v>82</v>
      </c>
      <c r="AU63" s="8">
        <v>46</v>
      </c>
      <c r="AV63" s="8">
        <v>9</v>
      </c>
      <c r="AW63" s="8">
        <v>11</v>
      </c>
      <c r="AX63" s="8">
        <v>20</v>
      </c>
      <c r="AY63" s="8">
        <v>16</v>
      </c>
      <c r="AZ63" s="8">
        <v>22</v>
      </c>
      <c r="BA63" s="8">
        <v>18</v>
      </c>
      <c r="BB63" s="8">
        <v>14</v>
      </c>
      <c r="BC63" s="8">
        <v>9</v>
      </c>
      <c r="BD63" s="8">
        <v>13</v>
      </c>
      <c r="BE63" s="8">
        <v>16</v>
      </c>
      <c r="BF63" s="8">
        <v>19</v>
      </c>
      <c r="BG63" s="8">
        <v>29</v>
      </c>
    </row>
    <row r="64" spans="1:75" x14ac:dyDescent="0.35">
      <c r="A64" s="6" t="s">
        <v>82</v>
      </c>
      <c r="B64" s="8">
        <v>65</v>
      </c>
      <c r="C64" s="8">
        <v>337</v>
      </c>
      <c r="D64" s="8">
        <v>728</v>
      </c>
      <c r="E64" s="8">
        <v>124</v>
      </c>
      <c r="F64" s="8">
        <v>343</v>
      </c>
      <c r="G64" s="8">
        <v>233</v>
      </c>
      <c r="H64" s="8">
        <v>104</v>
      </c>
      <c r="I64" s="11">
        <v>1181</v>
      </c>
      <c r="J64" s="8">
        <v>169</v>
      </c>
      <c r="K64" s="8">
        <v>256</v>
      </c>
      <c r="L64" s="8">
        <v>258</v>
      </c>
      <c r="M64" s="8">
        <v>345</v>
      </c>
      <c r="N64" s="8">
        <v>274</v>
      </c>
      <c r="P64" s="6" t="s">
        <v>84</v>
      </c>
      <c r="Q64" s="8">
        <v>410</v>
      </c>
      <c r="R64" s="8">
        <v>479</v>
      </c>
      <c r="S64" s="8">
        <v>528</v>
      </c>
      <c r="T64" s="11">
        <v>1144</v>
      </c>
      <c r="U64" s="11">
        <v>1012</v>
      </c>
      <c r="V64" s="8">
        <v>911</v>
      </c>
      <c r="W64" s="11">
        <v>1363</v>
      </c>
      <c r="X64" s="11">
        <v>1019</v>
      </c>
      <c r="Y64" s="11">
        <v>1181</v>
      </c>
      <c r="Z64" s="8">
        <v>917</v>
      </c>
      <c r="AA64" s="8">
        <v>983</v>
      </c>
      <c r="AB64" s="8">
        <v>938</v>
      </c>
      <c r="AC64" s="8">
        <v>948</v>
      </c>
      <c r="AE64" s="6" t="s">
        <v>82</v>
      </c>
      <c r="AF64" s="8">
        <v>112</v>
      </c>
      <c r="AG64" s="8">
        <v>168</v>
      </c>
      <c r="AH64" s="8">
        <v>124</v>
      </c>
      <c r="AI64" s="8">
        <v>63</v>
      </c>
      <c r="AJ64" s="8">
        <v>36</v>
      </c>
      <c r="AK64" s="8">
        <v>86</v>
      </c>
      <c r="AL64" s="8">
        <v>74</v>
      </c>
      <c r="AM64" s="8">
        <v>34</v>
      </c>
      <c r="AN64" s="8">
        <v>43</v>
      </c>
      <c r="AO64" s="8">
        <v>36</v>
      </c>
      <c r="AP64" s="8">
        <v>72</v>
      </c>
      <c r="AQ64" s="8">
        <v>59</v>
      </c>
      <c r="AR64" s="8">
        <v>45</v>
      </c>
      <c r="AT64" s="6" t="s">
        <v>83</v>
      </c>
      <c r="AU64" s="8">
        <v>0</v>
      </c>
      <c r="AV64" s="8">
        <v>0</v>
      </c>
      <c r="AW64" s="8">
        <v>4</v>
      </c>
      <c r="AX64" s="8">
        <v>3</v>
      </c>
      <c r="AY64" s="8">
        <v>2</v>
      </c>
      <c r="AZ64" s="8">
        <v>22</v>
      </c>
      <c r="BA64" s="8">
        <v>36</v>
      </c>
      <c r="BB64" s="8">
        <v>26</v>
      </c>
      <c r="BC64" s="8">
        <v>21</v>
      </c>
      <c r="BD64" s="8">
        <v>32</v>
      </c>
      <c r="BE64" s="8">
        <v>29</v>
      </c>
      <c r="BF64" s="8">
        <v>44</v>
      </c>
      <c r="BG64" s="8">
        <v>42</v>
      </c>
    </row>
    <row r="65" spans="1:74" x14ac:dyDescent="0.35">
      <c r="A65" s="6" t="s">
        <v>83</v>
      </c>
      <c r="B65" s="8">
        <v>72</v>
      </c>
      <c r="C65" s="8">
        <v>32</v>
      </c>
      <c r="D65" s="8">
        <v>32</v>
      </c>
      <c r="E65" s="8">
        <v>52</v>
      </c>
      <c r="F65" s="8">
        <v>64</v>
      </c>
      <c r="G65" s="8">
        <v>64</v>
      </c>
      <c r="H65" s="8">
        <v>49</v>
      </c>
      <c r="I65" s="8">
        <v>57</v>
      </c>
      <c r="J65" s="8">
        <v>70</v>
      </c>
      <c r="K65" s="8">
        <v>75</v>
      </c>
      <c r="L65" s="8">
        <v>80</v>
      </c>
      <c r="M65" s="8">
        <v>98</v>
      </c>
      <c r="N65" s="8">
        <v>57</v>
      </c>
      <c r="P65" s="4" t="s">
        <v>85</v>
      </c>
      <c r="Q65" s="5">
        <v>8554</v>
      </c>
      <c r="R65" s="5">
        <v>9034</v>
      </c>
      <c r="S65" s="5">
        <v>8600</v>
      </c>
      <c r="T65" s="5">
        <v>11594</v>
      </c>
      <c r="U65" s="5">
        <v>15233</v>
      </c>
      <c r="V65" s="5">
        <v>20058</v>
      </c>
      <c r="W65" s="5">
        <v>20151</v>
      </c>
      <c r="X65" s="5">
        <v>23205</v>
      </c>
      <c r="Y65" s="5">
        <v>25816</v>
      </c>
      <c r="Z65" s="5">
        <v>27041</v>
      </c>
      <c r="AA65" s="5">
        <v>27281</v>
      </c>
      <c r="AB65" s="5">
        <v>26875</v>
      </c>
      <c r="AC65" s="5">
        <v>27505</v>
      </c>
      <c r="AE65" s="6" t="s">
        <v>83</v>
      </c>
      <c r="AF65" s="8">
        <v>-1</v>
      </c>
      <c r="AG65" s="8">
        <v>-2</v>
      </c>
      <c r="AH65" s="8">
        <v>5</v>
      </c>
      <c r="AI65" s="8">
        <v>-1</v>
      </c>
      <c r="AJ65" s="8">
        <v>1</v>
      </c>
      <c r="AK65" s="8">
        <v>8</v>
      </c>
      <c r="AL65" s="8">
        <v>26</v>
      </c>
      <c r="AM65" s="8">
        <v>12</v>
      </c>
      <c r="AN65" s="8">
        <v>15</v>
      </c>
      <c r="AO65" s="8">
        <v>31</v>
      </c>
      <c r="AP65" s="8">
        <v>47</v>
      </c>
      <c r="AQ65" s="8">
        <v>61</v>
      </c>
      <c r="AR65" s="8">
        <v>9</v>
      </c>
      <c r="AT65" s="6" t="s">
        <v>84</v>
      </c>
      <c r="AU65" s="8">
        <v>69</v>
      </c>
      <c r="AV65" s="8">
        <v>66</v>
      </c>
      <c r="AW65" s="8">
        <v>65</v>
      </c>
      <c r="AX65" s="8">
        <v>87</v>
      </c>
      <c r="AY65" s="8">
        <v>114</v>
      </c>
      <c r="AZ65" s="8">
        <v>92</v>
      </c>
      <c r="BA65" s="8">
        <v>128</v>
      </c>
      <c r="BB65" s="8">
        <v>117</v>
      </c>
      <c r="BC65" s="8">
        <v>92</v>
      </c>
      <c r="BD65" s="8">
        <v>74</v>
      </c>
      <c r="BE65" s="8">
        <v>105</v>
      </c>
      <c r="BF65" s="8">
        <v>161</v>
      </c>
      <c r="BG65" s="8">
        <v>127</v>
      </c>
    </row>
    <row r="66" spans="1:74" x14ac:dyDescent="0.35">
      <c r="A66" s="6" t="s">
        <v>84</v>
      </c>
      <c r="B66" s="8">
        <v>209</v>
      </c>
      <c r="C66" s="8">
        <v>296</v>
      </c>
      <c r="D66" s="8">
        <v>387</v>
      </c>
      <c r="E66" s="8">
        <v>533</v>
      </c>
      <c r="F66" s="8">
        <v>515</v>
      </c>
      <c r="G66" s="8">
        <v>518</v>
      </c>
      <c r="H66" s="8">
        <v>867</v>
      </c>
      <c r="I66" s="8">
        <v>869</v>
      </c>
      <c r="J66" s="8">
        <v>940</v>
      </c>
      <c r="K66" s="11">
        <v>1855</v>
      </c>
      <c r="L66" s="11">
        <v>1138</v>
      </c>
      <c r="M66" s="11">
        <v>1212</v>
      </c>
      <c r="N66" s="11">
        <v>1187</v>
      </c>
      <c r="AE66" s="6" t="s">
        <v>84</v>
      </c>
      <c r="AF66" s="8">
        <v>214</v>
      </c>
      <c r="AG66" s="8">
        <v>219</v>
      </c>
      <c r="AH66" s="8">
        <v>186</v>
      </c>
      <c r="AI66" s="8">
        <v>286</v>
      </c>
      <c r="AJ66" s="8">
        <v>313</v>
      </c>
      <c r="AK66" s="8">
        <v>287</v>
      </c>
      <c r="AL66" s="8">
        <v>399</v>
      </c>
      <c r="AM66" s="8">
        <v>294</v>
      </c>
      <c r="AN66" s="8">
        <v>255</v>
      </c>
      <c r="AO66" s="8">
        <v>244</v>
      </c>
      <c r="AP66" s="8">
        <v>201</v>
      </c>
      <c r="AQ66" s="8">
        <v>304</v>
      </c>
      <c r="AR66" s="8">
        <v>379</v>
      </c>
      <c r="AT66" s="4" t="s">
        <v>85</v>
      </c>
      <c r="AU66" s="10">
        <v>942</v>
      </c>
      <c r="AV66" s="5">
        <v>1025</v>
      </c>
      <c r="AW66" s="10">
        <v>970</v>
      </c>
      <c r="AX66" s="10">
        <v>969</v>
      </c>
      <c r="AY66" s="5">
        <v>1391</v>
      </c>
      <c r="AZ66" s="5">
        <v>1426</v>
      </c>
      <c r="BA66" s="5">
        <v>1809</v>
      </c>
      <c r="BB66" s="5">
        <v>1616</v>
      </c>
      <c r="BC66" s="5">
        <v>1622</v>
      </c>
      <c r="BD66" s="5">
        <v>2359</v>
      </c>
      <c r="BE66" s="5">
        <v>2453</v>
      </c>
      <c r="BF66" s="5">
        <v>2693</v>
      </c>
      <c r="BG66" s="5">
        <v>2718</v>
      </c>
    </row>
    <row r="67" spans="1:74" x14ac:dyDescent="0.35">
      <c r="A67" s="4" t="s">
        <v>85</v>
      </c>
      <c r="B67" s="5">
        <v>7228</v>
      </c>
      <c r="C67" s="5">
        <v>8278</v>
      </c>
      <c r="D67" s="5">
        <v>9833</v>
      </c>
      <c r="E67" s="5">
        <v>13254</v>
      </c>
      <c r="F67" s="5">
        <v>15048</v>
      </c>
      <c r="G67" s="5">
        <v>16478</v>
      </c>
      <c r="H67" s="5">
        <v>18441</v>
      </c>
      <c r="I67" s="5">
        <v>19442</v>
      </c>
      <c r="J67" s="5">
        <v>22582</v>
      </c>
      <c r="K67" s="5">
        <v>23060</v>
      </c>
      <c r="L67" s="5">
        <v>24369</v>
      </c>
      <c r="AE67" s="4" t="s">
        <v>85</v>
      </c>
      <c r="AF67" s="5">
        <v>3153</v>
      </c>
      <c r="AG67" s="5">
        <v>3540</v>
      </c>
      <c r="AH67" s="5">
        <v>3822</v>
      </c>
      <c r="AI67" s="5">
        <v>4108</v>
      </c>
      <c r="AJ67" s="5">
        <v>4917</v>
      </c>
      <c r="AK67" s="5">
        <v>5146</v>
      </c>
      <c r="AL67" s="5">
        <v>6404</v>
      </c>
      <c r="AM67" s="5">
        <v>7366</v>
      </c>
      <c r="AN67" s="5">
        <v>8133</v>
      </c>
      <c r="AO67" s="5">
        <v>9160</v>
      </c>
      <c r="AP67" s="5">
        <v>9627</v>
      </c>
      <c r="AQ67" s="5">
        <v>9994</v>
      </c>
      <c r="AR67" s="5">
        <v>10798</v>
      </c>
    </row>
    <row r="69" spans="1:74" ht="22.5" x14ac:dyDescent="0.35">
      <c r="A69" s="1" t="s">
        <v>88</v>
      </c>
      <c r="B69" s="2" t="s">
        <v>33</v>
      </c>
      <c r="C69" s="2" t="s">
        <v>34</v>
      </c>
      <c r="D69" s="2" t="s">
        <v>35</v>
      </c>
      <c r="E69" s="2" t="s">
        <v>47</v>
      </c>
      <c r="F69" s="2" t="s">
        <v>36</v>
      </c>
      <c r="G69" s="2" t="s">
        <v>37</v>
      </c>
      <c r="H69" s="2" t="s">
        <v>38</v>
      </c>
      <c r="I69" s="2" t="s">
        <v>39</v>
      </c>
      <c r="J69" s="2" t="s">
        <v>40</v>
      </c>
      <c r="K69" s="2" t="s">
        <v>41</v>
      </c>
      <c r="L69" s="2" t="s">
        <v>42</v>
      </c>
      <c r="M69" s="2" t="s">
        <v>43</v>
      </c>
      <c r="P69" s="1" t="s">
        <v>88</v>
      </c>
      <c r="Q69" s="2" t="s">
        <v>44</v>
      </c>
      <c r="R69" s="2" t="s">
        <v>45</v>
      </c>
      <c r="S69" s="2" t="s">
        <v>46</v>
      </c>
      <c r="T69" s="2" t="s">
        <v>47</v>
      </c>
      <c r="U69" s="2" t="s">
        <v>36</v>
      </c>
      <c r="V69" s="2" t="s">
        <v>37</v>
      </c>
      <c r="W69" s="2" t="s">
        <v>38</v>
      </c>
      <c r="X69" s="2" t="s">
        <v>39</v>
      </c>
      <c r="Y69" s="2" t="s">
        <v>40</v>
      </c>
      <c r="Z69" s="2" t="s">
        <v>41</v>
      </c>
      <c r="AA69" s="2" t="s">
        <v>42</v>
      </c>
      <c r="AB69" s="2" t="s">
        <v>43</v>
      </c>
      <c r="AE69" s="1" t="s">
        <v>88</v>
      </c>
      <c r="AF69" s="2" t="s">
        <v>44</v>
      </c>
      <c r="AG69" s="2" t="s">
        <v>45</v>
      </c>
      <c r="AH69" s="2" t="s">
        <v>46</v>
      </c>
      <c r="AI69" s="2" t="s">
        <v>47</v>
      </c>
      <c r="AJ69" s="2" t="s">
        <v>36</v>
      </c>
      <c r="AK69" s="2" t="s">
        <v>37</v>
      </c>
      <c r="AL69" s="2" t="s">
        <v>38</v>
      </c>
      <c r="AM69" s="2" t="s">
        <v>39</v>
      </c>
      <c r="AN69" s="2" t="s">
        <v>40</v>
      </c>
      <c r="AO69" s="2" t="s">
        <v>41</v>
      </c>
      <c r="AP69" s="2" t="s">
        <v>42</v>
      </c>
      <c r="AQ69" s="2" t="s">
        <v>43</v>
      </c>
      <c r="AT69" s="1" t="s">
        <v>88</v>
      </c>
      <c r="AU69" s="2" t="s">
        <v>44</v>
      </c>
      <c r="AV69" s="2" t="s">
        <v>45</v>
      </c>
      <c r="AW69" s="2" t="s">
        <v>46</v>
      </c>
      <c r="AX69" s="2" t="s">
        <v>47</v>
      </c>
      <c r="AY69" s="2" t="s">
        <v>36</v>
      </c>
      <c r="AZ69" s="2" t="s">
        <v>37</v>
      </c>
      <c r="BA69" s="2" t="s">
        <v>38</v>
      </c>
      <c r="BB69" s="2" t="s">
        <v>39</v>
      </c>
      <c r="BC69" s="2" t="s">
        <v>40</v>
      </c>
      <c r="BD69" s="2" t="s">
        <v>41</v>
      </c>
      <c r="BE69" s="2" t="s">
        <v>42</v>
      </c>
      <c r="BF69" s="2" t="s">
        <v>43</v>
      </c>
      <c r="BJ69" s="1" t="s">
        <v>88</v>
      </c>
      <c r="BK69" s="2" t="s">
        <v>48</v>
      </c>
      <c r="BL69" s="2" t="s">
        <v>49</v>
      </c>
      <c r="BM69" s="2" t="s">
        <v>50</v>
      </c>
      <c r="BN69" s="2" t="s">
        <v>47</v>
      </c>
      <c r="BO69" s="2" t="s">
        <v>36</v>
      </c>
      <c r="BP69" s="2" t="s">
        <v>37</v>
      </c>
      <c r="BQ69" s="2" t="s">
        <v>38</v>
      </c>
      <c r="BR69" s="2" t="s">
        <v>39</v>
      </c>
      <c r="BS69" s="2" t="s">
        <v>40</v>
      </c>
      <c r="BT69" s="2" t="s">
        <v>41</v>
      </c>
      <c r="BU69" s="2" t="s">
        <v>42</v>
      </c>
      <c r="BV69" s="2" t="s">
        <v>43</v>
      </c>
    </row>
    <row r="70" spans="1:74" x14ac:dyDescent="0.35">
      <c r="A70" s="4" t="s">
        <v>89</v>
      </c>
      <c r="B70" s="5">
        <v>1034</v>
      </c>
      <c r="C70" s="5">
        <v>1499</v>
      </c>
      <c r="D70" s="5">
        <v>1699</v>
      </c>
      <c r="E70" s="5">
        <v>3043</v>
      </c>
      <c r="F70" s="5">
        <v>1956</v>
      </c>
      <c r="G70" s="5">
        <v>2413</v>
      </c>
      <c r="H70" s="5">
        <v>1253</v>
      </c>
      <c r="I70" s="5">
        <v>2271</v>
      </c>
      <c r="J70" s="5">
        <v>4325</v>
      </c>
      <c r="K70" s="10">
        <v>-578</v>
      </c>
      <c r="L70" s="5">
        <v>2755</v>
      </c>
      <c r="M70" s="5">
        <v>3300</v>
      </c>
      <c r="P70" s="4" t="s">
        <v>89</v>
      </c>
      <c r="Q70" s="5">
        <v>1275</v>
      </c>
      <c r="R70" s="5">
        <v>1645</v>
      </c>
      <c r="S70" s="5">
        <v>1412</v>
      </c>
      <c r="T70" s="5">
        <v>2122</v>
      </c>
      <c r="U70" s="10">
        <v>902</v>
      </c>
      <c r="V70" s="5">
        <v>1720</v>
      </c>
      <c r="W70" s="5">
        <v>1071</v>
      </c>
      <c r="X70" s="5">
        <v>2517</v>
      </c>
      <c r="Y70" s="5">
        <v>2447</v>
      </c>
      <c r="Z70" s="5">
        <v>2154</v>
      </c>
      <c r="AA70" s="5">
        <v>2137</v>
      </c>
      <c r="AB70" s="5">
        <v>3440</v>
      </c>
      <c r="AE70" s="4" t="s">
        <v>89</v>
      </c>
      <c r="AF70" s="10">
        <v>586</v>
      </c>
      <c r="AG70" s="10">
        <v>197</v>
      </c>
      <c r="AH70" s="10">
        <v>749</v>
      </c>
      <c r="AI70" s="10">
        <v>702</v>
      </c>
      <c r="AJ70" s="10">
        <v>335</v>
      </c>
      <c r="AK70" s="10">
        <v>672</v>
      </c>
      <c r="AL70" s="10">
        <v>561</v>
      </c>
      <c r="AM70" s="10">
        <v>956</v>
      </c>
      <c r="AN70" s="5">
        <v>1358</v>
      </c>
      <c r="AO70" s="10">
        <v>619</v>
      </c>
      <c r="AP70" s="5">
        <v>1205</v>
      </c>
      <c r="AQ70" s="5">
        <v>1719</v>
      </c>
      <c r="AT70" s="4" t="s">
        <v>89</v>
      </c>
      <c r="AU70" s="10">
        <v>187</v>
      </c>
      <c r="AV70" s="10">
        <v>14</v>
      </c>
      <c r="AW70" s="10">
        <v>244</v>
      </c>
      <c r="AX70" s="10">
        <v>400</v>
      </c>
      <c r="AY70" s="10">
        <v>64</v>
      </c>
      <c r="AZ70" s="10">
        <v>185</v>
      </c>
      <c r="BA70" s="10">
        <v>64</v>
      </c>
      <c r="BB70" s="10">
        <v>299</v>
      </c>
      <c r="BC70" s="10">
        <v>307</v>
      </c>
      <c r="BD70" s="10">
        <v>-62</v>
      </c>
      <c r="BE70" s="10">
        <v>206</v>
      </c>
      <c r="BF70" s="10">
        <v>228</v>
      </c>
      <c r="BJ70" s="4" t="s">
        <v>89</v>
      </c>
      <c r="BK70" s="10">
        <v>26</v>
      </c>
      <c r="BL70" s="10">
        <v>131</v>
      </c>
      <c r="BM70" s="10">
        <v>99</v>
      </c>
      <c r="BN70" s="10">
        <v>9</v>
      </c>
      <c r="BO70" s="10">
        <v>168</v>
      </c>
      <c r="BP70" s="10">
        <v>182</v>
      </c>
      <c r="BQ70" s="10">
        <v>57</v>
      </c>
      <c r="BR70" s="10">
        <v>65</v>
      </c>
      <c r="BS70" s="10">
        <v>294</v>
      </c>
      <c r="BT70" s="10">
        <v>89</v>
      </c>
      <c r="BU70" s="10">
        <v>112</v>
      </c>
      <c r="BV70" s="10">
        <v>135</v>
      </c>
    </row>
    <row r="71" spans="1:74" x14ac:dyDescent="0.35">
      <c r="A71" s="4" t="s">
        <v>90</v>
      </c>
      <c r="B71" s="5">
        <v>1291</v>
      </c>
      <c r="C71" s="5">
        <v>1795</v>
      </c>
      <c r="D71" s="5">
        <v>1959</v>
      </c>
      <c r="E71" s="5">
        <v>4457</v>
      </c>
      <c r="F71" s="5">
        <v>2662</v>
      </c>
      <c r="G71" s="5">
        <v>2376</v>
      </c>
      <c r="H71" s="5">
        <v>2473</v>
      </c>
      <c r="I71" s="5">
        <v>2485</v>
      </c>
      <c r="J71" s="5">
        <v>3019</v>
      </c>
      <c r="K71" s="5">
        <v>2144</v>
      </c>
      <c r="L71" s="5">
        <v>2447</v>
      </c>
      <c r="M71" s="5">
        <v>4351</v>
      </c>
      <c r="P71" s="4" t="s">
        <v>90</v>
      </c>
      <c r="Q71" s="5">
        <v>1543</v>
      </c>
      <c r="R71" s="5">
        <v>1754</v>
      </c>
      <c r="S71" s="5">
        <v>1989</v>
      </c>
      <c r="T71" s="5">
        <v>2027</v>
      </c>
      <c r="U71" s="5">
        <v>1952</v>
      </c>
      <c r="V71" s="5">
        <v>1651</v>
      </c>
      <c r="W71" s="5">
        <v>1834</v>
      </c>
      <c r="X71" s="5">
        <v>1815</v>
      </c>
      <c r="Y71" s="5">
        <v>2189</v>
      </c>
      <c r="Z71" s="5">
        <v>2459</v>
      </c>
      <c r="AA71" s="5">
        <v>3138</v>
      </c>
      <c r="AB71" s="5">
        <v>4327</v>
      </c>
      <c r="AE71" s="4" t="s">
        <v>90</v>
      </c>
      <c r="AF71" s="10">
        <v>429</v>
      </c>
      <c r="AG71" s="10">
        <v>660</v>
      </c>
      <c r="AH71" s="10">
        <v>218</v>
      </c>
      <c r="AI71" s="10">
        <v>789</v>
      </c>
      <c r="AJ71" s="10">
        <v>654</v>
      </c>
      <c r="AK71" s="10">
        <v>596</v>
      </c>
      <c r="AL71" s="10">
        <v>619</v>
      </c>
      <c r="AM71" s="10">
        <v>716</v>
      </c>
      <c r="AN71" s="10">
        <v>957</v>
      </c>
      <c r="AO71" s="10">
        <v>712</v>
      </c>
      <c r="AP71" s="10">
        <v>947</v>
      </c>
      <c r="AQ71" s="5">
        <v>1615</v>
      </c>
      <c r="AT71" s="4" t="s">
        <v>90</v>
      </c>
      <c r="AU71" s="10">
        <v>100</v>
      </c>
      <c r="AV71" s="10">
        <v>145</v>
      </c>
      <c r="AW71" s="10">
        <v>219</v>
      </c>
      <c r="AX71" s="10">
        <v>353</v>
      </c>
      <c r="AY71" s="10">
        <v>289</v>
      </c>
      <c r="AZ71" s="10">
        <v>255</v>
      </c>
      <c r="BA71" s="10">
        <v>256</v>
      </c>
      <c r="BB71" s="10">
        <v>212</v>
      </c>
      <c r="BC71" s="10">
        <v>244</v>
      </c>
      <c r="BD71" s="10">
        <v>165</v>
      </c>
      <c r="BE71" s="10">
        <v>233</v>
      </c>
      <c r="BF71" s="10">
        <v>290</v>
      </c>
      <c r="BJ71" s="4" t="s">
        <v>90</v>
      </c>
      <c r="BK71" s="10">
        <v>105</v>
      </c>
      <c r="BL71" s="10">
        <v>148</v>
      </c>
      <c r="BM71" s="10">
        <v>161</v>
      </c>
      <c r="BN71" s="10">
        <v>201</v>
      </c>
      <c r="BO71" s="10">
        <v>202</v>
      </c>
      <c r="BP71" s="10">
        <v>208</v>
      </c>
      <c r="BQ71" s="10">
        <v>168</v>
      </c>
      <c r="BR71" s="10">
        <v>141</v>
      </c>
      <c r="BS71" s="10">
        <v>222</v>
      </c>
      <c r="BT71" s="10">
        <v>179</v>
      </c>
      <c r="BU71" s="10">
        <v>214</v>
      </c>
      <c r="BV71" s="10">
        <v>177</v>
      </c>
    </row>
    <row r="72" spans="1:74" x14ac:dyDescent="0.35">
      <c r="A72" s="6" t="s">
        <v>91</v>
      </c>
      <c r="B72" s="8">
        <v>-74</v>
      </c>
      <c r="C72" s="8">
        <v>-92</v>
      </c>
      <c r="D72" s="8">
        <v>-162</v>
      </c>
      <c r="E72" s="8">
        <v>-129</v>
      </c>
      <c r="F72" s="8">
        <v>-132</v>
      </c>
      <c r="G72" s="8">
        <v>-178</v>
      </c>
      <c r="H72" s="8">
        <v>-238</v>
      </c>
      <c r="I72" s="8">
        <v>97</v>
      </c>
      <c r="J72" s="8">
        <v>35</v>
      </c>
      <c r="K72" s="8">
        <v>-188</v>
      </c>
      <c r="L72" s="8">
        <v>-172</v>
      </c>
      <c r="M72" s="8">
        <v>-409</v>
      </c>
      <c r="P72" s="6" t="s">
        <v>91</v>
      </c>
      <c r="Q72" s="8">
        <v>231</v>
      </c>
      <c r="R72" s="8">
        <v>52</v>
      </c>
      <c r="S72" s="8">
        <v>89</v>
      </c>
      <c r="T72" s="8">
        <v>-26</v>
      </c>
      <c r="U72" s="8">
        <v>-111</v>
      </c>
      <c r="V72" s="8">
        <v>-183</v>
      </c>
      <c r="W72" s="8">
        <v>229</v>
      </c>
      <c r="X72" s="8">
        <v>398</v>
      </c>
      <c r="Y72" s="8">
        <v>-450</v>
      </c>
      <c r="Z72" s="8">
        <v>-319</v>
      </c>
      <c r="AA72" s="8">
        <v>-367</v>
      </c>
      <c r="AB72" s="8">
        <v>-174</v>
      </c>
      <c r="AE72" s="6" t="s">
        <v>91</v>
      </c>
      <c r="AF72" s="8">
        <v>-30</v>
      </c>
      <c r="AG72" s="8">
        <v>-98</v>
      </c>
      <c r="AH72" s="8">
        <v>49</v>
      </c>
      <c r="AI72" s="8">
        <v>75</v>
      </c>
      <c r="AJ72" s="8">
        <v>-27</v>
      </c>
      <c r="AK72" s="8">
        <v>-134</v>
      </c>
      <c r="AL72" s="8">
        <v>38</v>
      </c>
      <c r="AM72" s="8">
        <v>35</v>
      </c>
      <c r="AN72" s="8">
        <v>-251</v>
      </c>
      <c r="AO72" s="8">
        <v>-230</v>
      </c>
      <c r="AP72" s="8">
        <v>-155</v>
      </c>
      <c r="AQ72" s="8">
        <v>24</v>
      </c>
      <c r="AT72" s="6" t="s">
        <v>91</v>
      </c>
      <c r="AU72" s="8">
        <v>-19</v>
      </c>
      <c r="AV72" s="8">
        <v>-90</v>
      </c>
      <c r="AW72" s="8">
        <v>113</v>
      </c>
      <c r="AX72" s="8">
        <v>34</v>
      </c>
      <c r="AY72" s="8">
        <v>-63</v>
      </c>
      <c r="AZ72" s="8">
        <v>-49</v>
      </c>
      <c r="BA72" s="8">
        <v>-144</v>
      </c>
      <c r="BB72" s="8">
        <v>172</v>
      </c>
      <c r="BC72" s="8">
        <v>-23</v>
      </c>
      <c r="BD72" s="8">
        <v>37</v>
      </c>
      <c r="BE72" s="8">
        <v>-10</v>
      </c>
      <c r="BF72" s="8">
        <v>-121</v>
      </c>
      <c r="BJ72" s="6" t="s">
        <v>91</v>
      </c>
      <c r="BK72" s="8">
        <v>-25</v>
      </c>
      <c r="BL72" s="8">
        <v>-11</v>
      </c>
      <c r="BM72" s="8">
        <v>53</v>
      </c>
      <c r="BN72" s="8">
        <v>-48</v>
      </c>
      <c r="BO72" s="8">
        <v>2</v>
      </c>
      <c r="BP72" s="8">
        <v>-51</v>
      </c>
      <c r="BQ72" s="8">
        <v>-36</v>
      </c>
      <c r="BR72" s="8">
        <v>23</v>
      </c>
      <c r="BS72" s="8">
        <v>-52</v>
      </c>
      <c r="BT72" s="8">
        <v>21</v>
      </c>
      <c r="BU72" s="8">
        <v>-72</v>
      </c>
      <c r="BV72" s="8">
        <v>54</v>
      </c>
    </row>
    <row r="73" spans="1:74" x14ac:dyDescent="0.35">
      <c r="A73" s="6" t="s">
        <v>92</v>
      </c>
      <c r="B73" s="8">
        <v>-136</v>
      </c>
      <c r="C73" s="8">
        <v>-152</v>
      </c>
      <c r="D73" s="8">
        <v>-9</v>
      </c>
      <c r="E73" s="8">
        <v>-74</v>
      </c>
      <c r="F73" s="8">
        <v>-525</v>
      </c>
      <c r="G73" s="8">
        <v>228</v>
      </c>
      <c r="H73" s="8">
        <v>-796</v>
      </c>
      <c r="I73" s="8">
        <v>88</v>
      </c>
      <c r="J73" s="8">
        <v>-34</v>
      </c>
      <c r="K73" s="11">
        <v>-1191</v>
      </c>
      <c r="L73" s="8">
        <v>-11</v>
      </c>
      <c r="M73" s="8">
        <v>-328</v>
      </c>
      <c r="P73" s="6" t="s">
        <v>92</v>
      </c>
      <c r="Q73" s="8">
        <v>-46</v>
      </c>
      <c r="R73" s="8">
        <v>-91</v>
      </c>
      <c r="S73" s="8">
        <v>170</v>
      </c>
      <c r="T73" s="8">
        <v>-16</v>
      </c>
      <c r="U73" s="8">
        <v>-783</v>
      </c>
      <c r="V73" s="8">
        <v>-150</v>
      </c>
      <c r="W73" s="8">
        <v>-579</v>
      </c>
      <c r="X73" s="8">
        <v>380</v>
      </c>
      <c r="Y73" s="8">
        <v>-88</v>
      </c>
      <c r="Z73" s="8">
        <v>-863</v>
      </c>
      <c r="AA73" s="8">
        <v>-157</v>
      </c>
      <c r="AB73" s="8">
        <v>189</v>
      </c>
      <c r="AE73" s="6" t="s">
        <v>92</v>
      </c>
      <c r="AF73" s="8">
        <v>44</v>
      </c>
      <c r="AG73" s="8">
        <v>-195</v>
      </c>
      <c r="AH73" s="8">
        <v>71</v>
      </c>
      <c r="AI73" s="8">
        <v>14</v>
      </c>
      <c r="AJ73" s="8">
        <v>-304</v>
      </c>
      <c r="AK73" s="8">
        <v>158</v>
      </c>
      <c r="AL73" s="8">
        <v>-222</v>
      </c>
      <c r="AM73" s="8">
        <v>66</v>
      </c>
      <c r="AN73" s="8">
        <v>-208</v>
      </c>
      <c r="AO73" s="8">
        <v>-179</v>
      </c>
      <c r="AP73" s="8">
        <v>172</v>
      </c>
      <c r="AQ73" s="8">
        <v>-13</v>
      </c>
      <c r="AT73" s="6" t="s">
        <v>92</v>
      </c>
      <c r="AU73" s="8">
        <v>42</v>
      </c>
      <c r="AV73" s="8">
        <v>36</v>
      </c>
      <c r="AW73" s="8">
        <v>-7</v>
      </c>
      <c r="AX73" s="8">
        <v>54</v>
      </c>
      <c r="AY73" s="8">
        <v>-204</v>
      </c>
      <c r="AZ73" s="8">
        <v>80</v>
      </c>
      <c r="BA73" s="8">
        <v>-167</v>
      </c>
      <c r="BB73" s="8">
        <v>78</v>
      </c>
      <c r="BC73" s="8">
        <v>-5</v>
      </c>
      <c r="BD73" s="8">
        <v>-387</v>
      </c>
      <c r="BE73" s="8">
        <v>34</v>
      </c>
      <c r="BF73" s="8">
        <v>115</v>
      </c>
      <c r="BJ73" s="6" t="s">
        <v>92</v>
      </c>
      <c r="BK73" s="8">
        <v>-19</v>
      </c>
      <c r="BL73" s="8">
        <v>5</v>
      </c>
      <c r="BM73" s="8">
        <v>-24</v>
      </c>
      <c r="BN73" s="8">
        <v>-5</v>
      </c>
      <c r="BO73" s="8">
        <v>-42</v>
      </c>
      <c r="BP73" s="8">
        <v>1</v>
      </c>
      <c r="BQ73" s="8">
        <v>1</v>
      </c>
      <c r="BR73" s="8">
        <v>17</v>
      </c>
      <c r="BS73" s="8">
        <v>17</v>
      </c>
      <c r="BT73" s="8">
        <v>-168</v>
      </c>
      <c r="BU73" s="8">
        <v>15</v>
      </c>
      <c r="BV73" s="8">
        <v>-18</v>
      </c>
    </row>
    <row r="74" spans="1:74" x14ac:dyDescent="0.35">
      <c r="A74" s="6" t="s">
        <v>93</v>
      </c>
      <c r="B74" s="8">
        <v>62</v>
      </c>
      <c r="C74" s="8">
        <v>120</v>
      </c>
      <c r="D74" s="8">
        <v>216</v>
      </c>
      <c r="E74" s="8">
        <v>-12</v>
      </c>
      <c r="F74" s="8">
        <v>303</v>
      </c>
      <c r="G74" s="8">
        <v>167</v>
      </c>
      <c r="H74" s="8">
        <v>117</v>
      </c>
      <c r="I74" s="8">
        <v>188</v>
      </c>
      <c r="J74" s="11">
        <v>1608</v>
      </c>
      <c r="K74" s="11">
        <v>-1250</v>
      </c>
      <c r="L74" s="8">
        <v>380</v>
      </c>
      <c r="M74" s="8">
        <v>216</v>
      </c>
      <c r="P74" s="6" t="s">
        <v>93</v>
      </c>
      <c r="Q74" s="8">
        <v>-308</v>
      </c>
      <c r="R74" s="8">
        <v>215</v>
      </c>
      <c r="S74" s="8">
        <v>-411</v>
      </c>
      <c r="T74" s="8">
        <v>382</v>
      </c>
      <c r="U74" s="8">
        <v>274</v>
      </c>
      <c r="V74" s="8">
        <v>561</v>
      </c>
      <c r="W74" s="8">
        <v>-149</v>
      </c>
      <c r="X74" s="8">
        <v>138</v>
      </c>
      <c r="Y74" s="8">
        <v>496</v>
      </c>
      <c r="Z74" s="8">
        <v>756</v>
      </c>
      <c r="AA74" s="8">
        <v>-282</v>
      </c>
      <c r="AB74" s="8">
        <v>-420</v>
      </c>
      <c r="AE74" s="6" t="s">
        <v>93</v>
      </c>
      <c r="AF74" s="8">
        <v>138</v>
      </c>
      <c r="AG74" s="8">
        <v>-90</v>
      </c>
      <c r="AH74" s="8">
        <v>-23</v>
      </c>
      <c r="AI74" s="8">
        <v>50</v>
      </c>
      <c r="AJ74" s="8">
        <v>108</v>
      </c>
      <c r="AK74" s="8">
        <v>112</v>
      </c>
      <c r="AL74" s="8">
        <v>189</v>
      </c>
      <c r="AM74" s="8">
        <v>143</v>
      </c>
      <c r="AN74" s="8">
        <v>721</v>
      </c>
      <c r="AO74" s="8">
        <v>319</v>
      </c>
      <c r="AP74" s="8">
        <v>97</v>
      </c>
      <c r="AQ74" s="8">
        <v>68</v>
      </c>
      <c r="AT74" s="6" t="s">
        <v>93</v>
      </c>
      <c r="AU74" s="8">
        <v>76</v>
      </c>
      <c r="AV74" s="8">
        <v>-59</v>
      </c>
      <c r="AW74" s="8">
        <v>-29</v>
      </c>
      <c r="AX74" s="8">
        <v>52</v>
      </c>
      <c r="AY74" s="8">
        <v>97</v>
      </c>
      <c r="AZ74" s="8">
        <v>-53</v>
      </c>
      <c r="BA74" s="8">
        <v>169</v>
      </c>
      <c r="BB74" s="8">
        <v>-135</v>
      </c>
      <c r="BC74" s="8">
        <v>110</v>
      </c>
      <c r="BD74" s="8">
        <v>149</v>
      </c>
      <c r="BE74" s="8">
        <v>-26</v>
      </c>
      <c r="BF74" s="8">
        <v>-21</v>
      </c>
      <c r="BJ74" s="6" t="s">
        <v>93</v>
      </c>
      <c r="BK74" s="8">
        <v>-2</v>
      </c>
      <c r="BL74" s="8">
        <v>30</v>
      </c>
      <c r="BM74" s="8">
        <v>-41</v>
      </c>
      <c r="BN74" s="8">
        <v>-41</v>
      </c>
      <c r="BO74" s="8">
        <v>67</v>
      </c>
      <c r="BP74" s="8">
        <v>116</v>
      </c>
      <c r="BQ74" s="8">
        <v>-35</v>
      </c>
      <c r="BR74" s="8">
        <v>-76</v>
      </c>
      <c r="BS74" s="8">
        <v>139</v>
      </c>
      <c r="BT74" s="8">
        <v>79</v>
      </c>
      <c r="BU74" s="8">
        <v>-4</v>
      </c>
      <c r="BV74" s="8">
        <v>-53</v>
      </c>
    </row>
    <row r="75" spans="1:74" x14ac:dyDescent="0.35">
      <c r="A75" s="6" t="s">
        <v>94</v>
      </c>
      <c r="B75" s="8">
        <v>0</v>
      </c>
      <c r="C75" s="8">
        <v>0</v>
      </c>
      <c r="D75" s="8">
        <v>6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P75" s="6" t="s">
        <v>94</v>
      </c>
      <c r="Q75" s="8">
        <v>33</v>
      </c>
      <c r="R75" s="8">
        <v>-88</v>
      </c>
      <c r="S75" s="8">
        <v>32</v>
      </c>
      <c r="T75" s="8">
        <v>-3</v>
      </c>
      <c r="U75" s="8">
        <v>-1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E75" s="6" t="s">
        <v>94</v>
      </c>
      <c r="AF75" s="8">
        <v>36</v>
      </c>
      <c r="AG75" s="8">
        <v>11</v>
      </c>
      <c r="AH75" s="8">
        <v>6</v>
      </c>
      <c r="AI75" s="8">
        <v>-66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T75" s="4" t="s">
        <v>96</v>
      </c>
      <c r="AU75" s="10">
        <v>99</v>
      </c>
      <c r="AV75" s="10">
        <v>-113</v>
      </c>
      <c r="AW75" s="10">
        <v>76</v>
      </c>
      <c r="AX75" s="10">
        <v>140</v>
      </c>
      <c r="AY75" s="10">
        <v>-170</v>
      </c>
      <c r="AZ75" s="10">
        <v>-22</v>
      </c>
      <c r="BA75" s="10">
        <v>-142</v>
      </c>
      <c r="BB75" s="10">
        <v>115</v>
      </c>
      <c r="BC75" s="10">
        <v>82</v>
      </c>
      <c r="BD75" s="10">
        <v>-201</v>
      </c>
      <c r="BE75" s="10">
        <v>-2</v>
      </c>
      <c r="BF75" s="10">
        <v>-27</v>
      </c>
      <c r="BJ75" s="6" t="s">
        <v>94</v>
      </c>
      <c r="BK75" s="8">
        <v>-4</v>
      </c>
      <c r="BL75" s="8">
        <v>1</v>
      </c>
      <c r="BM75" s="8">
        <v>4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</row>
    <row r="76" spans="1:74" x14ac:dyDescent="0.35">
      <c r="A76" s="6" t="s">
        <v>95</v>
      </c>
      <c r="B76" s="8">
        <v>132</v>
      </c>
      <c r="C76" s="8">
        <v>135</v>
      </c>
      <c r="D76" s="8">
        <v>102</v>
      </c>
      <c r="E76" s="8">
        <v>-31</v>
      </c>
      <c r="F76" s="8">
        <v>58</v>
      </c>
      <c r="G76" s="8">
        <v>295</v>
      </c>
      <c r="H76" s="8">
        <v>112</v>
      </c>
      <c r="I76" s="8">
        <v>-145</v>
      </c>
      <c r="J76" s="8">
        <v>212</v>
      </c>
      <c r="K76" s="8">
        <v>120</v>
      </c>
      <c r="L76" s="8">
        <v>439</v>
      </c>
      <c r="M76" s="8">
        <v>192</v>
      </c>
      <c r="P76" s="6" t="s">
        <v>95</v>
      </c>
      <c r="Q76" s="8">
        <v>-64</v>
      </c>
      <c r="R76" s="8">
        <v>42</v>
      </c>
      <c r="S76" s="8">
        <v>-98</v>
      </c>
      <c r="T76" s="8">
        <v>-16</v>
      </c>
      <c r="U76" s="8">
        <v>-102</v>
      </c>
      <c r="V76" s="8">
        <v>88</v>
      </c>
      <c r="W76" s="8">
        <v>-44</v>
      </c>
      <c r="X76" s="8">
        <v>-122</v>
      </c>
      <c r="Y76" s="8">
        <v>504</v>
      </c>
      <c r="Z76" s="8">
        <v>243</v>
      </c>
      <c r="AA76" s="8">
        <v>22</v>
      </c>
      <c r="AB76" s="8">
        <v>-98</v>
      </c>
      <c r="AE76" s="6" t="s">
        <v>95</v>
      </c>
      <c r="AF76" s="8">
        <v>8</v>
      </c>
      <c r="AG76" s="8">
        <v>-2</v>
      </c>
      <c r="AH76" s="8">
        <v>68</v>
      </c>
      <c r="AI76" s="8">
        <v>10</v>
      </c>
      <c r="AJ76" s="8">
        <v>6</v>
      </c>
      <c r="AK76" s="8">
        <v>38</v>
      </c>
      <c r="AL76" s="8">
        <v>19</v>
      </c>
      <c r="AM76" s="8">
        <v>15</v>
      </c>
      <c r="AN76" s="8">
        <v>189</v>
      </c>
      <c r="AO76" s="8">
        <v>16</v>
      </c>
      <c r="AP76" s="8">
        <v>107</v>
      </c>
      <c r="AQ76" s="8">
        <v>189</v>
      </c>
      <c r="AT76" s="6" t="s">
        <v>97</v>
      </c>
      <c r="AU76" s="8">
        <v>-14</v>
      </c>
      <c r="AV76" s="8">
        <v>-18</v>
      </c>
      <c r="AW76" s="8">
        <v>-40</v>
      </c>
      <c r="AX76" s="8">
        <v>-92</v>
      </c>
      <c r="AY76" s="8">
        <v>-55</v>
      </c>
      <c r="AZ76" s="8">
        <v>-48</v>
      </c>
      <c r="BA76" s="8">
        <v>-50</v>
      </c>
      <c r="BB76" s="8">
        <v>-28</v>
      </c>
      <c r="BC76" s="8">
        <v>-19</v>
      </c>
      <c r="BD76" s="8">
        <v>-26</v>
      </c>
      <c r="BE76" s="8">
        <v>-25</v>
      </c>
      <c r="BF76" s="8">
        <v>-35</v>
      </c>
      <c r="BJ76" s="6" t="s">
        <v>95</v>
      </c>
      <c r="BK76" s="8">
        <v>0</v>
      </c>
      <c r="BL76" s="8">
        <v>0</v>
      </c>
      <c r="BM76" s="8">
        <v>4</v>
      </c>
      <c r="BN76" s="8">
        <v>-27</v>
      </c>
      <c r="BO76" s="8">
        <v>10</v>
      </c>
      <c r="BP76" s="8">
        <v>-14</v>
      </c>
      <c r="BQ76" s="8">
        <v>12</v>
      </c>
      <c r="BR76" s="8">
        <v>-3</v>
      </c>
      <c r="BS76" s="8">
        <v>19</v>
      </c>
      <c r="BT76" s="8">
        <v>17</v>
      </c>
      <c r="BU76" s="8">
        <v>1</v>
      </c>
      <c r="BV76" s="8">
        <v>14</v>
      </c>
    </row>
    <row r="77" spans="1:74" x14ac:dyDescent="0.35">
      <c r="A77" s="4" t="s">
        <v>96</v>
      </c>
      <c r="B77" s="10">
        <v>-16</v>
      </c>
      <c r="C77" s="10">
        <v>11</v>
      </c>
      <c r="D77" s="10">
        <v>152</v>
      </c>
      <c r="E77" s="10">
        <v>-245</v>
      </c>
      <c r="F77" s="10">
        <v>-296</v>
      </c>
      <c r="G77" s="10">
        <v>512</v>
      </c>
      <c r="H77" s="10">
        <v>-804</v>
      </c>
      <c r="I77" s="10">
        <v>228</v>
      </c>
      <c r="J77" s="5">
        <v>1822</v>
      </c>
      <c r="K77" s="5">
        <v>-2509</v>
      </c>
      <c r="L77" s="10">
        <v>636</v>
      </c>
      <c r="M77" s="10">
        <v>-328</v>
      </c>
      <c r="P77" s="4" t="s">
        <v>96</v>
      </c>
      <c r="Q77" s="10">
        <v>-154</v>
      </c>
      <c r="R77" s="10">
        <v>130</v>
      </c>
      <c r="S77" s="10">
        <v>-218</v>
      </c>
      <c r="T77" s="10">
        <v>321</v>
      </c>
      <c r="U77" s="10">
        <v>-723</v>
      </c>
      <c r="V77" s="10">
        <v>315</v>
      </c>
      <c r="W77" s="10">
        <v>-543</v>
      </c>
      <c r="X77" s="10">
        <v>795</v>
      </c>
      <c r="Y77" s="10">
        <v>462</v>
      </c>
      <c r="Z77" s="10">
        <v>-183</v>
      </c>
      <c r="AA77" s="10">
        <v>-784</v>
      </c>
      <c r="AB77" s="10">
        <v>-503</v>
      </c>
      <c r="AE77" s="4" t="s">
        <v>96</v>
      </c>
      <c r="AF77" s="10">
        <v>196</v>
      </c>
      <c r="AG77" s="10">
        <v>-374</v>
      </c>
      <c r="AH77" s="10">
        <v>171</v>
      </c>
      <c r="AI77" s="10">
        <v>82</v>
      </c>
      <c r="AJ77" s="10">
        <v>-217</v>
      </c>
      <c r="AK77" s="10">
        <v>174</v>
      </c>
      <c r="AL77" s="10">
        <v>23</v>
      </c>
      <c r="AM77" s="10">
        <v>258</v>
      </c>
      <c r="AN77" s="10">
        <v>452</v>
      </c>
      <c r="AO77" s="10">
        <v>-74</v>
      </c>
      <c r="AP77" s="10">
        <v>221</v>
      </c>
      <c r="AQ77" s="10">
        <v>267</v>
      </c>
      <c r="AT77" s="6" t="s">
        <v>117</v>
      </c>
      <c r="AU77" s="8">
        <v>2</v>
      </c>
      <c r="AV77" s="8">
        <v>0</v>
      </c>
      <c r="AW77" s="8">
        <v>-11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J77" s="4" t="s">
        <v>96</v>
      </c>
      <c r="BK77" s="10">
        <v>-50</v>
      </c>
      <c r="BL77" s="10">
        <v>26</v>
      </c>
      <c r="BM77" s="10">
        <v>-4</v>
      </c>
      <c r="BN77" s="10">
        <v>-121</v>
      </c>
      <c r="BO77" s="10">
        <v>37</v>
      </c>
      <c r="BP77" s="10">
        <v>51</v>
      </c>
      <c r="BQ77" s="10">
        <v>-58</v>
      </c>
      <c r="BR77" s="10">
        <v>-38</v>
      </c>
      <c r="BS77" s="10">
        <v>123</v>
      </c>
      <c r="BT77" s="10">
        <v>-51</v>
      </c>
      <c r="BU77" s="10">
        <v>-59</v>
      </c>
      <c r="BV77" s="10">
        <v>-3</v>
      </c>
    </row>
    <row r="78" spans="1:74" x14ac:dyDescent="0.35">
      <c r="A78" s="6" t="s">
        <v>97</v>
      </c>
      <c r="B78" s="8">
        <v>-241</v>
      </c>
      <c r="C78" s="8">
        <v>-307</v>
      </c>
      <c r="D78" s="8">
        <v>-412</v>
      </c>
      <c r="E78" s="11">
        <v>-1169</v>
      </c>
      <c r="F78" s="8">
        <v>-411</v>
      </c>
      <c r="G78" s="8">
        <v>-475</v>
      </c>
      <c r="H78" s="8">
        <v>-416</v>
      </c>
      <c r="I78" s="8">
        <v>-442</v>
      </c>
      <c r="J78" s="8">
        <v>-517</v>
      </c>
      <c r="K78" s="8">
        <v>-213</v>
      </c>
      <c r="L78" s="8">
        <v>-328</v>
      </c>
      <c r="M78" s="8">
        <v>-722</v>
      </c>
      <c r="P78" s="6" t="s">
        <v>97</v>
      </c>
      <c r="Q78" s="8">
        <v>-113</v>
      </c>
      <c r="R78" s="8">
        <v>-239</v>
      </c>
      <c r="S78" s="8">
        <v>-295</v>
      </c>
      <c r="T78" s="8">
        <v>-391</v>
      </c>
      <c r="U78" s="8">
        <v>-326</v>
      </c>
      <c r="V78" s="8">
        <v>-246</v>
      </c>
      <c r="W78" s="8">
        <v>-220</v>
      </c>
      <c r="X78" s="8">
        <v>-92</v>
      </c>
      <c r="Y78" s="8">
        <v>-204</v>
      </c>
      <c r="Z78" s="8">
        <v>-122</v>
      </c>
      <c r="AA78" s="8">
        <v>-217</v>
      </c>
      <c r="AB78" s="8">
        <v>-384</v>
      </c>
      <c r="AE78" s="6" t="s">
        <v>123</v>
      </c>
      <c r="AF78" s="8">
        <v>0</v>
      </c>
      <c r="AG78" s="8">
        <v>0</v>
      </c>
      <c r="AH78" s="8">
        <v>472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T78" s="4" t="s">
        <v>98</v>
      </c>
      <c r="AU78" s="10">
        <v>8</v>
      </c>
      <c r="AV78" s="10">
        <v>-89</v>
      </c>
      <c r="AW78" s="10">
        <v>-84</v>
      </c>
      <c r="AX78" s="10">
        <v>-120</v>
      </c>
      <c r="AY78" s="10">
        <v>-215</v>
      </c>
      <c r="AZ78" s="10">
        <v>-102</v>
      </c>
      <c r="BA78" s="10">
        <v>-120</v>
      </c>
      <c r="BB78" s="10">
        <v>-136</v>
      </c>
      <c r="BC78" s="10">
        <v>-92</v>
      </c>
      <c r="BD78" s="10">
        <v>-282</v>
      </c>
      <c r="BE78" s="10">
        <v>-202</v>
      </c>
      <c r="BF78" s="10">
        <v>-325</v>
      </c>
      <c r="BJ78" s="6" t="s">
        <v>97</v>
      </c>
      <c r="BK78" s="8">
        <v>-29</v>
      </c>
      <c r="BL78" s="8">
        <v>-43</v>
      </c>
      <c r="BM78" s="8">
        <v>-57</v>
      </c>
      <c r="BN78" s="8">
        <v>-71</v>
      </c>
      <c r="BO78" s="8">
        <v>-71</v>
      </c>
      <c r="BP78" s="8">
        <v>-76</v>
      </c>
      <c r="BQ78" s="8">
        <v>-53</v>
      </c>
      <c r="BR78" s="8">
        <v>-37</v>
      </c>
      <c r="BS78" s="8">
        <v>-51</v>
      </c>
      <c r="BT78" s="8">
        <v>-39</v>
      </c>
      <c r="BU78" s="8">
        <v>-42</v>
      </c>
      <c r="BV78" s="8">
        <v>-39</v>
      </c>
    </row>
    <row r="79" spans="1:74" x14ac:dyDescent="0.35">
      <c r="A79" s="4" t="s">
        <v>98</v>
      </c>
      <c r="B79" s="10">
        <v>-977</v>
      </c>
      <c r="C79" s="10">
        <v>-959</v>
      </c>
      <c r="D79" s="5">
        <v>-1791</v>
      </c>
      <c r="E79" s="5">
        <v>-3408</v>
      </c>
      <c r="F79" s="5">
        <v>-1393</v>
      </c>
      <c r="G79" s="5">
        <v>-2014</v>
      </c>
      <c r="H79" s="5">
        <v>-1386</v>
      </c>
      <c r="I79" s="10">
        <v>-162</v>
      </c>
      <c r="J79" s="5">
        <v>-5087</v>
      </c>
      <c r="K79" s="10">
        <v>169</v>
      </c>
      <c r="L79" s="5">
        <v>-1922</v>
      </c>
      <c r="M79" s="5">
        <v>-2378</v>
      </c>
      <c r="P79" s="6" t="s">
        <v>116</v>
      </c>
      <c r="Q79" s="8">
        <v>0</v>
      </c>
      <c r="R79" s="8">
        <v>0</v>
      </c>
      <c r="S79" s="8">
        <v>0</v>
      </c>
      <c r="T79" s="8">
        <v>166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E79" s="6" t="s">
        <v>97</v>
      </c>
      <c r="AF79" s="8">
        <v>-38</v>
      </c>
      <c r="AG79" s="8">
        <v>-89</v>
      </c>
      <c r="AH79" s="8">
        <v>-112</v>
      </c>
      <c r="AI79" s="8">
        <v>-169</v>
      </c>
      <c r="AJ79" s="8">
        <v>-102</v>
      </c>
      <c r="AK79" s="8">
        <v>-98</v>
      </c>
      <c r="AL79" s="8">
        <v>-81</v>
      </c>
      <c r="AM79" s="8">
        <v>-18</v>
      </c>
      <c r="AN79" s="8">
        <v>-51</v>
      </c>
      <c r="AO79" s="8">
        <v>-20</v>
      </c>
      <c r="AP79" s="8">
        <v>38</v>
      </c>
      <c r="AQ79" s="8">
        <v>-163</v>
      </c>
      <c r="AT79" s="6" t="s">
        <v>99</v>
      </c>
      <c r="AU79" s="8">
        <v>-49</v>
      </c>
      <c r="AV79" s="8">
        <v>-91</v>
      </c>
      <c r="AW79" s="8">
        <v>-86</v>
      </c>
      <c r="AX79" s="8">
        <v>-85</v>
      </c>
      <c r="AY79" s="8">
        <v>-221</v>
      </c>
      <c r="AZ79" s="8">
        <v>-105</v>
      </c>
      <c r="BA79" s="8">
        <v>-135</v>
      </c>
      <c r="BB79" s="8">
        <v>-139</v>
      </c>
      <c r="BC79" s="8">
        <v>-98</v>
      </c>
      <c r="BD79" s="8">
        <v>-285</v>
      </c>
      <c r="BE79" s="8">
        <v>0</v>
      </c>
      <c r="BF79" s="8">
        <v>0</v>
      </c>
      <c r="BJ79" s="4" t="s">
        <v>98</v>
      </c>
      <c r="BK79" s="10">
        <v>-178</v>
      </c>
      <c r="BL79" s="10">
        <v>-121</v>
      </c>
      <c r="BM79" s="10">
        <v>116</v>
      </c>
      <c r="BN79" s="10">
        <v>-133</v>
      </c>
      <c r="BO79" s="10">
        <v>-12</v>
      </c>
      <c r="BP79" s="10">
        <v>-22</v>
      </c>
      <c r="BQ79" s="10">
        <v>-36</v>
      </c>
      <c r="BR79" s="10">
        <v>-96</v>
      </c>
      <c r="BS79" s="10">
        <v>87</v>
      </c>
      <c r="BT79" s="10">
        <v>-50</v>
      </c>
      <c r="BU79" s="10">
        <v>91</v>
      </c>
      <c r="BV79" s="10">
        <v>-34</v>
      </c>
    </row>
    <row r="80" spans="1:74" x14ac:dyDescent="0.35">
      <c r="A80" s="6" t="s">
        <v>99</v>
      </c>
      <c r="B80" s="8">
        <v>-621</v>
      </c>
      <c r="C80" s="8">
        <v>-449</v>
      </c>
      <c r="D80" s="11">
        <v>-1246</v>
      </c>
      <c r="E80" s="11">
        <v>-2308</v>
      </c>
      <c r="F80" s="11">
        <v>-1369</v>
      </c>
      <c r="G80" s="11">
        <v>-1567</v>
      </c>
      <c r="H80" s="11">
        <v>-1964</v>
      </c>
      <c r="I80" s="11">
        <v>-2752</v>
      </c>
      <c r="J80" s="8">
        <v>-853</v>
      </c>
      <c r="K80" s="11">
        <v>-1707</v>
      </c>
      <c r="L80" s="11">
        <v>-3291</v>
      </c>
      <c r="M80" s="11">
        <v>-2162</v>
      </c>
      <c r="P80" s="6" t="s">
        <v>117</v>
      </c>
      <c r="Q80" s="8">
        <v>0</v>
      </c>
      <c r="R80" s="8">
        <v>0</v>
      </c>
      <c r="S80" s="8">
        <v>-63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E80" s="4" t="s">
        <v>98</v>
      </c>
      <c r="AF80" s="10">
        <v>-53</v>
      </c>
      <c r="AG80" s="10">
        <v>-142</v>
      </c>
      <c r="AH80" s="10">
        <v>-253</v>
      </c>
      <c r="AI80" s="10">
        <v>-433</v>
      </c>
      <c r="AJ80" s="10">
        <v>-543</v>
      </c>
      <c r="AK80" s="10">
        <v>-412</v>
      </c>
      <c r="AL80" s="5">
        <v>-1060</v>
      </c>
      <c r="AM80" s="5">
        <v>-1076</v>
      </c>
      <c r="AN80" s="10">
        <v>-618</v>
      </c>
      <c r="AO80" s="10">
        <v>-944</v>
      </c>
      <c r="AP80" s="10">
        <v>-849</v>
      </c>
      <c r="AQ80" s="10">
        <v>-854</v>
      </c>
      <c r="AT80" s="6" t="s">
        <v>100</v>
      </c>
      <c r="AU80" s="8">
        <v>56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J80" s="6" t="s">
        <v>99</v>
      </c>
      <c r="BK80" s="8">
        <v>-26</v>
      </c>
      <c r="BL80" s="8">
        <v>-47</v>
      </c>
      <c r="BM80" s="8">
        <v>-49</v>
      </c>
      <c r="BN80" s="8">
        <v>-43</v>
      </c>
      <c r="BO80" s="8">
        <v>-39</v>
      </c>
      <c r="BP80" s="8">
        <v>-51</v>
      </c>
      <c r="BQ80" s="8">
        <v>-72</v>
      </c>
      <c r="BR80" s="8">
        <v>-62</v>
      </c>
      <c r="BS80" s="8">
        <v>-44</v>
      </c>
      <c r="BT80" s="8">
        <v>-73</v>
      </c>
      <c r="BU80" s="8">
        <v>-111</v>
      </c>
      <c r="BV80" s="8">
        <v>-55</v>
      </c>
    </row>
    <row r="81" spans="1:74" x14ac:dyDescent="0.35">
      <c r="A81" s="6" t="s">
        <v>100</v>
      </c>
      <c r="B81" s="8">
        <v>1</v>
      </c>
      <c r="C81" s="8">
        <v>2</v>
      </c>
      <c r="D81" s="8">
        <v>0</v>
      </c>
      <c r="E81" s="8">
        <v>2</v>
      </c>
      <c r="F81" s="8">
        <v>3</v>
      </c>
      <c r="G81" s="8">
        <v>3</v>
      </c>
      <c r="H81" s="8">
        <v>0</v>
      </c>
      <c r="I81" s="8">
        <v>2</v>
      </c>
      <c r="J81" s="8">
        <v>1</v>
      </c>
      <c r="K81" s="8">
        <v>2</v>
      </c>
      <c r="L81" s="8">
        <v>1</v>
      </c>
      <c r="M81" s="8">
        <v>0</v>
      </c>
      <c r="P81" s="4" t="s">
        <v>98</v>
      </c>
      <c r="Q81" s="10">
        <v>-599</v>
      </c>
      <c r="R81" s="10">
        <v>-119</v>
      </c>
      <c r="S81" s="10">
        <v>-796</v>
      </c>
      <c r="T81" s="5">
        <v>-2226</v>
      </c>
      <c r="U81" s="5">
        <v>-3368</v>
      </c>
      <c r="V81" s="5">
        <v>-3891</v>
      </c>
      <c r="W81" s="5">
        <v>-1027</v>
      </c>
      <c r="X81" s="5">
        <v>-2817</v>
      </c>
      <c r="Y81" s="5">
        <v>-2342</v>
      </c>
      <c r="Z81" s="5">
        <v>-1172</v>
      </c>
      <c r="AA81" s="10">
        <v>-478</v>
      </c>
      <c r="AB81" s="10">
        <v>-711</v>
      </c>
      <c r="AE81" s="6" t="s">
        <v>99</v>
      </c>
      <c r="AF81" s="8">
        <v>-85</v>
      </c>
      <c r="AG81" s="8">
        <v>-148</v>
      </c>
      <c r="AH81" s="8">
        <v>-303</v>
      </c>
      <c r="AI81" s="8">
        <v>-738</v>
      </c>
      <c r="AJ81" s="8">
        <v>-588</v>
      </c>
      <c r="AK81" s="8">
        <v>-484</v>
      </c>
      <c r="AL81" s="11">
        <v>-1107</v>
      </c>
      <c r="AM81" s="11">
        <v>-1118</v>
      </c>
      <c r="AN81" s="8">
        <v>-639</v>
      </c>
      <c r="AO81" s="8">
        <v>-959</v>
      </c>
      <c r="AP81" s="8">
        <v>-879</v>
      </c>
      <c r="AQ81" s="8">
        <v>-867</v>
      </c>
      <c r="AT81" s="6" t="s">
        <v>101</v>
      </c>
      <c r="AU81" s="8">
        <v>0</v>
      </c>
      <c r="AV81" s="8">
        <v>0</v>
      </c>
      <c r="AW81" s="8">
        <v>-1</v>
      </c>
      <c r="AX81" s="8">
        <v>-40</v>
      </c>
      <c r="AY81" s="8">
        <v>0</v>
      </c>
      <c r="AZ81" s="8">
        <v>-12</v>
      </c>
      <c r="BA81" s="8">
        <v>0</v>
      </c>
      <c r="BB81" s="8">
        <v>0</v>
      </c>
      <c r="BC81" s="8">
        <v>-4</v>
      </c>
      <c r="BD81" s="8">
        <v>-1</v>
      </c>
      <c r="BE81" s="8">
        <v>0</v>
      </c>
      <c r="BF81" s="8">
        <v>-4</v>
      </c>
      <c r="BJ81" s="6" t="s">
        <v>100</v>
      </c>
      <c r="BK81" s="8">
        <v>0</v>
      </c>
      <c r="BL81" s="8">
        <v>0</v>
      </c>
      <c r="BM81" s="8">
        <v>1</v>
      </c>
      <c r="BN81" s="8">
        <v>1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</row>
    <row r="82" spans="1:74" x14ac:dyDescent="0.35">
      <c r="A82" s="6" t="s">
        <v>101</v>
      </c>
      <c r="B82" s="8">
        <v>-356</v>
      </c>
      <c r="C82" s="8">
        <v>-474</v>
      </c>
      <c r="D82" s="8">
        <v>-656</v>
      </c>
      <c r="E82" s="11">
        <v>-2347</v>
      </c>
      <c r="F82" s="8">
        <v>0</v>
      </c>
      <c r="G82" s="11">
        <v>-3007</v>
      </c>
      <c r="H82" s="11">
        <v>-2122</v>
      </c>
      <c r="I82" s="11">
        <v>-2066</v>
      </c>
      <c r="J82" s="11">
        <v>-6218</v>
      </c>
      <c r="K82" s="8">
        <v>-650</v>
      </c>
      <c r="L82" s="8">
        <v>-136</v>
      </c>
      <c r="M82" s="8">
        <v>-446</v>
      </c>
      <c r="P82" s="6" t="s">
        <v>99</v>
      </c>
      <c r="Q82" s="8">
        <v>-625</v>
      </c>
      <c r="R82" s="8">
        <v>-499</v>
      </c>
      <c r="S82" s="8">
        <v>-637</v>
      </c>
      <c r="T82" s="11">
        <v>-1621</v>
      </c>
      <c r="U82" s="11">
        <v>-3319</v>
      </c>
      <c r="V82" s="11">
        <v>-3102</v>
      </c>
      <c r="W82" s="11">
        <v>-2293</v>
      </c>
      <c r="X82" s="11">
        <v>-2836</v>
      </c>
      <c r="Y82" s="11">
        <v>-1190</v>
      </c>
      <c r="Z82" s="11">
        <v>-1846</v>
      </c>
      <c r="AA82" s="8">
        <v>-777</v>
      </c>
      <c r="AB82" s="8">
        <v>-730</v>
      </c>
      <c r="AE82" s="6" t="s">
        <v>100</v>
      </c>
      <c r="AF82" s="8">
        <v>0</v>
      </c>
      <c r="AG82" s="8">
        <v>3</v>
      </c>
      <c r="AH82" s="8">
        <v>3</v>
      </c>
      <c r="AI82" s="8">
        <v>24</v>
      </c>
      <c r="AJ82" s="8">
        <v>5</v>
      </c>
      <c r="AK82" s="8">
        <v>0</v>
      </c>
      <c r="AL82" s="8">
        <v>0</v>
      </c>
      <c r="AM82" s="8">
        <v>8</v>
      </c>
      <c r="AN82" s="8">
        <v>5</v>
      </c>
      <c r="AO82" s="8">
        <v>3</v>
      </c>
      <c r="AP82" s="8">
        <v>1</v>
      </c>
      <c r="AQ82" s="8">
        <v>0</v>
      </c>
      <c r="AT82" s="6" t="s">
        <v>102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5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J82" s="6" t="s">
        <v>103</v>
      </c>
      <c r="BK82" s="8">
        <v>11</v>
      </c>
      <c r="BL82" s="8">
        <v>15</v>
      </c>
      <c r="BM82" s="8">
        <v>25</v>
      </c>
      <c r="BN82" s="8">
        <v>33</v>
      </c>
      <c r="BO82" s="8">
        <v>27</v>
      </c>
      <c r="BP82" s="8">
        <v>29</v>
      </c>
      <c r="BQ82" s="8">
        <v>37</v>
      </c>
      <c r="BR82" s="8">
        <v>29</v>
      </c>
      <c r="BS82" s="8">
        <v>23</v>
      </c>
      <c r="BT82" s="8">
        <v>13</v>
      </c>
      <c r="BU82" s="8">
        <v>12</v>
      </c>
      <c r="BV82" s="8">
        <v>11</v>
      </c>
    </row>
    <row r="83" spans="1:74" x14ac:dyDescent="0.35">
      <c r="A83" s="6" t="s">
        <v>102</v>
      </c>
      <c r="B83" s="8">
        <v>0</v>
      </c>
      <c r="C83" s="8">
        <v>0</v>
      </c>
      <c r="D83" s="8">
        <v>493</v>
      </c>
      <c r="E83" s="8">
        <v>728</v>
      </c>
      <c r="F83" s="8">
        <v>33</v>
      </c>
      <c r="G83" s="11">
        <v>2477</v>
      </c>
      <c r="H83" s="11">
        <v>2718</v>
      </c>
      <c r="I83" s="11">
        <v>4651</v>
      </c>
      <c r="J83" s="11">
        <v>1884</v>
      </c>
      <c r="K83" s="11">
        <v>3033</v>
      </c>
      <c r="L83" s="8">
        <v>787</v>
      </c>
      <c r="M83" s="8">
        <v>316</v>
      </c>
      <c r="P83" s="6" t="s">
        <v>100</v>
      </c>
      <c r="Q83" s="8">
        <v>32</v>
      </c>
      <c r="R83" s="8">
        <v>8</v>
      </c>
      <c r="S83" s="8">
        <v>7</v>
      </c>
      <c r="T83" s="8">
        <v>6</v>
      </c>
      <c r="U83" s="8">
        <v>55</v>
      </c>
      <c r="V83" s="8">
        <v>35</v>
      </c>
      <c r="W83" s="8">
        <v>19</v>
      </c>
      <c r="X83" s="8">
        <v>31</v>
      </c>
      <c r="Y83" s="8">
        <v>34</v>
      </c>
      <c r="Z83" s="8">
        <v>30</v>
      </c>
      <c r="AA83" s="8">
        <v>14</v>
      </c>
      <c r="AB83" s="8">
        <v>57</v>
      </c>
      <c r="AE83" s="6" t="s">
        <v>101</v>
      </c>
      <c r="AF83" s="8">
        <v>-461</v>
      </c>
      <c r="AG83" s="8">
        <v>0</v>
      </c>
      <c r="AH83" s="8">
        <v>0</v>
      </c>
      <c r="AI83" s="8">
        <v>0</v>
      </c>
      <c r="AJ83" s="8">
        <v>-33</v>
      </c>
      <c r="AK83" s="8">
        <v>-6</v>
      </c>
      <c r="AL83" s="8">
        <v>0</v>
      </c>
      <c r="AM83" s="8">
        <v>-4</v>
      </c>
      <c r="AN83" s="8">
        <v>0</v>
      </c>
      <c r="AO83" s="8">
        <v>-8</v>
      </c>
      <c r="AP83" s="8">
        <v>-3</v>
      </c>
      <c r="AQ83" s="8">
        <v>-470</v>
      </c>
      <c r="AT83" s="6" t="s">
        <v>103</v>
      </c>
      <c r="AU83" s="8">
        <v>1</v>
      </c>
      <c r="AV83" s="8">
        <v>1</v>
      </c>
      <c r="AW83" s="8">
        <v>1</v>
      </c>
      <c r="AX83" s="8">
        <v>3</v>
      </c>
      <c r="AY83" s="8">
        <v>4</v>
      </c>
      <c r="AZ83" s="8">
        <v>15</v>
      </c>
      <c r="BA83" s="8">
        <v>12</v>
      </c>
      <c r="BB83" s="8">
        <v>3</v>
      </c>
      <c r="BC83" s="8">
        <v>5</v>
      </c>
      <c r="BD83" s="8">
        <v>4</v>
      </c>
      <c r="BE83" s="8">
        <v>4</v>
      </c>
      <c r="BF83" s="8">
        <v>2</v>
      </c>
      <c r="BJ83" s="6" t="s">
        <v>105</v>
      </c>
      <c r="BK83" s="8">
        <v>-163</v>
      </c>
      <c r="BL83" s="8">
        <v>-89</v>
      </c>
      <c r="BM83" s="8">
        <v>140</v>
      </c>
      <c r="BN83" s="8">
        <v>-123</v>
      </c>
      <c r="BO83" s="8">
        <v>0</v>
      </c>
      <c r="BP83" s="8">
        <v>0</v>
      </c>
      <c r="BQ83" s="8">
        <v>0</v>
      </c>
      <c r="BR83" s="8">
        <v>-63</v>
      </c>
      <c r="BS83" s="8">
        <v>108</v>
      </c>
      <c r="BT83" s="8">
        <v>10</v>
      </c>
      <c r="BU83" s="8">
        <v>190</v>
      </c>
      <c r="BV83" s="8">
        <v>10</v>
      </c>
    </row>
    <row r="84" spans="1:74" x14ac:dyDescent="0.35">
      <c r="A84" s="6" t="s">
        <v>103</v>
      </c>
      <c r="B84" s="8">
        <v>1</v>
      </c>
      <c r="C84" s="8">
        <v>6</v>
      </c>
      <c r="D84" s="8">
        <v>33</v>
      </c>
      <c r="E84" s="8">
        <v>67</v>
      </c>
      <c r="F84" s="8">
        <v>33</v>
      </c>
      <c r="G84" s="8">
        <v>24</v>
      </c>
      <c r="H84" s="8">
        <v>11</v>
      </c>
      <c r="I84" s="8">
        <v>20</v>
      </c>
      <c r="J84" s="8">
        <v>87</v>
      </c>
      <c r="K84" s="8">
        <v>88</v>
      </c>
      <c r="L84" s="8">
        <v>116</v>
      </c>
      <c r="M84" s="8">
        <v>98</v>
      </c>
      <c r="P84" s="6" t="s">
        <v>101</v>
      </c>
      <c r="Q84" s="8">
        <v>-1</v>
      </c>
      <c r="R84" s="8">
        <v>0</v>
      </c>
      <c r="S84" s="8">
        <v>-80</v>
      </c>
      <c r="T84" s="8">
        <v>-14</v>
      </c>
      <c r="U84" s="8">
        <v>-223</v>
      </c>
      <c r="V84" s="8">
        <v>-7</v>
      </c>
      <c r="W84" s="8">
        <v>-2</v>
      </c>
      <c r="X84" s="8">
        <v>-13</v>
      </c>
      <c r="Y84" s="8">
        <v>-90</v>
      </c>
      <c r="Z84" s="8">
        <v>-369</v>
      </c>
      <c r="AA84" s="8">
        <v>-3</v>
      </c>
      <c r="AB84" s="8">
        <v>-72</v>
      </c>
      <c r="AE84" s="6" t="s">
        <v>102</v>
      </c>
      <c r="AF84" s="8">
        <v>491</v>
      </c>
      <c r="AG84" s="8">
        <v>37</v>
      </c>
      <c r="AH84" s="8">
        <v>0</v>
      </c>
      <c r="AI84" s="8">
        <v>249</v>
      </c>
      <c r="AJ84" s="8">
        <v>0</v>
      </c>
      <c r="AK84" s="8">
        <v>35</v>
      </c>
      <c r="AL84" s="8">
        <v>41</v>
      </c>
      <c r="AM84" s="8">
        <v>0</v>
      </c>
      <c r="AN84" s="8">
        <v>0</v>
      </c>
      <c r="AO84" s="8">
        <v>0</v>
      </c>
      <c r="AP84" s="8">
        <v>0</v>
      </c>
      <c r="AQ84" s="8">
        <v>471</v>
      </c>
      <c r="AT84" s="6" t="s">
        <v>104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J84" s="4" t="s">
        <v>106</v>
      </c>
      <c r="BK84" s="10">
        <v>-23</v>
      </c>
      <c r="BL84" s="10">
        <v>-21</v>
      </c>
      <c r="BM84" s="10">
        <v>-27</v>
      </c>
      <c r="BN84" s="10">
        <v>-31</v>
      </c>
      <c r="BO84" s="10">
        <v>-37</v>
      </c>
      <c r="BP84" s="10">
        <v>-37</v>
      </c>
      <c r="BQ84" s="10">
        <v>-39</v>
      </c>
      <c r="BR84" s="10">
        <v>-45</v>
      </c>
      <c r="BS84" s="10">
        <v>-223</v>
      </c>
      <c r="BT84" s="10">
        <v>-236</v>
      </c>
      <c r="BU84" s="10">
        <v>-241</v>
      </c>
      <c r="BV84" s="10">
        <v>-130</v>
      </c>
    </row>
    <row r="85" spans="1:74" x14ac:dyDescent="0.35">
      <c r="A85" s="6" t="s">
        <v>104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P85" s="6" t="s">
        <v>102</v>
      </c>
      <c r="Q85" s="8">
        <v>0</v>
      </c>
      <c r="R85" s="8">
        <v>363</v>
      </c>
      <c r="S85" s="8">
        <v>0</v>
      </c>
      <c r="T85" s="8">
        <v>0</v>
      </c>
      <c r="U85" s="8">
        <v>0</v>
      </c>
      <c r="V85" s="8">
        <v>0</v>
      </c>
      <c r="W85" s="8">
        <v>364</v>
      </c>
      <c r="X85" s="8">
        <v>0</v>
      </c>
      <c r="Y85" s="8">
        <v>0</v>
      </c>
      <c r="Z85" s="8">
        <v>0</v>
      </c>
      <c r="AA85" s="8">
        <v>54</v>
      </c>
      <c r="AB85" s="8">
        <v>0</v>
      </c>
      <c r="AE85" s="6" t="s">
        <v>103</v>
      </c>
      <c r="AF85" s="8">
        <v>6</v>
      </c>
      <c r="AG85" s="8">
        <v>6</v>
      </c>
      <c r="AH85" s="8">
        <v>9</v>
      </c>
      <c r="AI85" s="8">
        <v>7</v>
      </c>
      <c r="AJ85" s="8">
        <v>6</v>
      </c>
      <c r="AK85" s="8">
        <v>12</v>
      </c>
      <c r="AL85" s="8">
        <v>3</v>
      </c>
      <c r="AM85" s="8">
        <v>32</v>
      </c>
      <c r="AN85" s="8">
        <v>6</v>
      </c>
      <c r="AO85" s="8">
        <v>3</v>
      </c>
      <c r="AP85" s="8">
        <v>9</v>
      </c>
      <c r="AQ85" s="8">
        <v>4</v>
      </c>
      <c r="AT85" s="6" t="s">
        <v>105</v>
      </c>
      <c r="AU85" s="8">
        <v>0</v>
      </c>
      <c r="AV85" s="8">
        <v>1</v>
      </c>
      <c r="AW85" s="8">
        <v>1</v>
      </c>
      <c r="AX85" s="8">
        <v>2</v>
      </c>
      <c r="AY85" s="8">
        <v>2</v>
      </c>
      <c r="AZ85" s="8">
        <v>-1</v>
      </c>
      <c r="BA85" s="8">
        <v>-2</v>
      </c>
      <c r="BB85" s="8">
        <v>-1</v>
      </c>
      <c r="BC85" s="8">
        <v>5</v>
      </c>
      <c r="BD85" s="8">
        <v>0</v>
      </c>
      <c r="BE85" s="8">
        <v>-206</v>
      </c>
      <c r="BF85" s="8">
        <v>-323</v>
      </c>
      <c r="BJ85" s="6" t="s">
        <v>111</v>
      </c>
      <c r="BK85" s="8">
        <v>-4</v>
      </c>
      <c r="BL85" s="8">
        <v>-2</v>
      </c>
      <c r="BM85" s="8">
        <v>-3</v>
      </c>
      <c r="BN85" s="8">
        <v>-3</v>
      </c>
      <c r="BO85" s="8">
        <v>-4</v>
      </c>
      <c r="BP85" s="8">
        <v>-3</v>
      </c>
      <c r="BQ85" s="8">
        <v>-3</v>
      </c>
      <c r="BR85" s="8">
        <v>-4</v>
      </c>
      <c r="BS85" s="8">
        <v>-4</v>
      </c>
      <c r="BT85" s="8">
        <v>-4</v>
      </c>
      <c r="BU85" s="8">
        <v>-4</v>
      </c>
      <c r="BV85" s="8">
        <v>-4</v>
      </c>
    </row>
    <row r="86" spans="1:74" x14ac:dyDescent="0.35">
      <c r="A86" s="6" t="s">
        <v>105</v>
      </c>
      <c r="B86" s="8">
        <v>-2</v>
      </c>
      <c r="C86" s="8">
        <v>-44</v>
      </c>
      <c r="D86" s="8">
        <v>-415</v>
      </c>
      <c r="E86" s="8">
        <v>450</v>
      </c>
      <c r="F86" s="8">
        <v>-93</v>
      </c>
      <c r="G86" s="8">
        <v>57</v>
      </c>
      <c r="H86" s="8">
        <v>-30</v>
      </c>
      <c r="I86" s="8">
        <v>-17</v>
      </c>
      <c r="J86" s="8">
        <v>11</v>
      </c>
      <c r="K86" s="8">
        <v>-598</v>
      </c>
      <c r="L86" s="8">
        <v>601</v>
      </c>
      <c r="M86" s="8">
        <v>-184</v>
      </c>
      <c r="P86" s="6" t="s">
        <v>118</v>
      </c>
      <c r="Q86" s="8">
        <v>0</v>
      </c>
      <c r="R86" s="8">
        <v>0</v>
      </c>
      <c r="S86" s="8">
        <v>0</v>
      </c>
      <c r="T86" s="8">
        <v>0</v>
      </c>
      <c r="U86" s="8">
        <v>155</v>
      </c>
      <c r="V86" s="8">
        <v>122</v>
      </c>
      <c r="W86" s="8">
        <v>86</v>
      </c>
      <c r="X86" s="8">
        <v>17</v>
      </c>
      <c r="Y86" s="8">
        <v>0</v>
      </c>
      <c r="Z86" s="8">
        <v>0</v>
      </c>
      <c r="AA86" s="8">
        <v>0</v>
      </c>
      <c r="AB86" s="8">
        <v>0</v>
      </c>
      <c r="AE86" s="6" t="s">
        <v>104</v>
      </c>
      <c r="AF86" s="8">
        <v>2</v>
      </c>
      <c r="AG86" s="8">
        <v>1</v>
      </c>
      <c r="AH86" s="8">
        <v>7</v>
      </c>
      <c r="AI86" s="8">
        <v>11</v>
      </c>
      <c r="AJ86" s="8">
        <v>0</v>
      </c>
      <c r="AK86" s="8">
        <v>0</v>
      </c>
      <c r="AL86" s="8">
        <v>7</v>
      </c>
      <c r="AM86" s="8">
        <v>10</v>
      </c>
      <c r="AN86" s="8">
        <v>18</v>
      </c>
      <c r="AO86" s="8">
        <v>21</v>
      </c>
      <c r="AP86" s="8">
        <v>21</v>
      </c>
      <c r="AQ86" s="8">
        <v>13</v>
      </c>
      <c r="AT86" s="4" t="s">
        <v>106</v>
      </c>
      <c r="AU86" s="10">
        <v>-159</v>
      </c>
      <c r="AV86" s="10">
        <v>38</v>
      </c>
      <c r="AW86" s="10">
        <v>-158</v>
      </c>
      <c r="AX86" s="10">
        <v>-271</v>
      </c>
      <c r="AY86" s="10">
        <v>149</v>
      </c>
      <c r="AZ86" s="10">
        <v>-79</v>
      </c>
      <c r="BA86" s="10">
        <v>52</v>
      </c>
      <c r="BB86" s="10">
        <v>-169</v>
      </c>
      <c r="BC86" s="10">
        <v>-215</v>
      </c>
      <c r="BD86" s="10">
        <v>348</v>
      </c>
      <c r="BE86" s="10">
        <v>0</v>
      </c>
      <c r="BF86" s="10">
        <v>101</v>
      </c>
      <c r="BJ86" s="6" t="s">
        <v>112</v>
      </c>
      <c r="BK86" s="8">
        <v>-18</v>
      </c>
      <c r="BL86" s="8">
        <v>-16</v>
      </c>
      <c r="BM86" s="8">
        <v>-21</v>
      </c>
      <c r="BN86" s="8">
        <v>-23</v>
      </c>
      <c r="BO86" s="8">
        <v>-27</v>
      </c>
      <c r="BP86" s="8">
        <v>-29</v>
      </c>
      <c r="BQ86" s="8">
        <v>-30</v>
      </c>
      <c r="BR86" s="8">
        <v>-30</v>
      </c>
      <c r="BS86" s="8">
        <v>-214</v>
      </c>
      <c r="BT86" s="8">
        <v>-225</v>
      </c>
      <c r="BU86" s="8">
        <v>-230</v>
      </c>
      <c r="BV86" s="8">
        <v>-121</v>
      </c>
    </row>
    <row r="87" spans="1:74" x14ac:dyDescent="0.35">
      <c r="A87" s="4" t="s">
        <v>106</v>
      </c>
      <c r="B87" s="10">
        <v>-51</v>
      </c>
      <c r="C87" s="10">
        <v>-313</v>
      </c>
      <c r="D87" s="10">
        <v>67</v>
      </c>
      <c r="E87" s="10">
        <v>212</v>
      </c>
      <c r="F87" s="10">
        <v>-438</v>
      </c>
      <c r="G87" s="10">
        <v>-453</v>
      </c>
      <c r="H87" s="10">
        <v>42</v>
      </c>
      <c r="I87" s="5">
        <v>-1032</v>
      </c>
      <c r="J87" s="10">
        <v>-250</v>
      </c>
      <c r="K87" s="10">
        <v>424</v>
      </c>
      <c r="L87" s="10">
        <v>-840</v>
      </c>
      <c r="M87" s="10">
        <v>-868</v>
      </c>
      <c r="P87" s="6" t="s">
        <v>103</v>
      </c>
      <c r="Q87" s="8">
        <v>3</v>
      </c>
      <c r="R87" s="8">
        <v>22</v>
      </c>
      <c r="S87" s="8">
        <v>12</v>
      </c>
      <c r="T87" s="8">
        <v>4</v>
      </c>
      <c r="U87" s="8">
        <v>40</v>
      </c>
      <c r="V87" s="8">
        <v>9</v>
      </c>
      <c r="W87" s="8">
        <v>51</v>
      </c>
      <c r="X87" s="8">
        <v>6</v>
      </c>
      <c r="Y87" s="8">
        <v>67</v>
      </c>
      <c r="Z87" s="8">
        <v>48</v>
      </c>
      <c r="AA87" s="8">
        <v>33</v>
      </c>
      <c r="AB87" s="8">
        <v>35</v>
      </c>
      <c r="AE87" s="6" t="s">
        <v>124</v>
      </c>
      <c r="AF87" s="8">
        <v>-1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-3</v>
      </c>
      <c r="AM87" s="8">
        <v>-3</v>
      </c>
      <c r="AN87" s="8">
        <v>-7</v>
      </c>
      <c r="AO87" s="8">
        <v>0</v>
      </c>
      <c r="AP87" s="8">
        <v>0</v>
      </c>
      <c r="AQ87" s="8">
        <v>0</v>
      </c>
      <c r="AT87" s="6" t="s">
        <v>109</v>
      </c>
      <c r="AU87" s="8">
        <v>6</v>
      </c>
      <c r="AV87" s="8">
        <v>86</v>
      </c>
      <c r="AW87" s="8">
        <v>0</v>
      </c>
      <c r="AX87" s="8">
        <v>0</v>
      </c>
      <c r="AY87" s="8">
        <v>190</v>
      </c>
      <c r="AZ87" s="8">
        <v>17</v>
      </c>
      <c r="BA87" s="8">
        <v>125</v>
      </c>
      <c r="BB87" s="8">
        <v>94</v>
      </c>
      <c r="BC87" s="8">
        <v>0</v>
      </c>
      <c r="BD87" s="8">
        <v>453</v>
      </c>
      <c r="BE87" s="8">
        <v>157</v>
      </c>
      <c r="BF87" s="8">
        <v>220</v>
      </c>
      <c r="BJ87" s="6" t="s">
        <v>113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-4</v>
      </c>
      <c r="BS87" s="8">
        <v>-6</v>
      </c>
      <c r="BT87" s="8">
        <v>-7</v>
      </c>
      <c r="BU87" s="8">
        <v>-6</v>
      </c>
      <c r="BV87" s="8">
        <v>-5</v>
      </c>
    </row>
    <row r="88" spans="1:74" x14ac:dyDescent="0.35">
      <c r="A88" s="6" t="s">
        <v>107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150</v>
      </c>
      <c r="M88" s="8">
        <v>0</v>
      </c>
      <c r="P88" s="6" t="s">
        <v>104</v>
      </c>
      <c r="Q88" s="8">
        <v>0</v>
      </c>
      <c r="R88" s="8">
        <v>9</v>
      </c>
      <c r="S88" s="8">
        <v>3</v>
      </c>
      <c r="T88" s="8">
        <v>8</v>
      </c>
      <c r="U88" s="8">
        <v>8</v>
      </c>
      <c r="V88" s="8">
        <v>5</v>
      </c>
      <c r="W88" s="8">
        <v>5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E88" s="6" t="s">
        <v>105</v>
      </c>
      <c r="AF88" s="8">
        <v>-5</v>
      </c>
      <c r="AG88" s="8">
        <v>-41</v>
      </c>
      <c r="AH88" s="8">
        <v>31</v>
      </c>
      <c r="AI88" s="8">
        <v>14</v>
      </c>
      <c r="AJ88" s="8">
        <v>66</v>
      </c>
      <c r="AK88" s="8">
        <v>32</v>
      </c>
      <c r="AL88" s="8">
        <v>-2</v>
      </c>
      <c r="AM88" s="8">
        <v>0</v>
      </c>
      <c r="AN88" s="8">
        <v>0</v>
      </c>
      <c r="AO88" s="8">
        <v>-5</v>
      </c>
      <c r="AP88" s="8">
        <v>2</v>
      </c>
      <c r="AQ88" s="8">
        <v>-5</v>
      </c>
      <c r="AT88" s="6" t="s">
        <v>110</v>
      </c>
      <c r="AU88" s="8">
        <v>-112</v>
      </c>
      <c r="AV88" s="8">
        <v>0</v>
      </c>
      <c r="AW88" s="8">
        <v>-110</v>
      </c>
      <c r="AX88" s="8">
        <v>-133</v>
      </c>
      <c r="AY88" s="8">
        <v>-21</v>
      </c>
      <c r="AZ88" s="8">
        <v>-20</v>
      </c>
      <c r="BA88" s="8">
        <v>0</v>
      </c>
      <c r="BB88" s="8">
        <v>-170</v>
      </c>
      <c r="BC88" s="8">
        <v>-183</v>
      </c>
      <c r="BD88" s="8">
        <v>-51</v>
      </c>
      <c r="BE88" s="8">
        <v>-105</v>
      </c>
      <c r="BF88" s="8">
        <v>-47</v>
      </c>
      <c r="BJ88" s="6" t="s">
        <v>114</v>
      </c>
      <c r="BK88" s="8">
        <v>0</v>
      </c>
      <c r="BL88" s="8">
        <v>-3</v>
      </c>
      <c r="BM88" s="8">
        <v>-4</v>
      </c>
      <c r="BN88" s="8">
        <v>-5</v>
      </c>
      <c r="BO88" s="8">
        <v>-6</v>
      </c>
      <c r="BP88" s="8">
        <v>-6</v>
      </c>
      <c r="BQ88" s="8">
        <v>-6</v>
      </c>
      <c r="BR88" s="8">
        <v>-6</v>
      </c>
      <c r="BS88" s="8">
        <v>0</v>
      </c>
      <c r="BT88" s="8">
        <v>0</v>
      </c>
      <c r="BU88" s="8">
        <v>0</v>
      </c>
      <c r="BV88" s="8">
        <v>0</v>
      </c>
    </row>
    <row r="89" spans="1:74" x14ac:dyDescent="0.35">
      <c r="A89" s="6" t="s">
        <v>108</v>
      </c>
      <c r="B89" s="8">
        <v>0</v>
      </c>
      <c r="C89" s="8">
        <v>-52</v>
      </c>
      <c r="D89" s="8">
        <v>-65</v>
      </c>
      <c r="E89" s="8">
        <v>-135</v>
      </c>
      <c r="F89" s="8">
        <v>0</v>
      </c>
      <c r="G89" s="8">
        <v>0</v>
      </c>
      <c r="H89" s="8">
        <v>0</v>
      </c>
      <c r="I89" s="8">
        <v>-160</v>
      </c>
      <c r="J89" s="8">
        <v>-160</v>
      </c>
      <c r="K89" s="8">
        <v>-180</v>
      </c>
      <c r="L89" s="8">
        <v>0</v>
      </c>
      <c r="M89" s="8">
        <v>0</v>
      </c>
      <c r="P89" s="6" t="s">
        <v>119</v>
      </c>
      <c r="Q89" s="8">
        <v>0</v>
      </c>
      <c r="R89" s="8">
        <v>0</v>
      </c>
      <c r="S89" s="8">
        <v>0</v>
      </c>
      <c r="T89" s="8">
        <v>-289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E89" s="4" t="s">
        <v>106</v>
      </c>
      <c r="AF89" s="10">
        <v>-466</v>
      </c>
      <c r="AG89" s="10">
        <v>-40</v>
      </c>
      <c r="AH89" s="10">
        <v>-194</v>
      </c>
      <c r="AI89" s="10">
        <v>-326</v>
      </c>
      <c r="AJ89" s="10">
        <v>219</v>
      </c>
      <c r="AK89" s="10">
        <v>-202</v>
      </c>
      <c r="AL89" s="10">
        <v>484</v>
      </c>
      <c r="AM89" s="10">
        <v>79</v>
      </c>
      <c r="AN89" s="10">
        <v>-731</v>
      </c>
      <c r="AO89" s="10">
        <v>313</v>
      </c>
      <c r="AP89" s="10">
        <v>-320</v>
      </c>
      <c r="AQ89" s="10">
        <v>-871</v>
      </c>
      <c r="AT89" s="6" t="s">
        <v>111</v>
      </c>
      <c r="AU89" s="8">
        <v>-58</v>
      </c>
      <c r="AV89" s="8">
        <v>-50</v>
      </c>
      <c r="AW89" s="8">
        <v>-34</v>
      </c>
      <c r="AX89" s="8">
        <v>-21</v>
      </c>
      <c r="AY89" s="8">
        <v>-20</v>
      </c>
      <c r="AZ89" s="8">
        <v>-30</v>
      </c>
      <c r="BA89" s="8">
        <v>-36</v>
      </c>
      <c r="BB89" s="8">
        <v>-38</v>
      </c>
      <c r="BC89" s="8">
        <v>-32</v>
      </c>
      <c r="BD89" s="8">
        <v>-31</v>
      </c>
      <c r="BE89" s="8">
        <v>-40</v>
      </c>
      <c r="BF89" s="8">
        <v>-46</v>
      </c>
      <c r="BJ89" s="4" t="s">
        <v>115</v>
      </c>
      <c r="BK89" s="10">
        <v>-174</v>
      </c>
      <c r="BL89" s="10">
        <v>-11</v>
      </c>
      <c r="BM89" s="10">
        <v>188</v>
      </c>
      <c r="BN89" s="10">
        <v>-155</v>
      </c>
      <c r="BO89" s="10">
        <v>120</v>
      </c>
      <c r="BP89" s="10">
        <v>123</v>
      </c>
      <c r="BQ89" s="10">
        <v>-18</v>
      </c>
      <c r="BR89" s="10">
        <v>-76</v>
      </c>
      <c r="BS89" s="10">
        <v>158</v>
      </c>
      <c r="BT89" s="10">
        <v>-197</v>
      </c>
      <c r="BU89" s="10">
        <v>-38</v>
      </c>
      <c r="BV89" s="10">
        <v>-29</v>
      </c>
    </row>
    <row r="90" spans="1:74" x14ac:dyDescent="0.35">
      <c r="A90" s="6" t="s">
        <v>109</v>
      </c>
      <c r="B90" s="8">
        <v>119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506</v>
      </c>
      <c r="I90" s="8">
        <v>81</v>
      </c>
      <c r="J90" s="8">
        <v>484</v>
      </c>
      <c r="K90" s="11">
        <v>1086</v>
      </c>
      <c r="L90" s="8">
        <v>8</v>
      </c>
      <c r="M90" s="8">
        <v>0</v>
      </c>
      <c r="P90" s="6" t="s">
        <v>120</v>
      </c>
      <c r="Q90" s="8">
        <v>0</v>
      </c>
      <c r="R90" s="8">
        <v>0</v>
      </c>
      <c r="S90" s="8">
        <v>0</v>
      </c>
      <c r="T90" s="8">
        <v>-380</v>
      </c>
      <c r="U90" s="8">
        <v>330</v>
      </c>
      <c r="V90" s="8">
        <v>-925</v>
      </c>
      <c r="W90" s="8">
        <v>775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E90" s="6" t="s">
        <v>121</v>
      </c>
      <c r="AF90" s="8">
        <v>0</v>
      </c>
      <c r="AG90" s="8">
        <v>11</v>
      </c>
      <c r="AH90" s="8">
        <v>400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T90" s="6" t="s">
        <v>112</v>
      </c>
      <c r="AU90" s="8">
        <v>-12</v>
      </c>
      <c r="AV90" s="8">
        <v>-7</v>
      </c>
      <c r="AW90" s="8">
        <v>-14</v>
      </c>
      <c r="AX90" s="8">
        <v>-86</v>
      </c>
      <c r="AY90" s="8">
        <v>0</v>
      </c>
      <c r="AZ90" s="8">
        <v>-46</v>
      </c>
      <c r="BA90" s="8">
        <v>-37</v>
      </c>
      <c r="BB90" s="8">
        <v>-55</v>
      </c>
      <c r="BC90" s="8">
        <v>0</v>
      </c>
      <c r="BD90" s="8">
        <v>-23</v>
      </c>
      <c r="BE90" s="8">
        <v>-12</v>
      </c>
      <c r="BF90" s="8">
        <v>-25</v>
      </c>
    </row>
    <row r="91" spans="1:74" x14ac:dyDescent="0.35">
      <c r="A91" s="6" t="s">
        <v>110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-160</v>
      </c>
      <c r="I91" s="8">
        <v>-556</v>
      </c>
      <c r="J91" s="8">
        <v>-182</v>
      </c>
      <c r="K91" s="8">
        <v>-87</v>
      </c>
      <c r="L91" s="8">
        <v>-544</v>
      </c>
      <c r="M91" s="8">
        <v>-353</v>
      </c>
      <c r="P91" s="6" t="s">
        <v>105</v>
      </c>
      <c r="Q91" s="8">
        <v>-8</v>
      </c>
      <c r="R91" s="8">
        <v>-22</v>
      </c>
      <c r="S91" s="8">
        <v>-100</v>
      </c>
      <c r="T91" s="8">
        <v>61</v>
      </c>
      <c r="U91" s="8">
        <v>-415</v>
      </c>
      <c r="V91" s="8">
        <v>-27</v>
      </c>
      <c r="W91" s="8">
        <v>-31</v>
      </c>
      <c r="X91" s="8">
        <v>-21</v>
      </c>
      <c r="Y91" s="11">
        <v>-1163</v>
      </c>
      <c r="Z91" s="8">
        <v>965</v>
      </c>
      <c r="AA91" s="8">
        <v>200</v>
      </c>
      <c r="AB91" s="8">
        <v>0</v>
      </c>
      <c r="AE91" s="6" t="s">
        <v>109</v>
      </c>
      <c r="AF91" s="8">
        <v>841</v>
      </c>
      <c r="AG91" s="11">
        <v>1248</v>
      </c>
      <c r="AH91" s="8">
        <v>792</v>
      </c>
      <c r="AI91" s="8">
        <v>537</v>
      </c>
      <c r="AJ91" s="8">
        <v>410</v>
      </c>
      <c r="AK91" s="8">
        <v>604</v>
      </c>
      <c r="AL91" s="11">
        <v>1187</v>
      </c>
      <c r="AM91" s="8">
        <v>481</v>
      </c>
      <c r="AN91" s="8">
        <v>262</v>
      </c>
      <c r="AO91" s="8">
        <v>735</v>
      </c>
      <c r="AP91" s="8">
        <v>162</v>
      </c>
      <c r="AQ91" s="8">
        <v>91</v>
      </c>
      <c r="AT91" s="6" t="s">
        <v>113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-1</v>
      </c>
    </row>
    <row r="92" spans="1:74" x14ac:dyDescent="0.35">
      <c r="A92" s="6" t="s">
        <v>111</v>
      </c>
      <c r="B92" s="8">
        <v>-148</v>
      </c>
      <c r="C92" s="8">
        <v>-191</v>
      </c>
      <c r="D92" s="8">
        <v>-222</v>
      </c>
      <c r="E92" s="8">
        <v>-321</v>
      </c>
      <c r="F92" s="8">
        <v>-247</v>
      </c>
      <c r="G92" s="8">
        <v>-254</v>
      </c>
      <c r="H92" s="8">
        <v>-270</v>
      </c>
      <c r="I92" s="8">
        <v>-281</v>
      </c>
      <c r="J92" s="8">
        <v>-254</v>
      </c>
      <c r="K92" s="8">
        <v>-236</v>
      </c>
      <c r="L92" s="8">
        <v>-270</v>
      </c>
      <c r="M92" s="8">
        <v>-290</v>
      </c>
      <c r="P92" s="4" t="s">
        <v>106</v>
      </c>
      <c r="Q92" s="10">
        <v>-505</v>
      </c>
      <c r="R92" s="5">
        <v>-1208</v>
      </c>
      <c r="S92" s="10">
        <v>-684</v>
      </c>
      <c r="T92" s="10">
        <v>-255</v>
      </c>
      <c r="U92" s="5">
        <v>1895</v>
      </c>
      <c r="V92" s="5">
        <v>2321</v>
      </c>
      <c r="W92" s="10">
        <v>-62</v>
      </c>
      <c r="X92" s="10">
        <v>472</v>
      </c>
      <c r="Y92" s="10">
        <v>152</v>
      </c>
      <c r="Z92" s="5">
        <v>-1081</v>
      </c>
      <c r="AA92" s="5">
        <v>-1692</v>
      </c>
      <c r="AB92" s="5">
        <v>-2659</v>
      </c>
      <c r="AE92" s="6" t="s">
        <v>110</v>
      </c>
      <c r="AF92" s="11">
        <v>-1118</v>
      </c>
      <c r="AG92" s="11">
        <v>-1095</v>
      </c>
      <c r="AH92" s="11">
        <v>-1158</v>
      </c>
      <c r="AI92" s="8">
        <v>-629</v>
      </c>
      <c r="AJ92" s="8">
        <v>-79</v>
      </c>
      <c r="AK92" s="8">
        <v>-656</v>
      </c>
      <c r="AL92" s="8">
        <v>-561</v>
      </c>
      <c r="AM92" s="8">
        <v>-50</v>
      </c>
      <c r="AN92" s="8">
        <v>-773</v>
      </c>
      <c r="AO92" s="8">
        <v>-56</v>
      </c>
      <c r="AP92" s="8">
        <v>-166</v>
      </c>
      <c r="AQ92" s="8">
        <v>-555</v>
      </c>
      <c r="AT92" s="6" t="s">
        <v>114</v>
      </c>
      <c r="AU92" s="8">
        <v>16</v>
      </c>
      <c r="AV92" s="8">
        <v>8</v>
      </c>
      <c r="AW92" s="8">
        <v>0</v>
      </c>
      <c r="AX92" s="8">
        <v>-31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</row>
    <row r="93" spans="1:74" x14ac:dyDescent="0.35">
      <c r="A93" s="6" t="s">
        <v>112</v>
      </c>
      <c r="B93" s="8">
        <v>-12</v>
      </c>
      <c r="C93" s="8">
        <v>-12</v>
      </c>
      <c r="D93" s="8">
        <v>-15</v>
      </c>
      <c r="E93" s="8">
        <v>-27</v>
      </c>
      <c r="F93" s="8">
        <v>-51</v>
      </c>
      <c r="G93" s="8">
        <v>-31</v>
      </c>
      <c r="H93" s="8">
        <v>-31</v>
      </c>
      <c r="I93" s="8">
        <v>-25</v>
      </c>
      <c r="J93" s="8">
        <v>-42</v>
      </c>
      <c r="K93" s="8">
        <v>-64</v>
      </c>
      <c r="L93" s="8">
        <v>-64</v>
      </c>
      <c r="M93" s="8">
        <v>-74</v>
      </c>
      <c r="P93" s="6" t="s">
        <v>121</v>
      </c>
      <c r="Q93" s="8">
        <v>0</v>
      </c>
      <c r="R93" s="8">
        <v>0</v>
      </c>
      <c r="S93" s="8">
        <v>32</v>
      </c>
      <c r="T93" s="8">
        <v>0</v>
      </c>
      <c r="U93" s="8">
        <v>0</v>
      </c>
      <c r="V93" s="11">
        <v>1476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E93" s="6" t="s">
        <v>125</v>
      </c>
      <c r="AF93" s="8">
        <v>0</v>
      </c>
      <c r="AG93" s="8">
        <v>0</v>
      </c>
      <c r="AH93" s="8">
        <v>25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T93" s="4" t="s">
        <v>115</v>
      </c>
      <c r="AU93" s="10">
        <v>35</v>
      </c>
      <c r="AV93" s="10">
        <v>-37</v>
      </c>
      <c r="AW93" s="10">
        <v>2</v>
      </c>
      <c r="AX93" s="10">
        <v>9</v>
      </c>
      <c r="AY93" s="10">
        <v>-3</v>
      </c>
      <c r="AZ93" s="10">
        <v>5</v>
      </c>
      <c r="BA93" s="10">
        <v>-4</v>
      </c>
      <c r="BB93" s="10">
        <v>-5</v>
      </c>
      <c r="BC93" s="10">
        <v>1</v>
      </c>
      <c r="BD93" s="10">
        <v>4</v>
      </c>
      <c r="BE93" s="10">
        <v>4</v>
      </c>
      <c r="BF93" s="10">
        <v>3</v>
      </c>
    </row>
    <row r="94" spans="1:74" x14ac:dyDescent="0.35">
      <c r="A94" s="6" t="s">
        <v>113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-86</v>
      </c>
      <c r="J94" s="8">
        <v>-98</v>
      </c>
      <c r="K94" s="8">
        <v>-97</v>
      </c>
      <c r="L94" s="8">
        <v>-121</v>
      </c>
      <c r="M94" s="8">
        <v>-152</v>
      </c>
      <c r="P94" s="6" t="s">
        <v>109</v>
      </c>
      <c r="Q94" s="8">
        <v>348</v>
      </c>
      <c r="R94" s="8">
        <v>-267</v>
      </c>
      <c r="S94" s="8">
        <v>283</v>
      </c>
      <c r="T94" s="8">
        <v>58</v>
      </c>
      <c r="U94" s="11">
        <v>2218</v>
      </c>
      <c r="V94" s="11">
        <v>1504</v>
      </c>
      <c r="W94" s="8">
        <v>884</v>
      </c>
      <c r="X94" s="11">
        <v>3200</v>
      </c>
      <c r="Y94" s="11">
        <v>1078</v>
      </c>
      <c r="Z94" s="11">
        <v>1998</v>
      </c>
      <c r="AA94" s="8">
        <v>500</v>
      </c>
      <c r="AB94" s="8">
        <v>0</v>
      </c>
      <c r="AE94" s="6" t="s">
        <v>111</v>
      </c>
      <c r="AF94" s="8">
        <v>-153</v>
      </c>
      <c r="AG94" s="8">
        <v>-172</v>
      </c>
      <c r="AH94" s="8">
        <v>-148</v>
      </c>
      <c r="AI94" s="8">
        <v>-93</v>
      </c>
      <c r="AJ94" s="8">
        <v>-76</v>
      </c>
      <c r="AK94" s="8">
        <v>-97</v>
      </c>
      <c r="AL94" s="8">
        <v>-89</v>
      </c>
      <c r="AM94" s="8">
        <v>-192</v>
      </c>
      <c r="AN94" s="8">
        <v>-163</v>
      </c>
      <c r="AO94" s="8">
        <v>-194</v>
      </c>
      <c r="AP94" s="8">
        <v>-209</v>
      </c>
      <c r="AQ94" s="8">
        <v>-267</v>
      </c>
    </row>
    <row r="95" spans="1:74" x14ac:dyDescent="0.35">
      <c r="A95" s="6" t="s">
        <v>114</v>
      </c>
      <c r="B95" s="8">
        <v>-10</v>
      </c>
      <c r="C95" s="8">
        <v>-57</v>
      </c>
      <c r="D95" s="8">
        <v>369</v>
      </c>
      <c r="E95" s="8">
        <v>695</v>
      </c>
      <c r="F95" s="8">
        <v>-139</v>
      </c>
      <c r="G95" s="8">
        <v>-168</v>
      </c>
      <c r="H95" s="8">
        <v>-4</v>
      </c>
      <c r="I95" s="8">
        <v>-5</v>
      </c>
      <c r="J95" s="8">
        <v>2</v>
      </c>
      <c r="K95" s="8">
        <v>1</v>
      </c>
      <c r="L95" s="8">
        <v>1</v>
      </c>
      <c r="M95" s="8">
        <v>2</v>
      </c>
      <c r="P95" s="6" t="s">
        <v>110</v>
      </c>
      <c r="Q95" s="8">
        <v>-244</v>
      </c>
      <c r="R95" s="8">
        <v>-623</v>
      </c>
      <c r="S95" s="8">
        <v>-765</v>
      </c>
      <c r="T95" s="8">
        <v>-88</v>
      </c>
      <c r="U95" s="8">
        <v>-134</v>
      </c>
      <c r="V95" s="8">
        <v>-343</v>
      </c>
      <c r="W95" s="8">
        <v>-557</v>
      </c>
      <c r="X95" s="11">
        <v>-1814</v>
      </c>
      <c r="Y95" s="11">
        <v>-1400</v>
      </c>
      <c r="Z95" s="11">
        <v>-2185</v>
      </c>
      <c r="AA95" s="11">
        <v>-1248</v>
      </c>
      <c r="AB95" s="11">
        <v>-1611</v>
      </c>
      <c r="AE95" s="6" t="s">
        <v>112</v>
      </c>
      <c r="AF95" s="8">
        <v>-3</v>
      </c>
      <c r="AG95" s="8">
        <v>-14</v>
      </c>
      <c r="AH95" s="8">
        <v>-36</v>
      </c>
      <c r="AI95" s="8">
        <v>-86</v>
      </c>
      <c r="AJ95" s="8">
        <v>-1</v>
      </c>
      <c r="AK95" s="8">
        <v>-47</v>
      </c>
      <c r="AL95" s="8">
        <v>-44</v>
      </c>
      <c r="AM95" s="8">
        <v>-96</v>
      </c>
      <c r="AN95" s="8">
        <v>0</v>
      </c>
      <c r="AO95" s="8">
        <v>-75</v>
      </c>
      <c r="AP95" s="8">
        <v>-13</v>
      </c>
      <c r="AQ95" s="8">
        <v>-49</v>
      </c>
    </row>
    <row r="96" spans="1:74" x14ac:dyDescent="0.35">
      <c r="A96" s="4" t="s">
        <v>115</v>
      </c>
      <c r="B96" s="10">
        <v>6</v>
      </c>
      <c r="C96" s="10">
        <v>228</v>
      </c>
      <c r="D96" s="10">
        <v>-24</v>
      </c>
      <c r="E96" s="10">
        <v>-152</v>
      </c>
      <c r="F96" s="10">
        <v>125</v>
      </c>
      <c r="G96" s="10">
        <v>-53</v>
      </c>
      <c r="H96" s="10">
        <v>-91</v>
      </c>
      <c r="I96" s="5">
        <v>1077</v>
      </c>
      <c r="J96" s="5">
        <v>-1012</v>
      </c>
      <c r="K96" s="10">
        <v>14</v>
      </c>
      <c r="L96" s="10">
        <v>-6</v>
      </c>
      <c r="M96" s="10">
        <v>55</v>
      </c>
      <c r="P96" s="6" t="s">
        <v>122</v>
      </c>
      <c r="Q96" s="8">
        <v>0</v>
      </c>
      <c r="R96" s="8">
        <v>0</v>
      </c>
      <c r="S96" s="8">
        <v>2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E96" s="6" t="s">
        <v>113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-46</v>
      </c>
      <c r="AN96" s="8">
        <v>-56</v>
      </c>
      <c r="AO96" s="8">
        <v>-97</v>
      </c>
      <c r="AP96" s="8">
        <v>-94</v>
      </c>
      <c r="AQ96" s="8">
        <v>-92</v>
      </c>
    </row>
    <row r="97" spans="16:43" x14ac:dyDescent="0.35">
      <c r="P97" s="6" t="s">
        <v>111</v>
      </c>
      <c r="Q97" s="8">
        <v>-309</v>
      </c>
      <c r="R97" s="8">
        <v>-288</v>
      </c>
      <c r="S97" s="8">
        <v>-191</v>
      </c>
      <c r="T97" s="8">
        <v>-95</v>
      </c>
      <c r="U97" s="8">
        <v>-66</v>
      </c>
      <c r="V97" s="8">
        <v>-132</v>
      </c>
      <c r="W97" s="8">
        <v>-182</v>
      </c>
      <c r="X97" s="8">
        <v>-223</v>
      </c>
      <c r="Y97" s="8">
        <v>-341</v>
      </c>
      <c r="Z97" s="8">
        <v>-453</v>
      </c>
      <c r="AA97" s="8">
        <v>-526</v>
      </c>
      <c r="AB97" s="8">
        <v>-525</v>
      </c>
      <c r="AE97" s="6" t="s">
        <v>114</v>
      </c>
      <c r="AF97" s="8">
        <v>-33</v>
      </c>
      <c r="AG97" s="8">
        <v>-16</v>
      </c>
      <c r="AH97" s="8">
        <v>-69</v>
      </c>
      <c r="AI97" s="8">
        <v>-55</v>
      </c>
      <c r="AJ97" s="8">
        <v>-35</v>
      </c>
      <c r="AK97" s="8">
        <v>-6</v>
      </c>
      <c r="AL97" s="8">
        <v>-8</v>
      </c>
      <c r="AM97" s="8">
        <v>-18</v>
      </c>
      <c r="AN97" s="8">
        <v>0</v>
      </c>
      <c r="AO97" s="8">
        <v>0</v>
      </c>
      <c r="AP97" s="8">
        <v>0</v>
      </c>
      <c r="AQ97" s="8">
        <v>0</v>
      </c>
    </row>
    <row r="98" spans="16:43" x14ac:dyDescent="0.35">
      <c r="P98" s="6" t="s">
        <v>112</v>
      </c>
      <c r="Q98" s="8">
        <v>-29</v>
      </c>
      <c r="R98" s="8">
        <v>-30</v>
      </c>
      <c r="S98" s="8">
        <v>-45</v>
      </c>
      <c r="T98" s="8">
        <v>-130</v>
      </c>
      <c r="U98" s="8">
        <v>-124</v>
      </c>
      <c r="V98" s="8">
        <v>-184</v>
      </c>
      <c r="W98" s="8">
        <v>-207</v>
      </c>
      <c r="X98" s="8">
        <v>-431</v>
      </c>
      <c r="Y98" s="8">
        <v>0</v>
      </c>
      <c r="Z98" s="8">
        <v>-222</v>
      </c>
      <c r="AA98" s="8">
        <v>-206</v>
      </c>
      <c r="AB98" s="8">
        <v>-286</v>
      </c>
      <c r="AE98" s="4" t="s">
        <v>115</v>
      </c>
      <c r="AF98" s="10">
        <v>67</v>
      </c>
      <c r="AG98" s="10">
        <v>15</v>
      </c>
      <c r="AH98" s="10">
        <v>301</v>
      </c>
      <c r="AI98" s="10">
        <v>-57</v>
      </c>
      <c r="AJ98" s="10">
        <v>10</v>
      </c>
      <c r="AK98" s="10">
        <v>58</v>
      </c>
      <c r="AL98" s="10">
        <v>-15</v>
      </c>
      <c r="AM98" s="10">
        <v>-40</v>
      </c>
      <c r="AN98" s="10">
        <v>9</v>
      </c>
      <c r="AO98" s="10">
        <v>-12</v>
      </c>
      <c r="AP98" s="10">
        <v>37</v>
      </c>
      <c r="AQ98" s="10">
        <v>-5</v>
      </c>
    </row>
    <row r="99" spans="16:43" x14ac:dyDescent="0.35">
      <c r="P99" s="6" t="s">
        <v>113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-260</v>
      </c>
      <c r="Y99" s="8">
        <v>-265</v>
      </c>
      <c r="Z99" s="8">
        <v>-218</v>
      </c>
      <c r="AA99" s="8">
        <v>-211</v>
      </c>
      <c r="AB99" s="8">
        <v>-237</v>
      </c>
    </row>
    <row r="100" spans="16:43" x14ac:dyDescent="0.35">
      <c r="P100" s="6" t="s">
        <v>114</v>
      </c>
      <c r="Q100" s="8">
        <v>-271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11">
        <v>1080</v>
      </c>
      <c r="Z100" s="8">
        <v>0</v>
      </c>
      <c r="AA100" s="8">
        <v>0</v>
      </c>
      <c r="AB100" s="8">
        <v>0</v>
      </c>
    </row>
    <row r="101" spans="16:43" x14ac:dyDescent="0.35">
      <c r="P101" s="4" t="s">
        <v>115</v>
      </c>
      <c r="Q101" s="10">
        <v>171</v>
      </c>
      <c r="R101" s="10">
        <v>319</v>
      </c>
      <c r="S101" s="10">
        <v>-68</v>
      </c>
      <c r="T101" s="10">
        <v>-358</v>
      </c>
      <c r="U101" s="10">
        <v>-571</v>
      </c>
      <c r="V101" s="10">
        <v>150</v>
      </c>
      <c r="W101" s="10">
        <v>-18</v>
      </c>
      <c r="X101" s="10">
        <v>173</v>
      </c>
      <c r="Y101" s="10">
        <v>257</v>
      </c>
      <c r="Z101" s="10">
        <v>-100</v>
      </c>
      <c r="AA101" s="10">
        <v>-34</v>
      </c>
      <c r="AB101" s="10">
        <v>70</v>
      </c>
    </row>
  </sheetData>
  <mergeCells count="5">
    <mergeCell ref="A1:N1"/>
    <mergeCell ref="P1:AC1"/>
    <mergeCell ref="AE1:AR1"/>
    <mergeCell ref="AT1:BG1"/>
    <mergeCell ref="BJ1:BW1"/>
  </mergeCells>
  <pageMargins left="0.7" right="0.7" top="0.75" bottom="0.75" header="0.3" footer="0.3"/>
  <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B6A0-5752-416A-8E30-85D3580A8261}">
  <dimension ref="A1:K30"/>
  <sheetViews>
    <sheetView showGridLines="0" zoomScale="66" workbookViewId="0">
      <selection activeCell="L11" sqref="L11"/>
    </sheetView>
  </sheetViews>
  <sheetFormatPr defaultRowHeight="14.5" x14ac:dyDescent="0.35"/>
  <cols>
    <col min="1" max="1" width="43.36328125" bestFit="1" customWidth="1"/>
    <col min="2" max="2" width="66.6328125" bestFit="1" customWidth="1"/>
    <col min="9" max="9" width="15.7265625" bestFit="1" customWidth="1"/>
    <col min="10" max="10" width="12.453125" customWidth="1"/>
    <col min="11" max="11" width="6.6328125" bestFit="1" customWidth="1"/>
  </cols>
  <sheetData>
    <row r="1" spans="1:11" x14ac:dyDescent="0.35">
      <c r="A1" s="44"/>
      <c r="B1" s="45" t="s">
        <v>139</v>
      </c>
      <c r="I1" s="61" t="s">
        <v>134</v>
      </c>
      <c r="J1" s="61"/>
      <c r="K1" s="61"/>
    </row>
    <row r="2" spans="1:11" x14ac:dyDescent="0.35">
      <c r="A2" s="46" t="s">
        <v>140</v>
      </c>
      <c r="B2" s="46" t="s">
        <v>141</v>
      </c>
      <c r="I2" s="55" t="s">
        <v>165</v>
      </c>
      <c r="J2">
        <f>'PL AND BS'!M17/(+SUM('PL AND BS'!M37,'PL AND BS'!M38,'PL AND BS'!M39,'PL AND BS'!M40))</f>
        <v>0.12796880538816022</v>
      </c>
      <c r="K2" t="s">
        <v>166</v>
      </c>
    </row>
    <row r="3" spans="1:11" x14ac:dyDescent="0.35">
      <c r="A3" s="46" t="s">
        <v>142</v>
      </c>
      <c r="B3" s="46">
        <f>_xlfn.STDEV.S(NAV!H4:H248)</f>
        <v>6.1929178817758364E-3</v>
      </c>
      <c r="I3" s="55" t="s">
        <v>167</v>
      </c>
      <c r="J3">
        <f>('PL AND BS'!M34/('PL AND BS'!M37+'PL AND BS'!M34))*WACC!B26</f>
        <v>7.6034496358181648E-4</v>
      </c>
    </row>
    <row r="4" spans="1:11" x14ac:dyDescent="0.35">
      <c r="A4" s="46" t="s">
        <v>143</v>
      </c>
      <c r="B4" s="46">
        <f>_xlfn.STDEV.S(NAV!I4:I248)</f>
        <v>1.2409254780912149E-2</v>
      </c>
      <c r="I4" s="55" t="s">
        <v>168</v>
      </c>
      <c r="J4">
        <f>('PL AND BS'!M37/('PL AND BS'!M34+'PL AND BS'!M37))*WACC!B26*(1-'PL AND BS'!M20)</f>
        <v>0.10321682880623156</v>
      </c>
    </row>
    <row r="5" spans="1:11" x14ac:dyDescent="0.35">
      <c r="A5" s="46" t="s">
        <v>144</v>
      </c>
      <c r="B5" s="46">
        <f>_xlfn.STDEV.S(NAV!J4:J248)</f>
        <v>1.7251001772225071E-2</v>
      </c>
      <c r="I5" s="55" t="s">
        <v>169</v>
      </c>
      <c r="J5">
        <f>J3+J4</f>
        <v>0.10397717376981339</v>
      </c>
    </row>
    <row r="6" spans="1:11" x14ac:dyDescent="0.35">
      <c r="A6" s="46" t="s">
        <v>145</v>
      </c>
      <c r="B6" s="46">
        <f>_xlfn.STDEV.S(NAV!K4:K248)</f>
        <v>2.5264044575162299E-2</v>
      </c>
    </row>
    <row r="7" spans="1:11" x14ac:dyDescent="0.35">
      <c r="A7" s="46" t="s">
        <v>146</v>
      </c>
      <c r="B7" s="46">
        <f>_xlfn.STDEV.S(NAV!L4:L248)</f>
        <v>1.8025322220137578E-2</v>
      </c>
      <c r="I7" s="61" t="s">
        <v>135</v>
      </c>
      <c r="J7" s="61"/>
      <c r="K7" s="61"/>
    </row>
    <row r="8" spans="1:11" x14ac:dyDescent="0.35">
      <c r="A8" s="46" t="s">
        <v>147</v>
      </c>
      <c r="B8" s="46">
        <f>_xlfn.STDEV.S(NAV!M4:M248)</f>
        <v>1.4175740918243694E-2</v>
      </c>
      <c r="I8" s="55" t="s">
        <v>165</v>
      </c>
      <c r="J8">
        <f>'PL AND BS'!AB17/'PL AND BS'!AB37</f>
        <v>0.19715675271230826</v>
      </c>
      <c r="K8" t="s">
        <v>166</v>
      </c>
    </row>
    <row r="9" spans="1:11" x14ac:dyDescent="0.35">
      <c r="I9" s="55" t="s">
        <v>167</v>
      </c>
      <c r="J9">
        <f>('PL AND BS'!AB34/('PL AND BS'!AB37+'PL AND BS'!AB34))*WACC!B27</f>
        <v>5.1673831842047688E-3</v>
      </c>
    </row>
    <row r="10" spans="1:11" x14ac:dyDescent="0.35">
      <c r="I10" s="55" t="s">
        <v>168</v>
      </c>
      <c r="J10">
        <f>('PL AND BS'!AB37/('PL AND BS'!AB34+'PL AND BS'!AB37))*WACC!B27*(1-'PL AND BS'!AB20)</f>
        <v>0.14675691204590552</v>
      </c>
    </row>
    <row r="11" spans="1:11" x14ac:dyDescent="0.35">
      <c r="A11" s="47" t="s">
        <v>148</v>
      </c>
      <c r="B11" s="48" t="s">
        <v>149</v>
      </c>
      <c r="I11" s="55" t="s">
        <v>169</v>
      </c>
      <c r="J11">
        <f>J9+J10</f>
        <v>0.15192429523011028</v>
      </c>
    </row>
    <row r="12" spans="1:11" x14ac:dyDescent="0.35">
      <c r="A12" s="48" t="s">
        <v>156</v>
      </c>
      <c r="B12" s="48">
        <f>_xlfn.COVARIANCE.S(NAV!I4:I248,NAV!H4:H248)/_xlfn.VAR.S(NAV!H4:H248)</f>
        <v>0.38339017441478934</v>
      </c>
    </row>
    <row r="13" spans="1:11" x14ac:dyDescent="0.35">
      <c r="A13" s="48" t="s">
        <v>157</v>
      </c>
      <c r="B13" s="48">
        <f>_xlfn.COVARIANCE.S(NAV!J4:J248,NAV!H4:H248)/_xlfn.VAR.S(NAV!H4:H248)</f>
        <v>0.81911102308814643</v>
      </c>
      <c r="I13" s="61" t="s">
        <v>136</v>
      </c>
      <c r="J13" s="61"/>
      <c r="K13" s="61"/>
    </row>
    <row r="14" spans="1:11" x14ac:dyDescent="0.35">
      <c r="A14" s="48" t="s">
        <v>158</v>
      </c>
      <c r="B14" s="48">
        <f>_xlfn.COVARIANCE.S(NAV!K4:K248,NAV!H4:H248)/_xlfn.VAR.S(NAV!H4:H248)</f>
        <v>0.80022432835290436</v>
      </c>
      <c r="I14" s="55" t="s">
        <v>165</v>
      </c>
      <c r="J14">
        <f>'PL AND BS'!AQ17/'PL AND BS'!AQ37</f>
        <v>0.28108672936259144</v>
      </c>
      <c r="K14" t="s">
        <v>166</v>
      </c>
    </row>
    <row r="15" spans="1:11" x14ac:dyDescent="0.35">
      <c r="A15" s="48" t="s">
        <v>159</v>
      </c>
      <c r="B15" s="48">
        <f>_xlfn.COVARIANCE.S(NAV!L4:L248,NAV!H4:H248)/_xlfn.VAR.S(NAV!H4:H248)</f>
        <v>0.3279022078851902</v>
      </c>
      <c r="I15" s="55" t="s">
        <v>167</v>
      </c>
      <c r="J15">
        <f>('PL AND BS'!AQ34/('PL AND BS'!AQ37+'PL AND BS'!AQ34))*WACC!B28</f>
        <v>8.722401121499794E-3</v>
      </c>
    </row>
    <row r="16" spans="1:11" x14ac:dyDescent="0.35">
      <c r="A16" s="48" t="s">
        <v>160</v>
      </c>
      <c r="B16" s="48">
        <f>_xlfn.COVARIANCE.S(NAV!M4:M248,NAV!H4:H248)/_xlfn.VAR.S(NAV!H4:H248)</f>
        <v>0.48630250009020071</v>
      </c>
      <c r="I16" s="55" t="s">
        <v>168</v>
      </c>
      <c r="J16">
        <f>'PL AND BS'!AQ37/('PL AND BS'!AQ34+'PL AND BS'!AQ37)*WACC!B28*(1-'PL AND BS'!AQ20)</f>
        <v>0.15442575065559308</v>
      </c>
    </row>
    <row r="17" spans="1:11" s="49" customFormat="1" x14ac:dyDescent="0.35">
      <c r="B17" s="50" t="e">
        <f>SLOPE(#REF!,#REF!)</f>
        <v>#REF!</v>
      </c>
      <c r="I17" s="55" t="s">
        <v>169</v>
      </c>
      <c r="J17">
        <f>J15+J16</f>
        <v>0.16314815177709288</v>
      </c>
      <c r="K17"/>
    </row>
    <row r="18" spans="1:11" x14ac:dyDescent="0.35">
      <c r="A18" s="51" t="s">
        <v>150</v>
      </c>
      <c r="B18" s="51" t="s">
        <v>151</v>
      </c>
    </row>
    <row r="19" spans="1:11" x14ac:dyDescent="0.35">
      <c r="A19" s="51" t="s">
        <v>152</v>
      </c>
      <c r="B19" s="51" t="s">
        <v>153</v>
      </c>
      <c r="I19" s="61" t="s">
        <v>137</v>
      </c>
      <c r="J19" s="61"/>
      <c r="K19" s="61"/>
    </row>
    <row r="20" spans="1:11" x14ac:dyDescent="0.35">
      <c r="A20" s="51" t="s">
        <v>154</v>
      </c>
      <c r="B20" s="51" t="s">
        <v>155</v>
      </c>
      <c r="I20" s="55" t="s">
        <v>165</v>
      </c>
      <c r="J20">
        <f>'PL AND BS'!BF17/'PL AND BS'!BF37</f>
        <v>0.1111111111111111</v>
      </c>
      <c r="K20" t="s">
        <v>166</v>
      </c>
    </row>
    <row r="21" spans="1:11" x14ac:dyDescent="0.35">
      <c r="I21" s="55" t="s">
        <v>167</v>
      </c>
      <c r="J21">
        <f>('PL AND BS'!BF34/('PL AND BS'!BF37+'PL AND BS'!BF34))*WACC!B29</f>
        <v>2.3247894880676343E-3</v>
      </c>
    </row>
    <row r="22" spans="1:11" x14ac:dyDescent="0.35">
      <c r="I22" s="55" t="s">
        <v>168</v>
      </c>
      <c r="J22">
        <f>('PL AND BS'!BF37/('PL AND BS'!BF34+'PL AND BS'!BF37))*WACC!B29*(1-'PL AND BS'!BF20)</f>
        <v>9.2898587943182676E-2</v>
      </c>
    </row>
    <row r="23" spans="1:11" x14ac:dyDescent="0.35">
      <c r="A23" s="52" t="s">
        <v>161</v>
      </c>
      <c r="B23" s="52">
        <f>AVERAGE(NAV!H4:H248)</f>
        <v>1.0377201218238052E-3</v>
      </c>
      <c r="C23" s="52" t="str">
        <f ca="1">_xlfn.FORMULATEXT(B23)</f>
        <v>=AVERAGE(NAV!H4:H248)</v>
      </c>
      <c r="I23" s="55" t="s">
        <v>169</v>
      </c>
      <c r="J23">
        <f>J21+J22</f>
        <v>9.5223377431250311E-2</v>
      </c>
    </row>
    <row r="24" spans="1:11" x14ac:dyDescent="0.35">
      <c r="A24" s="53" t="s">
        <v>162</v>
      </c>
      <c r="B24" s="53">
        <f>B23*246</f>
        <v>0.25527914996865608</v>
      </c>
      <c r="C24" s="53"/>
    </row>
    <row r="25" spans="1:11" x14ac:dyDescent="0.35">
      <c r="A25" s="53" t="s">
        <v>163</v>
      </c>
      <c r="B25" s="54">
        <v>6.5699999999999995E-2</v>
      </c>
      <c r="C25" s="53" t="s">
        <v>164</v>
      </c>
      <c r="I25" s="61" t="s">
        <v>138</v>
      </c>
      <c r="J25" s="61"/>
      <c r="K25" s="61"/>
    </row>
    <row r="26" spans="1:11" x14ac:dyDescent="0.35">
      <c r="A26" s="53" t="s">
        <v>170</v>
      </c>
      <c r="B26" s="53">
        <f>$B$25+(B12*($B$24-$B$25))</f>
        <v>0.13838278337189058</v>
      </c>
      <c r="C26" s="53"/>
      <c r="I26" s="55" t="s">
        <v>165</v>
      </c>
      <c r="J26">
        <f>'PL AND BS'!BV17/'PL AND BS'!BV36</f>
        <v>0.5714285714285714</v>
      </c>
      <c r="K26" t="s">
        <v>166</v>
      </c>
    </row>
    <row r="27" spans="1:11" x14ac:dyDescent="0.35">
      <c r="A27" s="53" t="s">
        <v>171</v>
      </c>
      <c r="B27" s="53">
        <f t="shared" ref="B27:B30" si="0">$B$25+(B13*($B$24-$B$25))</f>
        <v>0.22098637148700706</v>
      </c>
      <c r="C27" s="55"/>
      <c r="I27" s="55" t="s">
        <v>167</v>
      </c>
      <c r="J27">
        <f>('PL AND BS'!BV34/('PL AND BS'!BV36+'PL AND BS'!BV34))*WACC!B30</f>
        <v>0.12105115785596161</v>
      </c>
    </row>
    <row r="28" spans="1:11" x14ac:dyDescent="0.35">
      <c r="A28" s="53" t="s">
        <v>172</v>
      </c>
      <c r="B28" s="53">
        <f t="shared" si="0"/>
        <v>0.21740584795338236</v>
      </c>
      <c r="C28" s="55"/>
      <c r="I28" s="55" t="s">
        <v>168</v>
      </c>
      <c r="J28">
        <f>'PL AND BS'!BV36/('PL AND BS'!BV34+'PL AND BS'!BV36)*WACC!B30*(1-'PL AND BS'!BV20)</f>
        <v>2.7262825986690487E-2</v>
      </c>
    </row>
    <row r="29" spans="1:11" x14ac:dyDescent="0.35">
      <c r="A29" s="53" t="s">
        <v>173</v>
      </c>
      <c r="B29" s="53">
        <f t="shared" si="0"/>
        <v>0.1278634218437199</v>
      </c>
      <c r="C29" s="55"/>
      <c r="I29" s="55" t="s">
        <v>169</v>
      </c>
      <c r="J29">
        <f>J27+J28</f>
        <v>0.1483139838426521</v>
      </c>
    </row>
    <row r="30" spans="1:11" x14ac:dyDescent="0.35">
      <c r="A30" s="53" t="s">
        <v>174</v>
      </c>
      <c r="B30" s="53">
        <f t="shared" si="0"/>
        <v>0.15789281459473253</v>
      </c>
      <c r="C30" s="55"/>
    </row>
  </sheetData>
  <mergeCells count="5">
    <mergeCell ref="I1:K1"/>
    <mergeCell ref="I7:K7"/>
    <mergeCell ref="I13:K13"/>
    <mergeCell ref="I19:K19"/>
    <mergeCell ref="I25:K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BDC-2F16-4665-818A-4FB4FC80A5B8}">
  <dimension ref="A1:F22"/>
  <sheetViews>
    <sheetView showGridLines="0" showRowColHeaders="0" topLeftCell="A3" workbookViewId="0">
      <selection sqref="A1:B22"/>
    </sheetView>
  </sheetViews>
  <sheetFormatPr defaultRowHeight="14.5" x14ac:dyDescent="0.35"/>
  <cols>
    <col min="1" max="1" width="30.90625" bestFit="1" customWidth="1"/>
    <col min="2" max="6" width="52.26953125" bestFit="1" customWidth="1"/>
  </cols>
  <sheetData>
    <row r="1" spans="1:6" x14ac:dyDescent="0.35">
      <c r="A1" s="59" t="s">
        <v>191</v>
      </c>
      <c r="B1" s="59" t="s">
        <v>134</v>
      </c>
      <c r="C1" s="59" t="s">
        <v>192</v>
      </c>
      <c r="D1" s="59" t="s">
        <v>136</v>
      </c>
      <c r="E1" s="59" t="s">
        <v>137</v>
      </c>
      <c r="F1" s="59" t="s">
        <v>193</v>
      </c>
    </row>
    <row r="2" spans="1:6" x14ac:dyDescent="0.35">
      <c r="A2" t="s">
        <v>194</v>
      </c>
      <c r="B2" t="s">
        <v>195</v>
      </c>
      <c r="C2" t="s">
        <v>195</v>
      </c>
      <c r="D2" t="s">
        <v>195</v>
      </c>
      <c r="E2" t="s">
        <v>195</v>
      </c>
      <c r="F2" t="s">
        <v>195</v>
      </c>
    </row>
    <row r="3" spans="1:6" x14ac:dyDescent="0.35">
      <c r="A3" t="s">
        <v>196</v>
      </c>
      <c r="B3" t="s">
        <v>197</v>
      </c>
      <c r="C3" t="s">
        <v>197</v>
      </c>
      <c r="D3" t="s">
        <v>197</v>
      </c>
      <c r="E3" t="s">
        <v>197</v>
      </c>
      <c r="F3" t="s">
        <v>197</v>
      </c>
    </row>
    <row r="4" spans="1:6" x14ac:dyDescent="0.35">
      <c r="A4" t="s">
        <v>198</v>
      </c>
      <c r="B4" t="s">
        <v>199</v>
      </c>
      <c r="C4" t="s">
        <v>200</v>
      </c>
      <c r="D4" t="s">
        <v>201</v>
      </c>
      <c r="E4" t="s">
        <v>202</v>
      </c>
      <c r="F4" t="s">
        <v>203</v>
      </c>
    </row>
    <row r="5" spans="1:6" x14ac:dyDescent="0.35">
      <c r="A5" t="s">
        <v>204</v>
      </c>
      <c r="B5" t="s">
        <v>205</v>
      </c>
      <c r="C5" t="s">
        <v>205</v>
      </c>
      <c r="D5" t="s">
        <v>205</v>
      </c>
      <c r="E5" t="s">
        <v>205</v>
      </c>
      <c r="F5" t="s">
        <v>205</v>
      </c>
    </row>
    <row r="6" spans="1:6" x14ac:dyDescent="0.35">
      <c r="A6" t="s">
        <v>206</v>
      </c>
      <c r="B6" t="s">
        <v>207</v>
      </c>
      <c r="C6" t="s">
        <v>207</v>
      </c>
      <c r="D6" t="s">
        <v>207</v>
      </c>
      <c r="E6" t="s">
        <v>207</v>
      </c>
      <c r="F6" t="s">
        <v>207</v>
      </c>
    </row>
    <row r="7" spans="1:6" x14ac:dyDescent="0.35">
      <c r="A7" t="s">
        <v>208</v>
      </c>
      <c r="B7" t="s">
        <v>209</v>
      </c>
      <c r="C7" t="s">
        <v>210</v>
      </c>
      <c r="D7" t="s">
        <v>211</v>
      </c>
      <c r="E7" t="s">
        <v>212</v>
      </c>
      <c r="F7" t="s">
        <v>213</v>
      </c>
    </row>
    <row r="8" spans="1:6" x14ac:dyDescent="0.35">
      <c r="A8" t="s">
        <v>214</v>
      </c>
      <c r="B8" t="s">
        <v>215</v>
      </c>
      <c r="C8" t="s">
        <v>215</v>
      </c>
      <c r="D8" t="s">
        <v>215</v>
      </c>
      <c r="E8" t="s">
        <v>215</v>
      </c>
      <c r="F8" t="s">
        <v>215</v>
      </c>
    </row>
    <row r="9" spans="1:6" x14ac:dyDescent="0.35">
      <c r="A9" t="s">
        <v>216</v>
      </c>
      <c r="B9" t="s">
        <v>217</v>
      </c>
      <c r="C9" t="s">
        <v>217</v>
      </c>
      <c r="D9" t="s">
        <v>217</v>
      </c>
      <c r="E9" t="s">
        <v>217</v>
      </c>
      <c r="F9" t="s">
        <v>217</v>
      </c>
    </row>
    <row r="10" spans="1:6" x14ac:dyDescent="0.35">
      <c r="A10" t="s">
        <v>218</v>
      </c>
      <c r="B10" t="s">
        <v>219</v>
      </c>
      <c r="C10" t="s">
        <v>220</v>
      </c>
      <c r="D10" t="s">
        <v>221</v>
      </c>
      <c r="E10" t="s">
        <v>222</v>
      </c>
      <c r="F10" t="s">
        <v>223</v>
      </c>
    </row>
    <row r="11" spans="1:6" x14ac:dyDescent="0.35">
      <c r="A11" t="s">
        <v>224</v>
      </c>
      <c r="B11" t="s">
        <v>225</v>
      </c>
      <c r="C11" t="s">
        <v>225</v>
      </c>
      <c r="D11" t="s">
        <v>225</v>
      </c>
      <c r="E11" t="s">
        <v>225</v>
      </c>
      <c r="F11" t="s">
        <v>225</v>
      </c>
    </row>
    <row r="12" spans="1:6" x14ac:dyDescent="0.35">
      <c r="A12" t="s">
        <v>226</v>
      </c>
      <c r="B12" t="s">
        <v>227</v>
      </c>
      <c r="C12" t="s">
        <v>228</v>
      </c>
      <c r="D12" t="s">
        <v>229</v>
      </c>
      <c r="E12" t="s">
        <v>230</v>
      </c>
      <c r="F12" t="s">
        <v>231</v>
      </c>
    </row>
    <row r="13" spans="1:6" x14ac:dyDescent="0.35">
      <c r="A13" t="s">
        <v>232</v>
      </c>
      <c r="B13" t="s">
        <v>233</v>
      </c>
      <c r="C13" t="s">
        <v>233</v>
      </c>
      <c r="D13" t="s">
        <v>233</v>
      </c>
      <c r="E13" t="s">
        <v>233</v>
      </c>
      <c r="F13" t="s">
        <v>233</v>
      </c>
    </row>
    <row r="14" spans="1:6" x14ac:dyDescent="0.35">
      <c r="A14" t="s">
        <v>234</v>
      </c>
      <c r="B14" t="s">
        <v>235</v>
      </c>
      <c r="C14" t="s">
        <v>235</v>
      </c>
      <c r="D14" t="s">
        <v>235</v>
      </c>
      <c r="E14" t="s">
        <v>235</v>
      </c>
      <c r="F14" t="s">
        <v>235</v>
      </c>
    </row>
    <row r="15" spans="1:6" x14ac:dyDescent="0.35">
      <c r="A15" t="s">
        <v>236</v>
      </c>
      <c r="B15" t="s">
        <v>237</v>
      </c>
      <c r="C15" t="s">
        <v>237</v>
      </c>
      <c r="D15" t="s">
        <v>237</v>
      </c>
      <c r="E15" t="s">
        <v>237</v>
      </c>
      <c r="F15" t="s">
        <v>237</v>
      </c>
    </row>
    <row r="16" spans="1:6" x14ac:dyDescent="0.35">
      <c r="A16" t="s">
        <v>238</v>
      </c>
      <c r="B16" t="s">
        <v>239</v>
      </c>
      <c r="C16" t="s">
        <v>240</v>
      </c>
      <c r="D16" t="s">
        <v>241</v>
      </c>
      <c r="E16" t="s">
        <v>242</v>
      </c>
      <c r="F16" t="s">
        <v>243</v>
      </c>
    </row>
    <row r="17" spans="1:6" x14ac:dyDescent="0.35">
      <c r="A17" t="s">
        <v>244</v>
      </c>
      <c r="B17" t="s">
        <v>245</v>
      </c>
      <c r="C17" t="s">
        <v>246</v>
      </c>
      <c r="D17" t="s">
        <v>247</v>
      </c>
      <c r="E17" t="s">
        <v>248</v>
      </c>
      <c r="F17" t="s">
        <v>249</v>
      </c>
    </row>
    <row r="18" spans="1:6" x14ac:dyDescent="0.35">
      <c r="A18" t="s">
        <v>250</v>
      </c>
      <c r="B18" t="s">
        <v>251</v>
      </c>
      <c r="C18" t="s">
        <v>251</v>
      </c>
      <c r="D18" t="s">
        <v>251</v>
      </c>
      <c r="E18" t="s">
        <v>252</v>
      </c>
      <c r="F18" t="s">
        <v>252</v>
      </c>
    </row>
    <row r="19" spans="1:6" x14ac:dyDescent="0.35">
      <c r="A19" t="s">
        <v>253</v>
      </c>
      <c r="B19" t="s">
        <v>254</v>
      </c>
      <c r="C19" t="s">
        <v>254</v>
      </c>
      <c r="D19" t="s">
        <v>254</v>
      </c>
      <c r="E19" t="s">
        <v>254</v>
      </c>
      <c r="F19" t="s">
        <v>254</v>
      </c>
    </row>
    <row r="20" spans="1:6" x14ac:dyDescent="0.35">
      <c r="A20" t="s">
        <v>255</v>
      </c>
      <c r="B20" t="s">
        <v>256</v>
      </c>
      <c r="C20" t="s">
        <v>256</v>
      </c>
      <c r="D20" t="s">
        <v>256</v>
      </c>
      <c r="E20" t="s">
        <v>256</v>
      </c>
      <c r="F20" t="s">
        <v>256</v>
      </c>
    </row>
    <row r="21" spans="1:6" x14ac:dyDescent="0.35">
      <c r="A21" t="s">
        <v>257</v>
      </c>
      <c r="B21" t="s">
        <v>258</v>
      </c>
      <c r="C21" t="s">
        <v>258</v>
      </c>
      <c r="D21" t="s">
        <v>258</v>
      </c>
      <c r="E21" t="s">
        <v>258</v>
      </c>
      <c r="F21" t="s">
        <v>258</v>
      </c>
    </row>
    <row r="22" spans="1:6" x14ac:dyDescent="0.35">
      <c r="A22" t="s">
        <v>259</v>
      </c>
      <c r="B22" t="s">
        <v>260</v>
      </c>
      <c r="C22" t="s">
        <v>260</v>
      </c>
      <c r="D22" t="s">
        <v>260</v>
      </c>
      <c r="E22" t="s">
        <v>260</v>
      </c>
      <c r="F22" t="s">
        <v>260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462F-E977-41FB-B06C-575F63763DD6}">
  <dimension ref="A1:N18"/>
  <sheetViews>
    <sheetView showGridLines="0" showRowColHeaders="0" topLeftCell="B1" workbookViewId="0">
      <selection activeCell="B9" sqref="B9"/>
    </sheetView>
  </sheetViews>
  <sheetFormatPr defaultRowHeight="14.5" x14ac:dyDescent="0.35"/>
  <cols>
    <col min="1" max="1" width="24.6328125" bestFit="1" customWidth="1"/>
    <col min="2" max="2" width="12.1796875" bestFit="1" customWidth="1"/>
    <col min="4" max="4" width="24.6328125" bestFit="1" customWidth="1"/>
    <col min="5" max="5" width="13.36328125" bestFit="1" customWidth="1"/>
    <col min="7" max="7" width="24.6328125" bestFit="1" customWidth="1"/>
    <col min="8" max="8" width="16.81640625" customWidth="1"/>
    <col min="10" max="10" width="27.453125" customWidth="1"/>
    <col min="11" max="11" width="18.90625" customWidth="1"/>
    <col min="13" max="13" width="24.1796875" customWidth="1"/>
    <col min="14" max="14" width="15.453125" customWidth="1"/>
  </cols>
  <sheetData>
    <row r="1" spans="1:14" x14ac:dyDescent="0.35">
      <c r="A1" s="62" t="s">
        <v>134</v>
      </c>
      <c r="B1" s="60"/>
      <c r="D1" s="62" t="s">
        <v>135</v>
      </c>
      <c r="E1" s="60"/>
      <c r="G1" s="62" t="s">
        <v>136</v>
      </c>
      <c r="H1" s="60"/>
      <c r="J1" s="62" t="s">
        <v>137</v>
      </c>
      <c r="K1" s="60"/>
      <c r="M1" s="62" t="s">
        <v>138</v>
      </c>
      <c r="N1" s="60"/>
    </row>
    <row r="2" spans="1:14" x14ac:dyDescent="0.35">
      <c r="A2" s="63"/>
      <c r="B2" s="63"/>
      <c r="D2" s="63"/>
      <c r="E2" s="63"/>
      <c r="G2" s="63"/>
      <c r="H2" s="63"/>
      <c r="J2" s="63"/>
      <c r="K2" s="63"/>
      <c r="M2" s="63"/>
      <c r="N2" s="63"/>
    </row>
    <row r="3" spans="1:14" x14ac:dyDescent="0.35">
      <c r="A3" s="56" t="s">
        <v>190</v>
      </c>
      <c r="B3" s="57">
        <v>42400000</v>
      </c>
      <c r="D3" s="56" t="s">
        <v>190</v>
      </c>
      <c r="E3" s="57">
        <v>635100946</v>
      </c>
      <c r="G3" s="56" t="s">
        <v>190</v>
      </c>
      <c r="H3" s="57">
        <v>40450092</v>
      </c>
      <c r="J3" s="56" t="s">
        <v>190</v>
      </c>
      <c r="K3" s="57">
        <v>7657050</v>
      </c>
      <c r="M3" s="56" t="s">
        <v>190</v>
      </c>
      <c r="N3" s="57">
        <v>23100000</v>
      </c>
    </row>
    <row r="4" spans="1:14" x14ac:dyDescent="0.35">
      <c r="A4" s="56" t="s">
        <v>175</v>
      </c>
      <c r="B4" s="57">
        <f>'PL AND BS'!M3</f>
        <v>25169</v>
      </c>
      <c r="D4" s="56" t="s">
        <v>175</v>
      </c>
      <c r="E4" s="57">
        <f>'PL AND BS'!AB3</f>
        <v>25378</v>
      </c>
      <c r="G4" s="56" t="s">
        <v>175</v>
      </c>
      <c r="H4" s="57">
        <f>'PL AND BS'!AQ3</f>
        <v>11943</v>
      </c>
      <c r="J4" s="56" t="s">
        <v>175</v>
      </c>
      <c r="K4" s="57">
        <f>'PL AND BS'!BF3</f>
        <v>2926</v>
      </c>
      <c r="M4" s="56" t="s">
        <v>175</v>
      </c>
      <c r="N4" s="57">
        <f>'PL AND BS'!BV3</f>
        <v>2552</v>
      </c>
    </row>
    <row r="5" spans="1:14" x14ac:dyDescent="0.35">
      <c r="A5" s="56" t="s">
        <v>176</v>
      </c>
      <c r="B5" s="57">
        <f>'PL AND BS'!M10*Table2[[#This Row],[Mar-24]]</f>
        <v>1462.72</v>
      </c>
      <c r="D5" s="56" t="s">
        <v>176</v>
      </c>
      <c r="E5" s="57">
        <f>'PL AND BS'!AB10*Table3[[#This Row],[Mar-24]]</f>
        <v>2509.08</v>
      </c>
      <c r="G5" s="56" t="s">
        <v>176</v>
      </c>
      <c r="H5" s="57">
        <f>'PL AND BS'!AQ10*Table4[[#This Row],[Mar-24]]</f>
        <v>720.37000000000012</v>
      </c>
      <c r="J5" s="56" t="s">
        <v>176</v>
      </c>
      <c r="K5" s="57">
        <f>'PL AND BS'!BF10*Table5[[#This Row],[Mar-24]]</f>
        <v>315</v>
      </c>
      <c r="M5" s="56" t="s">
        <v>176</v>
      </c>
      <c r="N5" s="57">
        <f>'PL AND BS'!BV10*Table6[[#This Row],[Mar-24]]</f>
        <v>166.67000000000002</v>
      </c>
    </row>
    <row r="6" spans="1:14" x14ac:dyDescent="0.35">
      <c r="A6" s="56" t="s">
        <v>177</v>
      </c>
      <c r="B6" s="57">
        <f>'PL AND BS'!M7-('PL AND BS'!M9*'PL AND BS'!M7)</f>
        <v>13891.15</v>
      </c>
      <c r="D6" s="56" t="s">
        <v>177</v>
      </c>
      <c r="E6" s="57">
        <f>'PL AND BS'!AB5-('PL AND BS'!AB9*'PL AND BS'!AB5)</f>
        <v>19654.46</v>
      </c>
      <c r="G6" s="56" t="s">
        <v>177</v>
      </c>
      <c r="H6" s="57">
        <f>'PL AND BS'!AQ5-('PL AND BS'!AQ9*'PL AND BS'!AQ7)</f>
        <v>9943</v>
      </c>
      <c r="J6" s="56" t="s">
        <v>177</v>
      </c>
      <c r="K6" s="57">
        <f>'PL AND BS'!BF5-('PL AND BS'!BF9*'PL AND BS'!BF5)</f>
        <v>2336.25</v>
      </c>
      <c r="M6" s="56" t="s">
        <v>177</v>
      </c>
      <c r="N6" s="57">
        <f>'PL AND BS'!BV5-('PL AND BS'!BV9*'PL AND BS'!BV5)</f>
        <v>2285.7600000000002</v>
      </c>
    </row>
    <row r="7" spans="1:14" x14ac:dyDescent="0.35">
      <c r="A7" s="56" t="s">
        <v>178</v>
      </c>
      <c r="B7" s="57">
        <f>'PL AND BS'!M14</f>
        <v>306</v>
      </c>
      <c r="D7" s="56" t="s">
        <v>178</v>
      </c>
      <c r="E7" s="57">
        <f>'PL AND BS'!AB14</f>
        <v>77</v>
      </c>
      <c r="G7" s="56" t="s">
        <v>178</v>
      </c>
      <c r="H7" s="57">
        <f>'PL AND BS'!AQ14</f>
        <v>-18</v>
      </c>
      <c r="J7" s="56" t="s">
        <v>178</v>
      </c>
      <c r="K7" s="57">
        <f>'PL AND BS'!BF14</f>
        <v>-2</v>
      </c>
      <c r="M7" s="56" t="s">
        <v>178</v>
      </c>
      <c r="N7" s="57">
        <f>'PL AND BS'!BV14</f>
        <v>17</v>
      </c>
    </row>
    <row r="8" spans="1:14" x14ac:dyDescent="0.35">
      <c r="A8" s="56" t="s">
        <v>179</v>
      </c>
      <c r="B8" s="57">
        <f>'PL AND BS'!M18</f>
        <v>1430</v>
      </c>
      <c r="D8" s="56" t="s">
        <v>179</v>
      </c>
      <c r="E8" s="57">
        <f>'PL AND BS'!AB18</f>
        <v>1478</v>
      </c>
      <c r="G8" s="56" t="s">
        <v>179</v>
      </c>
      <c r="H8" s="57">
        <f>'PL AND BS'!AQ18</f>
        <v>509</v>
      </c>
      <c r="J8" s="56" t="s">
        <v>179</v>
      </c>
      <c r="K8" s="57">
        <f>'PL AND BS'!BF18</f>
        <v>104</v>
      </c>
      <c r="M8" s="56" t="s">
        <v>179</v>
      </c>
      <c r="N8" s="57">
        <f>'PL AND BS'!BV18</f>
        <v>55</v>
      </c>
    </row>
    <row r="9" spans="1:14" x14ac:dyDescent="0.35">
      <c r="A9" s="56" t="s">
        <v>180</v>
      </c>
      <c r="B9" s="57">
        <f>B4-B5-B6+B7-B8</f>
        <v>8691.1299999999992</v>
      </c>
      <c r="D9" s="56" t="s">
        <v>180</v>
      </c>
      <c r="E9" s="57">
        <f>E4-E5-E6+E7-E8</f>
        <v>1813.4599999999991</v>
      </c>
      <c r="G9" s="56" t="s">
        <v>180</v>
      </c>
      <c r="H9" s="57">
        <f>H4-H5-H6+H7-H8</f>
        <v>752.6299999999992</v>
      </c>
      <c r="J9" s="56" t="s">
        <v>180</v>
      </c>
      <c r="K9" s="57">
        <f>K4-K5-K6+K7-K8</f>
        <v>168.75</v>
      </c>
      <c r="M9" s="56" t="s">
        <v>180</v>
      </c>
      <c r="N9" s="57">
        <f>N4-N5-N6+N7-N8</f>
        <v>61.569999999999709</v>
      </c>
    </row>
    <row r="10" spans="1:14" x14ac:dyDescent="0.35">
      <c r="A10" s="56" t="s">
        <v>181</v>
      </c>
      <c r="B10" s="58">
        <f>'PL AND BS'!M17</f>
        <v>361</v>
      </c>
      <c r="D10" s="56" t="s">
        <v>181</v>
      </c>
      <c r="E10" s="58">
        <f>'PL AND BS'!AB17</f>
        <v>527</v>
      </c>
      <c r="G10" s="56" t="s">
        <v>181</v>
      </c>
      <c r="H10" s="58">
        <f>'PL AND BS'!AQ17</f>
        <v>269</v>
      </c>
      <c r="J10" s="56" t="s">
        <v>181</v>
      </c>
      <c r="K10" s="58">
        <f>'PL AND BS'!BF17</f>
        <v>48</v>
      </c>
      <c r="M10" s="56" t="s">
        <v>181</v>
      </c>
      <c r="N10" s="58">
        <f>'PL AND BS'!BV17</f>
        <v>4</v>
      </c>
    </row>
    <row r="11" spans="1:14" x14ac:dyDescent="0.35">
      <c r="A11" s="56" t="s">
        <v>182</v>
      </c>
      <c r="B11" s="57">
        <f>B9-B10</f>
        <v>8330.1299999999992</v>
      </c>
      <c r="D11" s="56" t="s">
        <v>182</v>
      </c>
      <c r="E11" s="57">
        <f>E9-E10</f>
        <v>1286.4599999999991</v>
      </c>
      <c r="G11" s="56" t="s">
        <v>182</v>
      </c>
      <c r="H11" s="57">
        <f>H9-H10</f>
        <v>483.6299999999992</v>
      </c>
      <c r="J11" s="56" t="s">
        <v>182</v>
      </c>
      <c r="K11" s="57">
        <f>K9-K10</f>
        <v>120.75</v>
      </c>
      <c r="M11" s="56" t="s">
        <v>182</v>
      </c>
      <c r="N11" s="57">
        <f>N9-N10</f>
        <v>57.569999999999709</v>
      </c>
    </row>
    <row r="12" spans="1:14" x14ac:dyDescent="0.35">
      <c r="A12" s="56" t="s">
        <v>183</v>
      </c>
      <c r="B12" s="58">
        <f>'PL AND BS'!M20*'PL AND BS'!M19</f>
        <v>696.75</v>
      </c>
      <c r="D12" s="56" t="s">
        <v>183</v>
      </c>
      <c r="E12" s="58">
        <f>'PL AND BS'!AB20*'PL AND BS'!AB19</f>
        <v>812.80000000000007</v>
      </c>
      <c r="G12" s="56" t="s">
        <v>183</v>
      </c>
      <c r="H12" s="58">
        <f>'PL AND BS'!AQ20*'PL AND BS'!AQ19</f>
        <v>222.82000000000002</v>
      </c>
      <c r="J12" s="56" t="s">
        <v>183</v>
      </c>
      <c r="K12" s="58">
        <f>'PL AND BS'!BF20*'PL AND BS'!BF19</f>
        <v>37.96</v>
      </c>
      <c r="M12" s="56" t="s">
        <v>183</v>
      </c>
      <c r="N12" s="58">
        <f>'PL AND BS'!BV20*'PL AND BS'!BV19</f>
        <v>33.28</v>
      </c>
    </row>
    <row r="13" spans="1:14" x14ac:dyDescent="0.35">
      <c r="A13" s="56" t="s">
        <v>184</v>
      </c>
      <c r="B13" s="57">
        <f>B11-B12</f>
        <v>7633.3799999999992</v>
      </c>
      <c r="D13" s="56" t="s">
        <v>184</v>
      </c>
      <c r="E13" s="57">
        <f>E11-E12</f>
        <v>473.65999999999906</v>
      </c>
      <c r="G13" s="56" t="s">
        <v>184</v>
      </c>
      <c r="H13" s="57">
        <f>H11-H12</f>
        <v>260.80999999999915</v>
      </c>
      <c r="J13" s="56" t="s">
        <v>184</v>
      </c>
      <c r="K13" s="57">
        <f>K11-K12</f>
        <v>82.789999999999992</v>
      </c>
      <c r="M13" s="56" t="s">
        <v>184</v>
      </c>
      <c r="N13" s="57">
        <f>N11-N12</f>
        <v>24.289999999999708</v>
      </c>
    </row>
    <row r="14" spans="1:14" x14ac:dyDescent="0.35">
      <c r="A14" s="56" t="s">
        <v>185</v>
      </c>
      <c r="B14" s="57">
        <f>(B4-B6)</f>
        <v>11277.85</v>
      </c>
      <c r="D14" s="56" t="s">
        <v>185</v>
      </c>
      <c r="E14" s="57">
        <f>(E4-E6)</f>
        <v>5723.5400000000009</v>
      </c>
      <c r="G14" s="56" t="s">
        <v>185</v>
      </c>
      <c r="H14" s="57">
        <f>(H4-H6)</f>
        <v>2000</v>
      </c>
      <c r="J14" s="56" t="s">
        <v>185</v>
      </c>
      <c r="K14" s="57">
        <f>(K4-K6)</f>
        <v>589.75</v>
      </c>
      <c r="M14" s="56" t="s">
        <v>185</v>
      </c>
      <c r="N14" s="57">
        <f>(N4-N6)</f>
        <v>266.23999999999978</v>
      </c>
    </row>
    <row r="15" spans="1:14" x14ac:dyDescent="0.35">
      <c r="A15" s="56" t="s">
        <v>186</v>
      </c>
      <c r="B15" s="58">
        <f>B14/B9</f>
        <v>1.2976275812236155</v>
      </c>
      <c r="D15" s="56" t="s">
        <v>186</v>
      </c>
      <c r="E15" s="58">
        <f>E14/E9</f>
        <v>3.1561435046816602</v>
      </c>
      <c r="G15" s="56" t="s">
        <v>186</v>
      </c>
      <c r="H15" s="58">
        <f>H14/H9</f>
        <v>2.6573482321990913</v>
      </c>
      <c r="J15" s="56" t="s">
        <v>186</v>
      </c>
      <c r="K15" s="58">
        <f>K14/K9</f>
        <v>3.4948148148148146</v>
      </c>
      <c r="M15" s="56" t="s">
        <v>186</v>
      </c>
      <c r="N15" s="58">
        <f>N14/N9</f>
        <v>4.3241838557739332</v>
      </c>
    </row>
    <row r="16" spans="1:14" x14ac:dyDescent="0.35">
      <c r="A16" s="56" t="s">
        <v>187</v>
      </c>
      <c r="B16" s="58">
        <f>B9/(B9-B10)</f>
        <v>1.0433366586115702</v>
      </c>
      <c r="D16" s="56" t="s">
        <v>187</v>
      </c>
      <c r="E16" s="58">
        <f>E9/(E9-E10)</f>
        <v>1.4096512911400279</v>
      </c>
      <c r="G16" s="56" t="s">
        <v>187</v>
      </c>
      <c r="H16" s="58">
        <f>H9/(H9-H10)</f>
        <v>1.5562103260757199</v>
      </c>
      <c r="J16" s="56" t="s">
        <v>187</v>
      </c>
      <c r="K16" s="58">
        <f>K9/(K9-K10)</f>
        <v>1.3975155279503106</v>
      </c>
      <c r="M16" s="56" t="s">
        <v>187</v>
      </c>
      <c r="N16" s="58">
        <f>N9/(N9-N10)</f>
        <v>1.069480632273754</v>
      </c>
    </row>
    <row r="17" spans="1:14" x14ac:dyDescent="0.35">
      <c r="A17" s="56" t="s">
        <v>188</v>
      </c>
      <c r="B17" s="58">
        <f>B15*B16</f>
        <v>1.3538624247160609</v>
      </c>
      <c r="D17" s="56" t="s">
        <v>188</v>
      </c>
      <c r="E17" s="58">
        <f>E15*E16</f>
        <v>4.4490617663977146</v>
      </c>
      <c r="G17" s="56" t="s">
        <v>188</v>
      </c>
      <c r="H17" s="58">
        <f>H15*H16</f>
        <v>4.1353927589272859</v>
      </c>
      <c r="J17" s="56" t="s">
        <v>188</v>
      </c>
      <c r="K17" s="58">
        <f>K15*K16</f>
        <v>4.8840579710144931</v>
      </c>
      <c r="M17" s="56" t="s">
        <v>188</v>
      </c>
      <c r="N17" s="58">
        <f>N15*N16</f>
        <v>4.6246308841410659</v>
      </c>
    </row>
    <row r="18" spans="1:14" x14ac:dyDescent="0.35">
      <c r="A18" s="56" t="s">
        <v>189</v>
      </c>
      <c r="B18" s="58">
        <f>B13/B3</f>
        <v>1.8003254716981131E-4</v>
      </c>
      <c r="D18" s="56" t="s">
        <v>189</v>
      </c>
      <c r="E18" s="58">
        <f>E13/E3</f>
        <v>7.4580269952864953E-7</v>
      </c>
      <c r="G18" s="56" t="s">
        <v>189</v>
      </c>
      <c r="H18" s="58">
        <f>H13/H3</f>
        <v>6.4476985614766749E-6</v>
      </c>
      <c r="J18" s="56" t="s">
        <v>189</v>
      </c>
      <c r="K18" s="58">
        <f>K13/K3</f>
        <v>1.0812257984471826E-5</v>
      </c>
      <c r="M18" s="56" t="s">
        <v>189</v>
      </c>
      <c r="N18" s="58">
        <f>N13/N3</f>
        <v>1.0515151515151388E-6</v>
      </c>
    </row>
  </sheetData>
  <mergeCells count="5">
    <mergeCell ref="A1:B2"/>
    <mergeCell ref="D1:E2"/>
    <mergeCell ref="G1:H2"/>
    <mergeCell ref="J1:K2"/>
    <mergeCell ref="M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E647-53B6-4B12-A89E-A634AF37221B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NAV</vt:lpstr>
      <vt:lpstr>PL AND BS</vt:lpstr>
      <vt:lpstr>WACC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ANAND</dc:creator>
  <cp:lastModifiedBy>UTKARSH ANAND</cp:lastModifiedBy>
  <dcterms:created xsi:type="dcterms:W3CDTF">2025-03-25T09:24:15Z</dcterms:created>
  <dcterms:modified xsi:type="dcterms:W3CDTF">2025-03-30T16:00:46Z</dcterms:modified>
</cp:coreProperties>
</file>